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2\"/>
    </mc:Choice>
  </mc:AlternateContent>
  <workbookProtection workbookPassword="C453" lockStructure="1"/>
  <bookViews>
    <workbookView xWindow="0" yWindow="0" windowWidth="19455" windowHeight="10980" tabRatio="675" firstSheet="1" activeTab="3"/>
  </bookViews>
  <sheets>
    <sheet name="Revision" sheetId="1"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4" hidden="1">'Smelter List'!$B$4:$O$4</definedName>
    <definedName name="_xlnm._FilterDatabase" localSheetId="5" hidden="1">'Standard Smelter Names'!$A$2:$O$184</definedName>
    <definedName name="Gold">'Smelter List'!$G$2525:$G$2713</definedName>
    <definedName name="Metal">'Smelter List'!$F$2525:$F$2528</definedName>
    <definedName name="Tantalum">'Smelter List'!$G$2817:$G$2855</definedName>
    <definedName name="Tin">'Smelter List'!$G$2714:$G$2816</definedName>
    <definedName name="Tungsten">'Smelter List'!$G$2856:$G$2929</definedName>
    <definedName name="Z_81CF54B1_70AB_4A68_BB72_21925B5D4874_.wvu.Cols" localSheetId="3" hidden="1">Declaration!$M:$U</definedName>
    <definedName name="Z_81CF54B1_70AB_4A68_BB72_21925B5D4874_.wvu.Cols" localSheetId="2" hidden="1">Definitions!$G:$S</definedName>
    <definedName name="Z_81CF54B1_70AB_4A68_BB72_21925B5D4874_.wvu.Cols" localSheetId="1" hidden="1">Instructions!$C:$F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B3" i="3" l="1"/>
  <c r="D5" i="11"/>
  <c r="D3" i="10" l="1"/>
  <c r="B5" i="11" l="1"/>
  <c r="C5" i="11"/>
  <c r="A1" i="11"/>
  <c r="B3" i="10"/>
  <c r="A3" i="10"/>
  <c r="C3" i="10"/>
  <c r="D1" i="10"/>
  <c r="A1" i="10"/>
  <c r="A1" i="12"/>
  <c r="E2" i="12"/>
  <c r="D2" i="12"/>
  <c r="C2" i="12"/>
  <c r="B2" i="12"/>
  <c r="A2" i="12"/>
  <c r="O4" i="5"/>
  <c r="N4" i="5"/>
  <c r="M4" i="5"/>
  <c r="L4" i="5"/>
  <c r="K4" i="5"/>
  <c r="J4" i="5"/>
  <c r="I4" i="5"/>
  <c r="H4" i="5"/>
  <c r="I2" i="5"/>
  <c r="B2" i="5"/>
  <c r="B4" i="5"/>
  <c r="G4" i="5"/>
  <c r="F4" i="5"/>
  <c r="E4" i="5"/>
  <c r="D4" i="5"/>
  <c r="C4" i="5"/>
  <c r="G58" i="4"/>
  <c r="D58" i="4"/>
  <c r="G51" i="4"/>
  <c r="G45" i="4"/>
  <c r="G39" i="4"/>
  <c r="G33" i="4"/>
  <c r="G27" i="4"/>
  <c r="G21" i="4"/>
  <c r="D51" i="4"/>
  <c r="D45" i="4"/>
  <c r="D39" i="4"/>
  <c r="D33" i="4"/>
  <c r="D27" i="4"/>
  <c r="D21" i="4"/>
  <c r="A79" i="4"/>
  <c r="B77" i="4"/>
  <c r="B75" i="4"/>
  <c r="B73" i="4"/>
  <c r="B71" i="4"/>
  <c r="B69" i="4"/>
  <c r="B67" i="4"/>
  <c r="B65" i="4"/>
  <c r="B63" i="4"/>
  <c r="B61" i="4"/>
  <c r="B59" i="4"/>
  <c r="B58" i="4"/>
  <c r="B57" i="4"/>
  <c r="B51" i="4"/>
  <c r="B45" i="4"/>
  <c r="B39" i="4"/>
  <c r="B33" i="4"/>
  <c r="B27" i="4"/>
  <c r="B21" i="4"/>
  <c r="B55" i="4"/>
  <c r="B54" i="4"/>
  <c r="B53" i="4"/>
  <c r="B52" i="4"/>
  <c r="B49" i="4"/>
  <c r="B48" i="4"/>
  <c r="B47" i="4"/>
  <c r="B46" i="4"/>
  <c r="B43" i="4"/>
  <c r="B42" i="4"/>
  <c r="B41" i="4"/>
  <c r="B40" i="4"/>
  <c r="B37" i="4"/>
  <c r="B36" i="4"/>
  <c r="B35" i="4"/>
  <c r="B34" i="4"/>
  <c r="B31" i="4"/>
  <c r="B30" i="4"/>
  <c r="B29" i="4"/>
  <c r="B28" i="4"/>
  <c r="B25" i="4"/>
  <c r="B24" i="4"/>
  <c r="B23" i="4"/>
  <c r="B22" i="4"/>
  <c r="B20" i="4"/>
  <c r="B18" i="4"/>
  <c r="B17" i="4"/>
  <c r="B16" i="4"/>
  <c r="B15" i="4"/>
  <c r="B14" i="4"/>
  <c r="B13" i="4"/>
  <c r="B12" i="4"/>
  <c r="B9" i="4"/>
  <c r="B8" i="4"/>
  <c r="B7" i="4"/>
  <c r="B6" i="4"/>
  <c r="B4" i="4"/>
  <c r="D2" i="4"/>
  <c r="B24" i="3"/>
  <c r="C2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 i="3"/>
  <c r="B2" i="3"/>
  <c r="A1" i="2"/>
  <c r="A59" i="2"/>
  <c r="A60" i="2"/>
  <c r="A61" i="2"/>
  <c r="A62" i="2"/>
  <c r="A63" i="2"/>
  <c r="A64" i="2"/>
  <c r="A65" i="2"/>
  <c r="A58" i="2"/>
  <c r="A43" i="2"/>
  <c r="A44" i="2"/>
  <c r="A45" i="2"/>
  <c r="A46" i="2"/>
  <c r="A47" i="2"/>
  <c r="A48" i="2"/>
  <c r="A49" i="2"/>
  <c r="A50" i="2"/>
  <c r="A51" i="2"/>
  <c r="A52" i="2"/>
  <c r="A53" i="2"/>
  <c r="A54" i="2"/>
  <c r="A55" i="2"/>
  <c r="A56" i="2"/>
  <c r="A42" i="2"/>
  <c r="A30" i="2"/>
  <c r="A31" i="2"/>
  <c r="A32" i="2"/>
  <c r="A33" i="2"/>
  <c r="A34" i="2"/>
  <c r="A35" i="2"/>
  <c r="A36" i="2"/>
  <c r="A37" i="2"/>
  <c r="A38" i="2"/>
  <c r="A39" i="2"/>
  <c r="A40" i="2"/>
  <c r="A29" i="2"/>
  <c r="A17" i="2"/>
  <c r="A18" i="2"/>
  <c r="A19" i="2"/>
  <c r="A20" i="2"/>
  <c r="A21" i="2"/>
  <c r="A22" i="2"/>
  <c r="A23" i="2"/>
  <c r="A24" i="2"/>
  <c r="A25" i="2"/>
  <c r="A26" i="2"/>
  <c r="A27" i="2"/>
  <c r="A16" i="2"/>
  <c r="A7" i="2"/>
  <c r="A8" i="2"/>
  <c r="A9" i="2"/>
  <c r="A10" i="2"/>
  <c r="A11" i="2"/>
  <c r="A12" i="2"/>
  <c r="A13" i="2"/>
  <c r="A14" i="2"/>
  <c r="A6" i="2"/>
  <c r="A2" i="2"/>
  <c r="A3" i="2"/>
  <c r="A4" i="2"/>
  <c r="F6" i="5" l="1"/>
  <c r="F7" i="5"/>
  <c r="F8" i="5"/>
  <c r="D9" i="5"/>
  <c r="F9" i="5" s="1"/>
  <c r="E9" i="5"/>
  <c r="D10" i="5"/>
  <c r="F10" i="5" s="1"/>
  <c r="E10" i="5"/>
  <c r="D11" i="5"/>
  <c r="F11" i="5" s="1"/>
  <c r="E11" i="5"/>
  <c r="D12" i="5"/>
  <c r="F12" i="5" s="1"/>
  <c r="E12" i="5"/>
  <c r="D13" i="5"/>
  <c r="F13" i="5" s="1"/>
  <c r="E13" i="5"/>
  <c r="D14" i="5"/>
  <c r="F14" i="5" s="1"/>
  <c r="E14" i="5"/>
  <c r="D15" i="5"/>
  <c r="F15" i="5" s="1"/>
  <c r="E15" i="5"/>
  <c r="D16" i="5"/>
  <c r="F16" i="5" s="1"/>
  <c r="E16" i="5"/>
  <c r="D17" i="5"/>
  <c r="F17" i="5" s="1"/>
  <c r="E17" i="5"/>
  <c r="D18" i="5"/>
  <c r="F18" i="5" s="1"/>
  <c r="E18" i="5"/>
  <c r="D19" i="5"/>
  <c r="F19" i="5" s="1"/>
  <c r="E19" i="5"/>
  <c r="D20" i="5"/>
  <c r="F20" i="5" s="1"/>
  <c r="E20" i="5"/>
  <c r="D21" i="5"/>
  <c r="F21" i="5" s="1"/>
  <c r="E21" i="5"/>
  <c r="D22" i="5"/>
  <c r="F22" i="5" s="1"/>
  <c r="E22" i="5"/>
  <c r="D23" i="5"/>
  <c r="F23" i="5" s="1"/>
  <c r="E23" i="5"/>
  <c r="D24" i="5"/>
  <c r="F24" i="5" s="1"/>
  <c r="E24" i="5"/>
  <c r="D25" i="5"/>
  <c r="F25" i="5" s="1"/>
  <c r="E25" i="5"/>
  <c r="D26" i="5"/>
  <c r="F26" i="5" s="1"/>
  <c r="E26" i="5"/>
  <c r="D27" i="5"/>
  <c r="F27" i="5" s="1"/>
  <c r="E27" i="5"/>
  <c r="D28" i="5"/>
  <c r="F28" i="5" s="1"/>
  <c r="E28" i="5"/>
  <c r="D29" i="5"/>
  <c r="F29" i="5" s="1"/>
  <c r="E29" i="5"/>
  <c r="D30" i="5"/>
  <c r="F30" i="5" s="1"/>
  <c r="E30" i="5"/>
  <c r="D31" i="5"/>
  <c r="F31" i="5" s="1"/>
  <c r="E31" i="5"/>
  <c r="D32" i="5"/>
  <c r="F32" i="5" s="1"/>
  <c r="E32" i="5"/>
  <c r="D33" i="5"/>
  <c r="F33" i="5" s="1"/>
  <c r="E33" i="5"/>
  <c r="D34" i="5"/>
  <c r="F34" i="5" s="1"/>
  <c r="E34" i="5"/>
  <c r="D35" i="5"/>
  <c r="F35" i="5" s="1"/>
  <c r="E35" i="5"/>
  <c r="D36" i="5"/>
  <c r="F36" i="5" s="1"/>
  <c r="E36" i="5"/>
  <c r="D37" i="5"/>
  <c r="F37" i="5" s="1"/>
  <c r="E37" i="5"/>
  <c r="D38" i="5"/>
  <c r="F38" i="5" s="1"/>
  <c r="E38" i="5"/>
  <c r="D39" i="5"/>
  <c r="F39" i="5" s="1"/>
  <c r="E39" i="5"/>
  <c r="D40" i="5"/>
  <c r="F40" i="5" s="1"/>
  <c r="E40" i="5"/>
  <c r="D41" i="5"/>
  <c r="F41" i="5" s="1"/>
  <c r="E41" i="5"/>
  <c r="D42" i="5"/>
  <c r="F42" i="5" s="1"/>
  <c r="E42" i="5"/>
  <c r="D43" i="5"/>
  <c r="F43" i="5" s="1"/>
  <c r="E43" i="5"/>
  <c r="D44" i="5"/>
  <c r="F44" i="5" s="1"/>
  <c r="E44" i="5"/>
  <c r="D45" i="5"/>
  <c r="F45" i="5" s="1"/>
  <c r="E45" i="5"/>
  <c r="D46" i="5"/>
  <c r="F46" i="5" s="1"/>
  <c r="E46" i="5"/>
  <c r="D47" i="5"/>
  <c r="F47" i="5" s="1"/>
  <c r="E47" i="5"/>
  <c r="D48" i="5"/>
  <c r="F48" i="5" s="1"/>
  <c r="E48" i="5"/>
  <c r="D49" i="5"/>
  <c r="F49" i="5" s="1"/>
  <c r="E49" i="5"/>
  <c r="D50" i="5"/>
  <c r="F50" i="5" s="1"/>
  <c r="E50" i="5"/>
  <c r="D51" i="5"/>
  <c r="F51" i="5" s="1"/>
  <c r="E51" i="5"/>
  <c r="D52" i="5"/>
  <c r="F52" i="5" s="1"/>
  <c r="E52" i="5"/>
  <c r="D53" i="5"/>
  <c r="F53" i="5" s="1"/>
  <c r="E53" i="5"/>
  <c r="D54" i="5"/>
  <c r="F54" i="5" s="1"/>
  <c r="E54" i="5"/>
  <c r="D55" i="5"/>
  <c r="F55" i="5" s="1"/>
  <c r="E55" i="5"/>
  <c r="D56" i="5"/>
  <c r="F56" i="5" s="1"/>
  <c r="E56" i="5"/>
  <c r="D57" i="5"/>
  <c r="F57" i="5" s="1"/>
  <c r="E57" i="5"/>
  <c r="D58" i="5"/>
  <c r="F58" i="5" s="1"/>
  <c r="E58" i="5"/>
  <c r="D59" i="5"/>
  <c r="F59" i="5" s="1"/>
  <c r="E59" i="5"/>
  <c r="D60" i="5"/>
  <c r="F60" i="5" s="1"/>
  <c r="E60" i="5"/>
  <c r="D61" i="5"/>
  <c r="F61" i="5" s="1"/>
  <c r="E61" i="5"/>
  <c r="D62" i="5"/>
  <c r="F62" i="5" s="1"/>
  <c r="E62" i="5"/>
  <c r="D63" i="5"/>
  <c r="F63" i="5" s="1"/>
  <c r="E63" i="5"/>
  <c r="D64" i="5"/>
  <c r="F64" i="5" s="1"/>
  <c r="E64" i="5"/>
  <c r="D65" i="5"/>
  <c r="F65" i="5" s="1"/>
  <c r="E65" i="5"/>
  <c r="D66" i="5"/>
  <c r="F66" i="5" s="1"/>
  <c r="E66" i="5"/>
  <c r="D67" i="5"/>
  <c r="F67" i="5" s="1"/>
  <c r="E67" i="5"/>
  <c r="D68" i="5"/>
  <c r="F68" i="5" s="1"/>
  <c r="E68" i="5"/>
  <c r="D69" i="5"/>
  <c r="F69" i="5" s="1"/>
  <c r="E69" i="5"/>
  <c r="D70" i="5"/>
  <c r="F70" i="5" s="1"/>
  <c r="E70" i="5"/>
  <c r="D71" i="5"/>
  <c r="F71" i="5" s="1"/>
  <c r="E71" i="5"/>
  <c r="D72" i="5"/>
  <c r="F72" i="5" s="1"/>
  <c r="E72" i="5"/>
  <c r="D73" i="5"/>
  <c r="F73" i="5" s="1"/>
  <c r="E73" i="5"/>
  <c r="D74" i="5"/>
  <c r="F74" i="5" s="1"/>
  <c r="E74" i="5"/>
  <c r="D75" i="5"/>
  <c r="F75" i="5" s="1"/>
  <c r="E75" i="5"/>
  <c r="D76" i="5"/>
  <c r="F76" i="5" s="1"/>
  <c r="E76" i="5"/>
  <c r="D77" i="5"/>
  <c r="F77" i="5" s="1"/>
  <c r="E77" i="5"/>
  <c r="D78" i="5"/>
  <c r="F78" i="5" s="1"/>
  <c r="E78" i="5"/>
  <c r="D79" i="5"/>
  <c r="F79" i="5" s="1"/>
  <c r="E79" i="5"/>
  <c r="D80" i="5"/>
  <c r="F80" i="5" s="1"/>
  <c r="E80" i="5"/>
  <c r="D81" i="5"/>
  <c r="F81" i="5" s="1"/>
  <c r="E81" i="5"/>
  <c r="D82" i="5"/>
  <c r="F82" i="5" s="1"/>
  <c r="E82" i="5"/>
  <c r="D83" i="5"/>
  <c r="F83" i="5" s="1"/>
  <c r="E83" i="5"/>
  <c r="D84" i="5"/>
  <c r="F84" i="5" s="1"/>
  <c r="E84" i="5"/>
  <c r="D85" i="5"/>
  <c r="F85" i="5" s="1"/>
  <c r="E85" i="5"/>
  <c r="D86" i="5"/>
  <c r="F86" i="5" s="1"/>
  <c r="E86" i="5"/>
  <c r="D87" i="5"/>
  <c r="F87" i="5" s="1"/>
  <c r="E87" i="5"/>
  <c r="D88" i="5"/>
  <c r="F88" i="5" s="1"/>
  <c r="E88" i="5"/>
  <c r="D89" i="5"/>
  <c r="F89" i="5" s="1"/>
  <c r="E89" i="5"/>
  <c r="D90" i="5"/>
  <c r="F90" i="5" s="1"/>
  <c r="E90" i="5"/>
  <c r="D91" i="5"/>
  <c r="F91" i="5" s="1"/>
  <c r="E91" i="5"/>
  <c r="D92" i="5"/>
  <c r="F92" i="5" s="1"/>
  <c r="E92" i="5"/>
  <c r="D93" i="5"/>
  <c r="F93" i="5" s="1"/>
  <c r="E93" i="5"/>
  <c r="D94" i="5"/>
  <c r="F94" i="5" s="1"/>
  <c r="E94" i="5"/>
  <c r="D95" i="5"/>
  <c r="F95" i="5" s="1"/>
  <c r="E95" i="5"/>
  <c r="D96" i="5"/>
  <c r="F96" i="5" s="1"/>
  <c r="E96" i="5"/>
  <c r="D97" i="5"/>
  <c r="F97" i="5" s="1"/>
  <c r="E97" i="5"/>
  <c r="D98" i="5"/>
  <c r="F98" i="5" s="1"/>
  <c r="E98" i="5"/>
  <c r="D99" i="5"/>
  <c r="F99" i="5" s="1"/>
  <c r="E99" i="5"/>
  <c r="D100" i="5"/>
  <c r="F100" i="5" s="1"/>
  <c r="E100" i="5"/>
  <c r="D101" i="5"/>
  <c r="F101" i="5" s="1"/>
  <c r="E101" i="5"/>
  <c r="D102" i="5"/>
  <c r="F102" i="5" s="1"/>
  <c r="E102" i="5"/>
  <c r="D103" i="5"/>
  <c r="F103" i="5" s="1"/>
  <c r="E103" i="5"/>
  <c r="D104" i="5"/>
  <c r="F104" i="5" s="1"/>
  <c r="E104" i="5"/>
  <c r="D105" i="5"/>
  <c r="F105" i="5" s="1"/>
  <c r="E105" i="5"/>
  <c r="D106" i="5"/>
  <c r="F106" i="5" s="1"/>
  <c r="E106" i="5"/>
  <c r="D107" i="5"/>
  <c r="F107" i="5" s="1"/>
  <c r="E107" i="5"/>
  <c r="D108" i="5"/>
  <c r="F108" i="5" s="1"/>
  <c r="E108" i="5"/>
  <c r="D109" i="5"/>
  <c r="F109" i="5" s="1"/>
  <c r="E109" i="5"/>
  <c r="D110" i="5"/>
  <c r="F110" i="5" s="1"/>
  <c r="E110" i="5"/>
  <c r="D111" i="5"/>
  <c r="F111" i="5" s="1"/>
  <c r="E111" i="5"/>
  <c r="D112" i="5"/>
  <c r="F112" i="5" s="1"/>
  <c r="E112" i="5"/>
  <c r="D113" i="5"/>
  <c r="F113" i="5" s="1"/>
  <c r="E113" i="5"/>
  <c r="D114" i="5"/>
  <c r="F114" i="5" s="1"/>
  <c r="E114" i="5"/>
  <c r="D115" i="5"/>
  <c r="F115" i="5" s="1"/>
  <c r="E115" i="5"/>
  <c r="D116" i="5"/>
  <c r="F116" i="5" s="1"/>
  <c r="E116" i="5"/>
  <c r="D117" i="5"/>
  <c r="F117" i="5" s="1"/>
  <c r="E117" i="5"/>
  <c r="D118" i="5"/>
  <c r="F118" i="5" s="1"/>
  <c r="E118" i="5"/>
  <c r="D119" i="5"/>
  <c r="F119" i="5" s="1"/>
  <c r="E119" i="5"/>
  <c r="D120" i="5"/>
  <c r="F120" i="5" s="1"/>
  <c r="E120" i="5"/>
  <c r="D121" i="5"/>
  <c r="F121" i="5" s="1"/>
  <c r="E121" i="5"/>
  <c r="D122" i="5"/>
  <c r="F122" i="5" s="1"/>
  <c r="E122" i="5"/>
  <c r="D123" i="5"/>
  <c r="F123" i="5" s="1"/>
  <c r="E123" i="5"/>
  <c r="D124" i="5"/>
  <c r="F124" i="5" s="1"/>
  <c r="E124" i="5"/>
  <c r="D125" i="5"/>
  <c r="F125" i="5" s="1"/>
  <c r="E125" i="5"/>
  <c r="D126" i="5"/>
  <c r="F126" i="5" s="1"/>
  <c r="E126" i="5"/>
  <c r="D127" i="5"/>
  <c r="F127" i="5" s="1"/>
  <c r="E127" i="5"/>
  <c r="D128" i="5"/>
  <c r="F128" i="5" s="1"/>
  <c r="E128" i="5"/>
  <c r="D129" i="5"/>
  <c r="F129" i="5" s="1"/>
  <c r="E129" i="5"/>
  <c r="D130" i="5"/>
  <c r="F130" i="5" s="1"/>
  <c r="E130" i="5"/>
  <c r="D131" i="5"/>
  <c r="F131" i="5" s="1"/>
  <c r="E131" i="5"/>
  <c r="D132" i="5"/>
  <c r="F132" i="5" s="1"/>
  <c r="E132" i="5"/>
  <c r="D133" i="5"/>
  <c r="F133" i="5" s="1"/>
  <c r="E133" i="5"/>
  <c r="D134" i="5"/>
  <c r="F134" i="5" s="1"/>
  <c r="E134" i="5"/>
  <c r="D135" i="5"/>
  <c r="F135" i="5" s="1"/>
  <c r="E135" i="5"/>
  <c r="D136" i="5"/>
  <c r="F136" i="5" s="1"/>
  <c r="E136" i="5"/>
  <c r="D137" i="5"/>
  <c r="F137" i="5" s="1"/>
  <c r="E137" i="5"/>
  <c r="D138" i="5"/>
  <c r="F138" i="5" s="1"/>
  <c r="E138" i="5"/>
  <c r="D139" i="5"/>
  <c r="F139" i="5" s="1"/>
  <c r="E139" i="5"/>
  <c r="D140" i="5"/>
  <c r="F140" i="5" s="1"/>
  <c r="E140" i="5"/>
  <c r="D141" i="5"/>
  <c r="F141" i="5" s="1"/>
  <c r="E141" i="5"/>
  <c r="D142" i="5"/>
  <c r="F142" i="5" s="1"/>
  <c r="E142" i="5"/>
  <c r="D143" i="5"/>
  <c r="F143" i="5" s="1"/>
  <c r="E143" i="5"/>
  <c r="D144" i="5"/>
  <c r="F144" i="5" s="1"/>
  <c r="E144" i="5"/>
  <c r="D145" i="5"/>
  <c r="F145" i="5" s="1"/>
  <c r="E145" i="5"/>
  <c r="D146" i="5"/>
  <c r="F146" i="5" s="1"/>
  <c r="E146" i="5"/>
  <c r="D147" i="5"/>
  <c r="F147" i="5" s="1"/>
  <c r="E147" i="5"/>
  <c r="D148" i="5"/>
  <c r="F148" i="5" s="1"/>
  <c r="E148" i="5"/>
  <c r="D149" i="5"/>
  <c r="F149" i="5" s="1"/>
  <c r="E149" i="5"/>
  <c r="D150" i="5"/>
  <c r="F150" i="5" s="1"/>
  <c r="E150" i="5"/>
  <c r="D151" i="5"/>
  <c r="F151" i="5" s="1"/>
  <c r="E151" i="5"/>
  <c r="D152" i="5"/>
  <c r="F152" i="5" s="1"/>
  <c r="E152" i="5"/>
  <c r="D153" i="5"/>
  <c r="F153" i="5" s="1"/>
  <c r="E153" i="5"/>
  <c r="D154" i="5"/>
  <c r="F154" i="5" s="1"/>
  <c r="E154" i="5"/>
  <c r="D155" i="5"/>
  <c r="F155" i="5" s="1"/>
  <c r="E155" i="5"/>
  <c r="D156" i="5"/>
  <c r="F156" i="5" s="1"/>
  <c r="E156" i="5"/>
  <c r="D157" i="5"/>
  <c r="F157" i="5" s="1"/>
  <c r="E157" i="5"/>
  <c r="D158" i="5"/>
  <c r="F158" i="5" s="1"/>
  <c r="E158" i="5"/>
  <c r="D159" i="5"/>
  <c r="F159" i="5" s="1"/>
  <c r="E159" i="5"/>
  <c r="D160" i="5"/>
  <c r="F160" i="5" s="1"/>
  <c r="E160" i="5"/>
  <c r="D161" i="5"/>
  <c r="F161" i="5" s="1"/>
  <c r="E161" i="5"/>
  <c r="D162" i="5"/>
  <c r="F162" i="5" s="1"/>
  <c r="E162" i="5"/>
  <c r="D163" i="5"/>
  <c r="F163" i="5" s="1"/>
  <c r="E163" i="5"/>
  <c r="D164" i="5"/>
  <c r="F164" i="5" s="1"/>
  <c r="E164" i="5"/>
  <c r="D165" i="5"/>
  <c r="F165" i="5" s="1"/>
  <c r="E165" i="5"/>
  <c r="D166" i="5"/>
  <c r="F166" i="5" s="1"/>
  <c r="E166" i="5"/>
  <c r="D167" i="5"/>
  <c r="F167" i="5" s="1"/>
  <c r="E167" i="5"/>
  <c r="D168" i="5"/>
  <c r="F168" i="5" s="1"/>
  <c r="E168" i="5"/>
  <c r="D169" i="5"/>
  <c r="F169" i="5" s="1"/>
  <c r="E169" i="5"/>
  <c r="D170" i="5"/>
  <c r="F170" i="5" s="1"/>
  <c r="E170" i="5"/>
  <c r="D171" i="5"/>
  <c r="F171" i="5" s="1"/>
  <c r="E171" i="5"/>
  <c r="D172" i="5"/>
  <c r="F172" i="5" s="1"/>
  <c r="E172" i="5"/>
  <c r="D173" i="5"/>
  <c r="F173" i="5" s="1"/>
  <c r="E173" i="5"/>
  <c r="D174" i="5"/>
  <c r="F174" i="5" s="1"/>
  <c r="E174" i="5"/>
  <c r="D175" i="5"/>
  <c r="F175" i="5" s="1"/>
  <c r="E175" i="5"/>
  <c r="D176" i="5"/>
  <c r="F176" i="5" s="1"/>
  <c r="E176" i="5"/>
  <c r="D177" i="5"/>
  <c r="F177" i="5" s="1"/>
  <c r="E177" i="5"/>
  <c r="D178" i="5"/>
  <c r="F178" i="5" s="1"/>
  <c r="E178" i="5"/>
  <c r="D179" i="5"/>
  <c r="F179" i="5" s="1"/>
  <c r="E179" i="5"/>
  <c r="D180" i="5"/>
  <c r="F180" i="5" s="1"/>
  <c r="E180" i="5"/>
  <c r="D181" i="5"/>
  <c r="F181" i="5" s="1"/>
  <c r="E181" i="5"/>
  <c r="D182" i="5"/>
  <c r="F182" i="5" s="1"/>
  <c r="E182" i="5"/>
  <c r="D183" i="5"/>
  <c r="F183" i="5" s="1"/>
  <c r="E183" i="5"/>
  <c r="D184" i="5"/>
  <c r="F184" i="5" s="1"/>
  <c r="E184" i="5"/>
  <c r="D185" i="5"/>
  <c r="F185" i="5" s="1"/>
  <c r="E185" i="5"/>
  <c r="D186" i="5"/>
  <c r="F186" i="5" s="1"/>
  <c r="E186" i="5"/>
  <c r="D187" i="5"/>
  <c r="F187" i="5" s="1"/>
  <c r="E187" i="5"/>
  <c r="D188" i="5"/>
  <c r="F188" i="5" s="1"/>
  <c r="E188" i="5"/>
  <c r="D189" i="5"/>
  <c r="F189" i="5" s="1"/>
  <c r="E189" i="5"/>
  <c r="D190" i="5"/>
  <c r="F190" i="5" s="1"/>
  <c r="E190" i="5"/>
  <c r="D191" i="5"/>
  <c r="F191" i="5" s="1"/>
  <c r="E191" i="5"/>
  <c r="D192" i="5"/>
  <c r="F192" i="5" s="1"/>
  <c r="E192" i="5"/>
  <c r="D193" i="5"/>
  <c r="F193" i="5" s="1"/>
  <c r="E193" i="5"/>
  <c r="D194" i="5"/>
  <c r="F194" i="5" s="1"/>
  <c r="E194" i="5"/>
  <c r="D195" i="5"/>
  <c r="F195" i="5" s="1"/>
  <c r="E195" i="5"/>
  <c r="D196" i="5"/>
  <c r="F196" i="5" s="1"/>
  <c r="E196" i="5"/>
  <c r="D197" i="5"/>
  <c r="F197" i="5" s="1"/>
  <c r="E197" i="5"/>
  <c r="D198" i="5"/>
  <c r="F198" i="5" s="1"/>
  <c r="E198" i="5"/>
  <c r="D199" i="5"/>
  <c r="F199" i="5" s="1"/>
  <c r="E199" i="5"/>
  <c r="D200" i="5"/>
  <c r="F200" i="5" s="1"/>
  <c r="E200" i="5"/>
  <c r="D201" i="5"/>
  <c r="F201" i="5" s="1"/>
  <c r="E201" i="5"/>
  <c r="D202" i="5"/>
  <c r="F202" i="5" s="1"/>
  <c r="E202" i="5"/>
  <c r="D203" i="5"/>
  <c r="F203" i="5" s="1"/>
  <c r="E203" i="5"/>
  <c r="D204" i="5"/>
  <c r="F204" i="5" s="1"/>
  <c r="E204" i="5"/>
  <c r="D205" i="5"/>
  <c r="F205" i="5" s="1"/>
  <c r="E205" i="5"/>
  <c r="D206" i="5"/>
  <c r="F206" i="5" s="1"/>
  <c r="E206" i="5"/>
  <c r="D207" i="5"/>
  <c r="F207" i="5" s="1"/>
  <c r="E207" i="5"/>
  <c r="D208" i="5"/>
  <c r="F208" i="5" s="1"/>
  <c r="E208" i="5"/>
  <c r="D209" i="5"/>
  <c r="F209" i="5" s="1"/>
  <c r="E209" i="5"/>
  <c r="D210" i="5"/>
  <c r="F210" i="5" s="1"/>
  <c r="E210" i="5"/>
  <c r="D211" i="5"/>
  <c r="F211" i="5" s="1"/>
  <c r="E211" i="5"/>
  <c r="D212" i="5"/>
  <c r="F212" i="5" s="1"/>
  <c r="E212" i="5"/>
  <c r="D213" i="5"/>
  <c r="F213" i="5" s="1"/>
  <c r="E213" i="5"/>
  <c r="D214" i="5"/>
  <c r="F214" i="5" s="1"/>
  <c r="E214" i="5"/>
  <c r="D215" i="5"/>
  <c r="F215" i="5" s="1"/>
  <c r="E215" i="5"/>
  <c r="D216" i="5"/>
  <c r="F216" i="5" s="1"/>
  <c r="E216" i="5"/>
  <c r="D217" i="5"/>
  <c r="F217" i="5" s="1"/>
  <c r="E217" i="5"/>
  <c r="D218" i="5"/>
  <c r="F218" i="5" s="1"/>
  <c r="E218" i="5"/>
  <c r="D219" i="5"/>
  <c r="F219" i="5" s="1"/>
  <c r="E219" i="5"/>
  <c r="D220" i="5"/>
  <c r="F220" i="5" s="1"/>
  <c r="E220" i="5"/>
  <c r="D221" i="5"/>
  <c r="F221" i="5" s="1"/>
  <c r="E221" i="5"/>
  <c r="D222" i="5"/>
  <c r="F222" i="5" s="1"/>
  <c r="E222" i="5"/>
  <c r="D223" i="5"/>
  <c r="F223" i="5" s="1"/>
  <c r="E223" i="5"/>
  <c r="D224" i="5"/>
  <c r="F224" i="5" s="1"/>
  <c r="E224" i="5"/>
  <c r="D225" i="5"/>
  <c r="F225" i="5" s="1"/>
  <c r="E225" i="5"/>
  <c r="D226" i="5"/>
  <c r="F226" i="5" s="1"/>
  <c r="E226" i="5"/>
  <c r="D227" i="5"/>
  <c r="F227" i="5" s="1"/>
  <c r="E227" i="5"/>
  <c r="D228" i="5"/>
  <c r="F228" i="5" s="1"/>
  <c r="E228" i="5"/>
  <c r="D229" i="5"/>
  <c r="F229" i="5" s="1"/>
  <c r="E229" i="5"/>
  <c r="D230" i="5"/>
  <c r="F230" i="5" s="1"/>
  <c r="E230" i="5"/>
  <c r="D231" i="5"/>
  <c r="F231" i="5" s="1"/>
  <c r="E231" i="5"/>
  <c r="D232" i="5"/>
  <c r="F232" i="5" s="1"/>
  <c r="E232" i="5"/>
  <c r="D233" i="5"/>
  <c r="F233" i="5" s="1"/>
  <c r="E233" i="5"/>
  <c r="D234" i="5"/>
  <c r="F234" i="5" s="1"/>
  <c r="E234" i="5"/>
  <c r="D235" i="5"/>
  <c r="F235" i="5" s="1"/>
  <c r="E235" i="5"/>
  <c r="D236" i="5"/>
  <c r="F236" i="5" s="1"/>
  <c r="E236" i="5"/>
  <c r="D237" i="5"/>
  <c r="F237" i="5" s="1"/>
  <c r="E237" i="5"/>
  <c r="D238" i="5"/>
  <c r="F238" i="5" s="1"/>
  <c r="E238" i="5"/>
  <c r="D239" i="5"/>
  <c r="F239" i="5" s="1"/>
  <c r="E239" i="5"/>
  <c r="D240" i="5"/>
  <c r="F240" i="5" s="1"/>
  <c r="E240" i="5"/>
  <c r="D241" i="5"/>
  <c r="F241" i="5" s="1"/>
  <c r="E241" i="5"/>
  <c r="D242" i="5"/>
  <c r="F242" i="5" s="1"/>
  <c r="E242" i="5"/>
  <c r="D243" i="5"/>
  <c r="F243" i="5" s="1"/>
  <c r="E243" i="5"/>
  <c r="D244" i="5"/>
  <c r="F244" i="5" s="1"/>
  <c r="E244" i="5"/>
  <c r="D245" i="5"/>
  <c r="F245" i="5" s="1"/>
  <c r="E245" i="5"/>
  <c r="D246" i="5"/>
  <c r="F246" i="5" s="1"/>
  <c r="E246" i="5"/>
  <c r="D247" i="5"/>
  <c r="F247" i="5" s="1"/>
  <c r="E247" i="5"/>
  <c r="D248" i="5"/>
  <c r="F248" i="5" s="1"/>
  <c r="E248" i="5"/>
  <c r="D249" i="5"/>
  <c r="F249" i="5" s="1"/>
  <c r="E249" i="5"/>
  <c r="D250" i="5"/>
  <c r="F250" i="5" s="1"/>
  <c r="E250" i="5"/>
  <c r="D251" i="5"/>
  <c r="F251" i="5" s="1"/>
  <c r="E251" i="5"/>
  <c r="D252" i="5"/>
  <c r="F252" i="5" s="1"/>
  <c r="E252" i="5"/>
  <c r="D253" i="5"/>
  <c r="F253" i="5" s="1"/>
  <c r="E253" i="5"/>
  <c r="D254" i="5"/>
  <c r="F254" i="5" s="1"/>
  <c r="E254" i="5"/>
  <c r="D255" i="5"/>
  <c r="F255" i="5" s="1"/>
  <c r="E255" i="5"/>
  <c r="D256" i="5"/>
  <c r="F256" i="5" s="1"/>
  <c r="E256" i="5"/>
  <c r="D257" i="5"/>
  <c r="F257" i="5" s="1"/>
  <c r="E257" i="5"/>
  <c r="D258" i="5"/>
  <c r="F258" i="5" s="1"/>
  <c r="E258" i="5"/>
  <c r="D259" i="5"/>
  <c r="F259" i="5" s="1"/>
  <c r="E259" i="5"/>
  <c r="D260" i="5"/>
  <c r="F260" i="5" s="1"/>
  <c r="E260" i="5"/>
  <c r="D261" i="5"/>
  <c r="F261" i="5" s="1"/>
  <c r="E261" i="5"/>
  <c r="D262" i="5"/>
  <c r="F262" i="5" s="1"/>
  <c r="E262" i="5"/>
  <c r="D263" i="5"/>
  <c r="F263" i="5" s="1"/>
  <c r="E263" i="5"/>
  <c r="D264" i="5"/>
  <c r="F264" i="5" s="1"/>
  <c r="E264" i="5"/>
  <c r="D265" i="5"/>
  <c r="F265" i="5" s="1"/>
  <c r="E265" i="5"/>
  <c r="D266" i="5"/>
  <c r="F266" i="5" s="1"/>
  <c r="E266" i="5"/>
  <c r="D267" i="5"/>
  <c r="F267" i="5" s="1"/>
  <c r="E267" i="5"/>
  <c r="D268" i="5"/>
  <c r="F268" i="5" s="1"/>
  <c r="E268" i="5"/>
  <c r="D269" i="5"/>
  <c r="F269" i="5" s="1"/>
  <c r="E269" i="5"/>
  <c r="D270" i="5"/>
  <c r="F270" i="5" s="1"/>
  <c r="E270" i="5"/>
  <c r="D271" i="5"/>
  <c r="F271" i="5" s="1"/>
  <c r="E271" i="5"/>
  <c r="D272" i="5"/>
  <c r="F272" i="5" s="1"/>
  <c r="E272" i="5"/>
  <c r="D273" i="5"/>
  <c r="F273" i="5" s="1"/>
  <c r="E273" i="5"/>
  <c r="D274" i="5"/>
  <c r="F274" i="5" s="1"/>
  <c r="E274" i="5"/>
  <c r="D275" i="5"/>
  <c r="F275" i="5" s="1"/>
  <c r="E275" i="5"/>
  <c r="D276" i="5"/>
  <c r="F276" i="5" s="1"/>
  <c r="E276" i="5"/>
  <c r="D277" i="5"/>
  <c r="F277" i="5" s="1"/>
  <c r="E277" i="5"/>
  <c r="D278" i="5"/>
  <c r="F278" i="5" s="1"/>
  <c r="E278" i="5"/>
  <c r="D279" i="5"/>
  <c r="F279" i="5" s="1"/>
  <c r="E279" i="5"/>
  <c r="D280" i="5"/>
  <c r="F280" i="5" s="1"/>
  <c r="E280" i="5"/>
  <c r="D281" i="5"/>
  <c r="F281" i="5" s="1"/>
  <c r="E281" i="5"/>
  <c r="D282" i="5"/>
  <c r="F282" i="5" s="1"/>
  <c r="E282" i="5"/>
  <c r="D283" i="5"/>
  <c r="F283" i="5" s="1"/>
  <c r="E283" i="5"/>
  <c r="D284" i="5"/>
  <c r="F284" i="5" s="1"/>
  <c r="E284" i="5"/>
  <c r="D285" i="5"/>
  <c r="F285" i="5" s="1"/>
  <c r="E285" i="5"/>
  <c r="D286" i="5"/>
  <c r="F286" i="5" s="1"/>
  <c r="E286" i="5"/>
  <c r="D287" i="5"/>
  <c r="F287" i="5" s="1"/>
  <c r="E287" i="5"/>
  <c r="D288" i="5"/>
  <c r="F288" i="5" s="1"/>
  <c r="E288" i="5"/>
  <c r="D289" i="5"/>
  <c r="F289" i="5" s="1"/>
  <c r="E289" i="5"/>
  <c r="D290" i="5"/>
  <c r="F290" i="5" s="1"/>
  <c r="E290" i="5"/>
  <c r="D291" i="5"/>
  <c r="F291" i="5" s="1"/>
  <c r="E291" i="5"/>
  <c r="D292" i="5"/>
  <c r="F292" i="5" s="1"/>
  <c r="E292" i="5"/>
  <c r="D293" i="5"/>
  <c r="F293" i="5" s="1"/>
  <c r="E293" i="5"/>
  <c r="D294" i="5"/>
  <c r="F294" i="5" s="1"/>
  <c r="E294" i="5"/>
  <c r="D295" i="5"/>
  <c r="F295" i="5" s="1"/>
  <c r="E295" i="5"/>
  <c r="D296" i="5"/>
  <c r="F296" i="5" s="1"/>
  <c r="E296" i="5"/>
  <c r="D297" i="5"/>
  <c r="F297" i="5" s="1"/>
  <c r="E297" i="5"/>
  <c r="D298" i="5"/>
  <c r="F298" i="5" s="1"/>
  <c r="E298" i="5"/>
  <c r="D299" i="5"/>
  <c r="F299" i="5" s="1"/>
  <c r="E299" i="5"/>
  <c r="D300" i="5"/>
  <c r="F300" i="5" s="1"/>
  <c r="E300" i="5"/>
  <c r="D301" i="5"/>
  <c r="F301" i="5" s="1"/>
  <c r="E301" i="5"/>
  <c r="D302" i="5"/>
  <c r="F302" i="5" s="1"/>
  <c r="E302" i="5"/>
  <c r="D303" i="5"/>
  <c r="F303" i="5" s="1"/>
  <c r="E303" i="5"/>
  <c r="D304" i="5"/>
  <c r="F304" i="5" s="1"/>
  <c r="E304" i="5"/>
  <c r="D305" i="5"/>
  <c r="F305" i="5" s="1"/>
  <c r="E305" i="5"/>
  <c r="D306" i="5"/>
  <c r="F306" i="5" s="1"/>
  <c r="E306" i="5"/>
  <c r="D307" i="5"/>
  <c r="F307" i="5" s="1"/>
  <c r="E307" i="5"/>
  <c r="D308" i="5"/>
  <c r="F308" i="5" s="1"/>
  <c r="E308" i="5"/>
  <c r="D309" i="5"/>
  <c r="F309" i="5" s="1"/>
  <c r="E309" i="5"/>
  <c r="D310" i="5"/>
  <c r="F310" i="5" s="1"/>
  <c r="E310" i="5"/>
  <c r="D311" i="5"/>
  <c r="F311" i="5" s="1"/>
  <c r="E311" i="5"/>
  <c r="D312" i="5"/>
  <c r="F312" i="5" s="1"/>
  <c r="E312" i="5"/>
  <c r="D313" i="5"/>
  <c r="F313" i="5" s="1"/>
  <c r="E313" i="5"/>
  <c r="D314" i="5"/>
  <c r="F314" i="5" s="1"/>
  <c r="E314" i="5"/>
  <c r="D315" i="5"/>
  <c r="F315" i="5" s="1"/>
  <c r="E315" i="5"/>
  <c r="D316" i="5"/>
  <c r="F316" i="5" s="1"/>
  <c r="E316" i="5"/>
  <c r="D317" i="5"/>
  <c r="F317" i="5" s="1"/>
  <c r="E317" i="5"/>
  <c r="D318" i="5"/>
  <c r="F318" i="5" s="1"/>
  <c r="E318" i="5"/>
  <c r="D319" i="5"/>
  <c r="F319" i="5" s="1"/>
  <c r="E319" i="5"/>
  <c r="D320" i="5"/>
  <c r="F320" i="5" s="1"/>
  <c r="E320" i="5"/>
  <c r="D321" i="5"/>
  <c r="F321" i="5" s="1"/>
  <c r="E321" i="5"/>
  <c r="D322" i="5"/>
  <c r="F322" i="5" s="1"/>
  <c r="E322" i="5"/>
  <c r="D323" i="5"/>
  <c r="F323" i="5" s="1"/>
  <c r="E323" i="5"/>
  <c r="D324" i="5"/>
  <c r="F324" i="5" s="1"/>
  <c r="E324" i="5"/>
  <c r="D325" i="5"/>
  <c r="F325" i="5" s="1"/>
  <c r="E325" i="5"/>
  <c r="D326" i="5"/>
  <c r="F326" i="5" s="1"/>
  <c r="E326" i="5"/>
  <c r="D327" i="5"/>
  <c r="F327" i="5" s="1"/>
  <c r="E327" i="5"/>
  <c r="D328" i="5"/>
  <c r="F328" i="5" s="1"/>
  <c r="E328" i="5"/>
  <c r="D329" i="5"/>
  <c r="F329" i="5" s="1"/>
  <c r="E329" i="5"/>
  <c r="D330" i="5"/>
  <c r="F330" i="5" s="1"/>
  <c r="E330" i="5"/>
  <c r="D331" i="5"/>
  <c r="F331" i="5" s="1"/>
  <c r="E331" i="5"/>
  <c r="D332" i="5"/>
  <c r="F332" i="5" s="1"/>
  <c r="E332" i="5"/>
  <c r="D333" i="5"/>
  <c r="F333" i="5" s="1"/>
  <c r="E333" i="5"/>
  <c r="D334" i="5"/>
  <c r="F334" i="5" s="1"/>
  <c r="E334" i="5"/>
  <c r="D335" i="5"/>
  <c r="F335" i="5" s="1"/>
  <c r="E335" i="5"/>
  <c r="D336" i="5"/>
  <c r="F336" i="5" s="1"/>
  <c r="E336" i="5"/>
  <c r="D337" i="5"/>
  <c r="F337" i="5" s="1"/>
  <c r="E337" i="5"/>
  <c r="D338" i="5"/>
  <c r="F338" i="5" s="1"/>
  <c r="E338" i="5"/>
  <c r="D339" i="5"/>
  <c r="F339" i="5" s="1"/>
  <c r="E339" i="5"/>
  <c r="D340" i="5"/>
  <c r="F340" i="5" s="1"/>
  <c r="E340" i="5"/>
  <c r="D341" i="5"/>
  <c r="F341" i="5" s="1"/>
  <c r="E341" i="5"/>
  <c r="D342" i="5"/>
  <c r="F342" i="5" s="1"/>
  <c r="E342" i="5"/>
  <c r="D343" i="5"/>
  <c r="F343" i="5" s="1"/>
  <c r="E343" i="5"/>
  <c r="D344" i="5"/>
  <c r="F344" i="5" s="1"/>
  <c r="E344" i="5"/>
  <c r="D345" i="5"/>
  <c r="F345" i="5" s="1"/>
  <c r="E345" i="5"/>
  <c r="D346" i="5"/>
  <c r="F346" i="5" s="1"/>
  <c r="E346" i="5"/>
  <c r="D347" i="5"/>
  <c r="F347" i="5" s="1"/>
  <c r="E347" i="5"/>
  <c r="D348" i="5"/>
  <c r="F348" i="5" s="1"/>
  <c r="E348" i="5"/>
  <c r="D349" i="5"/>
  <c r="F349" i="5" s="1"/>
  <c r="E349" i="5"/>
  <c r="D350" i="5"/>
  <c r="F350" i="5" s="1"/>
  <c r="E350" i="5"/>
  <c r="D351" i="5"/>
  <c r="F351" i="5" s="1"/>
  <c r="E351" i="5"/>
  <c r="D352" i="5"/>
  <c r="F352" i="5" s="1"/>
  <c r="E352" i="5"/>
  <c r="D353" i="5"/>
  <c r="F353" i="5" s="1"/>
  <c r="E353" i="5"/>
  <c r="D354" i="5"/>
  <c r="F354" i="5" s="1"/>
  <c r="E354" i="5"/>
  <c r="D355" i="5"/>
  <c r="F355" i="5" s="1"/>
  <c r="E355" i="5"/>
  <c r="D356" i="5"/>
  <c r="F356" i="5" s="1"/>
  <c r="E356" i="5"/>
  <c r="D357" i="5"/>
  <c r="F357" i="5" s="1"/>
  <c r="E357" i="5"/>
  <c r="D358" i="5"/>
  <c r="F358" i="5" s="1"/>
  <c r="E358" i="5"/>
  <c r="D359" i="5"/>
  <c r="F359" i="5" s="1"/>
  <c r="E359" i="5"/>
  <c r="D360" i="5"/>
  <c r="F360" i="5" s="1"/>
  <c r="E360" i="5"/>
  <c r="D361" i="5"/>
  <c r="F361" i="5" s="1"/>
  <c r="E361" i="5"/>
  <c r="D362" i="5"/>
  <c r="F362" i="5" s="1"/>
  <c r="E362" i="5"/>
  <c r="D363" i="5"/>
  <c r="F363" i="5" s="1"/>
  <c r="E363" i="5"/>
  <c r="D364" i="5"/>
  <c r="F364" i="5" s="1"/>
  <c r="E364" i="5"/>
  <c r="D365" i="5"/>
  <c r="F365" i="5" s="1"/>
  <c r="E365" i="5"/>
  <c r="D366" i="5"/>
  <c r="F366" i="5" s="1"/>
  <c r="E366" i="5"/>
  <c r="D367" i="5"/>
  <c r="F367" i="5" s="1"/>
  <c r="E367" i="5"/>
  <c r="D368" i="5"/>
  <c r="F368" i="5" s="1"/>
  <c r="E368" i="5"/>
  <c r="D369" i="5"/>
  <c r="F369" i="5" s="1"/>
  <c r="E369" i="5"/>
  <c r="D370" i="5"/>
  <c r="F370" i="5" s="1"/>
  <c r="E370" i="5"/>
  <c r="D371" i="5"/>
  <c r="F371" i="5" s="1"/>
  <c r="E371" i="5"/>
  <c r="D372" i="5"/>
  <c r="F372" i="5" s="1"/>
  <c r="E372" i="5"/>
  <c r="D373" i="5"/>
  <c r="F373" i="5" s="1"/>
  <c r="E373" i="5"/>
  <c r="D374" i="5"/>
  <c r="F374" i="5" s="1"/>
  <c r="E374" i="5"/>
  <c r="D375" i="5"/>
  <c r="F375" i="5" s="1"/>
  <c r="E375" i="5"/>
  <c r="D376" i="5"/>
  <c r="F376" i="5" s="1"/>
  <c r="E376" i="5"/>
  <c r="D377" i="5"/>
  <c r="F377" i="5" s="1"/>
  <c r="E377" i="5"/>
  <c r="D378" i="5"/>
  <c r="F378" i="5" s="1"/>
  <c r="E378" i="5"/>
  <c r="D379" i="5"/>
  <c r="F379" i="5" s="1"/>
  <c r="E379" i="5"/>
  <c r="D380" i="5"/>
  <c r="F380" i="5" s="1"/>
  <c r="E380" i="5"/>
  <c r="D381" i="5"/>
  <c r="F381" i="5" s="1"/>
  <c r="E381" i="5"/>
  <c r="D382" i="5"/>
  <c r="F382" i="5" s="1"/>
  <c r="E382" i="5"/>
  <c r="D383" i="5"/>
  <c r="F383" i="5" s="1"/>
  <c r="E383" i="5"/>
  <c r="D384" i="5"/>
  <c r="F384" i="5" s="1"/>
  <c r="E384" i="5"/>
  <c r="D385" i="5"/>
  <c r="F385" i="5" s="1"/>
  <c r="E385" i="5"/>
  <c r="D386" i="5"/>
  <c r="F386" i="5" s="1"/>
  <c r="E386" i="5"/>
  <c r="D387" i="5"/>
  <c r="F387" i="5" s="1"/>
  <c r="E387" i="5"/>
  <c r="D388" i="5"/>
  <c r="F388" i="5" s="1"/>
  <c r="E388" i="5"/>
  <c r="D389" i="5"/>
  <c r="F389" i="5" s="1"/>
  <c r="E389" i="5"/>
  <c r="D390" i="5"/>
  <c r="F390" i="5" s="1"/>
  <c r="E390" i="5"/>
  <c r="D391" i="5"/>
  <c r="F391" i="5" s="1"/>
  <c r="E391" i="5"/>
  <c r="D392" i="5"/>
  <c r="F392" i="5" s="1"/>
  <c r="E392" i="5"/>
  <c r="D393" i="5"/>
  <c r="F393" i="5" s="1"/>
  <c r="E393" i="5"/>
  <c r="D394" i="5"/>
  <c r="F394" i="5" s="1"/>
  <c r="E394" i="5"/>
  <c r="D395" i="5"/>
  <c r="F395" i="5" s="1"/>
  <c r="E395" i="5"/>
  <c r="D396" i="5"/>
  <c r="F396" i="5" s="1"/>
  <c r="E396" i="5"/>
  <c r="D397" i="5"/>
  <c r="F397" i="5" s="1"/>
  <c r="E397" i="5"/>
  <c r="D398" i="5"/>
  <c r="F398" i="5" s="1"/>
  <c r="E398" i="5"/>
  <c r="D399" i="5"/>
  <c r="F399" i="5" s="1"/>
  <c r="E399" i="5"/>
  <c r="D400" i="5"/>
  <c r="F400" i="5" s="1"/>
  <c r="E400" i="5"/>
  <c r="D401" i="5"/>
  <c r="F401" i="5" s="1"/>
  <c r="E401" i="5"/>
  <c r="D402" i="5"/>
  <c r="F402" i="5" s="1"/>
  <c r="E402" i="5"/>
  <c r="D403" i="5"/>
  <c r="F403" i="5" s="1"/>
  <c r="E403" i="5"/>
  <c r="D404" i="5"/>
  <c r="F404" i="5" s="1"/>
  <c r="E404" i="5"/>
  <c r="D405" i="5"/>
  <c r="F405" i="5" s="1"/>
  <c r="E405" i="5"/>
  <c r="D406" i="5"/>
  <c r="F406" i="5" s="1"/>
  <c r="E406" i="5"/>
  <c r="D407" i="5"/>
  <c r="F407" i="5" s="1"/>
  <c r="E407" i="5"/>
  <c r="D408" i="5"/>
  <c r="F408" i="5" s="1"/>
  <c r="E408" i="5"/>
  <c r="D409" i="5"/>
  <c r="F409" i="5" s="1"/>
  <c r="E409" i="5"/>
  <c r="D410" i="5"/>
  <c r="F410" i="5" s="1"/>
  <c r="E410" i="5"/>
  <c r="D411" i="5"/>
  <c r="F411" i="5" s="1"/>
  <c r="E411" i="5"/>
  <c r="D412" i="5"/>
  <c r="F412" i="5" s="1"/>
  <c r="E412" i="5"/>
  <c r="D413" i="5"/>
  <c r="F413" i="5" s="1"/>
  <c r="E413" i="5"/>
  <c r="D414" i="5"/>
  <c r="F414" i="5" s="1"/>
  <c r="E414" i="5"/>
  <c r="D415" i="5"/>
  <c r="F415" i="5" s="1"/>
  <c r="E415" i="5"/>
  <c r="D416" i="5"/>
  <c r="F416" i="5" s="1"/>
  <c r="E416" i="5"/>
  <c r="D417" i="5"/>
  <c r="F417" i="5" s="1"/>
  <c r="E417" i="5"/>
  <c r="D418" i="5"/>
  <c r="F418" i="5" s="1"/>
  <c r="E418" i="5"/>
  <c r="D419" i="5"/>
  <c r="F419" i="5" s="1"/>
  <c r="E419" i="5"/>
  <c r="D420" i="5"/>
  <c r="F420" i="5" s="1"/>
  <c r="E420" i="5"/>
  <c r="D421" i="5"/>
  <c r="F421" i="5" s="1"/>
  <c r="E421" i="5"/>
  <c r="D422" i="5"/>
  <c r="F422" i="5" s="1"/>
  <c r="E422" i="5"/>
  <c r="D423" i="5"/>
  <c r="F423" i="5" s="1"/>
  <c r="E423" i="5"/>
  <c r="D424" i="5"/>
  <c r="F424" i="5" s="1"/>
  <c r="E424" i="5"/>
  <c r="D425" i="5"/>
  <c r="F425" i="5" s="1"/>
  <c r="E425" i="5"/>
  <c r="D426" i="5"/>
  <c r="F426" i="5" s="1"/>
  <c r="E426" i="5"/>
  <c r="D427" i="5"/>
  <c r="F427" i="5" s="1"/>
  <c r="E427" i="5"/>
  <c r="D428" i="5"/>
  <c r="F428" i="5" s="1"/>
  <c r="E428" i="5"/>
  <c r="D429" i="5"/>
  <c r="F429" i="5" s="1"/>
  <c r="E429" i="5"/>
  <c r="D430" i="5"/>
  <c r="F430" i="5" s="1"/>
  <c r="E430" i="5"/>
  <c r="D431" i="5"/>
  <c r="F431" i="5" s="1"/>
  <c r="E431" i="5"/>
  <c r="D432" i="5"/>
  <c r="F432" i="5" s="1"/>
  <c r="E432" i="5"/>
  <c r="D433" i="5"/>
  <c r="F433" i="5" s="1"/>
  <c r="E433" i="5"/>
  <c r="D434" i="5"/>
  <c r="F434" i="5" s="1"/>
  <c r="E434" i="5"/>
  <c r="D435" i="5"/>
  <c r="F435" i="5" s="1"/>
  <c r="E435" i="5"/>
  <c r="D436" i="5"/>
  <c r="F436" i="5" s="1"/>
  <c r="E436" i="5"/>
  <c r="D437" i="5"/>
  <c r="F437" i="5" s="1"/>
  <c r="E437" i="5"/>
  <c r="D438" i="5"/>
  <c r="F438" i="5" s="1"/>
  <c r="E438" i="5"/>
  <c r="D439" i="5"/>
  <c r="F439" i="5" s="1"/>
  <c r="E439" i="5"/>
  <c r="D440" i="5"/>
  <c r="F440" i="5" s="1"/>
  <c r="E440" i="5"/>
  <c r="D441" i="5"/>
  <c r="F441" i="5" s="1"/>
  <c r="E441" i="5"/>
  <c r="D442" i="5"/>
  <c r="F442" i="5" s="1"/>
  <c r="E442" i="5"/>
  <c r="D443" i="5"/>
  <c r="F443" i="5" s="1"/>
  <c r="E443" i="5"/>
  <c r="D444" i="5"/>
  <c r="F444" i="5" s="1"/>
  <c r="E444" i="5"/>
  <c r="D445" i="5"/>
  <c r="F445" i="5" s="1"/>
  <c r="E445" i="5"/>
  <c r="D446" i="5"/>
  <c r="F446" i="5" s="1"/>
  <c r="E446" i="5"/>
  <c r="D447" i="5"/>
  <c r="F447" i="5" s="1"/>
  <c r="E447" i="5"/>
  <c r="D448" i="5"/>
  <c r="F448" i="5" s="1"/>
  <c r="E448" i="5"/>
  <c r="D449" i="5"/>
  <c r="F449" i="5" s="1"/>
  <c r="E449" i="5"/>
  <c r="D450" i="5"/>
  <c r="F450" i="5" s="1"/>
  <c r="E450" i="5"/>
  <c r="D451" i="5"/>
  <c r="F451" i="5" s="1"/>
  <c r="E451" i="5"/>
  <c r="D452" i="5"/>
  <c r="F452" i="5" s="1"/>
  <c r="E452" i="5"/>
  <c r="D453" i="5"/>
  <c r="F453" i="5" s="1"/>
  <c r="E453" i="5"/>
  <c r="D454" i="5"/>
  <c r="F454" i="5" s="1"/>
  <c r="E454" i="5"/>
  <c r="D455" i="5"/>
  <c r="F455" i="5" s="1"/>
  <c r="E455" i="5"/>
  <c r="D456" i="5"/>
  <c r="F456" i="5" s="1"/>
  <c r="E456" i="5"/>
  <c r="D457" i="5"/>
  <c r="F457" i="5" s="1"/>
  <c r="E457" i="5"/>
  <c r="D458" i="5"/>
  <c r="F458" i="5" s="1"/>
  <c r="E458" i="5"/>
  <c r="D459" i="5"/>
  <c r="F459" i="5" s="1"/>
  <c r="E459" i="5"/>
  <c r="D460" i="5"/>
  <c r="F460" i="5" s="1"/>
  <c r="E460" i="5"/>
  <c r="D461" i="5"/>
  <c r="F461" i="5" s="1"/>
  <c r="E461" i="5"/>
  <c r="D462" i="5"/>
  <c r="F462" i="5" s="1"/>
  <c r="E462" i="5"/>
  <c r="D463" i="5"/>
  <c r="F463" i="5" s="1"/>
  <c r="E463" i="5"/>
  <c r="D464" i="5"/>
  <c r="F464" i="5" s="1"/>
  <c r="E464" i="5"/>
  <c r="D465" i="5"/>
  <c r="F465" i="5" s="1"/>
  <c r="E465" i="5"/>
  <c r="D466" i="5"/>
  <c r="F466" i="5" s="1"/>
  <c r="E466" i="5"/>
  <c r="D467" i="5"/>
  <c r="F467" i="5" s="1"/>
  <c r="E467" i="5"/>
  <c r="D468" i="5"/>
  <c r="F468" i="5" s="1"/>
  <c r="E468" i="5"/>
  <c r="D469" i="5"/>
  <c r="F469" i="5" s="1"/>
  <c r="E469" i="5"/>
  <c r="D470" i="5"/>
  <c r="F470" i="5" s="1"/>
  <c r="E470" i="5"/>
  <c r="D471" i="5"/>
  <c r="F471" i="5" s="1"/>
  <c r="E471" i="5"/>
  <c r="D472" i="5"/>
  <c r="F472" i="5" s="1"/>
  <c r="E472" i="5"/>
  <c r="D473" i="5"/>
  <c r="F473" i="5" s="1"/>
  <c r="E473" i="5"/>
  <c r="D474" i="5"/>
  <c r="F474" i="5" s="1"/>
  <c r="E474" i="5"/>
  <c r="D475" i="5"/>
  <c r="F475" i="5" s="1"/>
  <c r="E475" i="5"/>
  <c r="D476" i="5"/>
  <c r="F476" i="5" s="1"/>
  <c r="E476" i="5"/>
  <c r="D477" i="5"/>
  <c r="F477" i="5" s="1"/>
  <c r="E477" i="5"/>
  <c r="D478" i="5"/>
  <c r="F478" i="5" s="1"/>
  <c r="E478" i="5"/>
  <c r="D479" i="5"/>
  <c r="F479" i="5" s="1"/>
  <c r="E479" i="5"/>
  <c r="D480" i="5"/>
  <c r="F480" i="5" s="1"/>
  <c r="E480" i="5"/>
  <c r="D481" i="5"/>
  <c r="F481" i="5" s="1"/>
  <c r="E481" i="5"/>
  <c r="D482" i="5"/>
  <c r="F482" i="5" s="1"/>
  <c r="E482" i="5"/>
  <c r="D483" i="5"/>
  <c r="F483" i="5" s="1"/>
  <c r="E483" i="5"/>
  <c r="D484" i="5"/>
  <c r="F484" i="5" s="1"/>
  <c r="E484" i="5"/>
  <c r="D485" i="5"/>
  <c r="F485" i="5" s="1"/>
  <c r="E485" i="5"/>
  <c r="D486" i="5"/>
  <c r="F486" i="5" s="1"/>
  <c r="E486" i="5"/>
  <c r="D487" i="5"/>
  <c r="F487" i="5" s="1"/>
  <c r="E487" i="5"/>
  <c r="D488" i="5"/>
  <c r="F488" i="5" s="1"/>
  <c r="E488" i="5"/>
  <c r="D489" i="5"/>
  <c r="F489" i="5" s="1"/>
  <c r="E489" i="5"/>
  <c r="D490" i="5"/>
  <c r="F490" i="5" s="1"/>
  <c r="E490" i="5"/>
  <c r="D491" i="5"/>
  <c r="F491" i="5" s="1"/>
  <c r="E491" i="5"/>
  <c r="D492" i="5"/>
  <c r="F492" i="5" s="1"/>
  <c r="E492" i="5"/>
  <c r="D493" i="5"/>
  <c r="F493" i="5" s="1"/>
  <c r="E493" i="5"/>
  <c r="D494" i="5"/>
  <c r="F494" i="5" s="1"/>
  <c r="E494" i="5"/>
  <c r="D495" i="5"/>
  <c r="F495" i="5" s="1"/>
  <c r="E495" i="5"/>
  <c r="D496" i="5"/>
  <c r="F496" i="5" s="1"/>
  <c r="E496" i="5"/>
  <c r="D497" i="5"/>
  <c r="F497" i="5" s="1"/>
  <c r="E497" i="5"/>
  <c r="D498" i="5"/>
  <c r="F498" i="5" s="1"/>
  <c r="E498" i="5"/>
  <c r="D499" i="5"/>
  <c r="F499" i="5" s="1"/>
  <c r="E499" i="5"/>
  <c r="D500" i="5"/>
  <c r="F500" i="5" s="1"/>
  <c r="E500" i="5"/>
  <c r="D501" i="5"/>
  <c r="F501" i="5" s="1"/>
  <c r="E501" i="5"/>
  <c r="D502" i="5"/>
  <c r="F502" i="5" s="1"/>
  <c r="E502" i="5"/>
  <c r="D503" i="5"/>
  <c r="F503" i="5" s="1"/>
  <c r="E503" i="5"/>
  <c r="D504" i="5"/>
  <c r="F504" i="5" s="1"/>
  <c r="E504" i="5"/>
  <c r="D505" i="5"/>
  <c r="F505" i="5" s="1"/>
  <c r="E505" i="5"/>
  <c r="D506" i="5"/>
  <c r="F506" i="5" s="1"/>
  <c r="E506" i="5"/>
  <c r="D507" i="5"/>
  <c r="F507" i="5" s="1"/>
  <c r="E507" i="5"/>
  <c r="D508" i="5"/>
  <c r="F508" i="5" s="1"/>
  <c r="E508" i="5"/>
  <c r="D509" i="5"/>
  <c r="F509" i="5" s="1"/>
  <c r="E509" i="5"/>
  <c r="D510" i="5"/>
  <c r="F510" i="5" s="1"/>
  <c r="E510" i="5"/>
  <c r="D511" i="5"/>
  <c r="F511" i="5" s="1"/>
  <c r="E511" i="5"/>
  <c r="D512" i="5"/>
  <c r="F512" i="5" s="1"/>
  <c r="E512" i="5"/>
  <c r="D513" i="5"/>
  <c r="F513" i="5" s="1"/>
  <c r="E513" i="5"/>
  <c r="D514" i="5"/>
  <c r="F514" i="5" s="1"/>
  <c r="E514" i="5"/>
  <c r="D515" i="5"/>
  <c r="F515" i="5" s="1"/>
  <c r="E515" i="5"/>
  <c r="D516" i="5"/>
  <c r="F516" i="5" s="1"/>
  <c r="E516" i="5"/>
  <c r="D517" i="5"/>
  <c r="F517" i="5" s="1"/>
  <c r="E517" i="5"/>
  <c r="D518" i="5"/>
  <c r="F518" i="5" s="1"/>
  <c r="E518" i="5"/>
  <c r="D519" i="5"/>
  <c r="F519" i="5" s="1"/>
  <c r="E519" i="5"/>
  <c r="D520" i="5"/>
  <c r="F520" i="5" s="1"/>
  <c r="E520" i="5"/>
  <c r="D521" i="5"/>
  <c r="F521" i="5" s="1"/>
  <c r="E521" i="5"/>
  <c r="D522" i="5"/>
  <c r="F522" i="5" s="1"/>
  <c r="E522" i="5"/>
  <c r="D523" i="5"/>
  <c r="F523" i="5" s="1"/>
  <c r="E523" i="5"/>
  <c r="D524" i="5"/>
  <c r="F524" i="5" s="1"/>
  <c r="E524" i="5"/>
  <c r="D525" i="5"/>
  <c r="F525" i="5" s="1"/>
  <c r="E525" i="5"/>
  <c r="D526" i="5"/>
  <c r="F526" i="5" s="1"/>
  <c r="E526" i="5"/>
  <c r="D527" i="5"/>
  <c r="F527" i="5" s="1"/>
  <c r="E527" i="5"/>
  <c r="D528" i="5"/>
  <c r="F528" i="5" s="1"/>
  <c r="E528" i="5"/>
  <c r="D529" i="5"/>
  <c r="F529" i="5" s="1"/>
  <c r="E529" i="5"/>
  <c r="D530" i="5"/>
  <c r="F530" i="5" s="1"/>
  <c r="E530" i="5"/>
  <c r="D531" i="5"/>
  <c r="F531" i="5" s="1"/>
  <c r="E531" i="5"/>
  <c r="D532" i="5"/>
  <c r="F532" i="5" s="1"/>
  <c r="E532" i="5"/>
  <c r="D533" i="5"/>
  <c r="F533" i="5" s="1"/>
  <c r="E533" i="5"/>
  <c r="D534" i="5"/>
  <c r="F534" i="5" s="1"/>
  <c r="E534" i="5"/>
  <c r="D535" i="5"/>
  <c r="F535" i="5" s="1"/>
  <c r="E535" i="5"/>
  <c r="D536" i="5"/>
  <c r="F536" i="5" s="1"/>
  <c r="E536" i="5"/>
  <c r="D537" i="5"/>
  <c r="F537" i="5" s="1"/>
  <c r="E537" i="5"/>
  <c r="D538" i="5"/>
  <c r="F538" i="5" s="1"/>
  <c r="E538" i="5"/>
  <c r="D539" i="5"/>
  <c r="F539" i="5" s="1"/>
  <c r="E539" i="5"/>
  <c r="D540" i="5"/>
  <c r="F540" i="5" s="1"/>
  <c r="E540" i="5"/>
  <c r="D541" i="5"/>
  <c r="F541" i="5" s="1"/>
  <c r="E541" i="5"/>
  <c r="D542" i="5"/>
  <c r="F542" i="5" s="1"/>
  <c r="E542" i="5"/>
  <c r="D543" i="5"/>
  <c r="F543" i="5" s="1"/>
  <c r="E543" i="5"/>
  <c r="D544" i="5"/>
  <c r="F544" i="5" s="1"/>
  <c r="E544" i="5"/>
  <c r="D545" i="5"/>
  <c r="F545" i="5" s="1"/>
  <c r="E545" i="5"/>
  <c r="D546" i="5"/>
  <c r="F546" i="5" s="1"/>
  <c r="E546" i="5"/>
  <c r="D547" i="5"/>
  <c r="F547" i="5" s="1"/>
  <c r="E547" i="5"/>
  <c r="D548" i="5"/>
  <c r="F548" i="5" s="1"/>
  <c r="E548" i="5"/>
  <c r="D549" i="5"/>
  <c r="F549" i="5" s="1"/>
  <c r="E549" i="5"/>
  <c r="D550" i="5"/>
  <c r="F550" i="5" s="1"/>
  <c r="E550" i="5"/>
  <c r="D551" i="5"/>
  <c r="F551" i="5" s="1"/>
  <c r="E551" i="5"/>
  <c r="D552" i="5"/>
  <c r="F552" i="5" s="1"/>
  <c r="E552" i="5"/>
  <c r="D553" i="5"/>
  <c r="F553" i="5" s="1"/>
  <c r="E553" i="5"/>
  <c r="D554" i="5"/>
  <c r="F554" i="5" s="1"/>
  <c r="E554" i="5"/>
  <c r="D555" i="5"/>
  <c r="F555" i="5" s="1"/>
  <c r="E555" i="5"/>
  <c r="D556" i="5"/>
  <c r="F556" i="5" s="1"/>
  <c r="E556" i="5"/>
  <c r="D557" i="5"/>
  <c r="F557" i="5" s="1"/>
  <c r="E557" i="5"/>
  <c r="D558" i="5"/>
  <c r="F558" i="5" s="1"/>
  <c r="E558" i="5"/>
  <c r="D559" i="5"/>
  <c r="F559" i="5" s="1"/>
  <c r="E559" i="5"/>
  <c r="D560" i="5"/>
  <c r="F560" i="5" s="1"/>
  <c r="E560" i="5"/>
  <c r="D561" i="5"/>
  <c r="F561" i="5" s="1"/>
  <c r="E561" i="5"/>
  <c r="D562" i="5"/>
  <c r="F562" i="5" s="1"/>
  <c r="E562" i="5"/>
  <c r="D563" i="5"/>
  <c r="F563" i="5" s="1"/>
  <c r="E563" i="5"/>
  <c r="D564" i="5"/>
  <c r="F564" i="5" s="1"/>
  <c r="E564" i="5"/>
  <c r="D565" i="5"/>
  <c r="F565" i="5" s="1"/>
  <c r="E565" i="5"/>
  <c r="D566" i="5"/>
  <c r="F566" i="5" s="1"/>
  <c r="E566" i="5"/>
  <c r="D567" i="5"/>
  <c r="F567" i="5" s="1"/>
  <c r="E567" i="5"/>
  <c r="D568" i="5"/>
  <c r="F568" i="5" s="1"/>
  <c r="E568" i="5"/>
  <c r="D569" i="5"/>
  <c r="F569" i="5" s="1"/>
  <c r="E569" i="5"/>
  <c r="D570" i="5"/>
  <c r="F570" i="5" s="1"/>
  <c r="E570" i="5"/>
  <c r="D571" i="5"/>
  <c r="F571" i="5" s="1"/>
  <c r="E571" i="5"/>
  <c r="D572" i="5"/>
  <c r="F572" i="5" s="1"/>
  <c r="E572" i="5"/>
  <c r="D573" i="5"/>
  <c r="F573" i="5" s="1"/>
  <c r="E573" i="5"/>
  <c r="D574" i="5"/>
  <c r="F574" i="5" s="1"/>
  <c r="E574" i="5"/>
  <c r="D575" i="5"/>
  <c r="F575" i="5" s="1"/>
  <c r="E575" i="5"/>
  <c r="D576" i="5"/>
  <c r="F576" i="5" s="1"/>
  <c r="E576" i="5"/>
  <c r="D577" i="5"/>
  <c r="F577" i="5" s="1"/>
  <c r="E577" i="5"/>
  <c r="D578" i="5"/>
  <c r="F578" i="5" s="1"/>
  <c r="E578" i="5"/>
  <c r="D579" i="5"/>
  <c r="F579" i="5" s="1"/>
  <c r="E579" i="5"/>
  <c r="D580" i="5"/>
  <c r="F580" i="5" s="1"/>
  <c r="E580" i="5"/>
  <c r="D581" i="5"/>
  <c r="F581" i="5" s="1"/>
  <c r="E581" i="5"/>
  <c r="D582" i="5"/>
  <c r="F582" i="5" s="1"/>
  <c r="E582" i="5"/>
  <c r="D583" i="5"/>
  <c r="F583" i="5" s="1"/>
  <c r="E583" i="5"/>
  <c r="D584" i="5"/>
  <c r="F584" i="5" s="1"/>
  <c r="E584" i="5"/>
  <c r="D585" i="5"/>
  <c r="F585" i="5" s="1"/>
  <c r="E585" i="5"/>
  <c r="D586" i="5"/>
  <c r="F586" i="5" s="1"/>
  <c r="E586" i="5"/>
  <c r="D587" i="5"/>
  <c r="F587" i="5" s="1"/>
  <c r="E587" i="5"/>
  <c r="D588" i="5"/>
  <c r="F588" i="5" s="1"/>
  <c r="E588" i="5"/>
  <c r="D589" i="5"/>
  <c r="F589" i="5" s="1"/>
  <c r="E589" i="5"/>
  <c r="D590" i="5"/>
  <c r="F590" i="5" s="1"/>
  <c r="E590" i="5"/>
  <c r="D591" i="5"/>
  <c r="F591" i="5" s="1"/>
  <c r="E591" i="5"/>
  <c r="D592" i="5"/>
  <c r="F592" i="5" s="1"/>
  <c r="E592" i="5"/>
  <c r="D593" i="5"/>
  <c r="F593" i="5" s="1"/>
  <c r="E593" i="5"/>
  <c r="D594" i="5"/>
  <c r="F594" i="5" s="1"/>
  <c r="E594" i="5"/>
  <c r="D595" i="5"/>
  <c r="F595" i="5" s="1"/>
  <c r="E595" i="5"/>
  <c r="D596" i="5"/>
  <c r="F596" i="5" s="1"/>
  <c r="E596" i="5"/>
  <c r="D597" i="5"/>
  <c r="F597" i="5" s="1"/>
  <c r="E597" i="5"/>
  <c r="D598" i="5"/>
  <c r="F598" i="5" s="1"/>
  <c r="E598" i="5"/>
  <c r="D599" i="5"/>
  <c r="F599" i="5" s="1"/>
  <c r="E599" i="5"/>
  <c r="D600" i="5"/>
  <c r="F600" i="5" s="1"/>
  <c r="E600" i="5"/>
  <c r="D601" i="5"/>
  <c r="F601" i="5" s="1"/>
  <c r="E601" i="5"/>
  <c r="D602" i="5"/>
  <c r="F602" i="5" s="1"/>
  <c r="E602" i="5"/>
  <c r="D603" i="5"/>
  <c r="F603" i="5" s="1"/>
  <c r="E603" i="5"/>
  <c r="D604" i="5"/>
  <c r="F604" i="5" s="1"/>
  <c r="E604" i="5"/>
  <c r="D605" i="5"/>
  <c r="F605" i="5" s="1"/>
  <c r="E605" i="5"/>
  <c r="D606" i="5"/>
  <c r="F606" i="5" s="1"/>
  <c r="E606" i="5"/>
  <c r="D607" i="5"/>
  <c r="F607" i="5" s="1"/>
  <c r="E607" i="5"/>
  <c r="D608" i="5"/>
  <c r="F608" i="5" s="1"/>
  <c r="E608" i="5"/>
  <c r="D609" i="5"/>
  <c r="F609" i="5" s="1"/>
  <c r="E609" i="5"/>
  <c r="D610" i="5"/>
  <c r="F610" i="5" s="1"/>
  <c r="E610" i="5"/>
  <c r="D611" i="5"/>
  <c r="F611" i="5" s="1"/>
  <c r="E611" i="5"/>
  <c r="D612" i="5"/>
  <c r="F612" i="5" s="1"/>
  <c r="E612" i="5"/>
  <c r="D613" i="5"/>
  <c r="F613" i="5" s="1"/>
  <c r="E613" i="5"/>
  <c r="D614" i="5"/>
  <c r="F614" i="5" s="1"/>
  <c r="E614" i="5"/>
  <c r="D615" i="5"/>
  <c r="F615" i="5" s="1"/>
  <c r="E615" i="5"/>
  <c r="D616" i="5"/>
  <c r="F616" i="5" s="1"/>
  <c r="E616" i="5"/>
  <c r="D617" i="5"/>
  <c r="F617" i="5" s="1"/>
  <c r="E617" i="5"/>
  <c r="D618" i="5"/>
  <c r="F618" i="5" s="1"/>
  <c r="E618" i="5"/>
  <c r="D619" i="5"/>
  <c r="F619" i="5" s="1"/>
  <c r="E619" i="5"/>
  <c r="D620" i="5"/>
  <c r="F620" i="5" s="1"/>
  <c r="E620" i="5"/>
  <c r="D621" i="5"/>
  <c r="F621" i="5" s="1"/>
  <c r="E621" i="5"/>
  <c r="D622" i="5"/>
  <c r="F622" i="5" s="1"/>
  <c r="E622" i="5"/>
  <c r="D623" i="5"/>
  <c r="F623" i="5" s="1"/>
  <c r="E623" i="5"/>
  <c r="D624" i="5"/>
  <c r="F624" i="5" s="1"/>
  <c r="E624" i="5"/>
  <c r="D625" i="5"/>
  <c r="F625" i="5" s="1"/>
  <c r="E625" i="5"/>
  <c r="D626" i="5"/>
  <c r="F626" i="5" s="1"/>
  <c r="E626" i="5"/>
  <c r="D627" i="5"/>
  <c r="F627" i="5" s="1"/>
  <c r="E627" i="5"/>
  <c r="D628" i="5"/>
  <c r="F628" i="5" s="1"/>
  <c r="E628" i="5"/>
  <c r="D629" i="5"/>
  <c r="F629" i="5" s="1"/>
  <c r="E629" i="5"/>
  <c r="D630" i="5"/>
  <c r="F630" i="5" s="1"/>
  <c r="E630" i="5"/>
  <c r="D631" i="5"/>
  <c r="F631" i="5" s="1"/>
  <c r="E631" i="5"/>
  <c r="D632" i="5"/>
  <c r="F632" i="5" s="1"/>
  <c r="E632" i="5"/>
  <c r="D633" i="5"/>
  <c r="F633" i="5" s="1"/>
  <c r="E633" i="5"/>
  <c r="D634" i="5"/>
  <c r="F634" i="5" s="1"/>
  <c r="E634" i="5"/>
  <c r="D635" i="5"/>
  <c r="F635" i="5" s="1"/>
  <c r="E635" i="5"/>
  <c r="D636" i="5"/>
  <c r="F636" i="5" s="1"/>
  <c r="E636" i="5"/>
  <c r="D637" i="5"/>
  <c r="F637" i="5" s="1"/>
  <c r="E637" i="5"/>
  <c r="D638" i="5"/>
  <c r="F638" i="5" s="1"/>
  <c r="E638" i="5"/>
  <c r="D639" i="5"/>
  <c r="F639" i="5" s="1"/>
  <c r="E639" i="5"/>
  <c r="D640" i="5"/>
  <c r="F640" i="5" s="1"/>
  <c r="E640" i="5"/>
  <c r="D641" i="5"/>
  <c r="F641" i="5" s="1"/>
  <c r="E641" i="5"/>
  <c r="D642" i="5"/>
  <c r="F642" i="5" s="1"/>
  <c r="E642" i="5"/>
  <c r="D643" i="5"/>
  <c r="F643" i="5" s="1"/>
  <c r="E643" i="5"/>
  <c r="D644" i="5"/>
  <c r="F644" i="5" s="1"/>
  <c r="E644" i="5"/>
  <c r="D645" i="5"/>
  <c r="F645" i="5" s="1"/>
  <c r="E645" i="5"/>
  <c r="D646" i="5"/>
  <c r="F646" i="5" s="1"/>
  <c r="E646" i="5"/>
  <c r="D647" i="5"/>
  <c r="F647" i="5" s="1"/>
  <c r="E647" i="5"/>
  <c r="D648" i="5"/>
  <c r="F648" i="5" s="1"/>
  <c r="E648" i="5"/>
  <c r="D649" i="5"/>
  <c r="F649" i="5" s="1"/>
  <c r="E649" i="5"/>
  <c r="D650" i="5"/>
  <c r="F650" i="5" s="1"/>
  <c r="E650" i="5"/>
  <c r="D651" i="5"/>
  <c r="F651" i="5" s="1"/>
  <c r="E651" i="5"/>
  <c r="D652" i="5"/>
  <c r="F652" i="5" s="1"/>
  <c r="E652" i="5"/>
  <c r="D653" i="5"/>
  <c r="F653" i="5" s="1"/>
  <c r="E653" i="5"/>
  <c r="D654" i="5"/>
  <c r="F654" i="5" s="1"/>
  <c r="E654" i="5"/>
  <c r="D655" i="5"/>
  <c r="F655" i="5" s="1"/>
  <c r="E655" i="5"/>
  <c r="D656" i="5"/>
  <c r="F656" i="5" s="1"/>
  <c r="E656" i="5"/>
  <c r="D657" i="5"/>
  <c r="F657" i="5" s="1"/>
  <c r="E657" i="5"/>
  <c r="D658" i="5"/>
  <c r="F658" i="5" s="1"/>
  <c r="E658" i="5"/>
  <c r="D659" i="5"/>
  <c r="F659" i="5" s="1"/>
  <c r="E659" i="5"/>
  <c r="D660" i="5"/>
  <c r="F660" i="5" s="1"/>
  <c r="E660" i="5"/>
  <c r="D661" i="5"/>
  <c r="F661" i="5" s="1"/>
  <c r="E661" i="5"/>
  <c r="D662" i="5"/>
  <c r="F662" i="5" s="1"/>
  <c r="E662" i="5"/>
  <c r="D663" i="5"/>
  <c r="F663" i="5" s="1"/>
  <c r="E663" i="5"/>
  <c r="D664" i="5"/>
  <c r="F664" i="5" s="1"/>
  <c r="E664" i="5"/>
  <c r="D665" i="5"/>
  <c r="F665" i="5" s="1"/>
  <c r="E665" i="5"/>
  <c r="D666" i="5"/>
  <c r="F666" i="5" s="1"/>
  <c r="E666" i="5"/>
  <c r="D667" i="5"/>
  <c r="F667" i="5" s="1"/>
  <c r="E667" i="5"/>
  <c r="D668" i="5"/>
  <c r="F668" i="5" s="1"/>
  <c r="E668" i="5"/>
  <c r="D669" i="5"/>
  <c r="F669" i="5" s="1"/>
  <c r="E669" i="5"/>
  <c r="D670" i="5"/>
  <c r="F670" i="5" s="1"/>
  <c r="E670" i="5"/>
  <c r="D671" i="5"/>
  <c r="F671" i="5" s="1"/>
  <c r="E671" i="5"/>
  <c r="D672" i="5"/>
  <c r="F672" i="5" s="1"/>
  <c r="E672" i="5"/>
  <c r="D673" i="5"/>
  <c r="F673" i="5" s="1"/>
  <c r="E673" i="5"/>
  <c r="D674" i="5"/>
  <c r="F674" i="5" s="1"/>
  <c r="E674" i="5"/>
  <c r="D675" i="5"/>
  <c r="F675" i="5" s="1"/>
  <c r="E675" i="5"/>
  <c r="D676" i="5"/>
  <c r="F676" i="5" s="1"/>
  <c r="E676" i="5"/>
  <c r="D677" i="5"/>
  <c r="F677" i="5" s="1"/>
  <c r="E677" i="5"/>
  <c r="D678" i="5"/>
  <c r="F678" i="5" s="1"/>
  <c r="E678" i="5"/>
  <c r="D679" i="5"/>
  <c r="F679" i="5" s="1"/>
  <c r="E679" i="5"/>
  <c r="D680" i="5"/>
  <c r="F680" i="5" s="1"/>
  <c r="E680" i="5"/>
  <c r="D681" i="5"/>
  <c r="F681" i="5" s="1"/>
  <c r="E681" i="5"/>
  <c r="D682" i="5"/>
  <c r="F682" i="5" s="1"/>
  <c r="E682" i="5"/>
  <c r="D683" i="5"/>
  <c r="F683" i="5" s="1"/>
  <c r="E683" i="5"/>
  <c r="D684" i="5"/>
  <c r="F684" i="5" s="1"/>
  <c r="E684" i="5"/>
  <c r="D685" i="5"/>
  <c r="F685" i="5" s="1"/>
  <c r="E685" i="5"/>
  <c r="D686" i="5"/>
  <c r="F686" i="5" s="1"/>
  <c r="E686" i="5"/>
  <c r="D687" i="5"/>
  <c r="F687" i="5" s="1"/>
  <c r="E687" i="5"/>
  <c r="D688" i="5"/>
  <c r="F688" i="5" s="1"/>
  <c r="E688" i="5"/>
  <c r="D689" i="5"/>
  <c r="F689" i="5" s="1"/>
  <c r="E689" i="5"/>
  <c r="D690" i="5"/>
  <c r="F690" i="5" s="1"/>
  <c r="E690" i="5"/>
  <c r="D691" i="5"/>
  <c r="F691" i="5" s="1"/>
  <c r="E691" i="5"/>
  <c r="D692" i="5"/>
  <c r="F692" i="5" s="1"/>
  <c r="E692" i="5"/>
  <c r="D693" i="5"/>
  <c r="F693" i="5" s="1"/>
  <c r="E693" i="5"/>
  <c r="D694" i="5"/>
  <c r="F694" i="5" s="1"/>
  <c r="E694" i="5"/>
  <c r="D695" i="5"/>
  <c r="F695" i="5" s="1"/>
  <c r="E695" i="5"/>
  <c r="D696" i="5"/>
  <c r="F696" i="5" s="1"/>
  <c r="E696" i="5"/>
  <c r="D697" i="5"/>
  <c r="F697" i="5" s="1"/>
  <c r="E697" i="5"/>
  <c r="D698" i="5"/>
  <c r="F698" i="5" s="1"/>
  <c r="E698" i="5"/>
  <c r="D699" i="5"/>
  <c r="F699" i="5" s="1"/>
  <c r="E699" i="5"/>
  <c r="D700" i="5"/>
  <c r="F700" i="5" s="1"/>
  <c r="E700" i="5"/>
  <c r="D701" i="5"/>
  <c r="F701" i="5" s="1"/>
  <c r="E701" i="5"/>
  <c r="D702" i="5"/>
  <c r="F702" i="5" s="1"/>
  <c r="E702" i="5"/>
  <c r="D703" i="5"/>
  <c r="F703" i="5" s="1"/>
  <c r="E703" i="5"/>
  <c r="D704" i="5"/>
  <c r="F704" i="5" s="1"/>
  <c r="E704" i="5"/>
  <c r="D705" i="5"/>
  <c r="F705" i="5" s="1"/>
  <c r="E705" i="5"/>
  <c r="D706" i="5"/>
  <c r="F706" i="5" s="1"/>
  <c r="E706" i="5"/>
  <c r="D707" i="5"/>
  <c r="F707" i="5" s="1"/>
  <c r="E707" i="5"/>
  <c r="D708" i="5"/>
  <c r="F708" i="5" s="1"/>
  <c r="E708" i="5"/>
  <c r="D709" i="5"/>
  <c r="F709" i="5" s="1"/>
  <c r="E709" i="5"/>
  <c r="D710" i="5"/>
  <c r="F710" i="5" s="1"/>
  <c r="E710" i="5"/>
  <c r="D711" i="5"/>
  <c r="F711" i="5" s="1"/>
  <c r="E711" i="5"/>
  <c r="D712" i="5"/>
  <c r="F712" i="5" s="1"/>
  <c r="E712" i="5"/>
  <c r="D713" i="5"/>
  <c r="F713" i="5" s="1"/>
  <c r="E713" i="5"/>
  <c r="D714" i="5"/>
  <c r="F714" i="5" s="1"/>
  <c r="E714" i="5"/>
  <c r="D715" i="5"/>
  <c r="F715" i="5" s="1"/>
  <c r="E715" i="5"/>
  <c r="D716" i="5"/>
  <c r="F716" i="5" s="1"/>
  <c r="E716" i="5"/>
  <c r="D717" i="5"/>
  <c r="F717" i="5" s="1"/>
  <c r="E717" i="5"/>
  <c r="D718" i="5"/>
  <c r="F718" i="5" s="1"/>
  <c r="E718" i="5"/>
  <c r="D719" i="5"/>
  <c r="F719" i="5" s="1"/>
  <c r="E719" i="5"/>
  <c r="D720" i="5"/>
  <c r="F720" i="5" s="1"/>
  <c r="E720" i="5"/>
  <c r="D721" i="5"/>
  <c r="F721" i="5" s="1"/>
  <c r="E721" i="5"/>
  <c r="D722" i="5"/>
  <c r="F722" i="5" s="1"/>
  <c r="E722" i="5"/>
  <c r="D723" i="5"/>
  <c r="F723" i="5" s="1"/>
  <c r="E723" i="5"/>
  <c r="D724" i="5"/>
  <c r="F724" i="5" s="1"/>
  <c r="E724" i="5"/>
  <c r="D725" i="5"/>
  <c r="F725" i="5" s="1"/>
  <c r="E725" i="5"/>
  <c r="D726" i="5"/>
  <c r="F726" i="5" s="1"/>
  <c r="E726" i="5"/>
  <c r="D727" i="5"/>
  <c r="F727" i="5" s="1"/>
  <c r="E727" i="5"/>
  <c r="D728" i="5"/>
  <c r="F728" i="5" s="1"/>
  <c r="E728" i="5"/>
  <c r="D729" i="5"/>
  <c r="F729" i="5" s="1"/>
  <c r="E729" i="5"/>
  <c r="D730" i="5"/>
  <c r="F730" i="5" s="1"/>
  <c r="E730" i="5"/>
  <c r="D731" i="5"/>
  <c r="F731" i="5" s="1"/>
  <c r="E731" i="5"/>
  <c r="D732" i="5"/>
  <c r="F732" i="5" s="1"/>
  <c r="E732" i="5"/>
  <c r="D733" i="5"/>
  <c r="F733" i="5" s="1"/>
  <c r="E733" i="5"/>
  <c r="D734" i="5"/>
  <c r="F734" i="5" s="1"/>
  <c r="E734" i="5"/>
  <c r="D735" i="5"/>
  <c r="F735" i="5" s="1"/>
  <c r="E735" i="5"/>
  <c r="D736" i="5"/>
  <c r="F736" i="5" s="1"/>
  <c r="E736" i="5"/>
  <c r="D737" i="5"/>
  <c r="F737" i="5" s="1"/>
  <c r="E737" i="5"/>
  <c r="D738" i="5"/>
  <c r="F738" i="5" s="1"/>
  <c r="E738" i="5"/>
  <c r="D739" i="5"/>
  <c r="F739" i="5" s="1"/>
  <c r="E739" i="5"/>
  <c r="D740" i="5"/>
  <c r="F740" i="5" s="1"/>
  <c r="E740" i="5"/>
  <c r="D741" i="5"/>
  <c r="F741" i="5" s="1"/>
  <c r="E741" i="5"/>
  <c r="D742" i="5"/>
  <c r="F742" i="5" s="1"/>
  <c r="E742" i="5"/>
  <c r="D743" i="5"/>
  <c r="F743" i="5" s="1"/>
  <c r="E743" i="5"/>
  <c r="D744" i="5"/>
  <c r="F744" i="5" s="1"/>
  <c r="E744" i="5"/>
  <c r="D745" i="5"/>
  <c r="F745" i="5" s="1"/>
  <c r="E745" i="5"/>
  <c r="D746" i="5"/>
  <c r="F746" i="5" s="1"/>
  <c r="E746" i="5"/>
  <c r="D747" i="5"/>
  <c r="F747" i="5" s="1"/>
  <c r="E747" i="5"/>
  <c r="D748" i="5"/>
  <c r="F748" i="5" s="1"/>
  <c r="E748" i="5"/>
  <c r="D749" i="5"/>
  <c r="F749" i="5" s="1"/>
  <c r="E749" i="5"/>
  <c r="D750" i="5"/>
  <c r="F750" i="5" s="1"/>
  <c r="E750" i="5"/>
  <c r="D751" i="5"/>
  <c r="F751" i="5" s="1"/>
  <c r="E751" i="5"/>
  <c r="D752" i="5"/>
  <c r="F752" i="5" s="1"/>
  <c r="E752" i="5"/>
  <c r="D753" i="5"/>
  <c r="F753" i="5" s="1"/>
  <c r="E753" i="5"/>
  <c r="D754" i="5"/>
  <c r="F754" i="5" s="1"/>
  <c r="E754" i="5"/>
  <c r="D755" i="5"/>
  <c r="F755" i="5" s="1"/>
  <c r="E755" i="5"/>
  <c r="D756" i="5"/>
  <c r="F756" i="5" s="1"/>
  <c r="E756" i="5"/>
  <c r="D757" i="5"/>
  <c r="F757" i="5" s="1"/>
  <c r="E757" i="5"/>
  <c r="D758" i="5"/>
  <c r="F758" i="5" s="1"/>
  <c r="E758" i="5"/>
  <c r="D759" i="5"/>
  <c r="F759" i="5" s="1"/>
  <c r="E759" i="5"/>
  <c r="D760" i="5"/>
  <c r="F760" i="5" s="1"/>
  <c r="E760" i="5"/>
  <c r="D761" i="5"/>
  <c r="F761" i="5" s="1"/>
  <c r="E761" i="5"/>
  <c r="D762" i="5"/>
  <c r="F762" i="5" s="1"/>
  <c r="E762" i="5"/>
  <c r="D763" i="5"/>
  <c r="F763" i="5" s="1"/>
  <c r="E763" i="5"/>
  <c r="D764" i="5"/>
  <c r="F764" i="5" s="1"/>
  <c r="E764" i="5"/>
  <c r="D765" i="5"/>
  <c r="F765" i="5" s="1"/>
  <c r="E765" i="5"/>
  <c r="D766" i="5"/>
  <c r="F766" i="5" s="1"/>
  <c r="E766" i="5"/>
  <c r="D767" i="5"/>
  <c r="F767" i="5" s="1"/>
  <c r="E767" i="5"/>
  <c r="D768" i="5"/>
  <c r="F768" i="5" s="1"/>
  <c r="E768" i="5"/>
  <c r="D769" i="5"/>
  <c r="F769" i="5" s="1"/>
  <c r="E769" i="5"/>
  <c r="D770" i="5"/>
  <c r="F770" i="5" s="1"/>
  <c r="E770" i="5"/>
  <c r="D771" i="5"/>
  <c r="F771" i="5" s="1"/>
  <c r="E771" i="5"/>
  <c r="D772" i="5"/>
  <c r="F772" i="5" s="1"/>
  <c r="E772" i="5"/>
  <c r="D773" i="5"/>
  <c r="F773" i="5" s="1"/>
  <c r="E773" i="5"/>
  <c r="D774" i="5"/>
  <c r="F774" i="5" s="1"/>
  <c r="E774" i="5"/>
  <c r="D775" i="5"/>
  <c r="F775" i="5" s="1"/>
  <c r="E775" i="5"/>
  <c r="D776" i="5"/>
  <c r="F776" i="5" s="1"/>
  <c r="E776" i="5"/>
  <c r="D777" i="5"/>
  <c r="F777" i="5" s="1"/>
  <c r="E777" i="5"/>
  <c r="D778" i="5"/>
  <c r="F778" i="5" s="1"/>
  <c r="E778" i="5"/>
  <c r="D779" i="5"/>
  <c r="F779" i="5" s="1"/>
  <c r="E779" i="5"/>
  <c r="D780" i="5"/>
  <c r="F780" i="5" s="1"/>
  <c r="E780" i="5"/>
  <c r="D781" i="5"/>
  <c r="F781" i="5" s="1"/>
  <c r="E781" i="5"/>
  <c r="D782" i="5"/>
  <c r="F782" i="5" s="1"/>
  <c r="E782" i="5"/>
  <c r="D783" i="5"/>
  <c r="F783" i="5" s="1"/>
  <c r="E783" i="5"/>
  <c r="D784" i="5"/>
  <c r="F784" i="5" s="1"/>
  <c r="E784" i="5"/>
  <c r="D785" i="5"/>
  <c r="F785" i="5" s="1"/>
  <c r="E785" i="5"/>
  <c r="D786" i="5"/>
  <c r="F786" i="5" s="1"/>
  <c r="E786" i="5"/>
  <c r="D787" i="5"/>
  <c r="F787" i="5" s="1"/>
  <c r="E787" i="5"/>
  <c r="D788" i="5"/>
  <c r="F788" i="5" s="1"/>
  <c r="E788" i="5"/>
  <c r="D789" i="5"/>
  <c r="F789" i="5" s="1"/>
  <c r="E789" i="5"/>
  <c r="D790" i="5"/>
  <c r="F790" i="5" s="1"/>
  <c r="E790" i="5"/>
  <c r="D791" i="5"/>
  <c r="F791" i="5" s="1"/>
  <c r="E791" i="5"/>
  <c r="D792" i="5"/>
  <c r="F792" i="5" s="1"/>
  <c r="E792" i="5"/>
  <c r="D793" i="5"/>
  <c r="F793" i="5" s="1"/>
  <c r="E793" i="5"/>
  <c r="D794" i="5"/>
  <c r="F794" i="5" s="1"/>
  <c r="E794" i="5"/>
  <c r="D795" i="5"/>
  <c r="F795" i="5" s="1"/>
  <c r="E795" i="5"/>
  <c r="D796" i="5"/>
  <c r="F796" i="5" s="1"/>
  <c r="E796" i="5"/>
  <c r="D797" i="5"/>
  <c r="F797" i="5" s="1"/>
  <c r="E797" i="5"/>
  <c r="D798" i="5"/>
  <c r="F798" i="5" s="1"/>
  <c r="E798" i="5"/>
  <c r="D799" i="5"/>
  <c r="F799" i="5" s="1"/>
  <c r="E799" i="5"/>
  <c r="D800" i="5"/>
  <c r="F800" i="5" s="1"/>
  <c r="E800" i="5"/>
  <c r="D801" i="5"/>
  <c r="F801" i="5" s="1"/>
  <c r="E801" i="5"/>
  <c r="D802" i="5"/>
  <c r="F802" i="5" s="1"/>
  <c r="E802" i="5"/>
  <c r="D803" i="5"/>
  <c r="F803" i="5" s="1"/>
  <c r="E803" i="5"/>
  <c r="D804" i="5"/>
  <c r="F804" i="5" s="1"/>
  <c r="E804" i="5"/>
  <c r="D805" i="5"/>
  <c r="F805" i="5" s="1"/>
  <c r="E805" i="5"/>
  <c r="D806" i="5"/>
  <c r="F806" i="5" s="1"/>
  <c r="E806" i="5"/>
  <c r="D807" i="5"/>
  <c r="F807" i="5" s="1"/>
  <c r="E807" i="5"/>
  <c r="D808" i="5"/>
  <c r="F808" i="5" s="1"/>
  <c r="E808" i="5"/>
  <c r="D809" i="5"/>
  <c r="F809" i="5" s="1"/>
  <c r="E809" i="5"/>
  <c r="D810" i="5"/>
  <c r="F810" i="5" s="1"/>
  <c r="E810" i="5"/>
  <c r="D811" i="5"/>
  <c r="F811" i="5" s="1"/>
  <c r="E811" i="5"/>
  <c r="D812" i="5"/>
  <c r="F812" i="5" s="1"/>
  <c r="E812" i="5"/>
  <c r="D813" i="5"/>
  <c r="F813" i="5" s="1"/>
  <c r="E813" i="5"/>
  <c r="D814" i="5"/>
  <c r="F814" i="5" s="1"/>
  <c r="E814" i="5"/>
  <c r="D815" i="5"/>
  <c r="F815" i="5" s="1"/>
  <c r="E815" i="5"/>
  <c r="D816" i="5"/>
  <c r="F816" i="5" s="1"/>
  <c r="E816" i="5"/>
  <c r="D817" i="5"/>
  <c r="F817" i="5" s="1"/>
  <c r="E817" i="5"/>
  <c r="D818" i="5"/>
  <c r="F818" i="5" s="1"/>
  <c r="E818" i="5"/>
  <c r="D819" i="5"/>
  <c r="F819" i="5" s="1"/>
  <c r="E819" i="5"/>
  <c r="D820" i="5"/>
  <c r="F820" i="5" s="1"/>
  <c r="E820" i="5"/>
  <c r="D821" i="5"/>
  <c r="F821" i="5" s="1"/>
  <c r="E821" i="5"/>
  <c r="D822" i="5"/>
  <c r="F822" i="5" s="1"/>
  <c r="E822" i="5"/>
  <c r="D823" i="5"/>
  <c r="F823" i="5" s="1"/>
  <c r="E823" i="5"/>
  <c r="D824" i="5"/>
  <c r="F824" i="5" s="1"/>
  <c r="E824" i="5"/>
  <c r="D825" i="5"/>
  <c r="F825" i="5" s="1"/>
  <c r="E825" i="5"/>
  <c r="D826" i="5"/>
  <c r="F826" i="5" s="1"/>
  <c r="E826" i="5"/>
  <c r="D827" i="5"/>
  <c r="F827" i="5" s="1"/>
  <c r="E827" i="5"/>
  <c r="D828" i="5"/>
  <c r="F828" i="5" s="1"/>
  <c r="E828" i="5"/>
  <c r="D829" i="5"/>
  <c r="F829" i="5" s="1"/>
  <c r="E829" i="5"/>
  <c r="D830" i="5"/>
  <c r="F830" i="5" s="1"/>
  <c r="E830" i="5"/>
  <c r="D831" i="5"/>
  <c r="F831" i="5" s="1"/>
  <c r="E831" i="5"/>
  <c r="D832" i="5"/>
  <c r="F832" i="5" s="1"/>
  <c r="E832" i="5"/>
  <c r="D833" i="5"/>
  <c r="F833" i="5" s="1"/>
  <c r="E833" i="5"/>
  <c r="D834" i="5"/>
  <c r="F834" i="5" s="1"/>
  <c r="E834" i="5"/>
  <c r="D835" i="5"/>
  <c r="F835" i="5" s="1"/>
  <c r="E835" i="5"/>
  <c r="D836" i="5"/>
  <c r="F836" i="5" s="1"/>
  <c r="E836" i="5"/>
  <c r="D837" i="5"/>
  <c r="F837" i="5" s="1"/>
  <c r="E837" i="5"/>
  <c r="D838" i="5"/>
  <c r="F838" i="5" s="1"/>
  <c r="E838" i="5"/>
  <c r="D839" i="5"/>
  <c r="F839" i="5" s="1"/>
  <c r="E839" i="5"/>
  <c r="D840" i="5"/>
  <c r="F840" i="5" s="1"/>
  <c r="E840" i="5"/>
  <c r="D841" i="5"/>
  <c r="F841" i="5" s="1"/>
  <c r="E841" i="5"/>
  <c r="D842" i="5"/>
  <c r="F842" i="5" s="1"/>
  <c r="E842" i="5"/>
  <c r="D843" i="5"/>
  <c r="F843" i="5" s="1"/>
  <c r="E843" i="5"/>
  <c r="D844" i="5"/>
  <c r="F844" i="5" s="1"/>
  <c r="E844" i="5"/>
  <c r="D845" i="5"/>
  <c r="F845" i="5" s="1"/>
  <c r="E845" i="5"/>
  <c r="D846" i="5"/>
  <c r="F846" i="5" s="1"/>
  <c r="E846" i="5"/>
  <c r="D847" i="5"/>
  <c r="F847" i="5" s="1"/>
  <c r="E847" i="5"/>
  <c r="D848" i="5"/>
  <c r="F848" i="5" s="1"/>
  <c r="E848" i="5"/>
  <c r="D849" i="5"/>
  <c r="F849" i="5" s="1"/>
  <c r="E849" i="5"/>
  <c r="D850" i="5"/>
  <c r="F850" i="5" s="1"/>
  <c r="E850" i="5"/>
  <c r="D851" i="5"/>
  <c r="F851" i="5" s="1"/>
  <c r="E851" i="5"/>
  <c r="D852" i="5"/>
  <c r="F852" i="5" s="1"/>
  <c r="E852" i="5"/>
  <c r="D853" i="5"/>
  <c r="F853" i="5" s="1"/>
  <c r="E853" i="5"/>
  <c r="D854" i="5"/>
  <c r="F854" i="5" s="1"/>
  <c r="E854" i="5"/>
  <c r="D855" i="5"/>
  <c r="F855" i="5" s="1"/>
  <c r="E855" i="5"/>
  <c r="D856" i="5"/>
  <c r="F856" i="5" s="1"/>
  <c r="E856" i="5"/>
  <c r="D857" i="5"/>
  <c r="F857" i="5" s="1"/>
  <c r="E857" i="5"/>
  <c r="D858" i="5"/>
  <c r="F858" i="5" s="1"/>
  <c r="E858" i="5"/>
  <c r="D859" i="5"/>
  <c r="F859" i="5" s="1"/>
  <c r="E859" i="5"/>
  <c r="D860" i="5"/>
  <c r="F860" i="5" s="1"/>
  <c r="E860" i="5"/>
  <c r="D861" i="5"/>
  <c r="F861" i="5" s="1"/>
  <c r="E861" i="5"/>
  <c r="D862" i="5"/>
  <c r="F862" i="5" s="1"/>
  <c r="E862" i="5"/>
  <c r="D863" i="5"/>
  <c r="F863" i="5" s="1"/>
  <c r="E863" i="5"/>
  <c r="D864" i="5"/>
  <c r="F864" i="5" s="1"/>
  <c r="E864" i="5"/>
  <c r="D865" i="5"/>
  <c r="F865" i="5" s="1"/>
  <c r="E865" i="5"/>
  <c r="D866" i="5"/>
  <c r="F866" i="5" s="1"/>
  <c r="E866" i="5"/>
  <c r="D867" i="5"/>
  <c r="F867" i="5" s="1"/>
  <c r="E867" i="5"/>
  <c r="D868" i="5"/>
  <c r="F868" i="5" s="1"/>
  <c r="E868" i="5"/>
  <c r="D869" i="5"/>
  <c r="F869" i="5" s="1"/>
  <c r="E869" i="5"/>
  <c r="D870" i="5"/>
  <c r="F870" i="5" s="1"/>
  <c r="E870" i="5"/>
  <c r="D871" i="5"/>
  <c r="F871" i="5" s="1"/>
  <c r="E871" i="5"/>
  <c r="D872" i="5"/>
  <c r="F872" i="5" s="1"/>
  <c r="E872" i="5"/>
  <c r="D873" i="5"/>
  <c r="F873" i="5" s="1"/>
  <c r="E873" i="5"/>
  <c r="D874" i="5"/>
  <c r="F874" i="5" s="1"/>
  <c r="E874" i="5"/>
  <c r="D875" i="5"/>
  <c r="F875" i="5" s="1"/>
  <c r="E875" i="5"/>
  <c r="D876" i="5"/>
  <c r="F876" i="5" s="1"/>
  <c r="E876" i="5"/>
  <c r="D877" i="5"/>
  <c r="F877" i="5" s="1"/>
  <c r="E877" i="5"/>
  <c r="D878" i="5"/>
  <c r="F878" i="5" s="1"/>
  <c r="E878" i="5"/>
  <c r="D879" i="5"/>
  <c r="F879" i="5" s="1"/>
  <c r="E879" i="5"/>
  <c r="D880" i="5"/>
  <c r="F880" i="5" s="1"/>
  <c r="E880" i="5"/>
  <c r="D881" i="5"/>
  <c r="F881" i="5" s="1"/>
  <c r="E881" i="5"/>
  <c r="D882" i="5"/>
  <c r="F882" i="5" s="1"/>
  <c r="E882" i="5"/>
  <c r="D883" i="5"/>
  <c r="F883" i="5" s="1"/>
  <c r="E883" i="5"/>
  <c r="D884" i="5"/>
  <c r="F884" i="5" s="1"/>
  <c r="E884" i="5"/>
  <c r="D885" i="5"/>
  <c r="F885" i="5" s="1"/>
  <c r="E885" i="5"/>
  <c r="D886" i="5"/>
  <c r="F886" i="5" s="1"/>
  <c r="E886" i="5"/>
  <c r="D887" i="5"/>
  <c r="F887" i="5" s="1"/>
  <c r="E887" i="5"/>
  <c r="D888" i="5"/>
  <c r="F888" i="5" s="1"/>
  <c r="E888" i="5"/>
  <c r="D889" i="5"/>
  <c r="F889" i="5" s="1"/>
  <c r="E889" i="5"/>
  <c r="D890" i="5"/>
  <c r="F890" i="5" s="1"/>
  <c r="E890" i="5"/>
  <c r="D891" i="5"/>
  <c r="F891" i="5" s="1"/>
  <c r="E891" i="5"/>
  <c r="D892" i="5"/>
  <c r="F892" i="5" s="1"/>
  <c r="E892" i="5"/>
  <c r="D893" i="5"/>
  <c r="F893" i="5" s="1"/>
  <c r="E893" i="5"/>
  <c r="D894" i="5"/>
  <c r="F894" i="5" s="1"/>
  <c r="E894" i="5"/>
  <c r="D895" i="5"/>
  <c r="F895" i="5" s="1"/>
  <c r="E895" i="5"/>
  <c r="D896" i="5"/>
  <c r="F896" i="5" s="1"/>
  <c r="E896" i="5"/>
  <c r="D897" i="5"/>
  <c r="F897" i="5" s="1"/>
  <c r="E897" i="5"/>
  <c r="D898" i="5"/>
  <c r="F898" i="5" s="1"/>
  <c r="E898" i="5"/>
  <c r="D899" i="5"/>
  <c r="F899" i="5" s="1"/>
  <c r="E899" i="5"/>
  <c r="D900" i="5"/>
  <c r="F900" i="5" s="1"/>
  <c r="E900" i="5"/>
  <c r="D901" i="5"/>
  <c r="F901" i="5" s="1"/>
  <c r="E901" i="5"/>
  <c r="D902" i="5"/>
  <c r="F902" i="5" s="1"/>
  <c r="E902" i="5"/>
  <c r="D903" i="5"/>
  <c r="F903" i="5" s="1"/>
  <c r="E903" i="5"/>
  <c r="D904" i="5"/>
  <c r="F904" i="5" s="1"/>
  <c r="E904" i="5"/>
  <c r="D905" i="5"/>
  <c r="F905" i="5" s="1"/>
  <c r="E905" i="5"/>
  <c r="D906" i="5"/>
  <c r="F906" i="5" s="1"/>
  <c r="E906" i="5"/>
  <c r="D907" i="5"/>
  <c r="F907" i="5" s="1"/>
  <c r="E907" i="5"/>
  <c r="D908" i="5"/>
  <c r="F908" i="5" s="1"/>
  <c r="E908" i="5"/>
  <c r="D909" i="5"/>
  <c r="F909" i="5" s="1"/>
  <c r="E909" i="5"/>
  <c r="D910" i="5"/>
  <c r="F910" i="5" s="1"/>
  <c r="E910" i="5"/>
  <c r="D911" i="5"/>
  <c r="F911" i="5" s="1"/>
  <c r="E911" i="5"/>
  <c r="D912" i="5"/>
  <c r="F912" i="5" s="1"/>
  <c r="E912" i="5"/>
  <c r="D913" i="5"/>
  <c r="F913" i="5" s="1"/>
  <c r="E913" i="5"/>
  <c r="D914" i="5"/>
  <c r="F914" i="5" s="1"/>
  <c r="E914" i="5"/>
  <c r="D915" i="5"/>
  <c r="F915" i="5" s="1"/>
  <c r="E915" i="5"/>
  <c r="D916" i="5"/>
  <c r="F916" i="5" s="1"/>
  <c r="E916" i="5"/>
  <c r="D917" i="5"/>
  <c r="F917" i="5" s="1"/>
  <c r="E917" i="5"/>
  <c r="D918" i="5"/>
  <c r="F918" i="5" s="1"/>
  <c r="E918" i="5"/>
  <c r="D919" i="5"/>
  <c r="F919" i="5" s="1"/>
  <c r="E919" i="5"/>
  <c r="D920" i="5"/>
  <c r="F920" i="5" s="1"/>
  <c r="E920" i="5"/>
  <c r="D921" i="5"/>
  <c r="F921" i="5" s="1"/>
  <c r="E921" i="5"/>
  <c r="D922" i="5"/>
  <c r="F922" i="5" s="1"/>
  <c r="E922" i="5"/>
  <c r="D923" i="5"/>
  <c r="F923" i="5" s="1"/>
  <c r="E923" i="5"/>
  <c r="D924" i="5"/>
  <c r="F924" i="5" s="1"/>
  <c r="E924" i="5"/>
  <c r="D925" i="5"/>
  <c r="F925" i="5" s="1"/>
  <c r="E925" i="5"/>
  <c r="D926" i="5"/>
  <c r="F926" i="5" s="1"/>
  <c r="E926" i="5"/>
  <c r="D927" i="5"/>
  <c r="F927" i="5" s="1"/>
  <c r="E927" i="5"/>
  <c r="D928" i="5"/>
  <c r="F928" i="5" s="1"/>
  <c r="E928" i="5"/>
  <c r="D929" i="5"/>
  <c r="F929" i="5" s="1"/>
  <c r="E929" i="5"/>
  <c r="D930" i="5"/>
  <c r="F930" i="5" s="1"/>
  <c r="E930" i="5"/>
  <c r="D931" i="5"/>
  <c r="F931" i="5" s="1"/>
  <c r="E931" i="5"/>
  <c r="D932" i="5"/>
  <c r="F932" i="5" s="1"/>
  <c r="E932" i="5"/>
  <c r="D933" i="5"/>
  <c r="F933" i="5" s="1"/>
  <c r="E933" i="5"/>
  <c r="D934" i="5"/>
  <c r="F934" i="5" s="1"/>
  <c r="E934" i="5"/>
  <c r="D935" i="5"/>
  <c r="F935" i="5" s="1"/>
  <c r="E935" i="5"/>
  <c r="D936" i="5"/>
  <c r="F936" i="5" s="1"/>
  <c r="E936" i="5"/>
  <c r="D937" i="5"/>
  <c r="F937" i="5" s="1"/>
  <c r="E937" i="5"/>
  <c r="D938" i="5"/>
  <c r="F938" i="5" s="1"/>
  <c r="E938" i="5"/>
  <c r="D939" i="5"/>
  <c r="F939" i="5" s="1"/>
  <c r="E939" i="5"/>
  <c r="D940" i="5"/>
  <c r="F940" i="5" s="1"/>
  <c r="E940" i="5"/>
  <c r="D941" i="5"/>
  <c r="F941" i="5" s="1"/>
  <c r="E941" i="5"/>
  <c r="D942" i="5"/>
  <c r="F942" i="5" s="1"/>
  <c r="E942" i="5"/>
  <c r="D943" i="5"/>
  <c r="F943" i="5" s="1"/>
  <c r="E943" i="5"/>
  <c r="D944" i="5"/>
  <c r="F944" i="5" s="1"/>
  <c r="E944" i="5"/>
  <c r="D945" i="5"/>
  <c r="F945" i="5" s="1"/>
  <c r="E945" i="5"/>
  <c r="D946" i="5"/>
  <c r="F946" i="5" s="1"/>
  <c r="E946" i="5"/>
  <c r="D947" i="5"/>
  <c r="F947" i="5" s="1"/>
  <c r="E947" i="5"/>
  <c r="D948" i="5"/>
  <c r="F948" i="5" s="1"/>
  <c r="E948" i="5"/>
  <c r="D949" i="5"/>
  <c r="F949" i="5" s="1"/>
  <c r="E949" i="5"/>
  <c r="D950" i="5"/>
  <c r="F950" i="5" s="1"/>
  <c r="E950" i="5"/>
  <c r="D951" i="5"/>
  <c r="F951" i="5" s="1"/>
  <c r="E951" i="5"/>
  <c r="D952" i="5"/>
  <c r="F952" i="5" s="1"/>
  <c r="E952" i="5"/>
  <c r="D953" i="5"/>
  <c r="F953" i="5" s="1"/>
  <c r="E953" i="5"/>
  <c r="D954" i="5"/>
  <c r="F954" i="5" s="1"/>
  <c r="E954" i="5"/>
  <c r="D955" i="5"/>
  <c r="F955" i="5" s="1"/>
  <c r="E955" i="5"/>
  <c r="D956" i="5"/>
  <c r="F956" i="5" s="1"/>
  <c r="E956" i="5"/>
  <c r="D957" i="5"/>
  <c r="F957" i="5" s="1"/>
  <c r="E957" i="5"/>
  <c r="D958" i="5"/>
  <c r="F958" i="5" s="1"/>
  <c r="E958" i="5"/>
  <c r="D959" i="5"/>
  <c r="F959" i="5" s="1"/>
  <c r="E959" i="5"/>
  <c r="D960" i="5"/>
  <c r="F960" i="5" s="1"/>
  <c r="E960" i="5"/>
  <c r="D961" i="5"/>
  <c r="F961" i="5" s="1"/>
  <c r="E961" i="5"/>
  <c r="D962" i="5"/>
  <c r="F962" i="5" s="1"/>
  <c r="E962" i="5"/>
  <c r="D963" i="5"/>
  <c r="F963" i="5" s="1"/>
  <c r="E963" i="5"/>
  <c r="D964" i="5"/>
  <c r="F964" i="5" s="1"/>
  <c r="E964" i="5"/>
  <c r="D965" i="5"/>
  <c r="F965" i="5" s="1"/>
  <c r="E965" i="5"/>
  <c r="D966" i="5"/>
  <c r="F966" i="5" s="1"/>
  <c r="E966" i="5"/>
  <c r="D967" i="5"/>
  <c r="F967" i="5" s="1"/>
  <c r="E967" i="5"/>
  <c r="D968" i="5"/>
  <c r="F968" i="5" s="1"/>
  <c r="E968" i="5"/>
  <c r="D969" i="5"/>
  <c r="F969" i="5" s="1"/>
  <c r="E969" i="5"/>
  <c r="D970" i="5"/>
  <c r="F970" i="5" s="1"/>
  <c r="E970" i="5"/>
  <c r="D971" i="5"/>
  <c r="F971" i="5" s="1"/>
  <c r="E971" i="5"/>
  <c r="D972" i="5"/>
  <c r="F972" i="5" s="1"/>
  <c r="E972" i="5"/>
  <c r="D973" i="5"/>
  <c r="F973" i="5" s="1"/>
  <c r="E973" i="5"/>
  <c r="D974" i="5"/>
  <c r="F974" i="5" s="1"/>
  <c r="E974" i="5"/>
  <c r="D975" i="5"/>
  <c r="F975" i="5" s="1"/>
  <c r="E975" i="5"/>
  <c r="D976" i="5"/>
  <c r="F976" i="5" s="1"/>
  <c r="E976" i="5"/>
  <c r="D977" i="5"/>
  <c r="F977" i="5" s="1"/>
  <c r="E977" i="5"/>
  <c r="D978" i="5"/>
  <c r="F978" i="5" s="1"/>
  <c r="E978" i="5"/>
  <c r="D979" i="5"/>
  <c r="F979" i="5" s="1"/>
  <c r="E979" i="5"/>
  <c r="D980" i="5"/>
  <c r="F980" i="5" s="1"/>
  <c r="E980" i="5"/>
  <c r="D981" i="5"/>
  <c r="F981" i="5" s="1"/>
  <c r="E981" i="5"/>
  <c r="D982" i="5"/>
  <c r="F982" i="5" s="1"/>
  <c r="E982" i="5"/>
  <c r="D983" i="5"/>
  <c r="F983" i="5" s="1"/>
  <c r="E983" i="5"/>
  <c r="D984" i="5"/>
  <c r="F984" i="5" s="1"/>
  <c r="E984" i="5"/>
  <c r="D985" i="5"/>
  <c r="F985" i="5" s="1"/>
  <c r="E985" i="5"/>
  <c r="D986" i="5"/>
  <c r="F986" i="5" s="1"/>
  <c r="E986" i="5"/>
  <c r="D987" i="5"/>
  <c r="F987" i="5" s="1"/>
  <c r="E987" i="5"/>
  <c r="D988" i="5"/>
  <c r="F988" i="5" s="1"/>
  <c r="E988" i="5"/>
  <c r="D989" i="5"/>
  <c r="F989" i="5" s="1"/>
  <c r="E989" i="5"/>
  <c r="D990" i="5"/>
  <c r="F990" i="5" s="1"/>
  <c r="E990" i="5"/>
  <c r="D991" i="5"/>
  <c r="F991" i="5" s="1"/>
  <c r="E991" i="5"/>
  <c r="D992" i="5"/>
  <c r="F992" i="5" s="1"/>
  <c r="E992" i="5"/>
  <c r="D993" i="5"/>
  <c r="F993" i="5" s="1"/>
  <c r="E993" i="5"/>
  <c r="D994" i="5"/>
  <c r="F994" i="5" s="1"/>
  <c r="E994" i="5"/>
  <c r="D995" i="5"/>
  <c r="F995" i="5" s="1"/>
  <c r="E995" i="5"/>
  <c r="D996" i="5"/>
  <c r="F996" i="5" s="1"/>
  <c r="E996" i="5"/>
  <c r="D997" i="5"/>
  <c r="F997" i="5" s="1"/>
  <c r="E997" i="5"/>
  <c r="D998" i="5"/>
  <c r="F998" i="5" s="1"/>
  <c r="E998" i="5"/>
  <c r="D999" i="5"/>
  <c r="F999" i="5" s="1"/>
  <c r="E999" i="5"/>
  <c r="D1000" i="5"/>
  <c r="F1000" i="5" s="1"/>
  <c r="E1000" i="5"/>
  <c r="D1001" i="5"/>
  <c r="F1001" i="5" s="1"/>
  <c r="E1001" i="5"/>
  <c r="D1002" i="5"/>
  <c r="F1002" i="5" s="1"/>
  <c r="E1002" i="5"/>
  <c r="D1003" i="5"/>
  <c r="F1003" i="5" s="1"/>
  <c r="E1003" i="5"/>
  <c r="D1004" i="5"/>
  <c r="F1004" i="5" s="1"/>
  <c r="E1004" i="5"/>
  <c r="D1005" i="5"/>
  <c r="F1005" i="5" s="1"/>
  <c r="E1005" i="5"/>
  <c r="D1006" i="5"/>
  <c r="F1006" i="5" s="1"/>
  <c r="E1006" i="5"/>
  <c r="D1007" i="5"/>
  <c r="F1007" i="5" s="1"/>
  <c r="E1007" i="5"/>
  <c r="D1008" i="5"/>
  <c r="F1008" i="5" s="1"/>
  <c r="E1008" i="5"/>
  <c r="D1009" i="5"/>
  <c r="F1009" i="5" s="1"/>
  <c r="E1009" i="5"/>
  <c r="D1010" i="5"/>
  <c r="F1010" i="5" s="1"/>
  <c r="E1010" i="5"/>
  <c r="D1011" i="5"/>
  <c r="F1011" i="5" s="1"/>
  <c r="E1011" i="5"/>
  <c r="D1012" i="5"/>
  <c r="F1012" i="5" s="1"/>
  <c r="E1012" i="5"/>
  <c r="D1013" i="5"/>
  <c r="F1013" i="5" s="1"/>
  <c r="E1013" i="5"/>
  <c r="D1014" i="5"/>
  <c r="F1014" i="5" s="1"/>
  <c r="E1014" i="5"/>
  <c r="D1015" i="5"/>
  <c r="F1015" i="5" s="1"/>
  <c r="E1015" i="5"/>
  <c r="D1016" i="5"/>
  <c r="F1016" i="5" s="1"/>
  <c r="E1016" i="5"/>
  <c r="D1017" i="5"/>
  <c r="F1017" i="5" s="1"/>
  <c r="E1017" i="5"/>
  <c r="D1018" i="5"/>
  <c r="F1018" i="5" s="1"/>
  <c r="E1018" i="5"/>
  <c r="D1019" i="5"/>
  <c r="F1019" i="5" s="1"/>
  <c r="E1019" i="5"/>
  <c r="D1020" i="5"/>
  <c r="F1020" i="5" s="1"/>
  <c r="E1020" i="5"/>
  <c r="D1021" i="5"/>
  <c r="F1021" i="5" s="1"/>
  <c r="E1021" i="5"/>
  <c r="D1022" i="5"/>
  <c r="F1022" i="5" s="1"/>
  <c r="E1022" i="5"/>
  <c r="D1023" i="5"/>
  <c r="F1023" i="5" s="1"/>
  <c r="E1023" i="5"/>
  <c r="D1024" i="5"/>
  <c r="F1024" i="5" s="1"/>
  <c r="E1024" i="5"/>
  <c r="D1025" i="5"/>
  <c r="F1025" i="5" s="1"/>
  <c r="E1025" i="5"/>
  <c r="D1026" i="5"/>
  <c r="F1026" i="5" s="1"/>
  <c r="E1026" i="5"/>
  <c r="D1027" i="5"/>
  <c r="F1027" i="5" s="1"/>
  <c r="E1027" i="5"/>
  <c r="D1028" i="5"/>
  <c r="F1028" i="5" s="1"/>
  <c r="E1028" i="5"/>
  <c r="D1029" i="5"/>
  <c r="F1029" i="5" s="1"/>
  <c r="E1029" i="5"/>
  <c r="D1030" i="5"/>
  <c r="F1030" i="5" s="1"/>
  <c r="E1030" i="5"/>
  <c r="D1031" i="5"/>
  <c r="F1031" i="5" s="1"/>
  <c r="E1031" i="5"/>
  <c r="D1032" i="5"/>
  <c r="F1032" i="5" s="1"/>
  <c r="E1032" i="5"/>
  <c r="D1033" i="5"/>
  <c r="F1033" i="5" s="1"/>
  <c r="E1033" i="5"/>
  <c r="D1034" i="5"/>
  <c r="F1034" i="5" s="1"/>
  <c r="E1034" i="5"/>
  <c r="D1035" i="5"/>
  <c r="F1035" i="5" s="1"/>
  <c r="E1035" i="5"/>
  <c r="D1036" i="5"/>
  <c r="F1036" i="5" s="1"/>
  <c r="E1036" i="5"/>
  <c r="D1037" i="5"/>
  <c r="F1037" i="5" s="1"/>
  <c r="E1037" i="5"/>
  <c r="D1038" i="5"/>
  <c r="F1038" i="5" s="1"/>
  <c r="E1038" i="5"/>
  <c r="D1039" i="5"/>
  <c r="F1039" i="5" s="1"/>
  <c r="E1039" i="5"/>
  <c r="D1040" i="5"/>
  <c r="F1040" i="5" s="1"/>
  <c r="E1040" i="5"/>
  <c r="D1041" i="5"/>
  <c r="F1041" i="5" s="1"/>
  <c r="E1041" i="5"/>
  <c r="D1042" i="5"/>
  <c r="F1042" i="5" s="1"/>
  <c r="E1042" i="5"/>
  <c r="D1043" i="5"/>
  <c r="F1043" i="5" s="1"/>
  <c r="E1043" i="5"/>
  <c r="D1044" i="5"/>
  <c r="F1044" i="5" s="1"/>
  <c r="E1044" i="5"/>
  <c r="D1045" i="5"/>
  <c r="F1045" i="5" s="1"/>
  <c r="E1045" i="5"/>
  <c r="D1046" i="5"/>
  <c r="F1046" i="5" s="1"/>
  <c r="E1046" i="5"/>
  <c r="D1047" i="5"/>
  <c r="F1047" i="5" s="1"/>
  <c r="E1047" i="5"/>
  <c r="D1048" i="5"/>
  <c r="F1048" i="5" s="1"/>
  <c r="E1048" i="5"/>
  <c r="D1049" i="5"/>
  <c r="F1049" i="5" s="1"/>
  <c r="E1049" i="5"/>
  <c r="D1050" i="5"/>
  <c r="F1050" i="5" s="1"/>
  <c r="E1050" i="5"/>
  <c r="D1051" i="5"/>
  <c r="F1051" i="5" s="1"/>
  <c r="E1051" i="5"/>
  <c r="D1052" i="5"/>
  <c r="F1052" i="5" s="1"/>
  <c r="E1052" i="5"/>
  <c r="D1053" i="5"/>
  <c r="F1053" i="5" s="1"/>
  <c r="E1053" i="5"/>
  <c r="D1054" i="5"/>
  <c r="F1054" i="5" s="1"/>
  <c r="E1054" i="5"/>
  <c r="D1055" i="5"/>
  <c r="F1055" i="5" s="1"/>
  <c r="E1055" i="5"/>
  <c r="D1056" i="5"/>
  <c r="F1056" i="5" s="1"/>
  <c r="E1056" i="5"/>
  <c r="D1057" i="5"/>
  <c r="F1057" i="5" s="1"/>
  <c r="E1057" i="5"/>
  <c r="D1058" i="5"/>
  <c r="F1058" i="5" s="1"/>
  <c r="E1058" i="5"/>
  <c r="D1059" i="5"/>
  <c r="F1059" i="5" s="1"/>
  <c r="E1059" i="5"/>
  <c r="D1060" i="5"/>
  <c r="F1060" i="5" s="1"/>
  <c r="E1060" i="5"/>
  <c r="D1061" i="5"/>
  <c r="F1061" i="5" s="1"/>
  <c r="E1061" i="5"/>
  <c r="D1062" i="5"/>
  <c r="F1062" i="5" s="1"/>
  <c r="E1062" i="5"/>
  <c r="D1063" i="5"/>
  <c r="F1063" i="5" s="1"/>
  <c r="E1063" i="5"/>
  <c r="D1064" i="5"/>
  <c r="F1064" i="5" s="1"/>
  <c r="E1064" i="5"/>
  <c r="D1065" i="5"/>
  <c r="F1065" i="5" s="1"/>
  <c r="E1065" i="5"/>
  <c r="D1066" i="5"/>
  <c r="F1066" i="5" s="1"/>
  <c r="E1066" i="5"/>
  <c r="D1067" i="5"/>
  <c r="F1067" i="5" s="1"/>
  <c r="E1067" i="5"/>
  <c r="D1068" i="5"/>
  <c r="F1068" i="5" s="1"/>
  <c r="E1068" i="5"/>
  <c r="D1069" i="5"/>
  <c r="F1069" i="5" s="1"/>
  <c r="E1069" i="5"/>
  <c r="D1070" i="5"/>
  <c r="F1070" i="5" s="1"/>
  <c r="E1070" i="5"/>
  <c r="D1071" i="5"/>
  <c r="F1071" i="5" s="1"/>
  <c r="E1071" i="5"/>
  <c r="D1072" i="5"/>
  <c r="F1072" i="5" s="1"/>
  <c r="E1072" i="5"/>
  <c r="D1073" i="5"/>
  <c r="F1073" i="5" s="1"/>
  <c r="E1073" i="5"/>
  <c r="D1074" i="5"/>
  <c r="F1074" i="5" s="1"/>
  <c r="E1074" i="5"/>
  <c r="D1075" i="5"/>
  <c r="F1075" i="5" s="1"/>
  <c r="E1075" i="5"/>
  <c r="D1076" i="5"/>
  <c r="F1076" i="5" s="1"/>
  <c r="E1076" i="5"/>
  <c r="D1077" i="5"/>
  <c r="F1077" i="5" s="1"/>
  <c r="E1077" i="5"/>
  <c r="D1078" i="5"/>
  <c r="F1078" i="5" s="1"/>
  <c r="E1078" i="5"/>
  <c r="D1079" i="5"/>
  <c r="F1079" i="5" s="1"/>
  <c r="E1079" i="5"/>
  <c r="D1080" i="5"/>
  <c r="F1080" i="5" s="1"/>
  <c r="E1080" i="5"/>
  <c r="D1081" i="5"/>
  <c r="F1081" i="5" s="1"/>
  <c r="E1081" i="5"/>
  <c r="D1082" i="5"/>
  <c r="F1082" i="5" s="1"/>
  <c r="E1082" i="5"/>
  <c r="D1083" i="5"/>
  <c r="F1083" i="5" s="1"/>
  <c r="E1083" i="5"/>
  <c r="D1084" i="5"/>
  <c r="F1084" i="5" s="1"/>
  <c r="E1084" i="5"/>
  <c r="D1085" i="5"/>
  <c r="F1085" i="5" s="1"/>
  <c r="E1085" i="5"/>
  <c r="D1086" i="5"/>
  <c r="F1086" i="5" s="1"/>
  <c r="E1086" i="5"/>
  <c r="D1087" i="5"/>
  <c r="F1087" i="5" s="1"/>
  <c r="E1087" i="5"/>
  <c r="D1088" i="5"/>
  <c r="F1088" i="5" s="1"/>
  <c r="E1088" i="5"/>
  <c r="D1089" i="5"/>
  <c r="F1089" i="5" s="1"/>
  <c r="E1089" i="5"/>
  <c r="D1090" i="5"/>
  <c r="F1090" i="5" s="1"/>
  <c r="E1090" i="5"/>
  <c r="D1091" i="5"/>
  <c r="F1091" i="5" s="1"/>
  <c r="E1091" i="5"/>
  <c r="D1092" i="5"/>
  <c r="F1092" i="5" s="1"/>
  <c r="E1092" i="5"/>
  <c r="D1093" i="5"/>
  <c r="F1093" i="5" s="1"/>
  <c r="E1093" i="5"/>
  <c r="D1094" i="5"/>
  <c r="F1094" i="5" s="1"/>
  <c r="E1094" i="5"/>
  <c r="D1095" i="5"/>
  <c r="F1095" i="5" s="1"/>
  <c r="E1095" i="5"/>
  <c r="D1096" i="5"/>
  <c r="F1096" i="5" s="1"/>
  <c r="E1096" i="5"/>
  <c r="D1097" i="5"/>
  <c r="F1097" i="5" s="1"/>
  <c r="E1097" i="5"/>
  <c r="D1098" i="5"/>
  <c r="F1098" i="5" s="1"/>
  <c r="E1098" i="5"/>
  <c r="D1099" i="5"/>
  <c r="F1099" i="5" s="1"/>
  <c r="E1099" i="5"/>
  <c r="D1100" i="5"/>
  <c r="F1100" i="5" s="1"/>
  <c r="E1100" i="5"/>
  <c r="D1101" i="5"/>
  <c r="F1101" i="5" s="1"/>
  <c r="E1101" i="5"/>
  <c r="D1102" i="5"/>
  <c r="F1102" i="5" s="1"/>
  <c r="E1102" i="5"/>
  <c r="D1103" i="5"/>
  <c r="F1103" i="5" s="1"/>
  <c r="E1103" i="5"/>
  <c r="D1104" i="5"/>
  <c r="F1104" i="5" s="1"/>
  <c r="E1104" i="5"/>
  <c r="D1105" i="5"/>
  <c r="F1105" i="5" s="1"/>
  <c r="E1105" i="5"/>
  <c r="D1106" i="5"/>
  <c r="F1106" i="5" s="1"/>
  <c r="E1106" i="5"/>
  <c r="D1107" i="5"/>
  <c r="F1107" i="5" s="1"/>
  <c r="E1107" i="5"/>
  <c r="D1108" i="5"/>
  <c r="F1108" i="5" s="1"/>
  <c r="E1108" i="5"/>
  <c r="D1109" i="5"/>
  <c r="F1109" i="5" s="1"/>
  <c r="E1109" i="5"/>
  <c r="D1110" i="5"/>
  <c r="F1110" i="5" s="1"/>
  <c r="E1110" i="5"/>
  <c r="D1111" i="5"/>
  <c r="F1111" i="5" s="1"/>
  <c r="E1111" i="5"/>
  <c r="D1112" i="5"/>
  <c r="F1112" i="5" s="1"/>
  <c r="E1112" i="5"/>
  <c r="D1113" i="5"/>
  <c r="F1113" i="5" s="1"/>
  <c r="E1113" i="5"/>
  <c r="D1114" i="5"/>
  <c r="F1114" i="5" s="1"/>
  <c r="E1114" i="5"/>
  <c r="D1115" i="5"/>
  <c r="F1115" i="5" s="1"/>
  <c r="E1115" i="5"/>
  <c r="D1116" i="5"/>
  <c r="F1116" i="5" s="1"/>
  <c r="E1116" i="5"/>
  <c r="D1117" i="5"/>
  <c r="F1117" i="5" s="1"/>
  <c r="E1117" i="5"/>
  <c r="D1118" i="5"/>
  <c r="F1118" i="5" s="1"/>
  <c r="E1118" i="5"/>
  <c r="D1119" i="5"/>
  <c r="F1119" i="5" s="1"/>
  <c r="E1119" i="5"/>
  <c r="D1120" i="5"/>
  <c r="F1120" i="5" s="1"/>
  <c r="E1120" i="5"/>
  <c r="D1121" i="5"/>
  <c r="F1121" i="5" s="1"/>
  <c r="E1121" i="5"/>
  <c r="D1122" i="5"/>
  <c r="F1122" i="5" s="1"/>
  <c r="E1122" i="5"/>
  <c r="D1123" i="5"/>
  <c r="F1123" i="5" s="1"/>
  <c r="E1123" i="5"/>
  <c r="D1124" i="5"/>
  <c r="F1124" i="5" s="1"/>
  <c r="E1124" i="5"/>
  <c r="D1125" i="5"/>
  <c r="F1125" i="5" s="1"/>
  <c r="E1125" i="5"/>
  <c r="D1126" i="5"/>
  <c r="F1126" i="5" s="1"/>
  <c r="E1126" i="5"/>
  <c r="D1127" i="5"/>
  <c r="F1127" i="5" s="1"/>
  <c r="E1127" i="5"/>
  <c r="D1128" i="5"/>
  <c r="F1128" i="5" s="1"/>
  <c r="E1128" i="5"/>
  <c r="D1129" i="5"/>
  <c r="F1129" i="5" s="1"/>
  <c r="E1129" i="5"/>
  <c r="D1130" i="5"/>
  <c r="F1130" i="5" s="1"/>
  <c r="E1130" i="5"/>
  <c r="D1131" i="5"/>
  <c r="F1131" i="5" s="1"/>
  <c r="E1131" i="5"/>
  <c r="D1132" i="5"/>
  <c r="F1132" i="5" s="1"/>
  <c r="E1132" i="5"/>
  <c r="D1133" i="5"/>
  <c r="F1133" i="5" s="1"/>
  <c r="E1133" i="5"/>
  <c r="D1134" i="5"/>
  <c r="F1134" i="5" s="1"/>
  <c r="E1134" i="5"/>
  <c r="D1135" i="5"/>
  <c r="F1135" i="5" s="1"/>
  <c r="E1135" i="5"/>
  <c r="D1136" i="5"/>
  <c r="F1136" i="5" s="1"/>
  <c r="E1136" i="5"/>
  <c r="D1137" i="5"/>
  <c r="F1137" i="5" s="1"/>
  <c r="E1137" i="5"/>
  <c r="D1138" i="5"/>
  <c r="F1138" i="5" s="1"/>
  <c r="E1138" i="5"/>
  <c r="D1139" i="5"/>
  <c r="F1139" i="5" s="1"/>
  <c r="E1139" i="5"/>
  <c r="D1140" i="5"/>
  <c r="F1140" i="5" s="1"/>
  <c r="E1140" i="5"/>
  <c r="D1141" i="5"/>
  <c r="F1141" i="5" s="1"/>
  <c r="E1141" i="5"/>
  <c r="D1142" i="5"/>
  <c r="F1142" i="5" s="1"/>
  <c r="E1142" i="5"/>
  <c r="D1143" i="5"/>
  <c r="F1143" i="5" s="1"/>
  <c r="E1143" i="5"/>
  <c r="D1144" i="5"/>
  <c r="F1144" i="5" s="1"/>
  <c r="E1144" i="5"/>
  <c r="D1145" i="5"/>
  <c r="F1145" i="5" s="1"/>
  <c r="E1145" i="5"/>
  <c r="D1146" i="5"/>
  <c r="F1146" i="5" s="1"/>
  <c r="E1146" i="5"/>
  <c r="D1147" i="5"/>
  <c r="F1147" i="5" s="1"/>
  <c r="E1147" i="5"/>
  <c r="D1148" i="5"/>
  <c r="F1148" i="5" s="1"/>
  <c r="E1148" i="5"/>
  <c r="D1149" i="5"/>
  <c r="F1149" i="5" s="1"/>
  <c r="E1149" i="5"/>
  <c r="D1150" i="5"/>
  <c r="F1150" i="5" s="1"/>
  <c r="E1150" i="5"/>
  <c r="D1151" i="5"/>
  <c r="F1151" i="5" s="1"/>
  <c r="E1151" i="5"/>
  <c r="D1152" i="5"/>
  <c r="F1152" i="5" s="1"/>
  <c r="E1152" i="5"/>
  <c r="D1153" i="5"/>
  <c r="F1153" i="5" s="1"/>
  <c r="E1153" i="5"/>
  <c r="D1154" i="5"/>
  <c r="F1154" i="5" s="1"/>
  <c r="E1154" i="5"/>
  <c r="D1155" i="5"/>
  <c r="F1155" i="5" s="1"/>
  <c r="E1155" i="5"/>
  <c r="D1156" i="5"/>
  <c r="F1156" i="5" s="1"/>
  <c r="E1156" i="5"/>
  <c r="D1157" i="5"/>
  <c r="F1157" i="5" s="1"/>
  <c r="E1157" i="5"/>
  <c r="D1158" i="5"/>
  <c r="F1158" i="5" s="1"/>
  <c r="E1158" i="5"/>
  <c r="D1159" i="5"/>
  <c r="F1159" i="5" s="1"/>
  <c r="E1159" i="5"/>
  <c r="D1160" i="5"/>
  <c r="F1160" i="5" s="1"/>
  <c r="E1160" i="5"/>
  <c r="D1161" i="5"/>
  <c r="F1161" i="5" s="1"/>
  <c r="E1161" i="5"/>
  <c r="D1162" i="5"/>
  <c r="F1162" i="5" s="1"/>
  <c r="E1162" i="5"/>
  <c r="D1163" i="5"/>
  <c r="F1163" i="5" s="1"/>
  <c r="E1163" i="5"/>
  <c r="D1164" i="5"/>
  <c r="F1164" i="5" s="1"/>
  <c r="E1164" i="5"/>
  <c r="D1165" i="5"/>
  <c r="F1165" i="5" s="1"/>
  <c r="E1165" i="5"/>
  <c r="D1166" i="5"/>
  <c r="F1166" i="5" s="1"/>
  <c r="E1166" i="5"/>
  <c r="D1167" i="5"/>
  <c r="F1167" i="5" s="1"/>
  <c r="E1167" i="5"/>
  <c r="D1168" i="5"/>
  <c r="F1168" i="5" s="1"/>
  <c r="E1168" i="5"/>
  <c r="D1169" i="5"/>
  <c r="F1169" i="5" s="1"/>
  <c r="E1169" i="5"/>
  <c r="D1170" i="5"/>
  <c r="F1170" i="5" s="1"/>
  <c r="E1170" i="5"/>
  <c r="D1171" i="5"/>
  <c r="F1171" i="5" s="1"/>
  <c r="E1171" i="5"/>
  <c r="D1172" i="5"/>
  <c r="F1172" i="5" s="1"/>
  <c r="E1172" i="5"/>
  <c r="D1173" i="5"/>
  <c r="F1173" i="5" s="1"/>
  <c r="E1173" i="5"/>
  <c r="D1174" i="5"/>
  <c r="F1174" i="5" s="1"/>
  <c r="E1174" i="5"/>
  <c r="D1175" i="5"/>
  <c r="F1175" i="5" s="1"/>
  <c r="E1175" i="5"/>
  <c r="D1176" i="5"/>
  <c r="F1176" i="5" s="1"/>
  <c r="E1176" i="5"/>
  <c r="D1177" i="5"/>
  <c r="F1177" i="5" s="1"/>
  <c r="E1177" i="5"/>
  <c r="D1178" i="5"/>
  <c r="F1178" i="5" s="1"/>
  <c r="E1178" i="5"/>
  <c r="D1179" i="5"/>
  <c r="F1179" i="5" s="1"/>
  <c r="E1179" i="5"/>
  <c r="D1180" i="5"/>
  <c r="F1180" i="5" s="1"/>
  <c r="E1180" i="5"/>
  <c r="D1181" i="5"/>
  <c r="F1181" i="5" s="1"/>
  <c r="E1181" i="5"/>
  <c r="D1182" i="5"/>
  <c r="F1182" i="5" s="1"/>
  <c r="E1182" i="5"/>
  <c r="D1183" i="5"/>
  <c r="F1183" i="5" s="1"/>
  <c r="E1183" i="5"/>
  <c r="D1184" i="5"/>
  <c r="F1184" i="5" s="1"/>
  <c r="E1184" i="5"/>
  <c r="D1185" i="5"/>
  <c r="F1185" i="5" s="1"/>
  <c r="E1185" i="5"/>
  <c r="D1186" i="5"/>
  <c r="F1186" i="5" s="1"/>
  <c r="E1186" i="5"/>
  <c r="D1187" i="5"/>
  <c r="F1187" i="5" s="1"/>
  <c r="E1187" i="5"/>
  <c r="D1188" i="5"/>
  <c r="F1188" i="5" s="1"/>
  <c r="E1188" i="5"/>
  <c r="D1189" i="5"/>
  <c r="F1189" i="5" s="1"/>
  <c r="E1189" i="5"/>
  <c r="D1190" i="5"/>
  <c r="F1190" i="5" s="1"/>
  <c r="E1190" i="5"/>
  <c r="D1191" i="5"/>
  <c r="F1191" i="5" s="1"/>
  <c r="E1191" i="5"/>
  <c r="D1192" i="5"/>
  <c r="F1192" i="5" s="1"/>
  <c r="E1192" i="5"/>
  <c r="D1193" i="5"/>
  <c r="F1193" i="5" s="1"/>
  <c r="E1193" i="5"/>
  <c r="D1194" i="5"/>
  <c r="F1194" i="5" s="1"/>
  <c r="E1194" i="5"/>
  <c r="D1195" i="5"/>
  <c r="F1195" i="5" s="1"/>
  <c r="E1195" i="5"/>
  <c r="D1196" i="5"/>
  <c r="F1196" i="5" s="1"/>
  <c r="E1196" i="5"/>
  <c r="D1197" i="5"/>
  <c r="F1197" i="5" s="1"/>
  <c r="E1197" i="5"/>
  <c r="D1198" i="5"/>
  <c r="F1198" i="5" s="1"/>
  <c r="E1198" i="5"/>
  <c r="D1199" i="5"/>
  <c r="F1199" i="5" s="1"/>
  <c r="E1199" i="5"/>
  <c r="D1200" i="5"/>
  <c r="F1200" i="5" s="1"/>
  <c r="E1200" i="5"/>
  <c r="D1201" i="5"/>
  <c r="F1201" i="5" s="1"/>
  <c r="E1201" i="5"/>
  <c r="D1202" i="5"/>
  <c r="F1202" i="5" s="1"/>
  <c r="E1202" i="5"/>
  <c r="D1203" i="5"/>
  <c r="F1203" i="5" s="1"/>
  <c r="E1203" i="5"/>
  <c r="D1204" i="5"/>
  <c r="F1204" i="5" s="1"/>
  <c r="E1204" i="5"/>
  <c r="D1205" i="5"/>
  <c r="F1205" i="5" s="1"/>
  <c r="E1205" i="5"/>
  <c r="D1206" i="5"/>
  <c r="F1206" i="5" s="1"/>
  <c r="E1206" i="5"/>
  <c r="D1207" i="5"/>
  <c r="F1207" i="5" s="1"/>
  <c r="E1207" i="5"/>
  <c r="D1208" i="5"/>
  <c r="F1208" i="5" s="1"/>
  <c r="E1208" i="5"/>
  <c r="D1209" i="5"/>
  <c r="F1209" i="5" s="1"/>
  <c r="E1209" i="5"/>
  <c r="D1210" i="5"/>
  <c r="F1210" i="5" s="1"/>
  <c r="E1210" i="5"/>
  <c r="D1211" i="5"/>
  <c r="F1211" i="5" s="1"/>
  <c r="E1211" i="5"/>
  <c r="D1212" i="5"/>
  <c r="F1212" i="5" s="1"/>
  <c r="E1212" i="5"/>
  <c r="D1213" i="5"/>
  <c r="F1213" i="5" s="1"/>
  <c r="E1213" i="5"/>
  <c r="D1214" i="5"/>
  <c r="F1214" i="5" s="1"/>
  <c r="E1214" i="5"/>
  <c r="D1215" i="5"/>
  <c r="F1215" i="5" s="1"/>
  <c r="E1215" i="5"/>
  <c r="D1216" i="5"/>
  <c r="F1216" i="5" s="1"/>
  <c r="E1216" i="5"/>
  <c r="D1217" i="5"/>
  <c r="F1217" i="5" s="1"/>
  <c r="E1217" i="5"/>
  <c r="D1218" i="5"/>
  <c r="F1218" i="5" s="1"/>
  <c r="E1218" i="5"/>
  <c r="D1219" i="5"/>
  <c r="F1219" i="5" s="1"/>
  <c r="E1219" i="5"/>
  <c r="D1220" i="5"/>
  <c r="F1220" i="5" s="1"/>
  <c r="E1220" i="5"/>
  <c r="D1221" i="5"/>
  <c r="F1221" i="5" s="1"/>
  <c r="E1221" i="5"/>
  <c r="D1222" i="5"/>
  <c r="F1222" i="5" s="1"/>
  <c r="E1222" i="5"/>
  <c r="D1223" i="5"/>
  <c r="F1223" i="5" s="1"/>
  <c r="E1223" i="5"/>
  <c r="D1224" i="5"/>
  <c r="F1224" i="5" s="1"/>
  <c r="E1224" i="5"/>
  <c r="D1225" i="5"/>
  <c r="F1225" i="5" s="1"/>
  <c r="E1225" i="5"/>
  <c r="D1226" i="5"/>
  <c r="F1226" i="5" s="1"/>
  <c r="E1226" i="5"/>
  <c r="D1227" i="5"/>
  <c r="F1227" i="5" s="1"/>
  <c r="E1227" i="5"/>
  <c r="D1228" i="5"/>
  <c r="F1228" i="5" s="1"/>
  <c r="E1228" i="5"/>
  <c r="D1229" i="5"/>
  <c r="F1229" i="5" s="1"/>
  <c r="E1229" i="5"/>
  <c r="D1230" i="5"/>
  <c r="F1230" i="5" s="1"/>
  <c r="E1230" i="5"/>
  <c r="D1231" i="5"/>
  <c r="F1231" i="5" s="1"/>
  <c r="E1231" i="5"/>
  <c r="D1232" i="5"/>
  <c r="F1232" i="5" s="1"/>
  <c r="E1232" i="5"/>
  <c r="D1233" i="5"/>
  <c r="F1233" i="5" s="1"/>
  <c r="E1233" i="5"/>
  <c r="D1234" i="5"/>
  <c r="F1234" i="5" s="1"/>
  <c r="E1234" i="5"/>
  <c r="D1235" i="5"/>
  <c r="F1235" i="5" s="1"/>
  <c r="E1235" i="5"/>
  <c r="D1236" i="5"/>
  <c r="F1236" i="5" s="1"/>
  <c r="E1236" i="5"/>
  <c r="D1237" i="5"/>
  <c r="F1237" i="5" s="1"/>
  <c r="E1237" i="5"/>
  <c r="D1238" i="5"/>
  <c r="F1238" i="5" s="1"/>
  <c r="E1238" i="5"/>
  <c r="D1239" i="5"/>
  <c r="F1239" i="5" s="1"/>
  <c r="E1239" i="5"/>
  <c r="D1240" i="5"/>
  <c r="F1240" i="5" s="1"/>
  <c r="E1240" i="5"/>
  <c r="D1241" i="5"/>
  <c r="F1241" i="5" s="1"/>
  <c r="E1241" i="5"/>
  <c r="D1242" i="5"/>
  <c r="F1242" i="5" s="1"/>
  <c r="E1242" i="5"/>
  <c r="D1243" i="5"/>
  <c r="F1243" i="5" s="1"/>
  <c r="E1243" i="5"/>
  <c r="D1244" i="5"/>
  <c r="F1244" i="5" s="1"/>
  <c r="E1244" i="5"/>
  <c r="D1245" i="5"/>
  <c r="F1245" i="5" s="1"/>
  <c r="E1245" i="5"/>
  <c r="D1246" i="5"/>
  <c r="F1246" i="5" s="1"/>
  <c r="E1246" i="5"/>
  <c r="D1247" i="5"/>
  <c r="F1247" i="5" s="1"/>
  <c r="E1247" i="5"/>
  <c r="D1248" i="5"/>
  <c r="F1248" i="5" s="1"/>
  <c r="E1248" i="5"/>
  <c r="D1249" i="5"/>
  <c r="F1249" i="5" s="1"/>
  <c r="E1249" i="5"/>
  <c r="D1250" i="5"/>
  <c r="F1250" i="5" s="1"/>
  <c r="E1250" i="5"/>
  <c r="D1251" i="5"/>
  <c r="F1251" i="5" s="1"/>
  <c r="E1251" i="5"/>
  <c r="D1252" i="5"/>
  <c r="F1252" i="5" s="1"/>
  <c r="E1252" i="5"/>
  <c r="D1253" i="5"/>
  <c r="F1253" i="5" s="1"/>
  <c r="E1253" i="5"/>
  <c r="D1254" i="5"/>
  <c r="F1254" i="5" s="1"/>
  <c r="E1254" i="5"/>
  <c r="D1255" i="5"/>
  <c r="F1255" i="5" s="1"/>
  <c r="E1255" i="5"/>
  <c r="D1256" i="5"/>
  <c r="F1256" i="5" s="1"/>
  <c r="E1256" i="5"/>
  <c r="D1257" i="5"/>
  <c r="F1257" i="5" s="1"/>
  <c r="E1257" i="5"/>
  <c r="D1258" i="5"/>
  <c r="F1258" i="5" s="1"/>
  <c r="E1258" i="5"/>
  <c r="D1259" i="5"/>
  <c r="F1259" i="5" s="1"/>
  <c r="E1259" i="5"/>
  <c r="D1260" i="5"/>
  <c r="F1260" i="5" s="1"/>
  <c r="E1260" i="5"/>
  <c r="D1261" i="5"/>
  <c r="F1261" i="5" s="1"/>
  <c r="E1261" i="5"/>
  <c r="D1262" i="5"/>
  <c r="F1262" i="5" s="1"/>
  <c r="E1262" i="5"/>
  <c r="D1263" i="5"/>
  <c r="F1263" i="5" s="1"/>
  <c r="E1263" i="5"/>
  <c r="D1264" i="5"/>
  <c r="F1264" i="5" s="1"/>
  <c r="E1264" i="5"/>
  <c r="D1265" i="5"/>
  <c r="F1265" i="5" s="1"/>
  <c r="E1265" i="5"/>
  <c r="D1266" i="5"/>
  <c r="F1266" i="5" s="1"/>
  <c r="E1266" i="5"/>
  <c r="D1267" i="5"/>
  <c r="F1267" i="5" s="1"/>
  <c r="E1267" i="5"/>
  <c r="D1268" i="5"/>
  <c r="F1268" i="5" s="1"/>
  <c r="E1268" i="5"/>
  <c r="D1269" i="5"/>
  <c r="F1269" i="5" s="1"/>
  <c r="E1269" i="5"/>
  <c r="D1270" i="5"/>
  <c r="F1270" i="5" s="1"/>
  <c r="E1270" i="5"/>
  <c r="D1271" i="5"/>
  <c r="F1271" i="5" s="1"/>
  <c r="E1271" i="5"/>
  <c r="D1272" i="5"/>
  <c r="F1272" i="5" s="1"/>
  <c r="E1272" i="5"/>
  <c r="D1273" i="5"/>
  <c r="F1273" i="5" s="1"/>
  <c r="E1273" i="5"/>
  <c r="D1274" i="5"/>
  <c r="F1274" i="5" s="1"/>
  <c r="E1274" i="5"/>
  <c r="D1275" i="5"/>
  <c r="F1275" i="5" s="1"/>
  <c r="E1275" i="5"/>
  <c r="D1276" i="5"/>
  <c r="F1276" i="5" s="1"/>
  <c r="E1276" i="5"/>
  <c r="D1277" i="5"/>
  <c r="F1277" i="5" s="1"/>
  <c r="E1277" i="5"/>
  <c r="D1278" i="5"/>
  <c r="F1278" i="5" s="1"/>
  <c r="E1278" i="5"/>
  <c r="D1279" i="5"/>
  <c r="F1279" i="5" s="1"/>
  <c r="E1279" i="5"/>
  <c r="D1280" i="5"/>
  <c r="F1280" i="5" s="1"/>
  <c r="E1280" i="5"/>
  <c r="D1281" i="5"/>
  <c r="F1281" i="5" s="1"/>
  <c r="E1281" i="5"/>
  <c r="D1282" i="5"/>
  <c r="F1282" i="5" s="1"/>
  <c r="E1282" i="5"/>
  <c r="D1283" i="5"/>
  <c r="F1283" i="5" s="1"/>
  <c r="E1283" i="5"/>
  <c r="D1284" i="5"/>
  <c r="F1284" i="5" s="1"/>
  <c r="E1284" i="5"/>
  <c r="D1285" i="5"/>
  <c r="F1285" i="5" s="1"/>
  <c r="E1285" i="5"/>
  <c r="D1286" i="5"/>
  <c r="F1286" i="5" s="1"/>
  <c r="E1286" i="5"/>
  <c r="D1287" i="5"/>
  <c r="F1287" i="5" s="1"/>
  <c r="E1287" i="5"/>
  <c r="D1288" i="5"/>
  <c r="F1288" i="5" s="1"/>
  <c r="E1288" i="5"/>
  <c r="D1289" i="5"/>
  <c r="F1289" i="5" s="1"/>
  <c r="E1289" i="5"/>
  <c r="D1290" i="5"/>
  <c r="F1290" i="5" s="1"/>
  <c r="E1290" i="5"/>
  <c r="D1291" i="5"/>
  <c r="F1291" i="5" s="1"/>
  <c r="E1291" i="5"/>
  <c r="D1292" i="5"/>
  <c r="F1292" i="5" s="1"/>
  <c r="E1292" i="5"/>
  <c r="D1293" i="5"/>
  <c r="F1293" i="5" s="1"/>
  <c r="E1293" i="5"/>
  <c r="D1294" i="5"/>
  <c r="F1294" i="5" s="1"/>
  <c r="E1294" i="5"/>
  <c r="D1295" i="5"/>
  <c r="F1295" i="5" s="1"/>
  <c r="E1295" i="5"/>
  <c r="D1296" i="5"/>
  <c r="F1296" i="5" s="1"/>
  <c r="E1296" i="5"/>
  <c r="D1297" i="5"/>
  <c r="F1297" i="5" s="1"/>
  <c r="E1297" i="5"/>
  <c r="D1298" i="5"/>
  <c r="F1298" i="5" s="1"/>
  <c r="E1298" i="5"/>
  <c r="D1299" i="5"/>
  <c r="F1299" i="5" s="1"/>
  <c r="E1299" i="5"/>
  <c r="D1300" i="5"/>
  <c r="F1300" i="5" s="1"/>
  <c r="E1300" i="5"/>
  <c r="D1301" i="5"/>
  <c r="F1301" i="5" s="1"/>
  <c r="E1301" i="5"/>
  <c r="D1302" i="5"/>
  <c r="F1302" i="5" s="1"/>
  <c r="E1302" i="5"/>
  <c r="D1303" i="5"/>
  <c r="F1303" i="5" s="1"/>
  <c r="E1303" i="5"/>
  <c r="D1304" i="5"/>
  <c r="F1304" i="5" s="1"/>
  <c r="E1304" i="5"/>
  <c r="D1305" i="5"/>
  <c r="F1305" i="5" s="1"/>
  <c r="E1305" i="5"/>
  <c r="D1306" i="5"/>
  <c r="F1306" i="5" s="1"/>
  <c r="E1306" i="5"/>
  <c r="D1307" i="5"/>
  <c r="F1307" i="5" s="1"/>
  <c r="E1307" i="5"/>
  <c r="D1308" i="5"/>
  <c r="F1308" i="5" s="1"/>
  <c r="E1308" i="5"/>
  <c r="D1309" i="5"/>
  <c r="F1309" i="5" s="1"/>
  <c r="E1309" i="5"/>
  <c r="D1310" i="5"/>
  <c r="F1310" i="5" s="1"/>
  <c r="E1310" i="5"/>
  <c r="D1311" i="5"/>
  <c r="F1311" i="5" s="1"/>
  <c r="E1311" i="5"/>
  <c r="D1312" i="5"/>
  <c r="F1312" i="5" s="1"/>
  <c r="E1312" i="5"/>
  <c r="D1313" i="5"/>
  <c r="F1313" i="5" s="1"/>
  <c r="E1313" i="5"/>
  <c r="D1314" i="5"/>
  <c r="F1314" i="5" s="1"/>
  <c r="E1314" i="5"/>
  <c r="D1315" i="5"/>
  <c r="F1315" i="5" s="1"/>
  <c r="E1315" i="5"/>
  <c r="D1316" i="5"/>
  <c r="F1316" i="5" s="1"/>
  <c r="E1316" i="5"/>
  <c r="D1317" i="5"/>
  <c r="F1317" i="5" s="1"/>
  <c r="E1317" i="5"/>
  <c r="D1318" i="5"/>
  <c r="F1318" i="5" s="1"/>
  <c r="E1318" i="5"/>
  <c r="D1319" i="5"/>
  <c r="F1319" i="5" s="1"/>
  <c r="E1319" i="5"/>
  <c r="D1320" i="5"/>
  <c r="F1320" i="5" s="1"/>
  <c r="E1320" i="5"/>
  <c r="D1321" i="5"/>
  <c r="F1321" i="5" s="1"/>
  <c r="E1321" i="5"/>
  <c r="D1322" i="5"/>
  <c r="F1322" i="5" s="1"/>
  <c r="E1322" i="5"/>
  <c r="D1323" i="5"/>
  <c r="F1323" i="5" s="1"/>
  <c r="E1323" i="5"/>
  <c r="D1324" i="5"/>
  <c r="F1324" i="5" s="1"/>
  <c r="E1324" i="5"/>
  <c r="D1325" i="5"/>
  <c r="F1325" i="5" s="1"/>
  <c r="E1325" i="5"/>
  <c r="D1326" i="5"/>
  <c r="F1326" i="5" s="1"/>
  <c r="E1326" i="5"/>
  <c r="D1327" i="5"/>
  <c r="F1327" i="5" s="1"/>
  <c r="E1327" i="5"/>
  <c r="D1328" i="5"/>
  <c r="F1328" i="5" s="1"/>
  <c r="E1328" i="5"/>
  <c r="D1329" i="5"/>
  <c r="F1329" i="5" s="1"/>
  <c r="E1329" i="5"/>
  <c r="D1330" i="5"/>
  <c r="F1330" i="5" s="1"/>
  <c r="E1330" i="5"/>
  <c r="D1331" i="5"/>
  <c r="F1331" i="5" s="1"/>
  <c r="E1331" i="5"/>
  <c r="D1332" i="5"/>
  <c r="F1332" i="5" s="1"/>
  <c r="E1332" i="5"/>
  <c r="D1333" i="5"/>
  <c r="F1333" i="5" s="1"/>
  <c r="E1333" i="5"/>
  <c r="D1334" i="5"/>
  <c r="F1334" i="5" s="1"/>
  <c r="E1334" i="5"/>
  <c r="D1335" i="5"/>
  <c r="F1335" i="5" s="1"/>
  <c r="E1335" i="5"/>
  <c r="D1336" i="5"/>
  <c r="F1336" i="5" s="1"/>
  <c r="E1336" i="5"/>
  <c r="D1337" i="5"/>
  <c r="F1337" i="5" s="1"/>
  <c r="E1337" i="5"/>
  <c r="D1338" i="5"/>
  <c r="F1338" i="5" s="1"/>
  <c r="E1338" i="5"/>
  <c r="D1339" i="5"/>
  <c r="F1339" i="5" s="1"/>
  <c r="E1339" i="5"/>
  <c r="D1340" i="5"/>
  <c r="F1340" i="5" s="1"/>
  <c r="E1340" i="5"/>
  <c r="D1341" i="5"/>
  <c r="F1341" i="5" s="1"/>
  <c r="E1341" i="5"/>
  <c r="D1342" i="5"/>
  <c r="F1342" i="5" s="1"/>
  <c r="E1342" i="5"/>
  <c r="D1343" i="5"/>
  <c r="F1343" i="5" s="1"/>
  <c r="E1343" i="5"/>
  <c r="D1344" i="5"/>
  <c r="F1344" i="5" s="1"/>
  <c r="E1344" i="5"/>
  <c r="D1345" i="5"/>
  <c r="F1345" i="5" s="1"/>
  <c r="E1345" i="5"/>
  <c r="D1346" i="5"/>
  <c r="F1346" i="5" s="1"/>
  <c r="E1346" i="5"/>
  <c r="D1347" i="5"/>
  <c r="F1347" i="5" s="1"/>
  <c r="E1347" i="5"/>
  <c r="D1348" i="5"/>
  <c r="F1348" i="5" s="1"/>
  <c r="E1348" i="5"/>
  <c r="D1349" i="5"/>
  <c r="F1349" i="5" s="1"/>
  <c r="E1349" i="5"/>
  <c r="D1350" i="5"/>
  <c r="F1350" i="5" s="1"/>
  <c r="E1350" i="5"/>
  <c r="D1351" i="5"/>
  <c r="F1351" i="5" s="1"/>
  <c r="E1351" i="5"/>
  <c r="D1352" i="5"/>
  <c r="F1352" i="5" s="1"/>
  <c r="E1352" i="5"/>
  <c r="D1353" i="5"/>
  <c r="F1353" i="5" s="1"/>
  <c r="E1353" i="5"/>
  <c r="D1354" i="5"/>
  <c r="F1354" i="5" s="1"/>
  <c r="E1354" i="5"/>
  <c r="D1355" i="5"/>
  <c r="F1355" i="5" s="1"/>
  <c r="E1355" i="5"/>
  <c r="D1356" i="5"/>
  <c r="F1356" i="5" s="1"/>
  <c r="E1356" i="5"/>
  <c r="D1357" i="5"/>
  <c r="F1357" i="5" s="1"/>
  <c r="E1357" i="5"/>
  <c r="D1358" i="5"/>
  <c r="F1358" i="5" s="1"/>
  <c r="E1358" i="5"/>
  <c r="D1359" i="5"/>
  <c r="F1359" i="5" s="1"/>
  <c r="E1359" i="5"/>
  <c r="D1360" i="5"/>
  <c r="F1360" i="5" s="1"/>
  <c r="E1360" i="5"/>
  <c r="D1361" i="5"/>
  <c r="F1361" i="5" s="1"/>
  <c r="E1361" i="5"/>
  <c r="D1362" i="5"/>
  <c r="F1362" i="5" s="1"/>
  <c r="E1362" i="5"/>
  <c r="D1363" i="5"/>
  <c r="F1363" i="5" s="1"/>
  <c r="E1363" i="5"/>
  <c r="D1364" i="5"/>
  <c r="F1364" i="5" s="1"/>
  <c r="E1364" i="5"/>
  <c r="D1365" i="5"/>
  <c r="F1365" i="5" s="1"/>
  <c r="E1365" i="5"/>
  <c r="D1366" i="5"/>
  <c r="F1366" i="5" s="1"/>
  <c r="E1366" i="5"/>
  <c r="D1367" i="5"/>
  <c r="F1367" i="5" s="1"/>
  <c r="E1367" i="5"/>
  <c r="D1368" i="5"/>
  <c r="F1368" i="5" s="1"/>
  <c r="E1368" i="5"/>
  <c r="D1369" i="5"/>
  <c r="F1369" i="5" s="1"/>
  <c r="E1369" i="5"/>
  <c r="D1370" i="5"/>
  <c r="F1370" i="5" s="1"/>
  <c r="E1370" i="5"/>
  <c r="D1371" i="5"/>
  <c r="F1371" i="5" s="1"/>
  <c r="E1371" i="5"/>
  <c r="D1372" i="5"/>
  <c r="F1372" i="5" s="1"/>
  <c r="E1372" i="5"/>
  <c r="D1373" i="5"/>
  <c r="F1373" i="5" s="1"/>
  <c r="E1373" i="5"/>
  <c r="D1374" i="5"/>
  <c r="F1374" i="5" s="1"/>
  <c r="E1374" i="5"/>
  <c r="D1375" i="5"/>
  <c r="F1375" i="5" s="1"/>
  <c r="E1375" i="5"/>
  <c r="D1376" i="5"/>
  <c r="F1376" i="5" s="1"/>
  <c r="E1376" i="5"/>
  <c r="D1377" i="5"/>
  <c r="F1377" i="5" s="1"/>
  <c r="E1377" i="5"/>
  <c r="D1378" i="5"/>
  <c r="F1378" i="5" s="1"/>
  <c r="E1378" i="5"/>
  <c r="D1379" i="5"/>
  <c r="F1379" i="5" s="1"/>
  <c r="E1379" i="5"/>
  <c r="D1380" i="5"/>
  <c r="F1380" i="5" s="1"/>
  <c r="E1380" i="5"/>
  <c r="D1381" i="5"/>
  <c r="F1381" i="5" s="1"/>
  <c r="E1381" i="5"/>
  <c r="D1382" i="5"/>
  <c r="F1382" i="5" s="1"/>
  <c r="E1382" i="5"/>
  <c r="D1383" i="5"/>
  <c r="F1383" i="5" s="1"/>
  <c r="E1383" i="5"/>
  <c r="D1384" i="5"/>
  <c r="F1384" i="5" s="1"/>
  <c r="E1384" i="5"/>
  <c r="D1385" i="5"/>
  <c r="F1385" i="5" s="1"/>
  <c r="E1385" i="5"/>
  <c r="D1386" i="5"/>
  <c r="F1386" i="5" s="1"/>
  <c r="E1386" i="5"/>
  <c r="D1387" i="5"/>
  <c r="F1387" i="5" s="1"/>
  <c r="E1387" i="5"/>
  <c r="D1388" i="5"/>
  <c r="F1388" i="5" s="1"/>
  <c r="E1388" i="5"/>
  <c r="D1389" i="5"/>
  <c r="F1389" i="5" s="1"/>
  <c r="E1389" i="5"/>
  <c r="D1390" i="5"/>
  <c r="F1390" i="5" s="1"/>
  <c r="E1390" i="5"/>
  <c r="D1391" i="5"/>
  <c r="F1391" i="5" s="1"/>
  <c r="E1391" i="5"/>
  <c r="D1392" i="5"/>
  <c r="F1392" i="5" s="1"/>
  <c r="E1392" i="5"/>
  <c r="D1393" i="5"/>
  <c r="F1393" i="5" s="1"/>
  <c r="E1393" i="5"/>
  <c r="D1394" i="5"/>
  <c r="F1394" i="5" s="1"/>
  <c r="E1394" i="5"/>
  <c r="D1395" i="5"/>
  <c r="F1395" i="5" s="1"/>
  <c r="E1395" i="5"/>
  <c r="D1396" i="5"/>
  <c r="F1396" i="5" s="1"/>
  <c r="E1396" i="5"/>
  <c r="D1397" i="5"/>
  <c r="F1397" i="5" s="1"/>
  <c r="E1397" i="5"/>
  <c r="D1398" i="5"/>
  <c r="F1398" i="5" s="1"/>
  <c r="E1398" i="5"/>
  <c r="D1399" i="5"/>
  <c r="F1399" i="5" s="1"/>
  <c r="E1399" i="5"/>
  <c r="D1400" i="5"/>
  <c r="F1400" i="5" s="1"/>
  <c r="E1400" i="5"/>
  <c r="D1401" i="5"/>
  <c r="F1401" i="5" s="1"/>
  <c r="E1401" i="5"/>
  <c r="D1402" i="5"/>
  <c r="F1402" i="5" s="1"/>
  <c r="E1402" i="5"/>
  <c r="D1403" i="5"/>
  <c r="F1403" i="5" s="1"/>
  <c r="E1403" i="5"/>
  <c r="D1404" i="5"/>
  <c r="F1404" i="5" s="1"/>
  <c r="E1404" i="5"/>
  <c r="D1405" i="5"/>
  <c r="F1405" i="5" s="1"/>
  <c r="E1405" i="5"/>
  <c r="D1406" i="5"/>
  <c r="F1406" i="5" s="1"/>
  <c r="E1406" i="5"/>
  <c r="D1407" i="5"/>
  <c r="F1407" i="5" s="1"/>
  <c r="E1407" i="5"/>
  <c r="D1408" i="5"/>
  <c r="F1408" i="5" s="1"/>
  <c r="E1408" i="5"/>
  <c r="D1409" i="5"/>
  <c r="F1409" i="5" s="1"/>
  <c r="E1409" i="5"/>
  <c r="D1410" i="5"/>
  <c r="F1410" i="5" s="1"/>
  <c r="E1410" i="5"/>
  <c r="D1411" i="5"/>
  <c r="F1411" i="5" s="1"/>
  <c r="E1411" i="5"/>
  <c r="D1412" i="5"/>
  <c r="F1412" i="5" s="1"/>
  <c r="E1412" i="5"/>
  <c r="D1413" i="5"/>
  <c r="F1413" i="5" s="1"/>
  <c r="E1413" i="5"/>
  <c r="D1414" i="5"/>
  <c r="F1414" i="5" s="1"/>
  <c r="E1414" i="5"/>
  <c r="D1415" i="5"/>
  <c r="F1415" i="5" s="1"/>
  <c r="E1415" i="5"/>
  <c r="D1416" i="5"/>
  <c r="F1416" i="5" s="1"/>
  <c r="E1416" i="5"/>
  <c r="D1417" i="5"/>
  <c r="F1417" i="5" s="1"/>
  <c r="E1417" i="5"/>
  <c r="D1418" i="5"/>
  <c r="F1418" i="5" s="1"/>
  <c r="E1418" i="5"/>
  <c r="D1419" i="5"/>
  <c r="F1419" i="5" s="1"/>
  <c r="E1419" i="5"/>
  <c r="D1420" i="5"/>
  <c r="F1420" i="5" s="1"/>
  <c r="E1420" i="5"/>
  <c r="D1421" i="5"/>
  <c r="F1421" i="5" s="1"/>
  <c r="E1421" i="5"/>
  <c r="D1422" i="5"/>
  <c r="F1422" i="5" s="1"/>
  <c r="E1422" i="5"/>
  <c r="D1423" i="5"/>
  <c r="F1423" i="5" s="1"/>
  <c r="E1423" i="5"/>
  <c r="D1424" i="5"/>
  <c r="F1424" i="5" s="1"/>
  <c r="E1424" i="5"/>
  <c r="D1425" i="5"/>
  <c r="F1425" i="5" s="1"/>
  <c r="E1425" i="5"/>
  <c r="D1426" i="5"/>
  <c r="F1426" i="5" s="1"/>
  <c r="E1426" i="5"/>
  <c r="D1427" i="5"/>
  <c r="F1427" i="5" s="1"/>
  <c r="E1427" i="5"/>
  <c r="D1428" i="5"/>
  <c r="F1428" i="5" s="1"/>
  <c r="E1428" i="5"/>
  <c r="D1429" i="5"/>
  <c r="F1429" i="5" s="1"/>
  <c r="E1429" i="5"/>
  <c r="D1430" i="5"/>
  <c r="F1430" i="5" s="1"/>
  <c r="E1430" i="5"/>
  <c r="D1431" i="5"/>
  <c r="F1431" i="5" s="1"/>
  <c r="E1431" i="5"/>
  <c r="D1432" i="5"/>
  <c r="F1432" i="5" s="1"/>
  <c r="E1432" i="5"/>
  <c r="D1433" i="5"/>
  <c r="F1433" i="5" s="1"/>
  <c r="E1433" i="5"/>
  <c r="D1434" i="5"/>
  <c r="F1434" i="5" s="1"/>
  <c r="E1434" i="5"/>
  <c r="D1435" i="5"/>
  <c r="F1435" i="5" s="1"/>
  <c r="E1435" i="5"/>
  <c r="D1436" i="5"/>
  <c r="F1436" i="5" s="1"/>
  <c r="E1436" i="5"/>
  <c r="D1437" i="5"/>
  <c r="F1437" i="5" s="1"/>
  <c r="E1437" i="5"/>
  <c r="D1438" i="5"/>
  <c r="F1438" i="5" s="1"/>
  <c r="E1438" i="5"/>
  <c r="D1439" i="5"/>
  <c r="F1439" i="5" s="1"/>
  <c r="E1439" i="5"/>
  <c r="D1440" i="5"/>
  <c r="F1440" i="5" s="1"/>
  <c r="E1440" i="5"/>
  <c r="D1441" i="5"/>
  <c r="F1441" i="5" s="1"/>
  <c r="E1441" i="5"/>
  <c r="D1442" i="5"/>
  <c r="F1442" i="5" s="1"/>
  <c r="E1442" i="5"/>
  <c r="D1443" i="5"/>
  <c r="F1443" i="5" s="1"/>
  <c r="E1443" i="5"/>
  <c r="D1444" i="5"/>
  <c r="F1444" i="5" s="1"/>
  <c r="E1444" i="5"/>
  <c r="D1445" i="5"/>
  <c r="F1445" i="5" s="1"/>
  <c r="E1445" i="5"/>
  <c r="D1446" i="5"/>
  <c r="F1446" i="5" s="1"/>
  <c r="E1446" i="5"/>
  <c r="D1447" i="5"/>
  <c r="F1447" i="5" s="1"/>
  <c r="E1447" i="5"/>
  <c r="D1448" i="5"/>
  <c r="F1448" i="5" s="1"/>
  <c r="E1448" i="5"/>
  <c r="D1449" i="5"/>
  <c r="F1449" i="5" s="1"/>
  <c r="E1449" i="5"/>
  <c r="D1450" i="5"/>
  <c r="F1450" i="5" s="1"/>
  <c r="E1450" i="5"/>
  <c r="D1451" i="5"/>
  <c r="F1451" i="5" s="1"/>
  <c r="E1451" i="5"/>
  <c r="D1452" i="5"/>
  <c r="F1452" i="5" s="1"/>
  <c r="E1452" i="5"/>
  <c r="D1453" i="5"/>
  <c r="F1453" i="5" s="1"/>
  <c r="E1453" i="5"/>
  <c r="D1454" i="5"/>
  <c r="F1454" i="5" s="1"/>
  <c r="E1454" i="5"/>
  <c r="D1455" i="5"/>
  <c r="F1455" i="5" s="1"/>
  <c r="E1455" i="5"/>
  <c r="D1456" i="5"/>
  <c r="F1456" i="5" s="1"/>
  <c r="E1456" i="5"/>
  <c r="D1457" i="5"/>
  <c r="F1457" i="5" s="1"/>
  <c r="E1457" i="5"/>
  <c r="D1458" i="5"/>
  <c r="F1458" i="5" s="1"/>
  <c r="E1458" i="5"/>
  <c r="D1459" i="5"/>
  <c r="F1459" i="5" s="1"/>
  <c r="E1459" i="5"/>
  <c r="D1460" i="5"/>
  <c r="F1460" i="5" s="1"/>
  <c r="E1460" i="5"/>
  <c r="D1461" i="5"/>
  <c r="F1461" i="5" s="1"/>
  <c r="E1461" i="5"/>
  <c r="D1462" i="5"/>
  <c r="F1462" i="5" s="1"/>
  <c r="E1462" i="5"/>
  <c r="D1463" i="5"/>
  <c r="F1463" i="5" s="1"/>
  <c r="E1463" i="5"/>
  <c r="D1464" i="5"/>
  <c r="F1464" i="5" s="1"/>
  <c r="E1464" i="5"/>
  <c r="D1465" i="5"/>
  <c r="F1465" i="5" s="1"/>
  <c r="E1465" i="5"/>
  <c r="D1466" i="5"/>
  <c r="F1466" i="5" s="1"/>
  <c r="E1466" i="5"/>
  <c r="D1467" i="5"/>
  <c r="F1467" i="5" s="1"/>
  <c r="E1467" i="5"/>
  <c r="D1468" i="5"/>
  <c r="F1468" i="5" s="1"/>
  <c r="E1468" i="5"/>
  <c r="D1469" i="5"/>
  <c r="F1469" i="5" s="1"/>
  <c r="E1469" i="5"/>
  <c r="D1470" i="5"/>
  <c r="F1470" i="5" s="1"/>
  <c r="E1470" i="5"/>
  <c r="D1471" i="5"/>
  <c r="F1471" i="5" s="1"/>
  <c r="E1471" i="5"/>
  <c r="D1472" i="5"/>
  <c r="F1472" i="5" s="1"/>
  <c r="E1472" i="5"/>
  <c r="D1473" i="5"/>
  <c r="F1473" i="5" s="1"/>
  <c r="E1473" i="5"/>
  <c r="D1474" i="5"/>
  <c r="F1474" i="5" s="1"/>
  <c r="E1474" i="5"/>
  <c r="D1475" i="5"/>
  <c r="F1475" i="5" s="1"/>
  <c r="E1475" i="5"/>
  <c r="D1476" i="5"/>
  <c r="F1476" i="5" s="1"/>
  <c r="E1476" i="5"/>
  <c r="D1477" i="5"/>
  <c r="F1477" i="5" s="1"/>
  <c r="E1477" i="5"/>
  <c r="D1478" i="5"/>
  <c r="F1478" i="5" s="1"/>
  <c r="E1478" i="5"/>
  <c r="D1479" i="5"/>
  <c r="F1479" i="5" s="1"/>
  <c r="E1479" i="5"/>
  <c r="D1480" i="5"/>
  <c r="F1480" i="5" s="1"/>
  <c r="E1480" i="5"/>
  <c r="D1481" i="5"/>
  <c r="F1481" i="5" s="1"/>
  <c r="E1481" i="5"/>
  <c r="D1482" i="5"/>
  <c r="F1482" i="5" s="1"/>
  <c r="E1482" i="5"/>
  <c r="D1483" i="5"/>
  <c r="F1483" i="5" s="1"/>
  <c r="E1483" i="5"/>
  <c r="D1484" i="5"/>
  <c r="F1484" i="5" s="1"/>
  <c r="E1484" i="5"/>
  <c r="D1485" i="5"/>
  <c r="F1485" i="5" s="1"/>
  <c r="E1485" i="5"/>
  <c r="D1486" i="5"/>
  <c r="F1486" i="5" s="1"/>
  <c r="E1486" i="5"/>
  <c r="D1487" i="5"/>
  <c r="F1487" i="5" s="1"/>
  <c r="E1487" i="5"/>
  <c r="D1488" i="5"/>
  <c r="F1488" i="5" s="1"/>
  <c r="E1488" i="5"/>
  <c r="D1489" i="5"/>
  <c r="F1489" i="5" s="1"/>
  <c r="E1489" i="5"/>
  <c r="D1490" i="5"/>
  <c r="F1490" i="5" s="1"/>
  <c r="E1490" i="5"/>
  <c r="D1491" i="5"/>
  <c r="F1491" i="5" s="1"/>
  <c r="E1491" i="5"/>
  <c r="D1492" i="5"/>
  <c r="F1492" i="5" s="1"/>
  <c r="E1492" i="5"/>
  <c r="D1493" i="5"/>
  <c r="F1493" i="5" s="1"/>
  <c r="E1493" i="5"/>
  <c r="D1494" i="5"/>
  <c r="F1494" i="5" s="1"/>
  <c r="E1494" i="5"/>
  <c r="D1495" i="5"/>
  <c r="F1495" i="5" s="1"/>
  <c r="E1495" i="5"/>
  <c r="D1496" i="5"/>
  <c r="F1496" i="5" s="1"/>
  <c r="E1496" i="5"/>
  <c r="D1497" i="5"/>
  <c r="F1497" i="5" s="1"/>
  <c r="E1497" i="5"/>
  <c r="D1498" i="5"/>
  <c r="F1498" i="5" s="1"/>
  <c r="E1498" i="5"/>
  <c r="D1499" i="5"/>
  <c r="F1499" i="5" s="1"/>
  <c r="E1499" i="5"/>
  <c r="D1500" i="5"/>
  <c r="F1500" i="5" s="1"/>
  <c r="E1500" i="5"/>
  <c r="D1501" i="5"/>
  <c r="F1501" i="5" s="1"/>
  <c r="E1501" i="5"/>
  <c r="D1502" i="5"/>
  <c r="F1502" i="5" s="1"/>
  <c r="E1502" i="5"/>
  <c r="D1503" i="5"/>
  <c r="F1503" i="5" s="1"/>
  <c r="E1503" i="5"/>
  <c r="D1504" i="5"/>
  <c r="F1504" i="5" s="1"/>
  <c r="E1504" i="5"/>
  <c r="D1505" i="5"/>
  <c r="F1505" i="5" s="1"/>
  <c r="E1505" i="5"/>
  <c r="D1506" i="5"/>
  <c r="F1506" i="5" s="1"/>
  <c r="E1506" i="5"/>
  <c r="D1507" i="5"/>
  <c r="F1507" i="5" s="1"/>
  <c r="E1507" i="5"/>
  <c r="D1508" i="5"/>
  <c r="F1508" i="5" s="1"/>
  <c r="E1508" i="5"/>
  <c r="D1509" i="5"/>
  <c r="F1509" i="5" s="1"/>
  <c r="E1509" i="5"/>
  <c r="D1510" i="5"/>
  <c r="F1510" i="5" s="1"/>
  <c r="E1510" i="5"/>
  <c r="D1511" i="5"/>
  <c r="F1511" i="5" s="1"/>
  <c r="E1511" i="5"/>
  <c r="D1512" i="5"/>
  <c r="F1512" i="5" s="1"/>
  <c r="E1512" i="5"/>
  <c r="D1513" i="5"/>
  <c r="F1513" i="5" s="1"/>
  <c r="E1513" i="5"/>
  <c r="D1514" i="5"/>
  <c r="F1514" i="5" s="1"/>
  <c r="E1514" i="5"/>
  <c r="D1515" i="5"/>
  <c r="F1515" i="5" s="1"/>
  <c r="E1515" i="5"/>
  <c r="D1516" i="5"/>
  <c r="F1516" i="5" s="1"/>
  <c r="E1516" i="5"/>
  <c r="D1517" i="5"/>
  <c r="F1517" i="5" s="1"/>
  <c r="E1517" i="5"/>
  <c r="D1518" i="5"/>
  <c r="F1518" i="5" s="1"/>
  <c r="E1518" i="5"/>
  <c r="D1519" i="5"/>
  <c r="F1519" i="5" s="1"/>
  <c r="E1519" i="5"/>
  <c r="D1520" i="5"/>
  <c r="F1520" i="5" s="1"/>
  <c r="E1520" i="5"/>
  <c r="D1521" i="5"/>
  <c r="F1521" i="5" s="1"/>
  <c r="E1521" i="5"/>
  <c r="D1522" i="5"/>
  <c r="F1522" i="5" s="1"/>
  <c r="E1522" i="5"/>
  <c r="D1523" i="5"/>
  <c r="F1523" i="5" s="1"/>
  <c r="E1523" i="5"/>
  <c r="D1524" i="5"/>
  <c r="F1524" i="5" s="1"/>
  <c r="E1524" i="5"/>
  <c r="D1525" i="5"/>
  <c r="F1525" i="5" s="1"/>
  <c r="E1525" i="5"/>
  <c r="D1526" i="5"/>
  <c r="F1526" i="5" s="1"/>
  <c r="E1526" i="5"/>
  <c r="D1527" i="5"/>
  <c r="F1527" i="5" s="1"/>
  <c r="E1527" i="5"/>
  <c r="D1528" i="5"/>
  <c r="F1528" i="5" s="1"/>
  <c r="E1528" i="5"/>
  <c r="D1529" i="5"/>
  <c r="F1529" i="5" s="1"/>
  <c r="E1529" i="5"/>
  <c r="D1530" i="5"/>
  <c r="F1530" i="5" s="1"/>
  <c r="E1530" i="5"/>
  <c r="D1531" i="5"/>
  <c r="F1531" i="5" s="1"/>
  <c r="E1531" i="5"/>
  <c r="D1532" i="5"/>
  <c r="F1532" i="5" s="1"/>
  <c r="E1532" i="5"/>
  <c r="D1533" i="5"/>
  <c r="F1533" i="5" s="1"/>
  <c r="E1533" i="5"/>
  <c r="D1534" i="5"/>
  <c r="F1534" i="5" s="1"/>
  <c r="E1534" i="5"/>
  <c r="D1535" i="5"/>
  <c r="F1535" i="5" s="1"/>
  <c r="E1535" i="5"/>
  <c r="D1536" i="5"/>
  <c r="F1536" i="5" s="1"/>
  <c r="E1536" i="5"/>
  <c r="D1537" i="5"/>
  <c r="F1537" i="5" s="1"/>
  <c r="E1537" i="5"/>
  <c r="D1538" i="5"/>
  <c r="F1538" i="5" s="1"/>
  <c r="E1538" i="5"/>
  <c r="D1539" i="5"/>
  <c r="F1539" i="5" s="1"/>
  <c r="E1539" i="5"/>
  <c r="D1540" i="5"/>
  <c r="F1540" i="5" s="1"/>
  <c r="E1540" i="5"/>
  <c r="D1541" i="5"/>
  <c r="F1541" i="5" s="1"/>
  <c r="E1541" i="5"/>
  <c r="D1542" i="5"/>
  <c r="F1542" i="5" s="1"/>
  <c r="E1542" i="5"/>
  <c r="D1543" i="5"/>
  <c r="F1543" i="5" s="1"/>
  <c r="E1543" i="5"/>
  <c r="D1544" i="5"/>
  <c r="F1544" i="5" s="1"/>
  <c r="E1544" i="5"/>
  <c r="D1545" i="5"/>
  <c r="F1545" i="5" s="1"/>
  <c r="E1545" i="5"/>
  <c r="D1546" i="5"/>
  <c r="F1546" i="5" s="1"/>
  <c r="E1546" i="5"/>
  <c r="D1547" i="5"/>
  <c r="F1547" i="5" s="1"/>
  <c r="E1547" i="5"/>
  <c r="D1548" i="5"/>
  <c r="F1548" i="5" s="1"/>
  <c r="E1548" i="5"/>
  <c r="D1549" i="5"/>
  <c r="F1549" i="5" s="1"/>
  <c r="E1549" i="5"/>
  <c r="D1550" i="5"/>
  <c r="F1550" i="5" s="1"/>
  <c r="E1550" i="5"/>
  <c r="D1551" i="5"/>
  <c r="F1551" i="5" s="1"/>
  <c r="E1551" i="5"/>
  <c r="D1552" i="5"/>
  <c r="F1552" i="5" s="1"/>
  <c r="E1552" i="5"/>
  <c r="D1553" i="5"/>
  <c r="F1553" i="5" s="1"/>
  <c r="E1553" i="5"/>
  <c r="D1554" i="5"/>
  <c r="F1554" i="5" s="1"/>
  <c r="E1554" i="5"/>
  <c r="D1555" i="5"/>
  <c r="F1555" i="5" s="1"/>
  <c r="E1555" i="5"/>
  <c r="D1556" i="5"/>
  <c r="F1556" i="5" s="1"/>
  <c r="E1556" i="5"/>
  <c r="D1557" i="5"/>
  <c r="F1557" i="5" s="1"/>
  <c r="E1557" i="5"/>
  <c r="D1558" i="5"/>
  <c r="F1558" i="5" s="1"/>
  <c r="E1558" i="5"/>
  <c r="D1559" i="5"/>
  <c r="F1559" i="5" s="1"/>
  <c r="E1559" i="5"/>
  <c r="D1560" i="5"/>
  <c r="F1560" i="5" s="1"/>
  <c r="E1560" i="5"/>
  <c r="D1561" i="5"/>
  <c r="F1561" i="5" s="1"/>
  <c r="E1561" i="5"/>
  <c r="D1562" i="5"/>
  <c r="F1562" i="5" s="1"/>
  <c r="E1562" i="5"/>
  <c r="D1563" i="5"/>
  <c r="F1563" i="5" s="1"/>
  <c r="E1563" i="5"/>
  <c r="D1564" i="5"/>
  <c r="F1564" i="5" s="1"/>
  <c r="E1564" i="5"/>
  <c r="D1565" i="5"/>
  <c r="F1565" i="5" s="1"/>
  <c r="E1565" i="5"/>
  <c r="D1566" i="5"/>
  <c r="F1566" i="5" s="1"/>
  <c r="E1566" i="5"/>
  <c r="D1567" i="5"/>
  <c r="F1567" i="5" s="1"/>
  <c r="E1567" i="5"/>
  <c r="D1568" i="5"/>
  <c r="F1568" i="5" s="1"/>
  <c r="E1568" i="5"/>
  <c r="D1569" i="5"/>
  <c r="F1569" i="5" s="1"/>
  <c r="E1569" i="5"/>
  <c r="D1570" i="5"/>
  <c r="F1570" i="5" s="1"/>
  <c r="E1570" i="5"/>
  <c r="D1571" i="5"/>
  <c r="F1571" i="5" s="1"/>
  <c r="E1571" i="5"/>
  <c r="D1572" i="5"/>
  <c r="F1572" i="5" s="1"/>
  <c r="E1572" i="5"/>
  <c r="D1573" i="5"/>
  <c r="F1573" i="5" s="1"/>
  <c r="E1573" i="5"/>
  <c r="D1574" i="5"/>
  <c r="F1574" i="5" s="1"/>
  <c r="E1574" i="5"/>
  <c r="D1575" i="5"/>
  <c r="F1575" i="5" s="1"/>
  <c r="E1575" i="5"/>
  <c r="D1576" i="5"/>
  <c r="F1576" i="5" s="1"/>
  <c r="E1576" i="5"/>
  <c r="D1577" i="5"/>
  <c r="F1577" i="5" s="1"/>
  <c r="E1577" i="5"/>
  <c r="D1578" i="5"/>
  <c r="F1578" i="5" s="1"/>
  <c r="E1578" i="5"/>
  <c r="D1579" i="5"/>
  <c r="F1579" i="5" s="1"/>
  <c r="E1579" i="5"/>
  <c r="D1580" i="5"/>
  <c r="F1580" i="5" s="1"/>
  <c r="E1580" i="5"/>
  <c r="D1581" i="5"/>
  <c r="F1581" i="5" s="1"/>
  <c r="E1581" i="5"/>
  <c r="D1582" i="5"/>
  <c r="F1582" i="5" s="1"/>
  <c r="E1582" i="5"/>
  <c r="D1583" i="5"/>
  <c r="F1583" i="5" s="1"/>
  <c r="E1583" i="5"/>
  <c r="D1584" i="5"/>
  <c r="F1584" i="5" s="1"/>
  <c r="E1584" i="5"/>
  <c r="D1585" i="5"/>
  <c r="F1585" i="5" s="1"/>
  <c r="E1585" i="5"/>
  <c r="D1586" i="5"/>
  <c r="F1586" i="5" s="1"/>
  <c r="E1586" i="5"/>
  <c r="D1587" i="5"/>
  <c r="F1587" i="5" s="1"/>
  <c r="E1587" i="5"/>
  <c r="D1588" i="5"/>
  <c r="F1588" i="5" s="1"/>
  <c r="E1588" i="5"/>
  <c r="D1589" i="5"/>
  <c r="F1589" i="5" s="1"/>
  <c r="E1589" i="5"/>
  <c r="D1590" i="5"/>
  <c r="F1590" i="5" s="1"/>
  <c r="E1590" i="5"/>
  <c r="D1591" i="5"/>
  <c r="F1591" i="5" s="1"/>
  <c r="E1591" i="5"/>
  <c r="D1592" i="5"/>
  <c r="F1592" i="5" s="1"/>
  <c r="E1592" i="5"/>
  <c r="D1593" i="5"/>
  <c r="F1593" i="5" s="1"/>
  <c r="E1593" i="5"/>
  <c r="D1594" i="5"/>
  <c r="F1594" i="5" s="1"/>
  <c r="E1594" i="5"/>
  <c r="D1595" i="5"/>
  <c r="F1595" i="5" s="1"/>
  <c r="E1595" i="5"/>
  <c r="D1596" i="5"/>
  <c r="F1596" i="5" s="1"/>
  <c r="E1596" i="5"/>
  <c r="D1597" i="5"/>
  <c r="F1597" i="5" s="1"/>
  <c r="E1597" i="5"/>
  <c r="D1598" i="5"/>
  <c r="F1598" i="5" s="1"/>
  <c r="E1598" i="5"/>
  <c r="D1599" i="5"/>
  <c r="F1599" i="5" s="1"/>
  <c r="E1599" i="5"/>
  <c r="D1600" i="5"/>
  <c r="F1600" i="5" s="1"/>
  <c r="E1600" i="5"/>
  <c r="D1601" i="5"/>
  <c r="F1601" i="5" s="1"/>
  <c r="E1601" i="5"/>
  <c r="D1602" i="5"/>
  <c r="F1602" i="5" s="1"/>
  <c r="E1602" i="5"/>
  <c r="D1603" i="5"/>
  <c r="F1603" i="5" s="1"/>
  <c r="E1603" i="5"/>
  <c r="D1604" i="5"/>
  <c r="F1604" i="5" s="1"/>
  <c r="E1604" i="5"/>
  <c r="D1605" i="5"/>
  <c r="F1605" i="5" s="1"/>
  <c r="E1605" i="5"/>
  <c r="D1606" i="5"/>
  <c r="F1606" i="5" s="1"/>
  <c r="E1606" i="5"/>
  <c r="D1607" i="5"/>
  <c r="F1607" i="5" s="1"/>
  <c r="E1607" i="5"/>
  <c r="D1608" i="5"/>
  <c r="F1608" i="5" s="1"/>
  <c r="E1608" i="5"/>
  <c r="D1609" i="5"/>
  <c r="F1609" i="5" s="1"/>
  <c r="E1609" i="5"/>
  <c r="D1610" i="5"/>
  <c r="F1610" i="5" s="1"/>
  <c r="E1610" i="5"/>
  <c r="D1611" i="5"/>
  <c r="F1611" i="5" s="1"/>
  <c r="E1611" i="5"/>
  <c r="D1612" i="5"/>
  <c r="F1612" i="5" s="1"/>
  <c r="E1612" i="5"/>
  <c r="D1613" i="5"/>
  <c r="F1613" i="5" s="1"/>
  <c r="E1613" i="5"/>
  <c r="D1614" i="5"/>
  <c r="F1614" i="5" s="1"/>
  <c r="E1614" i="5"/>
  <c r="D1615" i="5"/>
  <c r="F1615" i="5" s="1"/>
  <c r="E1615" i="5"/>
  <c r="D1616" i="5"/>
  <c r="F1616" i="5" s="1"/>
  <c r="E1616" i="5"/>
  <c r="D1617" i="5"/>
  <c r="F1617" i="5" s="1"/>
  <c r="E1617" i="5"/>
  <c r="D1618" i="5"/>
  <c r="F1618" i="5" s="1"/>
  <c r="E1618" i="5"/>
  <c r="D1619" i="5"/>
  <c r="F1619" i="5" s="1"/>
  <c r="E1619" i="5"/>
  <c r="D1620" i="5"/>
  <c r="F1620" i="5" s="1"/>
  <c r="E1620" i="5"/>
  <c r="D1621" i="5"/>
  <c r="F1621" i="5" s="1"/>
  <c r="E1621" i="5"/>
  <c r="D1622" i="5"/>
  <c r="F1622" i="5" s="1"/>
  <c r="E1622" i="5"/>
  <c r="D1623" i="5"/>
  <c r="F1623" i="5" s="1"/>
  <c r="E1623" i="5"/>
  <c r="D1624" i="5"/>
  <c r="F1624" i="5" s="1"/>
  <c r="E1624" i="5"/>
  <c r="D1625" i="5"/>
  <c r="F1625" i="5" s="1"/>
  <c r="E1625" i="5"/>
  <c r="D1626" i="5"/>
  <c r="F1626" i="5" s="1"/>
  <c r="E1626" i="5"/>
  <c r="D1627" i="5"/>
  <c r="F1627" i="5" s="1"/>
  <c r="E1627" i="5"/>
  <c r="D1628" i="5"/>
  <c r="F1628" i="5" s="1"/>
  <c r="E1628" i="5"/>
  <c r="D1629" i="5"/>
  <c r="F1629" i="5" s="1"/>
  <c r="E1629" i="5"/>
  <c r="D1630" i="5"/>
  <c r="F1630" i="5" s="1"/>
  <c r="E1630" i="5"/>
  <c r="D1631" i="5"/>
  <c r="F1631" i="5" s="1"/>
  <c r="E1631" i="5"/>
  <c r="D1632" i="5"/>
  <c r="F1632" i="5" s="1"/>
  <c r="E1632" i="5"/>
  <c r="D1633" i="5"/>
  <c r="F1633" i="5" s="1"/>
  <c r="E1633" i="5"/>
  <c r="D1634" i="5"/>
  <c r="F1634" i="5" s="1"/>
  <c r="E1634" i="5"/>
  <c r="D1635" i="5"/>
  <c r="F1635" i="5" s="1"/>
  <c r="E1635" i="5"/>
  <c r="D1636" i="5"/>
  <c r="F1636" i="5" s="1"/>
  <c r="E1636" i="5"/>
  <c r="D1637" i="5"/>
  <c r="F1637" i="5" s="1"/>
  <c r="E1637" i="5"/>
  <c r="D1638" i="5"/>
  <c r="F1638" i="5" s="1"/>
  <c r="E1638" i="5"/>
  <c r="D1639" i="5"/>
  <c r="F1639" i="5" s="1"/>
  <c r="E1639" i="5"/>
  <c r="D1640" i="5"/>
  <c r="F1640" i="5" s="1"/>
  <c r="E1640" i="5"/>
  <c r="D1641" i="5"/>
  <c r="F1641" i="5" s="1"/>
  <c r="E1641" i="5"/>
  <c r="D1642" i="5"/>
  <c r="F1642" i="5" s="1"/>
  <c r="E1642" i="5"/>
  <c r="D1643" i="5"/>
  <c r="F1643" i="5" s="1"/>
  <c r="E1643" i="5"/>
  <c r="D1644" i="5"/>
  <c r="F1644" i="5" s="1"/>
  <c r="E1644" i="5"/>
  <c r="D1645" i="5"/>
  <c r="F1645" i="5" s="1"/>
  <c r="E1645" i="5"/>
  <c r="D1646" i="5"/>
  <c r="F1646" i="5" s="1"/>
  <c r="E1646" i="5"/>
  <c r="D1647" i="5"/>
  <c r="F1647" i="5" s="1"/>
  <c r="E1647" i="5"/>
  <c r="D1648" i="5"/>
  <c r="F1648" i="5" s="1"/>
  <c r="E1648" i="5"/>
  <c r="D1649" i="5"/>
  <c r="F1649" i="5" s="1"/>
  <c r="E1649" i="5"/>
  <c r="D1650" i="5"/>
  <c r="F1650" i="5" s="1"/>
  <c r="E1650" i="5"/>
  <c r="D1651" i="5"/>
  <c r="F1651" i="5" s="1"/>
  <c r="E1651" i="5"/>
  <c r="D1652" i="5"/>
  <c r="F1652" i="5" s="1"/>
  <c r="E1652" i="5"/>
  <c r="D1653" i="5"/>
  <c r="F1653" i="5" s="1"/>
  <c r="E1653" i="5"/>
  <c r="D1654" i="5"/>
  <c r="F1654" i="5" s="1"/>
  <c r="E1654" i="5"/>
  <c r="D1655" i="5"/>
  <c r="F1655" i="5" s="1"/>
  <c r="E1655" i="5"/>
  <c r="D1656" i="5"/>
  <c r="F1656" i="5" s="1"/>
  <c r="E1656" i="5"/>
  <c r="D1657" i="5"/>
  <c r="F1657" i="5" s="1"/>
  <c r="E1657" i="5"/>
  <c r="D1658" i="5"/>
  <c r="F1658" i="5" s="1"/>
  <c r="E1658" i="5"/>
  <c r="D1659" i="5"/>
  <c r="F1659" i="5" s="1"/>
  <c r="E1659" i="5"/>
  <c r="D1660" i="5"/>
  <c r="F1660" i="5" s="1"/>
  <c r="E1660" i="5"/>
  <c r="D1661" i="5"/>
  <c r="F1661" i="5" s="1"/>
  <c r="E1661" i="5"/>
  <c r="D1662" i="5"/>
  <c r="F1662" i="5" s="1"/>
  <c r="E1662" i="5"/>
  <c r="D1663" i="5"/>
  <c r="F1663" i="5" s="1"/>
  <c r="E1663" i="5"/>
  <c r="D1664" i="5"/>
  <c r="F1664" i="5" s="1"/>
  <c r="E1664" i="5"/>
  <c r="D1665" i="5"/>
  <c r="F1665" i="5" s="1"/>
  <c r="E1665" i="5"/>
  <c r="D1666" i="5"/>
  <c r="F1666" i="5" s="1"/>
  <c r="E1666" i="5"/>
  <c r="D1667" i="5"/>
  <c r="F1667" i="5" s="1"/>
  <c r="E1667" i="5"/>
  <c r="D1668" i="5"/>
  <c r="F1668" i="5" s="1"/>
  <c r="E1668" i="5"/>
  <c r="D1669" i="5"/>
  <c r="F1669" i="5" s="1"/>
  <c r="E1669" i="5"/>
  <c r="D1670" i="5"/>
  <c r="F1670" i="5" s="1"/>
  <c r="E1670" i="5"/>
  <c r="D1671" i="5"/>
  <c r="F1671" i="5" s="1"/>
  <c r="E1671" i="5"/>
  <c r="D1672" i="5"/>
  <c r="F1672" i="5" s="1"/>
  <c r="E1672" i="5"/>
  <c r="D1673" i="5"/>
  <c r="F1673" i="5" s="1"/>
  <c r="E1673" i="5"/>
  <c r="D1674" i="5"/>
  <c r="F1674" i="5" s="1"/>
  <c r="E1674" i="5"/>
  <c r="D1675" i="5"/>
  <c r="F1675" i="5" s="1"/>
  <c r="E1675" i="5"/>
  <c r="D1676" i="5"/>
  <c r="F1676" i="5" s="1"/>
  <c r="E1676" i="5"/>
  <c r="D1677" i="5"/>
  <c r="F1677" i="5" s="1"/>
  <c r="E1677" i="5"/>
  <c r="D1678" i="5"/>
  <c r="F1678" i="5" s="1"/>
  <c r="E1678" i="5"/>
  <c r="D1679" i="5"/>
  <c r="F1679" i="5" s="1"/>
  <c r="E1679" i="5"/>
  <c r="D1680" i="5"/>
  <c r="F1680" i="5" s="1"/>
  <c r="E1680" i="5"/>
  <c r="D1681" i="5"/>
  <c r="F1681" i="5" s="1"/>
  <c r="E1681" i="5"/>
  <c r="D1682" i="5"/>
  <c r="F1682" i="5" s="1"/>
  <c r="E1682" i="5"/>
  <c r="D1683" i="5"/>
  <c r="F1683" i="5" s="1"/>
  <c r="E1683" i="5"/>
  <c r="D1684" i="5"/>
  <c r="F1684" i="5" s="1"/>
  <c r="E1684" i="5"/>
  <c r="D1685" i="5"/>
  <c r="F1685" i="5" s="1"/>
  <c r="E1685" i="5"/>
  <c r="D1686" i="5"/>
  <c r="F1686" i="5" s="1"/>
  <c r="E1686" i="5"/>
  <c r="D1687" i="5"/>
  <c r="F1687" i="5" s="1"/>
  <c r="E1687" i="5"/>
  <c r="D1688" i="5"/>
  <c r="F1688" i="5" s="1"/>
  <c r="E1688" i="5"/>
  <c r="D1689" i="5"/>
  <c r="F1689" i="5" s="1"/>
  <c r="E1689" i="5"/>
  <c r="D1690" i="5"/>
  <c r="F1690" i="5" s="1"/>
  <c r="E1690" i="5"/>
  <c r="D1691" i="5"/>
  <c r="F1691" i="5" s="1"/>
  <c r="E1691" i="5"/>
  <c r="D1692" i="5"/>
  <c r="F1692" i="5" s="1"/>
  <c r="E1692" i="5"/>
  <c r="D1693" i="5"/>
  <c r="F1693" i="5" s="1"/>
  <c r="E1693" i="5"/>
  <c r="D1694" i="5"/>
  <c r="F1694" i="5" s="1"/>
  <c r="E1694" i="5"/>
  <c r="D1695" i="5"/>
  <c r="F1695" i="5" s="1"/>
  <c r="E1695" i="5"/>
  <c r="D1696" i="5"/>
  <c r="F1696" i="5" s="1"/>
  <c r="E1696" i="5"/>
  <c r="D1697" i="5"/>
  <c r="F1697" i="5" s="1"/>
  <c r="E1697" i="5"/>
  <c r="D1698" i="5"/>
  <c r="F1698" i="5" s="1"/>
  <c r="E1698" i="5"/>
  <c r="D1699" i="5"/>
  <c r="F1699" i="5" s="1"/>
  <c r="E1699" i="5"/>
  <c r="D1700" i="5"/>
  <c r="F1700" i="5" s="1"/>
  <c r="E1700" i="5"/>
  <c r="D1701" i="5"/>
  <c r="F1701" i="5" s="1"/>
  <c r="E1701" i="5"/>
  <c r="D1702" i="5"/>
  <c r="F1702" i="5" s="1"/>
  <c r="E1702" i="5"/>
  <c r="D1703" i="5"/>
  <c r="F1703" i="5" s="1"/>
  <c r="E1703" i="5"/>
  <c r="D1704" i="5"/>
  <c r="F1704" i="5" s="1"/>
  <c r="E1704" i="5"/>
  <c r="D1705" i="5"/>
  <c r="F1705" i="5" s="1"/>
  <c r="E1705" i="5"/>
  <c r="D1706" i="5"/>
  <c r="F1706" i="5" s="1"/>
  <c r="E1706" i="5"/>
  <c r="D1707" i="5"/>
  <c r="F1707" i="5" s="1"/>
  <c r="E1707" i="5"/>
  <c r="D1708" i="5"/>
  <c r="F1708" i="5" s="1"/>
  <c r="E1708" i="5"/>
  <c r="D1709" i="5"/>
  <c r="F1709" i="5" s="1"/>
  <c r="E1709" i="5"/>
  <c r="D1710" i="5"/>
  <c r="F1710" i="5" s="1"/>
  <c r="E1710" i="5"/>
  <c r="D1711" i="5"/>
  <c r="F1711" i="5" s="1"/>
  <c r="E1711" i="5"/>
  <c r="D1712" i="5"/>
  <c r="F1712" i="5" s="1"/>
  <c r="E1712" i="5"/>
  <c r="D1713" i="5"/>
  <c r="F1713" i="5" s="1"/>
  <c r="E1713" i="5"/>
  <c r="D1714" i="5"/>
  <c r="F1714" i="5" s="1"/>
  <c r="E1714" i="5"/>
  <c r="D1715" i="5"/>
  <c r="F1715" i="5" s="1"/>
  <c r="E1715" i="5"/>
  <c r="D1716" i="5"/>
  <c r="F1716" i="5" s="1"/>
  <c r="E1716" i="5"/>
  <c r="D1717" i="5"/>
  <c r="F1717" i="5" s="1"/>
  <c r="E1717" i="5"/>
  <c r="D1718" i="5"/>
  <c r="F1718" i="5" s="1"/>
  <c r="E1718" i="5"/>
  <c r="D1719" i="5"/>
  <c r="F1719" i="5" s="1"/>
  <c r="E1719" i="5"/>
  <c r="D1720" i="5"/>
  <c r="F1720" i="5" s="1"/>
  <c r="E1720" i="5"/>
  <c r="D1721" i="5"/>
  <c r="F1721" i="5" s="1"/>
  <c r="E1721" i="5"/>
  <c r="D1722" i="5"/>
  <c r="F1722" i="5" s="1"/>
  <c r="E1722" i="5"/>
  <c r="D1723" i="5"/>
  <c r="F1723" i="5" s="1"/>
  <c r="E1723" i="5"/>
  <c r="D1724" i="5"/>
  <c r="F1724" i="5" s="1"/>
  <c r="E1724" i="5"/>
  <c r="D1725" i="5"/>
  <c r="F1725" i="5" s="1"/>
  <c r="E1725" i="5"/>
  <c r="D1726" i="5"/>
  <c r="F1726" i="5" s="1"/>
  <c r="E1726" i="5"/>
  <c r="D1727" i="5"/>
  <c r="F1727" i="5" s="1"/>
  <c r="E1727" i="5"/>
  <c r="D1728" i="5"/>
  <c r="F1728" i="5" s="1"/>
  <c r="E1728" i="5"/>
  <c r="D1729" i="5"/>
  <c r="F1729" i="5" s="1"/>
  <c r="E1729" i="5"/>
  <c r="D1730" i="5"/>
  <c r="F1730" i="5" s="1"/>
  <c r="E1730" i="5"/>
  <c r="D1731" i="5"/>
  <c r="F1731" i="5" s="1"/>
  <c r="E1731" i="5"/>
  <c r="D1732" i="5"/>
  <c r="F1732" i="5" s="1"/>
  <c r="E1732" i="5"/>
  <c r="D1733" i="5"/>
  <c r="F1733" i="5" s="1"/>
  <c r="E1733" i="5"/>
  <c r="D1734" i="5"/>
  <c r="F1734" i="5" s="1"/>
  <c r="E1734" i="5"/>
  <c r="D1735" i="5"/>
  <c r="F1735" i="5" s="1"/>
  <c r="E1735" i="5"/>
  <c r="D1736" i="5"/>
  <c r="F1736" i="5" s="1"/>
  <c r="E1736" i="5"/>
  <c r="D1737" i="5"/>
  <c r="F1737" i="5" s="1"/>
  <c r="E1737" i="5"/>
  <c r="D1738" i="5"/>
  <c r="F1738" i="5" s="1"/>
  <c r="E1738" i="5"/>
  <c r="D1739" i="5"/>
  <c r="F1739" i="5" s="1"/>
  <c r="E1739" i="5"/>
  <c r="D1740" i="5"/>
  <c r="F1740" i="5" s="1"/>
  <c r="E1740" i="5"/>
  <c r="D1741" i="5"/>
  <c r="F1741" i="5" s="1"/>
  <c r="E1741" i="5"/>
  <c r="D1742" i="5"/>
  <c r="F1742" i="5" s="1"/>
  <c r="E1742" i="5"/>
  <c r="D1743" i="5"/>
  <c r="F1743" i="5" s="1"/>
  <c r="E1743" i="5"/>
  <c r="D1744" i="5"/>
  <c r="F1744" i="5" s="1"/>
  <c r="E1744" i="5"/>
  <c r="D1745" i="5"/>
  <c r="F1745" i="5" s="1"/>
  <c r="E1745" i="5"/>
  <c r="D1746" i="5"/>
  <c r="F1746" i="5" s="1"/>
  <c r="E1746" i="5"/>
  <c r="D1747" i="5"/>
  <c r="F1747" i="5" s="1"/>
  <c r="E1747" i="5"/>
  <c r="D1748" i="5"/>
  <c r="F1748" i="5" s="1"/>
  <c r="E1748" i="5"/>
  <c r="D1749" i="5"/>
  <c r="F1749" i="5" s="1"/>
  <c r="E1749" i="5"/>
  <c r="D1750" i="5"/>
  <c r="F1750" i="5" s="1"/>
  <c r="E1750" i="5"/>
  <c r="D1751" i="5"/>
  <c r="F1751" i="5" s="1"/>
  <c r="E1751" i="5"/>
  <c r="D1752" i="5"/>
  <c r="F1752" i="5" s="1"/>
  <c r="E1752" i="5"/>
  <c r="D1753" i="5"/>
  <c r="F1753" i="5" s="1"/>
  <c r="E1753" i="5"/>
  <c r="D1754" i="5"/>
  <c r="F1754" i="5" s="1"/>
  <c r="E1754" i="5"/>
  <c r="D1755" i="5"/>
  <c r="F1755" i="5" s="1"/>
  <c r="E1755" i="5"/>
  <c r="D1756" i="5"/>
  <c r="F1756" i="5" s="1"/>
  <c r="E1756" i="5"/>
  <c r="D1757" i="5"/>
  <c r="F1757" i="5" s="1"/>
  <c r="E1757" i="5"/>
  <c r="D1758" i="5"/>
  <c r="F1758" i="5" s="1"/>
  <c r="E1758" i="5"/>
  <c r="D1759" i="5"/>
  <c r="F1759" i="5" s="1"/>
  <c r="E1759" i="5"/>
  <c r="D1760" i="5"/>
  <c r="F1760" i="5" s="1"/>
  <c r="E1760" i="5"/>
  <c r="D1761" i="5"/>
  <c r="F1761" i="5" s="1"/>
  <c r="E1761" i="5"/>
  <c r="D1762" i="5"/>
  <c r="F1762" i="5" s="1"/>
  <c r="E1762" i="5"/>
  <c r="D1763" i="5"/>
  <c r="F1763" i="5" s="1"/>
  <c r="E1763" i="5"/>
  <c r="D1764" i="5"/>
  <c r="F1764" i="5" s="1"/>
  <c r="E1764" i="5"/>
  <c r="D1765" i="5"/>
  <c r="F1765" i="5" s="1"/>
  <c r="E1765" i="5"/>
  <c r="D1766" i="5"/>
  <c r="F1766" i="5" s="1"/>
  <c r="E1766" i="5"/>
  <c r="D1767" i="5"/>
  <c r="F1767" i="5" s="1"/>
  <c r="E1767" i="5"/>
  <c r="D1768" i="5"/>
  <c r="F1768" i="5" s="1"/>
  <c r="E1768" i="5"/>
  <c r="D1769" i="5"/>
  <c r="F1769" i="5" s="1"/>
  <c r="E1769" i="5"/>
  <c r="D1770" i="5"/>
  <c r="F1770" i="5" s="1"/>
  <c r="E1770" i="5"/>
  <c r="D1771" i="5"/>
  <c r="F1771" i="5" s="1"/>
  <c r="E1771" i="5"/>
  <c r="D1772" i="5"/>
  <c r="F1772" i="5" s="1"/>
  <c r="E1772" i="5"/>
  <c r="D1773" i="5"/>
  <c r="F1773" i="5" s="1"/>
  <c r="E1773" i="5"/>
  <c r="D1774" i="5"/>
  <c r="F1774" i="5" s="1"/>
  <c r="E1774" i="5"/>
  <c r="D1775" i="5"/>
  <c r="F1775" i="5" s="1"/>
  <c r="E1775" i="5"/>
  <c r="D1776" i="5"/>
  <c r="F1776" i="5" s="1"/>
  <c r="E1776" i="5"/>
  <c r="D1777" i="5"/>
  <c r="F1777" i="5" s="1"/>
  <c r="E1777" i="5"/>
  <c r="D1778" i="5"/>
  <c r="F1778" i="5" s="1"/>
  <c r="E1778" i="5"/>
  <c r="D1779" i="5"/>
  <c r="F1779" i="5" s="1"/>
  <c r="E1779" i="5"/>
  <c r="D1780" i="5"/>
  <c r="F1780" i="5" s="1"/>
  <c r="E1780" i="5"/>
  <c r="D1781" i="5"/>
  <c r="F1781" i="5" s="1"/>
  <c r="E1781" i="5"/>
  <c r="D1782" i="5"/>
  <c r="F1782" i="5" s="1"/>
  <c r="E1782" i="5"/>
  <c r="D1783" i="5"/>
  <c r="F1783" i="5" s="1"/>
  <c r="E1783" i="5"/>
  <c r="D1784" i="5"/>
  <c r="F1784" i="5" s="1"/>
  <c r="E1784" i="5"/>
  <c r="D1785" i="5"/>
  <c r="F1785" i="5" s="1"/>
  <c r="E1785" i="5"/>
  <c r="D1786" i="5"/>
  <c r="F1786" i="5" s="1"/>
  <c r="E1786" i="5"/>
  <c r="D1787" i="5"/>
  <c r="F1787" i="5" s="1"/>
  <c r="E1787" i="5"/>
  <c r="D1788" i="5"/>
  <c r="F1788" i="5" s="1"/>
  <c r="E1788" i="5"/>
  <c r="D1789" i="5"/>
  <c r="F1789" i="5" s="1"/>
  <c r="E1789" i="5"/>
  <c r="D1790" i="5"/>
  <c r="F1790" i="5" s="1"/>
  <c r="E1790" i="5"/>
  <c r="D1791" i="5"/>
  <c r="F1791" i="5" s="1"/>
  <c r="E1791" i="5"/>
  <c r="D1792" i="5"/>
  <c r="F1792" i="5" s="1"/>
  <c r="E1792" i="5"/>
  <c r="D1793" i="5"/>
  <c r="F1793" i="5" s="1"/>
  <c r="E1793" i="5"/>
  <c r="D1794" i="5"/>
  <c r="F1794" i="5" s="1"/>
  <c r="E1794" i="5"/>
  <c r="D1795" i="5"/>
  <c r="F1795" i="5" s="1"/>
  <c r="E1795" i="5"/>
  <c r="D1796" i="5"/>
  <c r="F1796" i="5" s="1"/>
  <c r="E1796" i="5"/>
  <c r="D1797" i="5"/>
  <c r="F1797" i="5" s="1"/>
  <c r="E1797" i="5"/>
  <c r="D1798" i="5"/>
  <c r="F1798" i="5" s="1"/>
  <c r="E1798" i="5"/>
  <c r="D1799" i="5"/>
  <c r="F1799" i="5" s="1"/>
  <c r="E1799" i="5"/>
  <c r="D1800" i="5"/>
  <c r="F1800" i="5" s="1"/>
  <c r="E1800" i="5"/>
  <c r="D1801" i="5"/>
  <c r="F1801" i="5" s="1"/>
  <c r="E1801" i="5"/>
  <c r="D1802" i="5"/>
  <c r="F1802" i="5" s="1"/>
  <c r="E1802" i="5"/>
  <c r="D1803" i="5"/>
  <c r="F1803" i="5" s="1"/>
  <c r="E1803" i="5"/>
  <c r="D1804" i="5"/>
  <c r="F1804" i="5" s="1"/>
  <c r="E1804" i="5"/>
  <c r="D1805" i="5"/>
  <c r="F1805" i="5" s="1"/>
  <c r="E1805" i="5"/>
  <c r="D1806" i="5"/>
  <c r="F1806" i="5" s="1"/>
  <c r="E1806" i="5"/>
  <c r="D1807" i="5"/>
  <c r="F1807" i="5" s="1"/>
  <c r="E1807" i="5"/>
  <c r="D1808" i="5"/>
  <c r="F1808" i="5" s="1"/>
  <c r="E1808" i="5"/>
  <c r="D1809" i="5"/>
  <c r="F1809" i="5" s="1"/>
  <c r="E1809" i="5"/>
  <c r="D1810" i="5"/>
  <c r="F1810" i="5" s="1"/>
  <c r="E1810" i="5"/>
  <c r="D1811" i="5"/>
  <c r="F1811" i="5" s="1"/>
  <c r="E1811" i="5"/>
  <c r="D1812" i="5"/>
  <c r="F1812" i="5" s="1"/>
  <c r="E1812" i="5"/>
  <c r="D1813" i="5"/>
  <c r="F1813" i="5" s="1"/>
  <c r="E1813" i="5"/>
  <c r="D1814" i="5"/>
  <c r="F1814" i="5" s="1"/>
  <c r="E1814" i="5"/>
  <c r="D1815" i="5"/>
  <c r="F1815" i="5" s="1"/>
  <c r="E1815" i="5"/>
  <c r="D1816" i="5"/>
  <c r="F1816" i="5" s="1"/>
  <c r="E1816" i="5"/>
  <c r="D1817" i="5"/>
  <c r="F1817" i="5" s="1"/>
  <c r="E1817" i="5"/>
  <c r="D1818" i="5"/>
  <c r="F1818" i="5" s="1"/>
  <c r="E1818" i="5"/>
  <c r="D1819" i="5"/>
  <c r="F1819" i="5" s="1"/>
  <c r="E1819" i="5"/>
  <c r="D1820" i="5"/>
  <c r="F1820" i="5" s="1"/>
  <c r="E1820" i="5"/>
  <c r="D1821" i="5"/>
  <c r="F1821" i="5" s="1"/>
  <c r="E1821" i="5"/>
  <c r="D1822" i="5"/>
  <c r="F1822" i="5" s="1"/>
  <c r="E1822" i="5"/>
  <c r="D1823" i="5"/>
  <c r="F1823" i="5" s="1"/>
  <c r="E1823" i="5"/>
  <c r="D1824" i="5"/>
  <c r="F1824" i="5" s="1"/>
  <c r="E1824" i="5"/>
  <c r="D1825" i="5"/>
  <c r="F1825" i="5" s="1"/>
  <c r="E1825" i="5"/>
  <c r="D1826" i="5"/>
  <c r="F1826" i="5" s="1"/>
  <c r="E1826" i="5"/>
  <c r="D1827" i="5"/>
  <c r="F1827" i="5" s="1"/>
  <c r="E1827" i="5"/>
  <c r="D1828" i="5"/>
  <c r="F1828" i="5" s="1"/>
  <c r="E1828" i="5"/>
  <c r="D1829" i="5"/>
  <c r="F1829" i="5" s="1"/>
  <c r="E1829" i="5"/>
  <c r="D1830" i="5"/>
  <c r="F1830" i="5" s="1"/>
  <c r="E1830" i="5"/>
  <c r="D1831" i="5"/>
  <c r="F1831" i="5" s="1"/>
  <c r="E1831" i="5"/>
  <c r="D1832" i="5"/>
  <c r="F1832" i="5" s="1"/>
  <c r="E1832" i="5"/>
  <c r="D1833" i="5"/>
  <c r="F1833" i="5" s="1"/>
  <c r="E1833" i="5"/>
  <c r="D1834" i="5"/>
  <c r="F1834" i="5" s="1"/>
  <c r="E1834" i="5"/>
  <c r="D1835" i="5"/>
  <c r="F1835" i="5" s="1"/>
  <c r="E1835" i="5"/>
  <c r="D1836" i="5"/>
  <c r="F1836" i="5" s="1"/>
  <c r="E1836" i="5"/>
  <c r="D1837" i="5"/>
  <c r="F1837" i="5" s="1"/>
  <c r="E1837" i="5"/>
  <c r="D1838" i="5"/>
  <c r="F1838" i="5" s="1"/>
  <c r="E1838" i="5"/>
  <c r="D1839" i="5"/>
  <c r="F1839" i="5" s="1"/>
  <c r="E1839" i="5"/>
  <c r="D1840" i="5"/>
  <c r="F1840" i="5" s="1"/>
  <c r="E1840" i="5"/>
  <c r="D1841" i="5"/>
  <c r="F1841" i="5" s="1"/>
  <c r="E1841" i="5"/>
  <c r="D1842" i="5"/>
  <c r="F1842" i="5" s="1"/>
  <c r="E1842" i="5"/>
  <c r="D1843" i="5"/>
  <c r="F1843" i="5" s="1"/>
  <c r="E1843" i="5"/>
  <c r="D1844" i="5"/>
  <c r="F1844" i="5" s="1"/>
  <c r="E1844" i="5"/>
  <c r="D1845" i="5"/>
  <c r="F1845" i="5" s="1"/>
  <c r="E1845" i="5"/>
  <c r="D1846" i="5"/>
  <c r="F1846" i="5" s="1"/>
  <c r="E1846" i="5"/>
  <c r="D1847" i="5"/>
  <c r="F1847" i="5" s="1"/>
  <c r="E1847" i="5"/>
  <c r="D1848" i="5"/>
  <c r="F1848" i="5" s="1"/>
  <c r="E1848" i="5"/>
  <c r="D1849" i="5"/>
  <c r="F1849" i="5" s="1"/>
  <c r="E1849" i="5"/>
  <c r="D1850" i="5"/>
  <c r="F1850" i="5" s="1"/>
  <c r="E1850" i="5"/>
  <c r="D1851" i="5"/>
  <c r="F1851" i="5" s="1"/>
  <c r="E1851" i="5"/>
  <c r="D1852" i="5"/>
  <c r="F1852" i="5" s="1"/>
  <c r="E1852" i="5"/>
  <c r="D1853" i="5"/>
  <c r="F1853" i="5" s="1"/>
  <c r="E1853" i="5"/>
  <c r="D1854" i="5"/>
  <c r="F1854" i="5" s="1"/>
  <c r="E1854" i="5"/>
  <c r="D1855" i="5"/>
  <c r="F1855" i="5" s="1"/>
  <c r="E1855" i="5"/>
  <c r="D1856" i="5"/>
  <c r="F1856" i="5" s="1"/>
  <c r="E1856" i="5"/>
  <c r="D1857" i="5"/>
  <c r="F1857" i="5" s="1"/>
  <c r="E1857" i="5"/>
  <c r="D1858" i="5"/>
  <c r="F1858" i="5" s="1"/>
  <c r="E1858" i="5"/>
  <c r="D1859" i="5"/>
  <c r="F1859" i="5" s="1"/>
  <c r="E1859" i="5"/>
  <c r="D1860" i="5"/>
  <c r="F1860" i="5" s="1"/>
  <c r="E1860" i="5"/>
  <c r="D1861" i="5"/>
  <c r="F1861" i="5" s="1"/>
  <c r="E1861" i="5"/>
  <c r="D1862" i="5"/>
  <c r="F1862" i="5" s="1"/>
  <c r="E1862" i="5"/>
  <c r="D1863" i="5"/>
  <c r="F1863" i="5" s="1"/>
  <c r="E1863" i="5"/>
  <c r="D1864" i="5"/>
  <c r="F1864" i="5" s="1"/>
  <c r="E1864" i="5"/>
  <c r="D1865" i="5"/>
  <c r="F1865" i="5" s="1"/>
  <c r="E1865" i="5"/>
  <c r="D1866" i="5"/>
  <c r="F1866" i="5" s="1"/>
  <c r="E1866" i="5"/>
  <c r="D1867" i="5"/>
  <c r="F1867" i="5" s="1"/>
  <c r="E1867" i="5"/>
  <c r="D1868" i="5"/>
  <c r="F1868" i="5" s="1"/>
  <c r="E1868" i="5"/>
  <c r="D1869" i="5"/>
  <c r="F1869" i="5" s="1"/>
  <c r="E1869" i="5"/>
  <c r="D1870" i="5"/>
  <c r="F1870" i="5" s="1"/>
  <c r="E1870" i="5"/>
  <c r="D1871" i="5"/>
  <c r="F1871" i="5" s="1"/>
  <c r="E1871" i="5"/>
  <c r="D1872" i="5"/>
  <c r="F1872" i="5" s="1"/>
  <c r="E1872" i="5"/>
  <c r="D1873" i="5"/>
  <c r="F1873" i="5" s="1"/>
  <c r="E1873" i="5"/>
  <c r="D1874" i="5"/>
  <c r="F1874" i="5" s="1"/>
  <c r="E1874" i="5"/>
  <c r="D1875" i="5"/>
  <c r="F1875" i="5" s="1"/>
  <c r="E1875" i="5"/>
  <c r="D1876" i="5"/>
  <c r="F1876" i="5" s="1"/>
  <c r="E1876" i="5"/>
  <c r="D1877" i="5"/>
  <c r="F1877" i="5" s="1"/>
  <c r="E1877" i="5"/>
  <c r="D1878" i="5"/>
  <c r="F1878" i="5" s="1"/>
  <c r="E1878" i="5"/>
  <c r="D1879" i="5"/>
  <c r="F1879" i="5" s="1"/>
  <c r="E1879" i="5"/>
  <c r="D1880" i="5"/>
  <c r="F1880" i="5" s="1"/>
  <c r="E1880" i="5"/>
  <c r="D1881" i="5"/>
  <c r="F1881" i="5" s="1"/>
  <c r="E1881" i="5"/>
  <c r="D1882" i="5"/>
  <c r="F1882" i="5" s="1"/>
  <c r="E1882" i="5"/>
  <c r="D1883" i="5"/>
  <c r="F1883" i="5" s="1"/>
  <c r="E1883" i="5"/>
  <c r="D1884" i="5"/>
  <c r="F1884" i="5" s="1"/>
  <c r="E1884" i="5"/>
  <c r="D1885" i="5"/>
  <c r="F1885" i="5" s="1"/>
  <c r="E1885" i="5"/>
  <c r="D1886" i="5"/>
  <c r="F1886" i="5" s="1"/>
  <c r="E1886" i="5"/>
  <c r="D1887" i="5"/>
  <c r="F1887" i="5" s="1"/>
  <c r="E1887" i="5"/>
  <c r="D1888" i="5"/>
  <c r="F1888" i="5" s="1"/>
  <c r="E1888" i="5"/>
  <c r="D1889" i="5"/>
  <c r="F1889" i="5" s="1"/>
  <c r="E1889" i="5"/>
  <c r="D1890" i="5"/>
  <c r="F1890" i="5" s="1"/>
  <c r="E1890" i="5"/>
  <c r="D1891" i="5"/>
  <c r="F1891" i="5" s="1"/>
  <c r="E1891" i="5"/>
  <c r="D1892" i="5"/>
  <c r="F1892" i="5" s="1"/>
  <c r="E1892" i="5"/>
  <c r="D1893" i="5"/>
  <c r="F1893" i="5" s="1"/>
  <c r="E1893" i="5"/>
  <c r="D1894" i="5"/>
  <c r="F1894" i="5" s="1"/>
  <c r="E1894" i="5"/>
  <c r="D1895" i="5"/>
  <c r="F1895" i="5" s="1"/>
  <c r="E1895" i="5"/>
  <c r="D1896" i="5"/>
  <c r="F1896" i="5" s="1"/>
  <c r="E1896" i="5"/>
  <c r="D1897" i="5"/>
  <c r="F1897" i="5" s="1"/>
  <c r="E1897" i="5"/>
  <c r="D1898" i="5"/>
  <c r="F1898" i="5" s="1"/>
  <c r="E1898" i="5"/>
  <c r="D1899" i="5"/>
  <c r="F1899" i="5" s="1"/>
  <c r="E1899" i="5"/>
  <c r="D1900" i="5"/>
  <c r="F1900" i="5" s="1"/>
  <c r="E1900" i="5"/>
  <c r="D1901" i="5"/>
  <c r="F1901" i="5" s="1"/>
  <c r="E1901" i="5"/>
  <c r="D1902" i="5"/>
  <c r="F1902" i="5" s="1"/>
  <c r="E1902" i="5"/>
  <c r="D1903" i="5"/>
  <c r="F1903" i="5" s="1"/>
  <c r="E1903" i="5"/>
  <c r="D1904" i="5"/>
  <c r="F1904" i="5" s="1"/>
  <c r="E1904" i="5"/>
  <c r="D1905" i="5"/>
  <c r="F1905" i="5" s="1"/>
  <c r="E1905" i="5"/>
  <c r="D1906" i="5"/>
  <c r="F1906" i="5" s="1"/>
  <c r="E1906" i="5"/>
  <c r="D1907" i="5"/>
  <c r="F1907" i="5" s="1"/>
  <c r="E1907" i="5"/>
  <c r="D1908" i="5"/>
  <c r="F1908" i="5" s="1"/>
  <c r="E1908" i="5"/>
  <c r="D1909" i="5"/>
  <c r="F1909" i="5" s="1"/>
  <c r="E1909" i="5"/>
  <c r="D1910" i="5"/>
  <c r="F1910" i="5" s="1"/>
  <c r="E1910" i="5"/>
  <c r="D1911" i="5"/>
  <c r="F1911" i="5" s="1"/>
  <c r="E1911" i="5"/>
  <c r="D1912" i="5"/>
  <c r="F1912" i="5" s="1"/>
  <c r="E1912" i="5"/>
  <c r="D1913" i="5"/>
  <c r="F1913" i="5" s="1"/>
  <c r="E1913" i="5"/>
  <c r="D1914" i="5"/>
  <c r="F1914" i="5" s="1"/>
  <c r="E1914" i="5"/>
  <c r="D1915" i="5"/>
  <c r="F1915" i="5" s="1"/>
  <c r="E1915" i="5"/>
  <c r="D1916" i="5"/>
  <c r="F1916" i="5" s="1"/>
  <c r="E1916" i="5"/>
  <c r="D1917" i="5"/>
  <c r="F1917" i="5" s="1"/>
  <c r="E1917" i="5"/>
  <c r="D1918" i="5"/>
  <c r="F1918" i="5" s="1"/>
  <c r="E1918" i="5"/>
  <c r="D1919" i="5"/>
  <c r="F1919" i="5" s="1"/>
  <c r="E1919" i="5"/>
  <c r="D1920" i="5"/>
  <c r="F1920" i="5" s="1"/>
  <c r="E1920" i="5"/>
  <c r="D1921" i="5"/>
  <c r="F1921" i="5" s="1"/>
  <c r="E1921" i="5"/>
  <c r="D1922" i="5"/>
  <c r="F1922" i="5" s="1"/>
  <c r="E1922" i="5"/>
  <c r="D1923" i="5"/>
  <c r="F1923" i="5" s="1"/>
  <c r="E1923" i="5"/>
  <c r="D1924" i="5"/>
  <c r="F1924" i="5" s="1"/>
  <c r="E1924" i="5"/>
  <c r="D1925" i="5"/>
  <c r="F1925" i="5" s="1"/>
  <c r="E1925" i="5"/>
  <c r="D1926" i="5"/>
  <c r="F1926" i="5" s="1"/>
  <c r="E1926" i="5"/>
  <c r="D1927" i="5"/>
  <c r="F1927" i="5" s="1"/>
  <c r="E1927" i="5"/>
  <c r="D1928" i="5"/>
  <c r="F1928" i="5" s="1"/>
  <c r="E1928" i="5"/>
  <c r="D1929" i="5"/>
  <c r="F1929" i="5" s="1"/>
  <c r="E1929" i="5"/>
  <c r="D1930" i="5"/>
  <c r="F1930" i="5" s="1"/>
  <c r="E1930" i="5"/>
  <c r="D1931" i="5"/>
  <c r="F1931" i="5" s="1"/>
  <c r="E1931" i="5"/>
  <c r="D1932" i="5"/>
  <c r="F1932" i="5" s="1"/>
  <c r="E1932" i="5"/>
  <c r="D1933" i="5"/>
  <c r="F1933" i="5" s="1"/>
  <c r="E1933" i="5"/>
  <c r="D1934" i="5"/>
  <c r="F1934" i="5" s="1"/>
  <c r="E1934" i="5"/>
  <c r="D1935" i="5"/>
  <c r="F1935" i="5" s="1"/>
  <c r="E1935" i="5"/>
  <c r="D1936" i="5"/>
  <c r="F1936" i="5" s="1"/>
  <c r="E1936" i="5"/>
  <c r="D1937" i="5"/>
  <c r="F1937" i="5" s="1"/>
  <c r="E1937" i="5"/>
  <c r="D1938" i="5"/>
  <c r="F1938" i="5" s="1"/>
  <c r="E1938" i="5"/>
  <c r="D1939" i="5"/>
  <c r="F1939" i="5" s="1"/>
  <c r="E1939" i="5"/>
  <c r="D1940" i="5"/>
  <c r="F1940" i="5" s="1"/>
  <c r="E1940" i="5"/>
  <c r="D1941" i="5"/>
  <c r="F1941" i="5" s="1"/>
  <c r="E1941" i="5"/>
  <c r="D1942" i="5"/>
  <c r="F1942" i="5" s="1"/>
  <c r="E1942" i="5"/>
  <c r="D1943" i="5"/>
  <c r="F1943" i="5" s="1"/>
  <c r="E1943" i="5"/>
  <c r="D1944" i="5"/>
  <c r="F1944" i="5" s="1"/>
  <c r="E1944" i="5"/>
  <c r="D1945" i="5"/>
  <c r="F1945" i="5" s="1"/>
  <c r="E1945" i="5"/>
  <c r="D1946" i="5"/>
  <c r="F1946" i="5" s="1"/>
  <c r="E1946" i="5"/>
  <c r="D1947" i="5"/>
  <c r="F1947" i="5" s="1"/>
  <c r="E1947" i="5"/>
  <c r="D1948" i="5"/>
  <c r="F1948" i="5" s="1"/>
  <c r="E1948" i="5"/>
  <c r="D1949" i="5"/>
  <c r="F1949" i="5" s="1"/>
  <c r="E1949" i="5"/>
  <c r="D1950" i="5"/>
  <c r="F1950" i="5" s="1"/>
  <c r="E1950" i="5"/>
  <c r="D1951" i="5"/>
  <c r="F1951" i="5" s="1"/>
  <c r="E1951" i="5"/>
  <c r="D1952" i="5"/>
  <c r="F1952" i="5" s="1"/>
  <c r="E1952" i="5"/>
  <c r="D1953" i="5"/>
  <c r="F1953" i="5" s="1"/>
  <c r="E1953" i="5"/>
  <c r="D1954" i="5"/>
  <c r="F1954" i="5" s="1"/>
  <c r="E1954" i="5"/>
  <c r="D1955" i="5"/>
  <c r="F1955" i="5" s="1"/>
  <c r="E1955" i="5"/>
  <c r="D1956" i="5"/>
  <c r="F1956" i="5" s="1"/>
  <c r="E1956" i="5"/>
  <c r="D1957" i="5"/>
  <c r="F1957" i="5" s="1"/>
  <c r="E1957" i="5"/>
  <c r="D1958" i="5"/>
  <c r="F1958" i="5" s="1"/>
  <c r="E1958" i="5"/>
  <c r="D1959" i="5"/>
  <c r="F1959" i="5" s="1"/>
  <c r="E1959" i="5"/>
  <c r="D1960" i="5"/>
  <c r="F1960" i="5" s="1"/>
  <c r="E1960" i="5"/>
  <c r="D1961" i="5"/>
  <c r="F1961" i="5" s="1"/>
  <c r="E1961" i="5"/>
  <c r="D1962" i="5"/>
  <c r="F1962" i="5" s="1"/>
  <c r="E1962" i="5"/>
  <c r="D1963" i="5"/>
  <c r="F1963" i="5" s="1"/>
  <c r="E1963" i="5"/>
  <c r="D1964" i="5"/>
  <c r="F1964" i="5" s="1"/>
  <c r="E1964" i="5"/>
  <c r="D1965" i="5"/>
  <c r="F1965" i="5" s="1"/>
  <c r="E1965" i="5"/>
  <c r="D1966" i="5"/>
  <c r="F1966" i="5" s="1"/>
  <c r="E1966" i="5"/>
  <c r="D1967" i="5"/>
  <c r="F1967" i="5" s="1"/>
  <c r="E1967" i="5"/>
  <c r="D1968" i="5"/>
  <c r="F1968" i="5" s="1"/>
  <c r="E1968" i="5"/>
  <c r="D1969" i="5"/>
  <c r="F1969" i="5" s="1"/>
  <c r="E1969" i="5"/>
  <c r="D1970" i="5"/>
  <c r="F1970" i="5" s="1"/>
  <c r="E1970" i="5"/>
  <c r="D1971" i="5"/>
  <c r="F1971" i="5" s="1"/>
  <c r="E1971" i="5"/>
  <c r="D1972" i="5"/>
  <c r="F1972" i="5" s="1"/>
  <c r="E1972" i="5"/>
  <c r="D1973" i="5"/>
  <c r="F1973" i="5" s="1"/>
  <c r="E1973" i="5"/>
  <c r="D1974" i="5"/>
  <c r="F1974" i="5" s="1"/>
  <c r="E1974" i="5"/>
  <c r="D1975" i="5"/>
  <c r="F1975" i="5" s="1"/>
  <c r="E1975" i="5"/>
  <c r="D1976" i="5"/>
  <c r="F1976" i="5" s="1"/>
  <c r="E1976" i="5"/>
  <c r="D1977" i="5"/>
  <c r="F1977" i="5" s="1"/>
  <c r="E1977" i="5"/>
  <c r="D1978" i="5"/>
  <c r="F1978" i="5" s="1"/>
  <c r="E1978" i="5"/>
  <c r="D1979" i="5"/>
  <c r="F1979" i="5" s="1"/>
  <c r="E1979" i="5"/>
  <c r="D1980" i="5"/>
  <c r="F1980" i="5" s="1"/>
  <c r="E1980" i="5"/>
  <c r="D1981" i="5"/>
  <c r="F1981" i="5" s="1"/>
  <c r="E1981" i="5"/>
  <c r="D1982" i="5"/>
  <c r="F1982" i="5" s="1"/>
  <c r="E1982" i="5"/>
  <c r="D1983" i="5"/>
  <c r="F1983" i="5" s="1"/>
  <c r="E1983" i="5"/>
  <c r="D1984" i="5"/>
  <c r="F1984" i="5" s="1"/>
  <c r="E1984" i="5"/>
  <c r="D1985" i="5"/>
  <c r="F1985" i="5" s="1"/>
  <c r="E1985" i="5"/>
  <c r="D1986" i="5"/>
  <c r="F1986" i="5" s="1"/>
  <c r="E1986" i="5"/>
  <c r="D1987" i="5"/>
  <c r="F1987" i="5" s="1"/>
  <c r="E1987" i="5"/>
  <c r="D1988" i="5"/>
  <c r="F1988" i="5" s="1"/>
  <c r="E1988" i="5"/>
  <c r="D1989" i="5"/>
  <c r="F1989" i="5" s="1"/>
  <c r="E1989" i="5"/>
  <c r="D1990" i="5"/>
  <c r="F1990" i="5" s="1"/>
  <c r="E1990" i="5"/>
  <c r="D1991" i="5"/>
  <c r="F1991" i="5" s="1"/>
  <c r="E1991" i="5"/>
  <c r="D1992" i="5"/>
  <c r="F1992" i="5" s="1"/>
  <c r="E1992" i="5"/>
  <c r="D1993" i="5"/>
  <c r="F1993" i="5" s="1"/>
  <c r="E1993" i="5"/>
  <c r="D1994" i="5"/>
  <c r="F1994" i="5" s="1"/>
  <c r="E1994" i="5"/>
  <c r="D1995" i="5"/>
  <c r="F1995" i="5" s="1"/>
  <c r="E1995" i="5"/>
  <c r="D1996" i="5"/>
  <c r="F1996" i="5" s="1"/>
  <c r="E1996" i="5"/>
  <c r="D1997" i="5"/>
  <c r="F1997" i="5" s="1"/>
  <c r="E1997" i="5"/>
  <c r="D1998" i="5"/>
  <c r="F1998" i="5" s="1"/>
  <c r="E1998" i="5"/>
  <c r="D1999" i="5"/>
  <c r="F1999" i="5" s="1"/>
  <c r="E1999" i="5"/>
  <c r="D2000" i="5"/>
  <c r="F2000" i="5" s="1"/>
  <c r="E2000" i="5"/>
  <c r="D2001" i="5"/>
  <c r="F2001" i="5" s="1"/>
  <c r="E2001" i="5"/>
  <c r="D2002" i="5"/>
  <c r="F2002" i="5" s="1"/>
  <c r="E2002" i="5"/>
  <c r="D2003" i="5"/>
  <c r="F2003" i="5" s="1"/>
  <c r="E2003" i="5"/>
  <c r="D2004" i="5"/>
  <c r="F2004" i="5" s="1"/>
  <c r="E2004" i="5"/>
  <c r="D2005" i="5"/>
  <c r="F2005" i="5" s="1"/>
  <c r="E2005" i="5"/>
  <c r="D2006" i="5"/>
  <c r="F2006" i="5" s="1"/>
  <c r="E2006" i="5"/>
  <c r="D2007" i="5"/>
  <c r="F2007" i="5" s="1"/>
  <c r="E2007" i="5"/>
  <c r="D2008" i="5"/>
  <c r="F2008" i="5" s="1"/>
  <c r="E2008" i="5"/>
  <c r="D2009" i="5"/>
  <c r="F2009" i="5" s="1"/>
  <c r="E2009" i="5"/>
  <c r="D2010" i="5"/>
  <c r="F2010" i="5" s="1"/>
  <c r="E2010" i="5"/>
  <c r="D2011" i="5"/>
  <c r="F2011" i="5" s="1"/>
  <c r="E2011" i="5"/>
  <c r="D2012" i="5"/>
  <c r="F2012" i="5" s="1"/>
  <c r="E2012" i="5"/>
  <c r="D2013" i="5"/>
  <c r="F2013" i="5" s="1"/>
  <c r="E2013" i="5"/>
  <c r="D2014" i="5"/>
  <c r="F2014" i="5" s="1"/>
  <c r="E2014" i="5"/>
  <c r="D2015" i="5"/>
  <c r="F2015" i="5" s="1"/>
  <c r="E2015" i="5"/>
  <c r="D2016" i="5"/>
  <c r="F2016" i="5" s="1"/>
  <c r="E2016" i="5"/>
  <c r="D2017" i="5"/>
  <c r="F2017" i="5" s="1"/>
  <c r="E2017" i="5"/>
  <c r="D2018" i="5"/>
  <c r="F2018" i="5" s="1"/>
  <c r="E2018" i="5"/>
  <c r="D2019" i="5"/>
  <c r="F2019" i="5" s="1"/>
  <c r="E2019" i="5"/>
  <c r="D2020" i="5"/>
  <c r="F2020" i="5" s="1"/>
  <c r="E2020" i="5"/>
  <c r="D2021" i="5"/>
  <c r="F2021" i="5" s="1"/>
  <c r="E2021" i="5"/>
  <c r="D2022" i="5"/>
  <c r="F2022" i="5" s="1"/>
  <c r="E2022" i="5"/>
  <c r="D2023" i="5"/>
  <c r="F2023" i="5" s="1"/>
  <c r="E2023" i="5"/>
  <c r="D2024" i="5"/>
  <c r="F2024" i="5" s="1"/>
  <c r="E2024" i="5"/>
  <c r="D2025" i="5"/>
  <c r="F2025" i="5" s="1"/>
  <c r="E2025" i="5"/>
  <c r="D2026" i="5"/>
  <c r="F2026" i="5" s="1"/>
  <c r="E2026" i="5"/>
  <c r="D2027" i="5"/>
  <c r="F2027" i="5" s="1"/>
  <c r="E2027" i="5"/>
  <c r="D2028" i="5"/>
  <c r="F2028" i="5" s="1"/>
  <c r="E2028" i="5"/>
  <c r="D2029" i="5"/>
  <c r="F2029" i="5" s="1"/>
  <c r="E2029" i="5"/>
  <c r="D2030" i="5"/>
  <c r="F2030" i="5" s="1"/>
  <c r="E2030" i="5"/>
  <c r="D2031" i="5"/>
  <c r="F2031" i="5" s="1"/>
  <c r="E2031" i="5"/>
  <c r="D2032" i="5"/>
  <c r="F2032" i="5" s="1"/>
  <c r="E2032" i="5"/>
  <c r="D2033" i="5"/>
  <c r="F2033" i="5" s="1"/>
  <c r="E2033" i="5"/>
  <c r="D2034" i="5"/>
  <c r="F2034" i="5" s="1"/>
  <c r="E2034" i="5"/>
  <c r="D2035" i="5"/>
  <c r="F2035" i="5" s="1"/>
  <c r="E2035" i="5"/>
  <c r="D2036" i="5"/>
  <c r="F2036" i="5" s="1"/>
  <c r="E2036" i="5"/>
  <c r="D2037" i="5"/>
  <c r="F2037" i="5" s="1"/>
  <c r="E2037" i="5"/>
  <c r="D2038" i="5"/>
  <c r="F2038" i="5" s="1"/>
  <c r="E2038" i="5"/>
  <c r="D2039" i="5"/>
  <c r="F2039" i="5" s="1"/>
  <c r="E2039" i="5"/>
  <c r="D2040" i="5"/>
  <c r="F2040" i="5" s="1"/>
  <c r="E2040" i="5"/>
  <c r="D2041" i="5"/>
  <c r="F2041" i="5" s="1"/>
  <c r="E2041" i="5"/>
  <c r="D2042" i="5"/>
  <c r="F2042" i="5" s="1"/>
  <c r="E2042" i="5"/>
  <c r="D2043" i="5"/>
  <c r="F2043" i="5" s="1"/>
  <c r="E2043" i="5"/>
  <c r="D2044" i="5"/>
  <c r="F2044" i="5" s="1"/>
  <c r="E2044" i="5"/>
  <c r="D2045" i="5"/>
  <c r="F2045" i="5" s="1"/>
  <c r="E2045" i="5"/>
  <c r="D2046" i="5"/>
  <c r="F2046" i="5" s="1"/>
  <c r="E2046" i="5"/>
  <c r="D2047" i="5"/>
  <c r="F2047" i="5" s="1"/>
  <c r="E2047" i="5"/>
  <c r="D2048" i="5"/>
  <c r="F2048" i="5" s="1"/>
  <c r="E2048" i="5"/>
  <c r="D2049" i="5"/>
  <c r="F2049" i="5" s="1"/>
  <c r="E2049" i="5"/>
  <c r="D2050" i="5"/>
  <c r="F2050" i="5" s="1"/>
  <c r="E2050" i="5"/>
  <c r="D2051" i="5"/>
  <c r="F2051" i="5" s="1"/>
  <c r="E2051" i="5"/>
  <c r="D2052" i="5"/>
  <c r="F2052" i="5" s="1"/>
  <c r="E2052" i="5"/>
  <c r="D2053" i="5"/>
  <c r="F2053" i="5" s="1"/>
  <c r="E2053" i="5"/>
  <c r="D2054" i="5"/>
  <c r="F2054" i="5" s="1"/>
  <c r="E2054" i="5"/>
  <c r="D2055" i="5"/>
  <c r="F2055" i="5" s="1"/>
  <c r="E2055" i="5"/>
  <c r="D2056" i="5"/>
  <c r="F2056" i="5" s="1"/>
  <c r="E2056" i="5"/>
  <c r="D2057" i="5"/>
  <c r="F2057" i="5" s="1"/>
  <c r="E2057" i="5"/>
  <c r="D2058" i="5"/>
  <c r="F2058" i="5" s="1"/>
  <c r="E2058" i="5"/>
  <c r="D2059" i="5"/>
  <c r="F2059" i="5" s="1"/>
  <c r="E2059" i="5"/>
  <c r="D2060" i="5"/>
  <c r="F2060" i="5" s="1"/>
  <c r="E2060" i="5"/>
  <c r="D2061" i="5"/>
  <c r="F2061" i="5" s="1"/>
  <c r="E2061" i="5"/>
  <c r="D2062" i="5"/>
  <c r="F2062" i="5" s="1"/>
  <c r="E2062" i="5"/>
  <c r="D2063" i="5"/>
  <c r="F2063" i="5" s="1"/>
  <c r="E2063" i="5"/>
  <c r="D2064" i="5"/>
  <c r="F2064" i="5" s="1"/>
  <c r="E2064" i="5"/>
  <c r="D2065" i="5"/>
  <c r="F2065" i="5" s="1"/>
  <c r="E2065" i="5"/>
  <c r="D2066" i="5"/>
  <c r="F2066" i="5" s="1"/>
  <c r="E2066" i="5"/>
  <c r="D2067" i="5"/>
  <c r="F2067" i="5" s="1"/>
  <c r="E2067" i="5"/>
  <c r="D2068" i="5"/>
  <c r="F2068" i="5" s="1"/>
  <c r="E2068" i="5"/>
  <c r="D2069" i="5"/>
  <c r="F2069" i="5" s="1"/>
  <c r="E2069" i="5"/>
  <c r="D2070" i="5"/>
  <c r="F2070" i="5" s="1"/>
  <c r="E2070" i="5"/>
  <c r="D2071" i="5"/>
  <c r="F2071" i="5" s="1"/>
  <c r="E2071" i="5"/>
  <c r="D2072" i="5"/>
  <c r="F2072" i="5" s="1"/>
  <c r="E2072" i="5"/>
  <c r="D2073" i="5"/>
  <c r="F2073" i="5" s="1"/>
  <c r="E2073" i="5"/>
  <c r="D2074" i="5"/>
  <c r="F2074" i="5" s="1"/>
  <c r="E2074" i="5"/>
  <c r="D2075" i="5"/>
  <c r="F2075" i="5" s="1"/>
  <c r="E2075" i="5"/>
  <c r="D2076" i="5"/>
  <c r="F2076" i="5" s="1"/>
  <c r="E2076" i="5"/>
  <c r="D2077" i="5"/>
  <c r="F2077" i="5" s="1"/>
  <c r="E2077" i="5"/>
  <c r="D2078" i="5"/>
  <c r="F2078" i="5" s="1"/>
  <c r="E2078" i="5"/>
  <c r="D2079" i="5"/>
  <c r="F2079" i="5" s="1"/>
  <c r="E2079" i="5"/>
  <c r="D2080" i="5"/>
  <c r="F2080" i="5" s="1"/>
  <c r="E2080" i="5"/>
  <c r="D2081" i="5"/>
  <c r="F2081" i="5" s="1"/>
  <c r="E2081" i="5"/>
  <c r="D2082" i="5"/>
  <c r="F2082" i="5" s="1"/>
  <c r="E2082" i="5"/>
  <c r="D2083" i="5"/>
  <c r="F2083" i="5" s="1"/>
  <c r="E2083" i="5"/>
  <c r="D2084" i="5"/>
  <c r="F2084" i="5" s="1"/>
  <c r="E2084" i="5"/>
  <c r="D2085" i="5"/>
  <c r="F2085" i="5" s="1"/>
  <c r="E2085" i="5"/>
  <c r="D2086" i="5"/>
  <c r="F2086" i="5" s="1"/>
  <c r="E2086" i="5"/>
  <c r="D2087" i="5"/>
  <c r="F2087" i="5" s="1"/>
  <c r="E2087" i="5"/>
  <c r="D2088" i="5"/>
  <c r="F2088" i="5" s="1"/>
  <c r="E2088" i="5"/>
  <c r="D2089" i="5"/>
  <c r="F2089" i="5" s="1"/>
  <c r="E2089" i="5"/>
  <c r="D2090" i="5"/>
  <c r="F2090" i="5" s="1"/>
  <c r="E2090" i="5"/>
  <c r="D2091" i="5"/>
  <c r="F2091" i="5" s="1"/>
  <c r="E2091" i="5"/>
  <c r="D2092" i="5"/>
  <c r="F2092" i="5" s="1"/>
  <c r="E2092" i="5"/>
  <c r="D2093" i="5"/>
  <c r="F2093" i="5" s="1"/>
  <c r="E2093" i="5"/>
  <c r="D2094" i="5"/>
  <c r="F2094" i="5" s="1"/>
  <c r="E2094" i="5"/>
  <c r="D2095" i="5"/>
  <c r="F2095" i="5" s="1"/>
  <c r="E2095" i="5"/>
  <c r="D2096" i="5"/>
  <c r="F2096" i="5" s="1"/>
  <c r="E2096" i="5"/>
  <c r="D2097" i="5"/>
  <c r="F2097" i="5" s="1"/>
  <c r="E2097" i="5"/>
  <c r="D2098" i="5"/>
  <c r="F2098" i="5" s="1"/>
  <c r="E2098" i="5"/>
  <c r="D2099" i="5"/>
  <c r="F2099" i="5" s="1"/>
  <c r="E2099" i="5"/>
  <c r="D2100" i="5"/>
  <c r="F2100" i="5" s="1"/>
  <c r="E2100" i="5"/>
  <c r="D2101" i="5"/>
  <c r="F2101" i="5" s="1"/>
  <c r="E2101" i="5"/>
  <c r="D2102" i="5"/>
  <c r="F2102" i="5" s="1"/>
  <c r="E2102" i="5"/>
  <c r="D2103" i="5"/>
  <c r="F2103" i="5" s="1"/>
  <c r="E2103" i="5"/>
  <c r="D2104" i="5"/>
  <c r="F2104" i="5" s="1"/>
  <c r="E2104" i="5"/>
  <c r="D2105" i="5"/>
  <c r="F2105" i="5" s="1"/>
  <c r="E2105" i="5"/>
  <c r="D2106" i="5"/>
  <c r="F2106" i="5" s="1"/>
  <c r="E2106" i="5"/>
  <c r="D2107" i="5"/>
  <c r="F2107" i="5" s="1"/>
  <c r="E2107" i="5"/>
  <c r="D2108" i="5"/>
  <c r="F2108" i="5" s="1"/>
  <c r="E2108" i="5"/>
  <c r="D2109" i="5"/>
  <c r="F2109" i="5" s="1"/>
  <c r="E2109" i="5"/>
  <c r="D2110" i="5"/>
  <c r="F2110" i="5" s="1"/>
  <c r="E2110" i="5"/>
  <c r="D2111" i="5"/>
  <c r="F2111" i="5" s="1"/>
  <c r="E2111" i="5"/>
  <c r="D2112" i="5"/>
  <c r="F2112" i="5" s="1"/>
  <c r="E2112" i="5"/>
  <c r="D2113" i="5"/>
  <c r="F2113" i="5" s="1"/>
  <c r="E2113" i="5"/>
  <c r="D2114" i="5"/>
  <c r="F2114" i="5" s="1"/>
  <c r="E2114" i="5"/>
  <c r="D2115" i="5"/>
  <c r="F2115" i="5" s="1"/>
  <c r="E2115" i="5"/>
  <c r="D2116" i="5"/>
  <c r="F2116" i="5" s="1"/>
  <c r="E2116" i="5"/>
  <c r="D2117" i="5"/>
  <c r="F2117" i="5" s="1"/>
  <c r="E2117" i="5"/>
  <c r="D2118" i="5"/>
  <c r="F2118" i="5" s="1"/>
  <c r="E2118" i="5"/>
  <c r="D2119" i="5"/>
  <c r="F2119" i="5" s="1"/>
  <c r="E2119" i="5"/>
  <c r="D2120" i="5"/>
  <c r="F2120" i="5" s="1"/>
  <c r="E2120" i="5"/>
  <c r="D2121" i="5"/>
  <c r="F2121" i="5" s="1"/>
  <c r="E2121" i="5"/>
  <c r="D2122" i="5"/>
  <c r="F2122" i="5" s="1"/>
  <c r="E2122" i="5"/>
  <c r="D2123" i="5"/>
  <c r="F2123" i="5" s="1"/>
  <c r="E2123" i="5"/>
  <c r="D2124" i="5"/>
  <c r="F2124" i="5" s="1"/>
  <c r="E2124" i="5"/>
  <c r="D2125" i="5"/>
  <c r="F2125" i="5" s="1"/>
  <c r="E2125" i="5"/>
  <c r="D2126" i="5"/>
  <c r="F2126" i="5" s="1"/>
  <c r="E2126" i="5"/>
  <c r="D2127" i="5"/>
  <c r="F2127" i="5" s="1"/>
  <c r="E2127" i="5"/>
  <c r="D2128" i="5"/>
  <c r="F2128" i="5" s="1"/>
  <c r="E2128" i="5"/>
  <c r="D2129" i="5"/>
  <c r="F2129" i="5" s="1"/>
  <c r="E2129" i="5"/>
  <c r="D2130" i="5"/>
  <c r="F2130" i="5" s="1"/>
  <c r="E2130" i="5"/>
  <c r="D2131" i="5"/>
  <c r="F2131" i="5" s="1"/>
  <c r="E2131" i="5"/>
  <c r="D2132" i="5"/>
  <c r="F2132" i="5" s="1"/>
  <c r="E2132" i="5"/>
  <c r="D2133" i="5"/>
  <c r="F2133" i="5" s="1"/>
  <c r="E2133" i="5"/>
  <c r="D2134" i="5"/>
  <c r="F2134" i="5" s="1"/>
  <c r="E2134" i="5"/>
  <c r="D2135" i="5"/>
  <c r="F2135" i="5" s="1"/>
  <c r="E2135" i="5"/>
  <c r="D2136" i="5"/>
  <c r="F2136" i="5" s="1"/>
  <c r="E2136" i="5"/>
  <c r="D2137" i="5"/>
  <c r="F2137" i="5" s="1"/>
  <c r="E2137" i="5"/>
  <c r="D2138" i="5"/>
  <c r="F2138" i="5" s="1"/>
  <c r="E2138" i="5"/>
  <c r="D2139" i="5"/>
  <c r="F2139" i="5" s="1"/>
  <c r="E2139" i="5"/>
  <c r="D2140" i="5"/>
  <c r="F2140" i="5" s="1"/>
  <c r="E2140" i="5"/>
  <c r="D2141" i="5"/>
  <c r="F2141" i="5" s="1"/>
  <c r="E2141" i="5"/>
  <c r="D2142" i="5"/>
  <c r="F2142" i="5" s="1"/>
  <c r="E2142" i="5"/>
  <c r="D2143" i="5"/>
  <c r="F2143" i="5" s="1"/>
  <c r="E2143" i="5"/>
  <c r="D2144" i="5"/>
  <c r="F2144" i="5" s="1"/>
  <c r="E2144" i="5"/>
  <c r="D2145" i="5"/>
  <c r="F2145" i="5" s="1"/>
  <c r="E2145" i="5"/>
  <c r="D2146" i="5"/>
  <c r="F2146" i="5" s="1"/>
  <c r="E2146" i="5"/>
  <c r="D2147" i="5"/>
  <c r="F2147" i="5" s="1"/>
  <c r="E2147" i="5"/>
  <c r="D2148" i="5"/>
  <c r="F2148" i="5" s="1"/>
  <c r="E2148" i="5"/>
  <c r="D2149" i="5"/>
  <c r="F2149" i="5" s="1"/>
  <c r="E2149" i="5"/>
  <c r="D2150" i="5"/>
  <c r="F2150" i="5" s="1"/>
  <c r="E2150" i="5"/>
  <c r="D2151" i="5"/>
  <c r="F2151" i="5" s="1"/>
  <c r="E2151" i="5"/>
  <c r="D2152" i="5"/>
  <c r="F2152" i="5" s="1"/>
  <c r="E2152" i="5"/>
  <c r="D2153" i="5"/>
  <c r="F2153" i="5" s="1"/>
  <c r="E2153" i="5"/>
  <c r="D2154" i="5"/>
  <c r="F2154" i="5" s="1"/>
  <c r="E2154" i="5"/>
  <c r="D2155" i="5"/>
  <c r="F2155" i="5" s="1"/>
  <c r="E2155" i="5"/>
  <c r="D2156" i="5"/>
  <c r="F2156" i="5" s="1"/>
  <c r="E2156" i="5"/>
  <c r="D2157" i="5"/>
  <c r="F2157" i="5" s="1"/>
  <c r="E2157" i="5"/>
  <c r="D2158" i="5"/>
  <c r="F2158" i="5" s="1"/>
  <c r="E2158" i="5"/>
  <c r="D2159" i="5"/>
  <c r="F2159" i="5" s="1"/>
  <c r="E2159" i="5"/>
  <c r="D2160" i="5"/>
  <c r="F2160" i="5" s="1"/>
  <c r="E2160" i="5"/>
  <c r="D2161" i="5"/>
  <c r="F2161" i="5" s="1"/>
  <c r="E2161" i="5"/>
  <c r="D2162" i="5"/>
  <c r="F2162" i="5" s="1"/>
  <c r="E2162" i="5"/>
  <c r="D2163" i="5"/>
  <c r="F2163" i="5" s="1"/>
  <c r="E2163" i="5"/>
  <c r="D2164" i="5"/>
  <c r="F2164" i="5" s="1"/>
  <c r="E2164" i="5"/>
  <c r="D2165" i="5"/>
  <c r="F2165" i="5" s="1"/>
  <c r="E2165" i="5"/>
  <c r="D2166" i="5"/>
  <c r="F2166" i="5" s="1"/>
  <c r="E2166" i="5"/>
  <c r="D2167" i="5"/>
  <c r="F2167" i="5" s="1"/>
  <c r="E2167" i="5"/>
  <c r="D2168" i="5"/>
  <c r="F2168" i="5" s="1"/>
  <c r="E2168" i="5"/>
  <c r="D2169" i="5"/>
  <c r="F2169" i="5" s="1"/>
  <c r="E2169" i="5"/>
  <c r="D2170" i="5"/>
  <c r="F2170" i="5" s="1"/>
  <c r="E2170" i="5"/>
  <c r="D2171" i="5"/>
  <c r="F2171" i="5" s="1"/>
  <c r="E2171" i="5"/>
  <c r="D2172" i="5"/>
  <c r="F2172" i="5" s="1"/>
  <c r="E2172" i="5"/>
  <c r="D2173" i="5"/>
  <c r="F2173" i="5" s="1"/>
  <c r="E2173" i="5"/>
  <c r="D2174" i="5"/>
  <c r="F2174" i="5" s="1"/>
  <c r="E2174" i="5"/>
  <c r="D2175" i="5"/>
  <c r="F2175" i="5" s="1"/>
  <c r="E2175" i="5"/>
  <c r="D2176" i="5"/>
  <c r="F2176" i="5" s="1"/>
  <c r="E2176" i="5"/>
  <c r="D2177" i="5"/>
  <c r="F2177" i="5" s="1"/>
  <c r="E2177" i="5"/>
  <c r="D2178" i="5"/>
  <c r="F2178" i="5" s="1"/>
  <c r="E2178" i="5"/>
  <c r="D2179" i="5"/>
  <c r="F2179" i="5" s="1"/>
  <c r="E2179" i="5"/>
  <c r="D2180" i="5"/>
  <c r="F2180" i="5" s="1"/>
  <c r="E2180" i="5"/>
  <c r="D2181" i="5"/>
  <c r="F2181" i="5" s="1"/>
  <c r="E2181" i="5"/>
  <c r="D2182" i="5"/>
  <c r="F2182" i="5" s="1"/>
  <c r="E2182" i="5"/>
  <c r="D2183" i="5"/>
  <c r="F2183" i="5" s="1"/>
  <c r="E2183" i="5"/>
  <c r="D2184" i="5"/>
  <c r="F2184" i="5" s="1"/>
  <c r="E2184" i="5"/>
  <c r="D2185" i="5"/>
  <c r="F2185" i="5" s="1"/>
  <c r="E2185" i="5"/>
  <c r="D2186" i="5"/>
  <c r="F2186" i="5" s="1"/>
  <c r="E2186" i="5"/>
  <c r="D2187" i="5"/>
  <c r="F2187" i="5" s="1"/>
  <c r="E2187" i="5"/>
  <c r="D2188" i="5"/>
  <c r="F2188" i="5" s="1"/>
  <c r="E2188" i="5"/>
  <c r="D2189" i="5"/>
  <c r="F2189" i="5" s="1"/>
  <c r="E2189" i="5"/>
  <c r="D2190" i="5"/>
  <c r="F2190" i="5" s="1"/>
  <c r="E2190" i="5"/>
  <c r="D2191" i="5"/>
  <c r="F2191" i="5" s="1"/>
  <c r="E2191" i="5"/>
  <c r="D2192" i="5"/>
  <c r="F2192" i="5" s="1"/>
  <c r="E2192" i="5"/>
  <c r="D2193" i="5"/>
  <c r="F2193" i="5" s="1"/>
  <c r="E2193" i="5"/>
  <c r="D2194" i="5"/>
  <c r="F2194" i="5" s="1"/>
  <c r="E2194" i="5"/>
  <c r="D2195" i="5"/>
  <c r="F2195" i="5" s="1"/>
  <c r="E2195" i="5"/>
  <c r="D2196" i="5"/>
  <c r="F2196" i="5" s="1"/>
  <c r="E2196" i="5"/>
  <c r="D2197" i="5"/>
  <c r="F2197" i="5" s="1"/>
  <c r="E2197" i="5"/>
  <c r="D2198" i="5"/>
  <c r="F2198" i="5" s="1"/>
  <c r="E2198" i="5"/>
  <c r="D2199" i="5"/>
  <c r="F2199" i="5" s="1"/>
  <c r="E2199" i="5"/>
  <c r="D2200" i="5"/>
  <c r="F2200" i="5" s="1"/>
  <c r="E2200" i="5"/>
  <c r="D2201" i="5"/>
  <c r="F2201" i="5" s="1"/>
  <c r="E2201" i="5"/>
  <c r="D2202" i="5"/>
  <c r="F2202" i="5" s="1"/>
  <c r="E2202" i="5"/>
  <c r="D2203" i="5"/>
  <c r="F2203" i="5" s="1"/>
  <c r="E2203" i="5"/>
  <c r="D2204" i="5"/>
  <c r="F2204" i="5" s="1"/>
  <c r="E2204" i="5"/>
  <c r="D2205" i="5"/>
  <c r="F2205" i="5" s="1"/>
  <c r="E2205" i="5"/>
  <c r="D2206" i="5"/>
  <c r="F2206" i="5" s="1"/>
  <c r="E2206" i="5"/>
  <c r="D2207" i="5"/>
  <c r="F2207" i="5" s="1"/>
  <c r="E2207" i="5"/>
  <c r="D2208" i="5"/>
  <c r="F2208" i="5" s="1"/>
  <c r="E2208" i="5"/>
  <c r="D2209" i="5"/>
  <c r="F2209" i="5" s="1"/>
  <c r="E2209" i="5"/>
  <c r="D2210" i="5"/>
  <c r="F2210" i="5" s="1"/>
  <c r="E2210" i="5"/>
  <c r="D2211" i="5"/>
  <c r="F2211" i="5" s="1"/>
  <c r="E2211" i="5"/>
  <c r="D2212" i="5"/>
  <c r="F2212" i="5" s="1"/>
  <c r="E2212" i="5"/>
  <c r="D2213" i="5"/>
  <c r="F2213" i="5" s="1"/>
  <c r="E2213" i="5"/>
  <c r="D2214" i="5"/>
  <c r="F2214" i="5" s="1"/>
  <c r="E2214" i="5"/>
  <c r="D2215" i="5"/>
  <c r="F2215" i="5" s="1"/>
  <c r="E2215" i="5"/>
  <c r="D2216" i="5"/>
  <c r="F2216" i="5" s="1"/>
  <c r="E2216" i="5"/>
  <c r="D2217" i="5"/>
  <c r="F2217" i="5" s="1"/>
  <c r="E2217" i="5"/>
  <c r="D2218" i="5"/>
  <c r="F2218" i="5" s="1"/>
  <c r="E2218" i="5"/>
  <c r="D2219" i="5"/>
  <c r="F2219" i="5" s="1"/>
  <c r="E2219" i="5"/>
  <c r="D2220" i="5"/>
  <c r="F2220" i="5" s="1"/>
  <c r="E2220" i="5"/>
  <c r="D2221" i="5"/>
  <c r="F2221" i="5" s="1"/>
  <c r="E2221" i="5"/>
  <c r="D2222" i="5"/>
  <c r="F2222" i="5" s="1"/>
  <c r="E2222" i="5"/>
  <c r="D2223" i="5"/>
  <c r="F2223" i="5" s="1"/>
  <c r="E2223" i="5"/>
  <c r="D2224" i="5"/>
  <c r="F2224" i="5" s="1"/>
  <c r="E2224" i="5"/>
  <c r="D2225" i="5"/>
  <c r="F2225" i="5" s="1"/>
  <c r="E2225" i="5"/>
  <c r="D2226" i="5"/>
  <c r="F2226" i="5" s="1"/>
  <c r="E2226" i="5"/>
  <c r="D2227" i="5"/>
  <c r="F2227" i="5" s="1"/>
  <c r="E2227" i="5"/>
  <c r="D2228" i="5"/>
  <c r="F2228" i="5" s="1"/>
  <c r="E2228" i="5"/>
  <c r="D2229" i="5"/>
  <c r="F2229" i="5" s="1"/>
  <c r="E2229" i="5"/>
  <c r="D2230" i="5"/>
  <c r="F2230" i="5" s="1"/>
  <c r="E2230" i="5"/>
  <c r="D2231" i="5"/>
  <c r="F2231" i="5" s="1"/>
  <c r="E2231" i="5"/>
  <c r="D2232" i="5"/>
  <c r="F2232" i="5" s="1"/>
  <c r="E2232" i="5"/>
  <c r="D2233" i="5"/>
  <c r="F2233" i="5" s="1"/>
  <c r="E2233" i="5"/>
  <c r="D2234" i="5"/>
  <c r="F2234" i="5" s="1"/>
  <c r="E2234" i="5"/>
  <c r="D2235" i="5"/>
  <c r="F2235" i="5" s="1"/>
  <c r="E2235" i="5"/>
  <c r="D2236" i="5"/>
  <c r="F2236" i="5" s="1"/>
  <c r="E2236" i="5"/>
  <c r="D2237" i="5"/>
  <c r="F2237" i="5" s="1"/>
  <c r="E2237" i="5"/>
  <c r="D2238" i="5"/>
  <c r="F2238" i="5" s="1"/>
  <c r="E2238" i="5"/>
  <c r="D2239" i="5"/>
  <c r="F2239" i="5" s="1"/>
  <c r="E2239" i="5"/>
  <c r="D2240" i="5"/>
  <c r="F2240" i="5" s="1"/>
  <c r="E2240" i="5"/>
  <c r="D2241" i="5"/>
  <c r="F2241" i="5" s="1"/>
  <c r="E2241" i="5"/>
  <c r="D2242" i="5"/>
  <c r="F2242" i="5" s="1"/>
  <c r="E2242" i="5"/>
  <c r="D2243" i="5"/>
  <c r="F2243" i="5" s="1"/>
  <c r="E2243" i="5"/>
  <c r="D2244" i="5"/>
  <c r="F2244" i="5" s="1"/>
  <c r="E2244" i="5"/>
  <c r="D2245" i="5"/>
  <c r="F2245" i="5" s="1"/>
  <c r="E2245" i="5"/>
  <c r="D2246" i="5"/>
  <c r="F2246" i="5" s="1"/>
  <c r="E2246" i="5"/>
  <c r="D2247" i="5"/>
  <c r="F2247" i="5" s="1"/>
  <c r="E2247" i="5"/>
  <c r="D2248" i="5"/>
  <c r="F2248" i="5" s="1"/>
  <c r="E2248" i="5"/>
  <c r="D2249" i="5"/>
  <c r="F2249" i="5" s="1"/>
  <c r="E2249" i="5"/>
  <c r="D2250" i="5"/>
  <c r="F2250" i="5" s="1"/>
  <c r="E2250" i="5"/>
  <c r="D2251" i="5"/>
  <c r="F2251" i="5" s="1"/>
  <c r="E2251" i="5"/>
  <c r="D2252" i="5"/>
  <c r="F2252" i="5" s="1"/>
  <c r="E2252" i="5"/>
  <c r="D2253" i="5"/>
  <c r="F2253" i="5" s="1"/>
  <c r="E2253" i="5"/>
  <c r="D2254" i="5"/>
  <c r="F2254" i="5" s="1"/>
  <c r="E2254" i="5"/>
  <c r="D2255" i="5"/>
  <c r="F2255" i="5" s="1"/>
  <c r="E2255" i="5"/>
  <c r="D2256" i="5"/>
  <c r="F2256" i="5" s="1"/>
  <c r="E2256" i="5"/>
  <c r="D2257" i="5"/>
  <c r="F2257" i="5" s="1"/>
  <c r="E2257" i="5"/>
  <c r="D2258" i="5"/>
  <c r="F2258" i="5" s="1"/>
  <c r="E2258" i="5"/>
  <c r="D2259" i="5"/>
  <c r="F2259" i="5" s="1"/>
  <c r="E2259" i="5"/>
  <c r="D2260" i="5"/>
  <c r="F2260" i="5" s="1"/>
  <c r="E2260" i="5"/>
  <c r="D2261" i="5"/>
  <c r="F2261" i="5" s="1"/>
  <c r="E2261" i="5"/>
  <c r="D2262" i="5"/>
  <c r="F2262" i="5" s="1"/>
  <c r="E2262" i="5"/>
  <c r="D2263" i="5"/>
  <c r="F2263" i="5" s="1"/>
  <c r="E2263" i="5"/>
  <c r="D2264" i="5"/>
  <c r="F2264" i="5" s="1"/>
  <c r="E2264" i="5"/>
  <c r="D2265" i="5"/>
  <c r="F2265" i="5" s="1"/>
  <c r="E2265" i="5"/>
  <c r="D2266" i="5"/>
  <c r="F2266" i="5" s="1"/>
  <c r="E2266" i="5"/>
  <c r="D2267" i="5"/>
  <c r="F2267" i="5" s="1"/>
  <c r="E2267" i="5"/>
  <c r="D2268" i="5"/>
  <c r="F2268" i="5" s="1"/>
  <c r="E2268" i="5"/>
  <c r="D2269" i="5"/>
  <c r="F2269" i="5" s="1"/>
  <c r="E2269" i="5"/>
  <c r="D2270" i="5"/>
  <c r="F2270" i="5" s="1"/>
  <c r="E2270" i="5"/>
  <c r="D2271" i="5"/>
  <c r="F2271" i="5" s="1"/>
  <c r="E2271" i="5"/>
  <c r="D2272" i="5"/>
  <c r="F2272" i="5" s="1"/>
  <c r="E2272" i="5"/>
  <c r="D2273" i="5"/>
  <c r="F2273" i="5" s="1"/>
  <c r="E2273" i="5"/>
  <c r="D2274" i="5"/>
  <c r="F2274" i="5" s="1"/>
  <c r="E2274" i="5"/>
  <c r="D2275" i="5"/>
  <c r="F2275" i="5" s="1"/>
  <c r="E2275" i="5"/>
  <c r="D2276" i="5"/>
  <c r="F2276" i="5" s="1"/>
  <c r="E2276" i="5"/>
  <c r="D2277" i="5"/>
  <c r="F2277" i="5" s="1"/>
  <c r="E2277" i="5"/>
  <c r="D2278" i="5"/>
  <c r="F2278" i="5" s="1"/>
  <c r="E2278" i="5"/>
  <c r="D2279" i="5"/>
  <c r="F2279" i="5" s="1"/>
  <c r="E2279" i="5"/>
  <c r="D2280" i="5"/>
  <c r="F2280" i="5" s="1"/>
  <c r="E2280" i="5"/>
  <c r="D2281" i="5"/>
  <c r="F2281" i="5" s="1"/>
  <c r="E2281" i="5"/>
  <c r="D2282" i="5"/>
  <c r="F2282" i="5" s="1"/>
  <c r="E2282" i="5"/>
  <c r="D2283" i="5"/>
  <c r="F2283" i="5" s="1"/>
  <c r="E2283" i="5"/>
  <c r="D2284" i="5"/>
  <c r="F2284" i="5" s="1"/>
  <c r="E2284" i="5"/>
  <c r="D2285" i="5"/>
  <c r="F2285" i="5" s="1"/>
  <c r="E2285" i="5"/>
  <c r="D2286" i="5"/>
  <c r="F2286" i="5" s="1"/>
  <c r="E2286" i="5"/>
  <c r="D2287" i="5"/>
  <c r="F2287" i="5" s="1"/>
  <c r="E2287" i="5"/>
  <c r="D2288" i="5"/>
  <c r="F2288" i="5" s="1"/>
  <c r="E2288" i="5"/>
  <c r="D2289" i="5"/>
  <c r="F2289" i="5" s="1"/>
  <c r="E2289" i="5"/>
  <c r="D2290" i="5"/>
  <c r="F2290" i="5" s="1"/>
  <c r="E2290" i="5"/>
  <c r="D2291" i="5"/>
  <c r="F2291" i="5" s="1"/>
  <c r="E2291" i="5"/>
  <c r="D2292" i="5"/>
  <c r="F2292" i="5" s="1"/>
  <c r="E2292" i="5"/>
  <c r="D2293" i="5"/>
  <c r="F2293" i="5" s="1"/>
  <c r="E2293" i="5"/>
  <c r="D2294" i="5"/>
  <c r="F2294" i="5" s="1"/>
  <c r="E2294" i="5"/>
  <c r="D2295" i="5"/>
  <c r="F2295" i="5" s="1"/>
  <c r="E2295" i="5"/>
  <c r="D2296" i="5"/>
  <c r="F2296" i="5" s="1"/>
  <c r="E2296" i="5"/>
  <c r="D2297" i="5"/>
  <c r="F2297" i="5" s="1"/>
  <c r="E2297" i="5"/>
  <c r="D2298" i="5"/>
  <c r="F2298" i="5" s="1"/>
  <c r="E2298" i="5"/>
  <c r="D2299" i="5"/>
  <c r="F2299" i="5" s="1"/>
  <c r="E2299" i="5"/>
  <c r="D2300" i="5"/>
  <c r="F2300" i="5" s="1"/>
  <c r="E2300" i="5"/>
  <c r="D2301" i="5"/>
  <c r="F2301" i="5" s="1"/>
  <c r="E2301" i="5"/>
  <c r="D2302" i="5"/>
  <c r="F2302" i="5" s="1"/>
  <c r="E2302" i="5"/>
  <c r="D2303" i="5"/>
  <c r="F2303" i="5" s="1"/>
  <c r="E2303" i="5"/>
  <c r="D2304" i="5"/>
  <c r="F2304" i="5" s="1"/>
  <c r="E2304" i="5"/>
  <c r="D2305" i="5"/>
  <c r="F2305" i="5" s="1"/>
  <c r="E2305" i="5"/>
  <c r="D2306" i="5"/>
  <c r="F2306" i="5" s="1"/>
  <c r="E2306" i="5"/>
  <c r="D2307" i="5"/>
  <c r="F2307" i="5" s="1"/>
  <c r="E2307" i="5"/>
  <c r="D2308" i="5"/>
  <c r="F2308" i="5" s="1"/>
  <c r="E2308" i="5"/>
  <c r="D2309" i="5"/>
  <c r="F2309" i="5" s="1"/>
  <c r="E2309" i="5"/>
  <c r="D2310" i="5"/>
  <c r="F2310" i="5" s="1"/>
  <c r="E2310" i="5"/>
  <c r="D2311" i="5"/>
  <c r="F2311" i="5" s="1"/>
  <c r="E2311" i="5"/>
  <c r="D2312" i="5"/>
  <c r="F2312" i="5" s="1"/>
  <c r="E2312" i="5"/>
  <c r="D2313" i="5"/>
  <c r="F2313" i="5" s="1"/>
  <c r="E2313" i="5"/>
  <c r="D2314" i="5"/>
  <c r="F2314" i="5" s="1"/>
  <c r="E2314" i="5"/>
  <c r="D2315" i="5"/>
  <c r="F2315" i="5" s="1"/>
  <c r="E2315" i="5"/>
  <c r="D2316" i="5"/>
  <c r="F2316" i="5" s="1"/>
  <c r="E2316" i="5"/>
  <c r="D2317" i="5"/>
  <c r="F2317" i="5" s="1"/>
  <c r="E2317" i="5"/>
  <c r="D2318" i="5"/>
  <c r="F2318" i="5" s="1"/>
  <c r="E2318" i="5"/>
  <c r="D2319" i="5"/>
  <c r="F2319" i="5" s="1"/>
  <c r="E2319" i="5"/>
  <c r="D2320" i="5"/>
  <c r="F2320" i="5" s="1"/>
  <c r="E2320" i="5"/>
  <c r="D2321" i="5"/>
  <c r="F2321" i="5" s="1"/>
  <c r="E2321" i="5"/>
  <c r="D2322" i="5"/>
  <c r="F2322" i="5" s="1"/>
  <c r="E2322" i="5"/>
  <c r="D2323" i="5"/>
  <c r="F2323" i="5" s="1"/>
  <c r="E2323" i="5"/>
  <c r="D2324" i="5"/>
  <c r="F2324" i="5" s="1"/>
  <c r="E2324" i="5"/>
  <c r="D2325" i="5"/>
  <c r="F2325" i="5" s="1"/>
  <c r="E2325" i="5"/>
  <c r="D2326" i="5"/>
  <c r="F2326" i="5" s="1"/>
  <c r="E2326" i="5"/>
  <c r="D2327" i="5"/>
  <c r="F2327" i="5" s="1"/>
  <c r="E2327" i="5"/>
  <c r="D2328" i="5"/>
  <c r="F2328" i="5" s="1"/>
  <c r="E2328" i="5"/>
  <c r="D2329" i="5"/>
  <c r="F2329" i="5" s="1"/>
  <c r="E2329" i="5"/>
  <c r="D2330" i="5"/>
  <c r="F2330" i="5" s="1"/>
  <c r="E2330" i="5"/>
  <c r="D2331" i="5"/>
  <c r="F2331" i="5" s="1"/>
  <c r="E2331" i="5"/>
  <c r="D2332" i="5"/>
  <c r="F2332" i="5" s="1"/>
  <c r="E2332" i="5"/>
  <c r="D2333" i="5"/>
  <c r="F2333" i="5" s="1"/>
  <c r="E2333" i="5"/>
  <c r="D2334" i="5"/>
  <c r="F2334" i="5" s="1"/>
  <c r="E2334" i="5"/>
  <c r="D2335" i="5"/>
  <c r="F2335" i="5" s="1"/>
  <c r="E2335" i="5"/>
  <c r="D2336" i="5"/>
  <c r="F2336" i="5" s="1"/>
  <c r="E2336" i="5"/>
  <c r="D2337" i="5"/>
  <c r="F2337" i="5" s="1"/>
  <c r="E2337" i="5"/>
  <c r="D2338" i="5"/>
  <c r="F2338" i="5" s="1"/>
  <c r="E2338" i="5"/>
  <c r="D2339" i="5"/>
  <c r="F2339" i="5" s="1"/>
  <c r="E2339" i="5"/>
  <c r="D2340" i="5"/>
  <c r="F2340" i="5" s="1"/>
  <c r="E2340" i="5"/>
  <c r="D2341" i="5"/>
  <c r="F2341" i="5" s="1"/>
  <c r="E2341" i="5"/>
  <c r="D2342" i="5"/>
  <c r="F2342" i="5" s="1"/>
  <c r="E2342" i="5"/>
  <c r="D2343" i="5"/>
  <c r="F2343" i="5" s="1"/>
  <c r="E2343" i="5"/>
  <c r="D2344" i="5"/>
  <c r="F2344" i="5" s="1"/>
  <c r="E2344" i="5"/>
  <c r="D2345" i="5"/>
  <c r="F2345" i="5" s="1"/>
  <c r="E2345" i="5"/>
  <c r="D2346" i="5"/>
  <c r="F2346" i="5" s="1"/>
  <c r="E2346" i="5"/>
  <c r="D2347" i="5"/>
  <c r="F2347" i="5" s="1"/>
  <c r="E2347" i="5"/>
  <c r="D2348" i="5"/>
  <c r="F2348" i="5" s="1"/>
  <c r="E2348" i="5"/>
  <c r="D2349" i="5"/>
  <c r="F2349" i="5" s="1"/>
  <c r="E2349" i="5"/>
  <c r="D2350" i="5"/>
  <c r="F2350" i="5" s="1"/>
  <c r="E2350" i="5"/>
  <c r="D2351" i="5"/>
  <c r="F2351" i="5" s="1"/>
  <c r="E2351" i="5"/>
  <c r="D2352" i="5"/>
  <c r="F2352" i="5" s="1"/>
  <c r="E2352" i="5"/>
  <c r="D2353" i="5"/>
  <c r="F2353" i="5" s="1"/>
  <c r="E2353" i="5"/>
  <c r="D2354" i="5"/>
  <c r="F2354" i="5" s="1"/>
  <c r="E2354" i="5"/>
  <c r="D2355" i="5"/>
  <c r="F2355" i="5" s="1"/>
  <c r="E2355" i="5"/>
  <c r="D2356" i="5"/>
  <c r="F2356" i="5" s="1"/>
  <c r="E2356" i="5"/>
  <c r="D2357" i="5"/>
  <c r="F2357" i="5" s="1"/>
  <c r="E2357" i="5"/>
  <c r="D2358" i="5"/>
  <c r="F2358" i="5" s="1"/>
  <c r="E2358" i="5"/>
  <c r="D2359" i="5"/>
  <c r="F2359" i="5" s="1"/>
  <c r="E2359" i="5"/>
  <c r="D2360" i="5"/>
  <c r="F2360" i="5" s="1"/>
  <c r="E2360" i="5"/>
  <c r="D2361" i="5"/>
  <c r="F2361" i="5" s="1"/>
  <c r="E2361" i="5"/>
  <c r="D2362" i="5"/>
  <c r="F2362" i="5" s="1"/>
  <c r="E2362" i="5"/>
  <c r="D2363" i="5"/>
  <c r="F2363" i="5" s="1"/>
  <c r="E2363" i="5"/>
  <c r="D2364" i="5"/>
  <c r="F2364" i="5" s="1"/>
  <c r="E2364" i="5"/>
  <c r="D2365" i="5"/>
  <c r="F2365" i="5" s="1"/>
  <c r="E2365" i="5"/>
  <c r="D2366" i="5"/>
  <c r="F2366" i="5" s="1"/>
  <c r="E2366" i="5"/>
  <c r="D2367" i="5"/>
  <c r="F2367" i="5" s="1"/>
  <c r="E2367" i="5"/>
  <c r="D2368" i="5"/>
  <c r="F2368" i="5" s="1"/>
  <c r="E2368" i="5"/>
  <c r="D2369" i="5"/>
  <c r="F2369" i="5" s="1"/>
  <c r="E2369" i="5"/>
  <c r="D2370" i="5"/>
  <c r="F2370" i="5" s="1"/>
  <c r="E2370" i="5"/>
  <c r="D2371" i="5"/>
  <c r="F2371" i="5" s="1"/>
  <c r="E2371" i="5"/>
  <c r="D2372" i="5"/>
  <c r="F2372" i="5" s="1"/>
  <c r="E2372" i="5"/>
  <c r="D2373" i="5"/>
  <c r="F2373" i="5" s="1"/>
  <c r="E2373" i="5"/>
  <c r="D2374" i="5"/>
  <c r="F2374" i="5" s="1"/>
  <c r="E2374" i="5"/>
  <c r="D2375" i="5"/>
  <c r="F2375" i="5" s="1"/>
  <c r="E2375" i="5"/>
  <c r="D2376" i="5"/>
  <c r="F2376" i="5" s="1"/>
  <c r="E2376" i="5"/>
  <c r="D2377" i="5"/>
  <c r="F2377" i="5" s="1"/>
  <c r="E2377" i="5"/>
  <c r="D2378" i="5"/>
  <c r="F2378" i="5" s="1"/>
  <c r="E2378" i="5"/>
  <c r="D2379" i="5"/>
  <c r="F2379" i="5" s="1"/>
  <c r="E2379" i="5"/>
  <c r="D2380" i="5"/>
  <c r="F2380" i="5" s="1"/>
  <c r="E2380" i="5"/>
  <c r="D2381" i="5"/>
  <c r="F2381" i="5" s="1"/>
  <c r="E2381" i="5"/>
  <c r="D2382" i="5"/>
  <c r="F2382" i="5" s="1"/>
  <c r="E2382" i="5"/>
  <c r="D2383" i="5"/>
  <c r="F2383" i="5" s="1"/>
  <c r="E2383" i="5"/>
  <c r="D2384" i="5"/>
  <c r="F2384" i="5" s="1"/>
  <c r="E2384" i="5"/>
  <c r="D2385" i="5"/>
  <c r="F2385" i="5" s="1"/>
  <c r="E2385" i="5"/>
  <c r="D2386" i="5"/>
  <c r="F2386" i="5" s="1"/>
  <c r="E2386" i="5"/>
  <c r="D2387" i="5"/>
  <c r="F2387" i="5" s="1"/>
  <c r="E2387" i="5"/>
  <c r="D2388" i="5"/>
  <c r="F2388" i="5" s="1"/>
  <c r="E2388" i="5"/>
  <c r="D2389" i="5"/>
  <c r="F2389" i="5" s="1"/>
  <c r="E2389" i="5"/>
  <c r="D2390" i="5"/>
  <c r="F2390" i="5" s="1"/>
  <c r="E2390" i="5"/>
  <c r="D2391" i="5"/>
  <c r="F2391" i="5" s="1"/>
  <c r="E2391" i="5"/>
  <c r="D2392" i="5"/>
  <c r="F2392" i="5" s="1"/>
  <c r="E2392" i="5"/>
  <c r="D2393" i="5"/>
  <c r="F2393" i="5" s="1"/>
  <c r="E2393" i="5"/>
  <c r="D2394" i="5"/>
  <c r="F2394" i="5" s="1"/>
  <c r="E2394" i="5"/>
  <c r="D2395" i="5"/>
  <c r="F2395" i="5" s="1"/>
  <c r="E2395" i="5"/>
  <c r="D2396" i="5"/>
  <c r="F2396" i="5" s="1"/>
  <c r="E2396" i="5"/>
  <c r="D2397" i="5"/>
  <c r="F2397" i="5" s="1"/>
  <c r="E2397" i="5"/>
  <c r="D2398" i="5"/>
  <c r="F2398" i="5" s="1"/>
  <c r="E2398" i="5"/>
  <c r="D2399" i="5"/>
  <c r="F2399" i="5" s="1"/>
  <c r="E2399" i="5"/>
  <c r="D2400" i="5"/>
  <c r="F2400" i="5" s="1"/>
  <c r="E2400" i="5"/>
  <c r="D2401" i="5"/>
  <c r="F2401" i="5" s="1"/>
  <c r="E2401" i="5"/>
  <c r="D2402" i="5"/>
  <c r="F2402" i="5" s="1"/>
  <c r="E2402" i="5"/>
  <c r="D2403" i="5"/>
  <c r="F2403" i="5" s="1"/>
  <c r="E2403" i="5"/>
  <c r="D2404" i="5"/>
  <c r="F2404" i="5" s="1"/>
  <c r="E2404" i="5"/>
  <c r="D2405" i="5"/>
  <c r="F2405" i="5" s="1"/>
  <c r="E2405" i="5"/>
  <c r="D2406" i="5"/>
  <c r="F2406" i="5" s="1"/>
  <c r="E2406" i="5"/>
  <c r="D2407" i="5"/>
  <c r="F2407" i="5" s="1"/>
  <c r="E2407" i="5"/>
  <c r="D2408" i="5"/>
  <c r="F2408" i="5" s="1"/>
  <c r="E2408" i="5"/>
  <c r="D2409" i="5"/>
  <c r="F2409" i="5" s="1"/>
  <c r="E2409" i="5"/>
  <c r="D2410" i="5"/>
  <c r="F2410" i="5" s="1"/>
  <c r="E2410" i="5"/>
  <c r="D2411" i="5"/>
  <c r="F2411" i="5" s="1"/>
  <c r="E2411" i="5"/>
  <c r="D2412" i="5"/>
  <c r="F2412" i="5" s="1"/>
  <c r="E2412" i="5"/>
  <c r="D2413" i="5"/>
  <c r="F2413" i="5" s="1"/>
  <c r="E2413" i="5"/>
  <c r="D2414" i="5"/>
  <c r="F2414" i="5" s="1"/>
  <c r="E2414" i="5"/>
  <c r="D2415" i="5"/>
  <c r="F2415" i="5" s="1"/>
  <c r="E2415" i="5"/>
  <c r="D2416" i="5"/>
  <c r="F2416" i="5" s="1"/>
  <c r="E2416" i="5"/>
  <c r="D2417" i="5"/>
  <c r="F2417" i="5" s="1"/>
  <c r="E2417" i="5"/>
  <c r="D2418" i="5"/>
  <c r="F2418" i="5" s="1"/>
  <c r="E2418" i="5"/>
  <c r="D2419" i="5"/>
  <c r="F2419" i="5" s="1"/>
  <c r="E2419" i="5"/>
  <c r="D2420" i="5"/>
  <c r="F2420" i="5" s="1"/>
  <c r="E2420" i="5"/>
  <c r="D2421" i="5"/>
  <c r="F2421" i="5" s="1"/>
  <c r="E2421" i="5"/>
  <c r="D2422" i="5"/>
  <c r="F2422" i="5" s="1"/>
  <c r="E2422" i="5"/>
  <c r="D2423" i="5"/>
  <c r="F2423" i="5" s="1"/>
  <c r="E2423" i="5"/>
  <c r="D2424" i="5"/>
  <c r="F2424" i="5" s="1"/>
  <c r="E2424" i="5"/>
  <c r="D2425" i="5"/>
  <c r="F2425" i="5" s="1"/>
  <c r="E2425" i="5"/>
  <c r="D2426" i="5"/>
  <c r="F2426" i="5" s="1"/>
  <c r="E2426" i="5"/>
  <c r="D2427" i="5"/>
  <c r="F2427" i="5" s="1"/>
  <c r="E2427" i="5"/>
  <c r="D2428" i="5"/>
  <c r="F2428" i="5" s="1"/>
  <c r="E2428" i="5"/>
  <c r="D2429" i="5"/>
  <c r="F2429" i="5" s="1"/>
  <c r="E2429" i="5"/>
  <c r="D2430" i="5"/>
  <c r="F2430" i="5" s="1"/>
  <c r="E2430" i="5"/>
  <c r="D2431" i="5"/>
  <c r="F2431" i="5" s="1"/>
  <c r="E2431" i="5"/>
  <c r="D2432" i="5"/>
  <c r="F2432" i="5" s="1"/>
  <c r="E2432" i="5"/>
  <c r="D2433" i="5"/>
  <c r="F2433" i="5" s="1"/>
  <c r="E2433" i="5"/>
  <c r="D2434" i="5"/>
  <c r="F2434" i="5" s="1"/>
  <c r="E2434" i="5"/>
  <c r="D2435" i="5"/>
  <c r="F2435" i="5" s="1"/>
  <c r="E2435" i="5"/>
  <c r="D2436" i="5"/>
  <c r="F2436" i="5" s="1"/>
  <c r="E2436" i="5"/>
  <c r="D2437" i="5"/>
  <c r="F2437" i="5" s="1"/>
  <c r="E2437" i="5"/>
  <c r="D2438" i="5"/>
  <c r="F2438" i="5" s="1"/>
  <c r="E2438" i="5"/>
  <c r="D2439" i="5"/>
  <c r="F2439" i="5" s="1"/>
  <c r="E2439" i="5"/>
  <c r="D2440" i="5"/>
  <c r="F2440" i="5" s="1"/>
  <c r="E2440" i="5"/>
  <c r="D2441" i="5"/>
  <c r="F2441" i="5" s="1"/>
  <c r="E2441" i="5"/>
  <c r="D2442" i="5"/>
  <c r="F2442" i="5" s="1"/>
  <c r="E2442" i="5"/>
  <c r="D2443" i="5"/>
  <c r="F2443" i="5" s="1"/>
  <c r="E2443" i="5"/>
  <c r="D2444" i="5"/>
  <c r="F2444" i="5" s="1"/>
  <c r="E2444" i="5"/>
  <c r="D2445" i="5"/>
  <c r="F2445" i="5" s="1"/>
  <c r="E2445" i="5"/>
  <c r="D2446" i="5"/>
  <c r="F2446" i="5" s="1"/>
  <c r="E2446" i="5"/>
  <c r="D2447" i="5"/>
  <c r="F2447" i="5" s="1"/>
  <c r="E2447" i="5"/>
  <c r="D2448" i="5"/>
  <c r="F2448" i="5" s="1"/>
  <c r="E2448" i="5"/>
  <c r="D2449" i="5"/>
  <c r="F2449" i="5" s="1"/>
  <c r="E2449" i="5"/>
  <c r="D2450" i="5"/>
  <c r="F2450" i="5" s="1"/>
  <c r="E2450" i="5"/>
  <c r="D2451" i="5"/>
  <c r="F2451" i="5" s="1"/>
  <c r="E2451" i="5"/>
  <c r="D2452" i="5"/>
  <c r="F2452" i="5" s="1"/>
  <c r="E2452" i="5"/>
  <c r="D2453" i="5"/>
  <c r="F2453" i="5" s="1"/>
  <c r="E2453" i="5"/>
  <c r="D2454" i="5"/>
  <c r="F2454" i="5" s="1"/>
  <c r="E2454" i="5"/>
  <c r="D2455" i="5"/>
  <c r="F2455" i="5" s="1"/>
  <c r="E2455" i="5"/>
  <c r="D2456" i="5"/>
  <c r="F2456" i="5" s="1"/>
  <c r="E2456" i="5"/>
  <c r="D2457" i="5"/>
  <c r="F2457" i="5" s="1"/>
  <c r="E2457" i="5"/>
  <c r="D2458" i="5"/>
  <c r="F2458" i="5" s="1"/>
  <c r="E2458" i="5"/>
  <c r="D2459" i="5"/>
  <c r="F2459" i="5" s="1"/>
  <c r="E2459" i="5"/>
  <c r="D2460" i="5"/>
  <c r="F2460" i="5" s="1"/>
  <c r="E2460" i="5"/>
  <c r="D2461" i="5"/>
  <c r="F2461" i="5" s="1"/>
  <c r="E2461" i="5"/>
  <c r="D2462" i="5"/>
  <c r="F2462" i="5" s="1"/>
  <c r="E2462" i="5"/>
  <c r="D2463" i="5"/>
  <c r="F2463" i="5" s="1"/>
  <c r="E2463" i="5"/>
  <c r="D2464" i="5"/>
  <c r="F2464" i="5" s="1"/>
  <c r="E2464" i="5"/>
  <c r="D2465" i="5"/>
  <c r="F2465" i="5" s="1"/>
  <c r="E2465" i="5"/>
  <c r="D2466" i="5"/>
  <c r="F2466" i="5" s="1"/>
  <c r="E2466" i="5"/>
  <c r="D2467" i="5"/>
  <c r="F2467" i="5" s="1"/>
  <c r="E2467" i="5"/>
  <c r="D2468" i="5"/>
  <c r="F2468" i="5" s="1"/>
  <c r="E2468" i="5"/>
  <c r="D2469" i="5"/>
  <c r="F2469" i="5" s="1"/>
  <c r="E2469" i="5"/>
  <c r="D2470" i="5"/>
  <c r="F2470" i="5" s="1"/>
  <c r="E2470" i="5"/>
  <c r="D2471" i="5"/>
  <c r="F2471" i="5" s="1"/>
  <c r="E2471" i="5"/>
  <c r="D2472" i="5"/>
  <c r="F2472" i="5" s="1"/>
  <c r="E2472" i="5"/>
  <c r="D2473" i="5"/>
  <c r="F2473" i="5" s="1"/>
  <c r="E2473" i="5"/>
  <c r="D2474" i="5"/>
  <c r="F2474" i="5" s="1"/>
  <c r="E2474" i="5"/>
  <c r="D2475" i="5"/>
  <c r="F2475" i="5" s="1"/>
  <c r="E2475" i="5"/>
  <c r="D2476" i="5"/>
  <c r="F2476" i="5" s="1"/>
  <c r="E2476" i="5"/>
  <c r="D2477" i="5"/>
  <c r="F2477" i="5" s="1"/>
  <c r="E2477" i="5"/>
  <c r="D2478" i="5"/>
  <c r="F2478" i="5" s="1"/>
  <c r="E2478" i="5"/>
  <c r="D2479" i="5"/>
  <c r="F2479" i="5" s="1"/>
  <c r="E2479" i="5"/>
  <c r="D2480" i="5"/>
  <c r="F2480" i="5" s="1"/>
  <c r="E2480" i="5"/>
  <c r="D2481" i="5"/>
  <c r="F2481" i="5" s="1"/>
  <c r="E2481" i="5"/>
  <c r="D2482" i="5"/>
  <c r="F2482" i="5" s="1"/>
  <c r="E2482" i="5"/>
  <c r="D2483" i="5"/>
  <c r="F2483" i="5" s="1"/>
  <c r="E2483" i="5"/>
  <c r="D2484" i="5"/>
  <c r="F2484" i="5" s="1"/>
  <c r="E2484" i="5"/>
  <c r="D2485" i="5"/>
  <c r="F2485" i="5" s="1"/>
  <c r="E2485" i="5"/>
  <c r="D2486" i="5"/>
  <c r="F2486" i="5" s="1"/>
  <c r="E2486" i="5"/>
  <c r="D2487" i="5"/>
  <c r="F2487" i="5" s="1"/>
  <c r="E2487" i="5"/>
  <c r="D2488" i="5"/>
  <c r="F2488" i="5" s="1"/>
  <c r="E2488" i="5"/>
  <c r="D2489" i="5"/>
  <c r="F2489" i="5" s="1"/>
  <c r="E2489" i="5"/>
  <c r="D2490" i="5"/>
  <c r="F2490" i="5" s="1"/>
  <c r="E2490" i="5"/>
  <c r="D2491" i="5"/>
  <c r="F2491" i="5" s="1"/>
  <c r="E2491" i="5"/>
  <c r="D2492" i="5"/>
  <c r="F2492" i="5" s="1"/>
  <c r="E2492" i="5"/>
  <c r="D2493" i="5"/>
  <c r="F2493" i="5" s="1"/>
  <c r="E2493" i="5"/>
  <c r="D2494" i="5"/>
  <c r="F2494" i="5" s="1"/>
  <c r="E2494" i="5"/>
  <c r="D2495" i="5"/>
  <c r="F2495" i="5" s="1"/>
  <c r="E2495" i="5"/>
  <c r="D2496" i="5"/>
  <c r="F2496" i="5" s="1"/>
  <c r="E2496" i="5"/>
  <c r="D2497" i="5"/>
  <c r="F2497" i="5" s="1"/>
  <c r="E2497" i="5"/>
  <c r="D2498" i="5"/>
  <c r="F2498" i="5" s="1"/>
  <c r="E2498" i="5"/>
  <c r="D2499" i="5"/>
  <c r="F2499" i="5" s="1"/>
  <c r="E2499" i="5"/>
  <c r="D2500" i="5"/>
  <c r="F2500" i="5" s="1"/>
  <c r="E2500" i="5"/>
  <c r="D2501" i="5"/>
  <c r="F2501" i="5" s="1"/>
  <c r="E2501" i="5"/>
  <c r="D2502" i="5"/>
  <c r="F2502" i="5" s="1"/>
  <c r="E2502" i="5"/>
  <c r="D2503" i="5"/>
  <c r="F2503" i="5" s="1"/>
  <c r="E2503" i="5"/>
  <c r="D2504" i="5"/>
  <c r="F2504" i="5" s="1"/>
  <c r="E2504" i="5"/>
  <c r="F5" i="5" l="1"/>
  <c r="G51" i="10"/>
  <c r="B50" i="10"/>
  <c r="G50" i="10" s="1"/>
  <c r="A50" i="10"/>
  <c r="G6" i="10"/>
  <c r="N11" i="4"/>
  <c r="C39" i="10"/>
  <c r="F39" i="10" s="1"/>
  <c r="C38" i="10"/>
  <c r="C37" i="10"/>
  <c r="F37" i="10" s="1"/>
  <c r="C36" i="10"/>
  <c r="C34" i="10"/>
  <c r="F34" i="10" s="1"/>
  <c r="C33" i="10"/>
  <c r="F33" i="10" s="1"/>
  <c r="C32" i="10"/>
  <c r="F32" i="10" s="1"/>
  <c r="C31" i="10"/>
  <c r="F31" i="10" s="1"/>
  <c r="C11" i="10"/>
  <c r="B32" i="10"/>
  <c r="B33" i="10"/>
  <c r="B34" i="10"/>
  <c r="B31" i="10"/>
  <c r="C29" i="10"/>
  <c r="F29" i="10" s="1"/>
  <c r="C28" i="10"/>
  <c r="F28" i="10" s="1"/>
  <c r="C27" i="10"/>
  <c r="F27" i="10" s="1"/>
  <c r="C26" i="10"/>
  <c r="F26" i="10" s="1"/>
  <c r="B27" i="10"/>
  <c r="B28" i="10"/>
  <c r="B29" i="10"/>
  <c r="B26" i="10"/>
  <c r="C24" i="10"/>
  <c r="F24" i="10" s="1"/>
  <c r="C23" i="10"/>
  <c r="F23" i="10" s="1"/>
  <c r="C22" i="10"/>
  <c r="F22" i="10" s="1"/>
  <c r="C21" i="10"/>
  <c r="F21" i="10" s="1"/>
  <c r="B22" i="10"/>
  <c r="B23" i="10"/>
  <c r="B24" i="10"/>
  <c r="B21" i="10"/>
  <c r="C19" i="10"/>
  <c r="F19" i="10" s="1"/>
  <c r="C18" i="10"/>
  <c r="F18" i="10" s="1"/>
  <c r="C17" i="10"/>
  <c r="F17" i="10" s="1"/>
  <c r="C16" i="10"/>
  <c r="F16" i="10" s="1"/>
  <c r="B17" i="10"/>
  <c r="B18" i="10"/>
  <c r="B19" i="10"/>
  <c r="B16" i="10"/>
  <c r="A51" i="10" l="1"/>
  <c r="C51" i="10" s="1"/>
  <c r="F51" i="10" s="1"/>
  <c r="F36" i="10"/>
  <c r="F38" i="10"/>
  <c r="D11" i="4"/>
  <c r="B51" i="10" l="1"/>
  <c r="A39" i="10" l="1"/>
  <c r="A38" i="10"/>
  <c r="A37" i="10"/>
  <c r="A36" i="10"/>
  <c r="A34" i="10"/>
  <c r="A33" i="10"/>
  <c r="A32" i="10"/>
  <c r="A31" i="10"/>
  <c r="A29" i="10"/>
  <c r="A28" i="10"/>
  <c r="A27" i="10"/>
  <c r="A26" i="10"/>
  <c r="A24" i="10"/>
  <c r="A23" i="10"/>
  <c r="A22" i="10"/>
  <c r="A21" i="10"/>
  <c r="A19" i="10"/>
  <c r="A18" i="10"/>
  <c r="A17" i="10"/>
  <c r="A16" i="10"/>
  <c r="A10" i="10"/>
  <c r="A49" i="10"/>
  <c r="A48" i="10"/>
  <c r="A47" i="10"/>
  <c r="A46" i="10"/>
  <c r="A45" i="10"/>
  <c r="A44" i="10"/>
  <c r="A43" i="10"/>
  <c r="A42" i="10"/>
  <c r="A41" i="10"/>
  <c r="A40" i="10"/>
  <c r="A35" i="10"/>
  <c r="A30" i="10"/>
  <c r="A25" i="10"/>
  <c r="A20" i="10"/>
  <c r="A15" i="10"/>
  <c r="F35" i="4" l="1"/>
  <c r="F36" i="4"/>
  <c r="F37" i="4"/>
  <c r="F34" i="4"/>
  <c r="F29" i="4"/>
  <c r="F30" i="4"/>
  <c r="F31" i="4"/>
  <c r="F28" i="4"/>
  <c r="C43" i="10" l="1"/>
  <c r="F49" i="4"/>
  <c r="F48" i="4"/>
  <c r="F47" i="4"/>
  <c r="F46" i="4"/>
  <c r="H45" i="4"/>
  <c r="B78" i="4" l="1"/>
  <c r="F3" i="4"/>
  <c r="C5" i="10"/>
  <c r="D5" i="10" s="1"/>
  <c r="C6" i="10"/>
  <c r="F6" i="10" s="1"/>
  <c r="C50" i="10"/>
  <c r="O24" i="4"/>
  <c r="O25" i="4"/>
  <c r="O26" i="4"/>
  <c r="O23" i="4"/>
  <c r="C2" i="10"/>
  <c r="C49" i="10"/>
  <c r="F49" i="10" s="1"/>
  <c r="C48" i="10"/>
  <c r="F48" i="10" s="1"/>
  <c r="C47" i="10"/>
  <c r="F47" i="10" s="1"/>
  <c r="C46" i="10"/>
  <c r="F46" i="10" s="1"/>
  <c r="C45" i="10"/>
  <c r="F45" i="10" s="1"/>
  <c r="C44" i="10"/>
  <c r="F44" i="10" s="1"/>
  <c r="F43" i="10"/>
  <c r="C42" i="10"/>
  <c r="F42" i="10" s="1"/>
  <c r="C41" i="10"/>
  <c r="F41" i="10" s="1"/>
  <c r="C40" i="10"/>
  <c r="F40" i="10" s="1"/>
  <c r="C14" i="10"/>
  <c r="C13" i="10"/>
  <c r="F13" i="10" s="1"/>
  <c r="C12" i="10"/>
  <c r="F12" i="10" s="1"/>
  <c r="F11" i="10"/>
  <c r="C9" i="10"/>
  <c r="D9" i="10" s="1"/>
  <c r="C8" i="10"/>
  <c r="F8" i="10" s="1"/>
  <c r="C7" i="10"/>
  <c r="D7" i="10" s="1"/>
  <c r="B49" i="10"/>
  <c r="B48" i="10"/>
  <c r="B47" i="10"/>
  <c r="B46" i="10"/>
  <c r="B45" i="10"/>
  <c r="B44" i="10"/>
  <c r="B43" i="10"/>
  <c r="B42" i="10"/>
  <c r="B41" i="10"/>
  <c r="B40" i="10"/>
  <c r="B37" i="10"/>
  <c r="B38" i="10"/>
  <c r="B39" i="10"/>
  <c r="B36" i="10"/>
  <c r="B12" i="10"/>
  <c r="G11" i="10" s="1"/>
  <c r="B13" i="10"/>
  <c r="G12" i="10" s="1"/>
  <c r="B14" i="10"/>
  <c r="G13" i="10" s="1"/>
  <c r="B11" i="10"/>
  <c r="G10" i="10" s="1"/>
  <c r="B9" i="10"/>
  <c r="B8" i="10"/>
  <c r="B7" i="10"/>
  <c r="B6" i="10"/>
  <c r="F14" i="10" l="1"/>
  <c r="D14" i="10"/>
  <c r="G14" i="10"/>
  <c r="D11" i="10"/>
  <c r="F5" i="10"/>
  <c r="D8" i="10"/>
  <c r="F9" i="10"/>
  <c r="F7" i="10"/>
  <c r="O27" i="4"/>
  <c r="I54" i="10" s="1"/>
  <c r="F50" i="10"/>
  <c r="D13" i="10"/>
  <c r="D12" i="10"/>
  <c r="N10" i="4"/>
  <c r="N9" i="4"/>
  <c r="F55" i="4"/>
  <c r="F54" i="4"/>
  <c r="F53" i="4"/>
  <c r="F43" i="4"/>
  <c r="F42" i="4"/>
  <c r="F41" i="4"/>
  <c r="F52" i="4"/>
  <c r="F40" i="4"/>
  <c r="N25" i="4"/>
  <c r="N26" i="4"/>
  <c r="N24" i="4"/>
  <c r="N23" i="4"/>
  <c r="C4" i="10"/>
  <c r="A5" i="10"/>
  <c r="D28" i="10" l="1"/>
  <c r="D26" i="10"/>
  <c r="D23" i="10"/>
  <c r="D21" i="10"/>
  <c r="D18" i="10"/>
  <c r="D16" i="10"/>
  <c r="D33" i="10"/>
  <c r="D31" i="10"/>
  <c r="D38" i="10"/>
  <c r="D36" i="10"/>
  <c r="D49" i="10"/>
  <c r="D47" i="10"/>
  <c r="D45" i="10"/>
  <c r="D43" i="10"/>
  <c r="D41" i="10"/>
  <c r="D29" i="10"/>
  <c r="D27" i="10"/>
  <c r="D24" i="10"/>
  <c r="D22" i="10"/>
  <c r="D19" i="10"/>
  <c r="D17" i="10"/>
  <c r="D34" i="10"/>
  <c r="D32" i="10"/>
  <c r="D39" i="10"/>
  <c r="D37" i="10"/>
  <c r="D51" i="10"/>
  <c r="D48" i="10"/>
  <c r="D46" i="10"/>
  <c r="D44" i="10"/>
  <c r="D42" i="10"/>
  <c r="D40" i="10"/>
  <c r="N12" i="4"/>
  <c r="D4" i="10"/>
  <c r="F4" i="10"/>
  <c r="N27" i="4"/>
  <c r="B5" i="10"/>
  <c r="B4" i="10"/>
  <c r="H90" i="4" l="1"/>
  <c r="F90" i="4"/>
  <c r="C90" i="4"/>
  <c r="I90" i="4"/>
  <c r="G90" i="4"/>
  <c r="E90" i="4"/>
  <c r="D90" i="4"/>
  <c r="H6" i="10"/>
  <c r="D50" i="10" s="1"/>
  <c r="H54" i="10"/>
  <c r="J54" i="10" s="1"/>
  <c r="F54" i="10" s="1"/>
  <c r="B90" i="4"/>
  <c r="B10" i="4" s="1"/>
  <c r="H53" i="10"/>
  <c r="H39" i="4"/>
  <c r="B2" i="10"/>
  <c r="A14" i="10"/>
  <c r="A13" i="10"/>
  <c r="A12" i="10"/>
  <c r="A11" i="10"/>
  <c r="A9" i="10"/>
  <c r="A8" i="10"/>
  <c r="A7" i="10"/>
  <c r="A4" i="10"/>
  <c r="F55" i="10" l="1"/>
  <c r="A6" i="10"/>
  <c r="D6" i="10" s="1"/>
  <c r="F53" i="10"/>
  <c r="F52" i="10"/>
  <c r="F56" i="10" l="1"/>
  <c r="D2" i="10" s="1"/>
  <c r="I3" i="4" s="1"/>
</calcChain>
</file>

<file path=xl/comments1.xml><?xml version="1.0" encoding="utf-8"?>
<comments xmlns="http://schemas.openxmlformats.org/spreadsheetml/2006/main">
  <authors>
    <author>Connors, Jared M</author>
  </authors>
  <commentList>
    <comment ref="C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<sst xmlns="http://schemas.openxmlformats.org/spreadsheetml/2006/main" count="4545" uniqueCount="2691">
  <si>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</si>
  <si>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</si>
  <si>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</si>
  <si>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</si>
  <si>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</si>
  <si>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</si>
  <si>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</si>
  <si>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</si>
  <si>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</si>
  <si>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</si>
  <si>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</si>
  <si>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</si>
  <si>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</si>
  <si>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</si>
  <si>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</si>
  <si>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</si>
  <si>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</si>
  <si>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</si>
  <si>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</si>
  <si>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</si>
  <si>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</si>
  <si>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</si>
  <si>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</si>
  <si>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</si>
  <si>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</si>
  <si>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</si>
  <si>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</si>
  <si>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</si>
  <si>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</si>
  <si>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</si>
  <si>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</si>
  <si>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</si>
  <si>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</si>
  <si>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</si>
  <si>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</si>
  <si>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</si>
  <si>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</si>
  <si>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</si>
  <si>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</si>
  <si>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</si>
  <si>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</si>
  <si>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</si>
  <si>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</si>
  <si>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</si>
  <si>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</si>
  <si>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</si>
  <si>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</si>
  <si>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</si>
  <si>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</si>
  <si>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</si>
  <si>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</si>
  <si>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</si>
  <si>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</si>
  <si>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</si>
  <si>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</si>
  <si>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</si>
  <si>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</si>
  <si>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</si>
  <si>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</si>
  <si>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</si>
  <si>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</si>
  <si>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</si>
  <si>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</si>
  <si>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</si>
  <si>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</si>
  <si>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</si>
  <si>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</si>
  <si>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</si>
  <si>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</si>
  <si>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</si>
  <si>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</si>
  <si>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</si>
  <si>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</si>
  <si>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</si>
  <si>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</si>
  <si>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</si>
  <si>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</si>
  <si>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</si>
  <si>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</si>
  <si>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</si>
  <si>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</si>
  <si>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</si>
  <si>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</si>
  <si>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</si>
  <si>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</si>
  <si>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</si>
  <si>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</si>
  <si>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</si>
  <si>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</si>
  <si>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</si>
  <si>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</si>
  <si>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</si>
  <si>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</si>
  <si>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</si>
  <si>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</si>
  <si>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</si>
  <si>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</si>
  <si>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</si>
  <si>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</si>
  <si>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</si>
  <si>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</si>
  <si>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</si>
  <si>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</si>
  <si>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</si>
  <si>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</si>
  <si>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</si>
  <si>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</si>
  <si>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</si>
  <si>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</si>
  <si>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</si>
  <si>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</si>
  <si>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</si>
  <si>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</si>
  <si>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</si>
  <si>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</si>
  <si>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</si>
  <si>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</si>
  <si>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</si>
  <si>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</si>
  <si>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</si>
  <si>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</si>
  <si>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</si>
  <si>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</si>
  <si>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</si>
  <si>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</si>
  <si>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</si>
  <si>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</si>
  <si>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</si>
  <si>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</si>
  <si>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</si>
  <si>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</si>
  <si>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</si>
  <si>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</si>
  <si>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</si>
  <si>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</si>
  <si>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</si>
  <si>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</si>
  <si>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</si>
  <si>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</si>
  <si>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</si>
  <si>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</si>
  <si>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</si>
  <si>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</si>
  <si>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</si>
  <si>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</si>
  <si>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</si>
  <si>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</si>
  <si>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</si>
  <si>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</si>
  <si>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</si>
  <si>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</si>
  <si>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</si>
  <si>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</si>
  <si>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</si>
  <si>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</si>
  <si>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</si>
  <si>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</si>
  <si>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</si>
  <si>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</si>
  <si>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</si>
  <si>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</si>
  <si>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</si>
  <si>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</si>
  <si>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</si>
  <si>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</si>
  <si>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</si>
  <si>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</si>
  <si>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</si>
  <si>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</si>
  <si>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</si>
  <si>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</si>
  <si>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</si>
  <si>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</si>
  <si>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</si>
  <si>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</si>
  <si>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</si>
  <si>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</si>
  <si>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</si>
  <si>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</si>
  <si>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</si>
  <si>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</si>
  <si>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</si>
  <si>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</si>
  <si>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</si>
  <si>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</si>
  <si>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</si>
  <si>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</si>
  <si>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</si>
  <si>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</si>
  <si>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</si>
  <si>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</si>
  <si>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</si>
  <si>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</si>
  <si>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</si>
  <si>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</si>
  <si>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</si>
  <si>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</si>
  <si>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</si>
  <si>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</si>
  <si>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</si>
  <si>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</si>
  <si>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</si>
  <si>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</si>
  <si>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</si>
  <si>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</si>
  <si>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</si>
  <si>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</si>
  <si>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</si>
  <si>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</si>
  <si>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</si>
  <si>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</si>
  <si>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</si>
  <si>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</si>
  <si>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</si>
  <si>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</si>
  <si>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</si>
  <si>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</si>
  <si>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</si>
  <si>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</si>
  <si>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</si>
  <si>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</si>
  <si>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</si>
  <si>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</si>
  <si>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</si>
  <si>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</si>
  <si>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</si>
  <si>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</si>
  <si>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</si>
  <si>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</si>
  <si>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</si>
  <si>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</si>
  <si>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</si>
  <si>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</si>
  <si>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</si>
  <si>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</si>
  <si>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</si>
  <si>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</si>
  <si>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</si>
  <si>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</si>
  <si>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</si>
  <si>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</si>
  <si>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</si>
  <si>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</si>
  <si>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</si>
  <si>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</si>
  <si>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</si>
  <si>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</si>
  <si>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</si>
  <si>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</si>
  <si>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</si>
  <si>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</si>
  <si>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</si>
  <si>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</si>
  <si>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</si>
  <si>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</si>
  <si>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</si>
  <si>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</si>
  <si>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</si>
  <si>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</si>
  <si>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</si>
  <si>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</si>
  <si>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</si>
  <si>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</si>
  <si>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</si>
  <si>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</si>
  <si>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</si>
  <si>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</si>
  <si>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</si>
  <si>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</si>
  <si>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</si>
  <si>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</si>
  <si>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</si>
  <si>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</si>
  <si>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</si>
  <si>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</si>
  <si>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</si>
  <si>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</si>
  <si>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</si>
  <si>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</si>
  <si>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</si>
  <si>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</si>
  <si>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</si>
  <si>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</si>
  <si>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</si>
  <si>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</si>
  <si>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</si>
  <si>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</si>
  <si>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</si>
  <si>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</si>
  <si>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</si>
  <si>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</si>
  <si>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</si>
  <si>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</si>
  <si>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</si>
  <si>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</si>
  <si>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</si>
  <si>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</si>
  <si>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</si>
  <si>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</si>
  <si>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</si>
  <si>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</si>
  <si>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</si>
  <si>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</si>
  <si>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</si>
  <si>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</si>
  <si>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</si>
  <si>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</si>
  <si>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</si>
  <si>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</si>
  <si>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</si>
  <si>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</si>
  <si>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</si>
  <si>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</si>
  <si>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</si>
  <si>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</si>
  <si>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</si>
  <si>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</si>
  <si>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</si>
  <si>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</si>
  <si>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</si>
  <si>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</si>
  <si>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</si>
  <si>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</si>
  <si>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</si>
  <si>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</si>
  <si>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</si>
  <si>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</si>
  <si>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</si>
  <si>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</si>
  <si>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</si>
  <si>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</si>
  <si>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</si>
  <si>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</si>
  <si>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</si>
  <si>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</si>
  <si>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</si>
  <si>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</si>
  <si>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</si>
  <si>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</si>
  <si>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</si>
  <si>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</si>
  <si>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</si>
  <si>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</si>
  <si>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</si>
  <si>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</si>
  <si>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</si>
  <si>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</si>
  <si>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</si>
  <si>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</si>
  <si>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</si>
  <si>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</si>
  <si>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</si>
  <si>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</si>
  <si>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</si>
  <si>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</si>
  <si>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</si>
  <si>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</si>
  <si>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</si>
  <si>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</si>
  <si>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</si>
  <si>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</si>
  <si>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</si>
  <si>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</si>
  <si>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</si>
  <si>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</si>
  <si>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</si>
  <si>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</si>
  <si>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</si>
  <si>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</si>
  <si>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</si>
  <si>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</si>
  <si>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</si>
  <si>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</si>
  <si>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</si>
  <si>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</si>
  <si>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</si>
  <si>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</si>
  <si>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</si>
  <si>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</si>
  <si>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</si>
  <si>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</si>
  <si>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</si>
  <si>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</si>
  <si>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</si>
  <si>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</si>
  <si>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</si>
  <si>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</si>
  <si>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</si>
  <si>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</si>
  <si>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</si>
  <si>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</si>
  <si>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</si>
  <si>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</si>
  <si>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</si>
  <si>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</si>
  <si>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</si>
  <si>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</si>
  <si>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</si>
  <si>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</si>
  <si>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</si>
  <si>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</si>
  <si>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</si>
  <si>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</si>
  <si>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</si>
  <si>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</si>
  <si>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</si>
  <si>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</si>
  <si>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</si>
  <si>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</si>
  <si>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</si>
  <si>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</si>
  <si>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</si>
  <si>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</si>
  <si>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</si>
  <si>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</si>
  <si>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</si>
  <si>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</si>
  <si>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</si>
  <si>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</si>
  <si>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</si>
  <si>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</si>
  <si>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</si>
  <si>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</si>
  <si>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</si>
  <si>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</si>
  <si>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</si>
  <si>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</si>
  <si>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</si>
  <si>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</si>
  <si>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</si>
  <si>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</si>
  <si>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</si>
  <si>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</si>
  <si>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</si>
  <si>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</si>
  <si>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</si>
  <si>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</si>
  <si>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</si>
  <si>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</si>
  <si>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</si>
  <si>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</si>
  <si>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</si>
  <si>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</si>
  <si>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</si>
  <si>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</si>
  <si>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</si>
  <si>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</si>
  <si>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</si>
  <si>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</si>
  <si>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</si>
  <si>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</si>
  <si>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</si>
  <si>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</si>
  <si>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</si>
  <si>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</si>
  <si>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</si>
  <si>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</si>
  <si>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</si>
  <si>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</si>
  <si>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</si>
  <si>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</si>
  <si>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</si>
  <si>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</si>
  <si>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</si>
  <si>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</si>
  <si>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</si>
  <si>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</si>
  <si>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</si>
  <si>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</si>
  <si>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</si>
  <si>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</si>
  <si>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</si>
  <si>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</si>
  <si>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</si>
  <si>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</si>
  <si>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</si>
  <si>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</si>
  <si>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</si>
  <si>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</si>
  <si>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</si>
  <si>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</si>
  <si>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</si>
  <si>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</si>
  <si>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</si>
  <si>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</si>
  <si>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</si>
  <si>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</si>
  <si>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</si>
  <si>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</si>
  <si>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</si>
  <si>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</si>
  <si>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</si>
  <si>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</si>
  <si>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</si>
  <si>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</si>
  <si>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</si>
  <si>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</si>
  <si>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</si>
  <si>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</si>
  <si>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</si>
  <si>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</si>
  <si>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</si>
  <si>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</si>
  <si>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</si>
  <si>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</si>
  <si>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</si>
  <si>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</si>
  <si>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</si>
  <si>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</si>
  <si>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</si>
  <si>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</si>
  <si>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</si>
  <si>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</si>
  <si>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</si>
  <si>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</si>
  <si>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</si>
  <si>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</si>
  <si>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</si>
  <si>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</si>
  <si>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</si>
  <si>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</si>
  <si>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</si>
  <si>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</si>
  <si>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</si>
  <si>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</si>
  <si>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</si>
  <si>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</si>
  <si>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</si>
  <si>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</si>
  <si>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</si>
  <si>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</si>
  <si>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</si>
  <si>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</si>
  <si>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</si>
  <si>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</si>
  <si>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</si>
  <si>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</si>
  <si>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</si>
  <si>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</si>
  <si>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</si>
  <si>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</si>
  <si>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</si>
  <si>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</si>
  <si>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</si>
  <si>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</si>
  <si>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</si>
  <si>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</si>
  <si>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</si>
  <si>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</si>
  <si>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</si>
  <si>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</si>
  <si>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</si>
  <si>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</si>
  <si>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</si>
  <si>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</si>
  <si>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</si>
  <si>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</si>
  <si>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</si>
  <si>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</si>
  <si>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</si>
  <si>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</si>
  <si>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</si>
  <si>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</si>
  <si>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</si>
  <si>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</si>
  <si>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</si>
  <si>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</si>
  <si>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</si>
  <si>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</si>
  <si>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</si>
  <si>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</si>
  <si>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</si>
  <si>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</si>
  <si>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</si>
  <si>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</si>
  <si>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</si>
  <si>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</si>
  <si>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</si>
  <si>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</si>
  <si>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</si>
  <si>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</si>
  <si>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</si>
  <si>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</si>
  <si>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</si>
  <si>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</si>
  <si>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</si>
  <si>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</si>
  <si>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</si>
  <si>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</si>
  <si>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</si>
  <si>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</si>
  <si>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</si>
  <si>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</si>
  <si>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</si>
  <si>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</si>
  <si>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</si>
  <si>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</si>
  <si>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</si>
  <si>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</si>
  <si>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</si>
  <si>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</si>
  <si>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</si>
  <si>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</si>
  <si>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</si>
  <si>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</si>
  <si>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</si>
  <si>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</si>
  <si>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</si>
  <si>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</si>
  <si>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</si>
  <si>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</si>
  <si>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</si>
  <si>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</si>
  <si>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</si>
  <si>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</si>
  <si>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</si>
  <si>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</si>
  <si>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</si>
  <si>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</si>
  <si>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</si>
  <si>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</si>
  <si>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</si>
  <si>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</si>
  <si>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</si>
  <si>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</si>
  <si>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</si>
  <si>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</si>
  <si>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</si>
  <si>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</si>
  <si>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</si>
  <si>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</si>
  <si>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</si>
  <si>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</si>
  <si>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</si>
  <si>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</si>
  <si>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</si>
  <si>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</si>
  <si>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</si>
  <si>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</si>
  <si>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</si>
  <si>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</si>
  <si>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</si>
  <si>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</si>
  <si>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</si>
  <si>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</si>
  <si>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</si>
  <si>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</si>
  <si>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</si>
  <si>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</si>
  <si>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</si>
  <si>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</si>
  <si>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</si>
  <si>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</si>
  <si>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</si>
  <si>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</si>
  <si>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</si>
  <si>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</si>
  <si>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</si>
  <si>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</si>
  <si>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</si>
  <si>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</si>
  <si>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</si>
  <si>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</si>
  <si>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</si>
  <si>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</si>
  <si>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</si>
  <si>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</si>
  <si>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</si>
  <si>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</si>
  <si>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</si>
  <si>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</si>
  <si>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</si>
  <si>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</si>
  <si>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</si>
  <si>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</si>
  <si>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</si>
  <si>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</si>
  <si>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</si>
  <si>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</si>
  <si>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</si>
  <si>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</si>
  <si>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</si>
  <si>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</si>
  <si>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</si>
  <si>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</si>
  <si>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</si>
  <si>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</si>
  <si>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</si>
  <si>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</si>
  <si>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</si>
  <si>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</si>
  <si>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</si>
  <si>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</si>
  <si>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</si>
  <si>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</si>
  <si>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</si>
  <si>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</si>
  <si>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</si>
  <si>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</si>
  <si>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</si>
  <si>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</si>
  <si>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</si>
  <si>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</si>
  <si>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</si>
  <si>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</si>
  <si>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</si>
  <si>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</si>
  <si>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</si>
  <si>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</si>
  <si>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</si>
  <si>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</si>
  <si>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</si>
  <si>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</si>
  <si>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</si>
  <si>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</si>
  <si>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</si>
  <si>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</si>
  <si>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</si>
  <si>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</si>
  <si>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</si>
  <si>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</si>
  <si>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</si>
  <si>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</si>
  <si>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</si>
  <si>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</si>
  <si>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</si>
  <si>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</si>
  <si>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</si>
  <si>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</si>
  <si>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</si>
  <si>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</si>
  <si>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</si>
  <si>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</si>
  <si>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</si>
  <si>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</si>
  <si>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</si>
  <si>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</si>
  <si>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</si>
  <si>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</si>
  <si>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</si>
  <si>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</si>
  <si>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</si>
  <si>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</si>
  <si>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</si>
  <si>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</si>
  <si>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</si>
  <si>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</si>
  <si>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</si>
  <si>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</si>
  <si>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</si>
  <si>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</si>
  <si>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</si>
  <si>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</si>
  <si>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</si>
  <si>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</si>
  <si>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</si>
  <si>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</si>
  <si>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</si>
  <si>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</si>
  <si>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</si>
  <si>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</si>
  <si>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</si>
  <si>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</si>
  <si>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</si>
  <si>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</si>
  <si>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</si>
  <si>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</si>
  <si>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</si>
  <si>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</si>
  <si>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</si>
  <si>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</si>
  <si>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</si>
  <si>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</si>
  <si>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</si>
  <si>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</si>
  <si>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</si>
  <si>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</si>
  <si>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</si>
  <si>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</si>
  <si>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</si>
  <si>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</si>
  <si>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</si>
  <si>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</si>
  <si>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</si>
  <si>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</si>
  <si>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</si>
  <si>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</si>
  <si>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</si>
  <si>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</si>
  <si>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</si>
  <si>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</si>
  <si>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</si>
  <si>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</si>
  <si>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</si>
  <si>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</si>
  <si>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</si>
  <si>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</si>
  <si>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</si>
  <si>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</si>
  <si>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</si>
  <si>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</si>
  <si>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</si>
  <si>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</si>
  <si>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</si>
  <si>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</si>
  <si>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</si>
  <si>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</si>
  <si>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</si>
  <si>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</si>
  <si>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</si>
  <si>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</si>
  <si>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</si>
  <si>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</si>
  <si>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</si>
  <si>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</si>
  <si>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</si>
  <si>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</si>
  <si>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</si>
  <si>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</si>
  <si>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</si>
  <si>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</si>
  <si>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</si>
  <si>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</si>
  <si>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</si>
  <si>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</si>
  <si>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</si>
  <si>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</si>
  <si>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</si>
  <si>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</si>
  <si>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</si>
  <si>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</si>
  <si>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</si>
  <si>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</si>
  <si>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</si>
  <si>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</si>
  <si>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</si>
  <si>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</si>
  <si>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</si>
  <si>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Instructions for completing Questions A. – J. (rows 53 - 73).
Provide answers in ENGLISH only</t>
  </si>
  <si>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</si>
  <si>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</si>
  <si>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</si>
  <si>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</si>
  <si>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</si>
  <si>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</si>
  <si>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</si>
  <si>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</si>
  <si>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</si>
  <si>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</si>
  <si>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</si>
  <si>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</si>
  <si>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</si>
  <si>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</si>
  <si>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</si>
  <si>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</si>
  <si>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</si>
  <si>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</si>
  <si>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theme="1"/>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</si>
  <si>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</si>
  <si>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</si>
  <si>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</si>
  <si>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</si>
  <si>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</si>
  <si>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</si>
  <si>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</si>
  <si>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</si>
  <si>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</si>
  <si>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</si>
  <si>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</si>
  <si>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</si>
  <si>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</si>
  <si>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</si>
  <si>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</si>
  <si>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theme="1"/>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</si>
  <si>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</si>
  <si>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</si>
  <si>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</si>
  <si>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</si>
  <si>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</si>
  <si>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</si>
  <si>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</si>
  <si>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</si>
  <si>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</si>
  <si>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</si>
  <si>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</si>
  <si>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</si>
  <si>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</si>
  <si>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</si>
  <si>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theme="1"/>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</si>
  <si>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</si>
  <si>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</si>
  <si>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</si>
  <si>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</si>
  <si>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</si>
  <si>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</si>
  <si>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</si>
  <si>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</si>
  <si>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</si>
  <si>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</si>
  <si>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</si>
  <si>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</si>
  <si>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</si>
  <si>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</si>
  <si>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</si>
  <si>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</si>
  <si>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</si>
  <si>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</si>
  <si>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</si>
  <si>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</si>
  <si>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</si>
  <si>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</si>
  <si>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</si>
  <si>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</si>
  <si>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</si>
  <si>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</si>
  <si>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</si>
  <si>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</si>
  <si>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</si>
  <si>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</si>
  <si>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</si>
  <si>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</si>
  <si>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</si>
  <si>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</si>
  <si>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</si>
  <si>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</si>
  <si>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</si>
  <si>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</si>
  <si>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</si>
  <si>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</si>
  <si>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</si>
  <si>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</si>
  <si>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</si>
  <si>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</si>
  <si>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</si>
  <si>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</si>
  <si>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theme="1"/>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</si>
  <si>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</si>
  <si>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</si>
  <si>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</si>
  <si>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</si>
  <si>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theme="1"/>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</si>
  <si>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</si>
  <si>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</si>
  <si>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</si>
  <si>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</si>
  <si>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</si>
  <si>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</si>
  <si>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</si>
  <si>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</si>
  <si>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</si>
  <si>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</si>
  <si>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</si>
  <si>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</si>
  <si>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</si>
  <si>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</si>
  <si>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</si>
  <si>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</si>
  <si>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</si>
  <si>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</si>
  <si>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</si>
  <si>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</si>
  <si>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</si>
  <si>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</si>
  <si>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</si>
  <si>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</si>
  <si>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theme="1"/>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theme="1"/>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</si>
  <si>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</si>
  <si>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</si>
  <si>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</si>
  <si>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</si>
  <si>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</si>
  <si>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</si>
  <si>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</si>
  <si>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</si>
  <si>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</si>
  <si>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</si>
  <si>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</si>
  <si>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</si>
  <si>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</si>
  <si>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</si>
  <si>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</si>
  <si>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</si>
  <si>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</si>
  <si>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</si>
  <si>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</si>
  <si>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</si>
  <si>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</si>
  <si>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theme="1"/>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theme="1"/>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</si>
  <si>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</si>
  <si>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</si>
  <si>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</si>
  <si>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</si>
  <si>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</si>
  <si>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</si>
  <si>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</si>
  <si>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</si>
  <si>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</si>
  <si>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</si>
  <si>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</si>
  <si>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</si>
  <si>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</si>
  <si>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</si>
  <si>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</si>
  <si>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</si>
  <si>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</si>
  <si>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</si>
  <si>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</si>
  <si>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</si>
  <si>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</si>
  <si>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</si>
  <si>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</si>
  <si>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</si>
  <si>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</si>
  <si>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</si>
  <si>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</si>
  <si>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</si>
  <si>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</si>
  <si>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</si>
  <si>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</si>
  <si>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</si>
  <si>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</si>
  <si>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</si>
  <si>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</si>
  <si>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</si>
  <si>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</si>
  <si>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</si>
  <si>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</si>
  <si>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</si>
  <si>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</si>
  <si>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</si>
  <si>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</si>
  <si>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</si>
  <si>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</si>
  <si>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</si>
  <si>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</si>
  <si>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</si>
  <si>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</si>
  <si>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</si>
  <si>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</si>
  <si>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</si>
  <si>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</si>
  <si>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</si>
  <si>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</si>
  <si>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</si>
  <si>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</si>
  <si>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</si>
  <si>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</si>
  <si>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</si>
  <si>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</si>
  <si>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</si>
  <si>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</si>
  <si>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</si>
  <si>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</si>
  <si>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</si>
  <si>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</si>
  <si>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</si>
  <si>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</si>
  <si>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</si>
  <si>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</si>
  <si>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</si>
  <si>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</si>
  <si>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</si>
  <si>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</si>
  <si>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</si>
  <si>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</si>
  <si>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</si>
  <si>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</si>
  <si>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</si>
  <si>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</si>
  <si>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</si>
  <si>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</si>
  <si>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</si>
  <si>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</si>
  <si>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</si>
  <si>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</si>
  <si>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</si>
  <si>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</si>
  <si>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</si>
  <si>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</si>
  <si>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</si>
  <si>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</si>
  <si>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</si>
  <si>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</si>
  <si>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</si>
  <si>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</si>
  <si>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</si>
  <si>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</si>
  <si>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</si>
  <si>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</si>
  <si>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</si>
  <si>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</si>
  <si>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</si>
  <si>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</si>
  <si>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</si>
  <si>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</si>
  <si>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</si>
  <si>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</si>
  <si>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</si>
  <si>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</si>
  <si>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</si>
  <si>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</si>
  <si>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</si>
  <si>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</si>
  <si>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</si>
  <si>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</si>
  <si>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</si>
  <si>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</si>
  <si>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</si>
  <si>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</si>
  <si>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</si>
  <si>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</si>
  <si>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</si>
  <si>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</si>
  <si>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</si>
  <si>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</si>
  <si>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</si>
  <si>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</si>
  <si>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</si>
  <si>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</si>
  <si>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</si>
  <si>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</si>
  <si>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</si>
  <si>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</si>
  <si>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</si>
  <si>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</si>
  <si>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</si>
  <si>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</si>
  <si>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</si>
  <si>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</si>
  <si>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</si>
  <si>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</si>
  <si>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</si>
  <si>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</si>
  <si>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</si>
  <si>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</si>
  <si>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</si>
  <si>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</si>
  <si>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</si>
  <si>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</si>
  <si>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</si>
  <si>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</si>
  <si>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</si>
  <si>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</si>
  <si>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</si>
  <si>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</si>
  <si>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</si>
  <si>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</si>
  <si>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</si>
  <si>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</si>
  <si>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</si>
  <si>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</si>
  <si>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</si>
  <si>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</si>
  <si>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</si>
  <si>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</si>
  <si>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</si>
  <si>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</si>
  <si>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</si>
  <si>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</si>
  <si>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</si>
  <si>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</si>
  <si>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</si>
  <si>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</si>
  <si>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</si>
  <si>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</si>
  <si>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</si>
  <si>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</si>
  <si>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</si>
  <si>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</si>
  <si>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</si>
  <si>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</si>
  <si>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</si>
  <si>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</si>
  <si>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</si>
  <si>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</si>
  <si>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</si>
  <si>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</si>
  <si>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</si>
  <si>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</si>
  <si>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</si>
  <si>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</si>
  <si>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</si>
  <si>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</si>
  <si>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</si>
  <si>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</si>
  <si>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</si>
  <si>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</si>
  <si>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</si>
  <si>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</si>
  <si>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</si>
  <si>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</si>
  <si>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</si>
  <si>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</si>
  <si>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</si>
  <si>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</si>
  <si>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</si>
  <si>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</si>
  <si>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</si>
  <si>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</si>
  <si>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</si>
  <si>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</si>
  <si>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</si>
  <si>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</si>
  <si>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</si>
  <si>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</si>
  <si>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</si>
  <si>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</si>
  <si>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</si>
  <si>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</si>
  <si>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</si>
  <si>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</si>
  <si>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</si>
  <si>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</si>
  <si>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</si>
  <si>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</si>
  <si>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</si>
  <si>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</si>
  <si>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</si>
  <si>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</si>
  <si>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</si>
  <si>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</si>
  <si>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</si>
  <si>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</si>
  <si>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</si>
  <si>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</si>
  <si>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</si>
  <si>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</si>
  <si>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</si>
  <si>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</si>
  <si>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</si>
  <si>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</si>
  <si>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</si>
  <si>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</si>
  <si>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</si>
  <si>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</si>
  <si>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</si>
  <si>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</si>
  <si>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</si>
  <si>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</si>
  <si>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</si>
  <si>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</si>
  <si>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</si>
  <si>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</si>
  <si>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</si>
  <si>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</si>
  <si>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</si>
  <si>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</si>
  <si>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</si>
  <si>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</si>
  <si>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</si>
  <si>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</si>
  <si>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</si>
  <si>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</si>
  <si>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</si>
  <si>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</si>
  <si>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</si>
  <si>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</si>
  <si>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</si>
  <si>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</si>
  <si>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</si>
  <si>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</si>
  <si>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</si>
  <si>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</si>
  <si>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</si>
  <si>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</si>
  <si>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</si>
  <si>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</si>
  <si>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</si>
  <si>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</si>
  <si>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</si>
  <si>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</si>
  <si>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</si>
  <si>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</si>
  <si>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</si>
  <si>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</si>
  <si>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</si>
  <si>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</si>
  <si>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</si>
  <si>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</si>
  <si>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</si>
  <si>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</si>
  <si>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</si>
  <si>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</si>
  <si>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</si>
  <si>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</si>
  <si>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</si>
  <si>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</si>
  <si>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</si>
  <si>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</si>
  <si>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</si>
  <si>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</si>
  <si>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</si>
  <si>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</si>
  <si>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</si>
  <si>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</si>
  <si>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theme="1"/>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</si>
  <si>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</si>
  <si>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theme="1"/>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</si>
  <si>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</si>
  <si>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</si>
  <si>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</si>
  <si>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</si>
  <si>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</si>
  <si>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</si>
  <si>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</si>
  <si>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</si>
  <si>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</si>
  <si>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theme="1"/>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</si>
  <si>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</si>
  <si>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</si>
  <si>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</si>
  <si>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theme="1"/>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</si>
  <si>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</si>
  <si>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</si>
  <si>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theme="1"/>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</si>
  <si>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</si>
  <si>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</si>
  <si>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</si>
  <si>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</si>
  <si>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</si>
  <si>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</si>
  <si>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</si>
  <si>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</si>
  <si>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</si>
  <si>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</si>
  <si>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</si>
  <si>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</si>
  <si>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theme="1"/>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</si>
  <si>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</si>
  <si>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</si>
  <si>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</si>
  <si>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</si>
  <si>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</si>
  <si>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</si>
  <si>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</si>
  <si>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</si>
  <si>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</si>
  <si>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theme="1"/>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</si>
  <si>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</si>
  <si>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</si>
  <si>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</si>
  <si>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</si>
  <si>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</si>
  <si>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</si>
  <si>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</si>
  <si>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</si>
  <si>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</si>
  <si>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</si>
  <si>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</si>
  <si>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</si>
  <si>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</si>
  <si>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</si>
  <si>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</si>
  <si>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</si>
  <si>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</si>
  <si>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</si>
  <si>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</si>
  <si>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</si>
  <si>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</si>
  <si>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</si>
  <si>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</si>
  <si>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</si>
  <si>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</si>
  <si>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</si>
  <si>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</si>
  <si>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</si>
  <si>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</si>
  <si>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</si>
  <si>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</si>
  <si>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</si>
  <si>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</si>
  <si>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</si>
  <si>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</si>
  <si>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</si>
  <si>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</si>
  <si>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</si>
  <si>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</si>
  <si>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</si>
  <si>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</si>
  <si>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</si>
  <si>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</si>
  <si>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</si>
  <si>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</si>
  <si>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</si>
  <si>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</si>
  <si>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</si>
  <si>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</si>
  <si>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</si>
  <si>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</si>
  <si>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</si>
  <si>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</si>
  <si>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</si>
  <si>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</si>
  <si>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</si>
  <si>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</si>
  <si>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</si>
  <si>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</si>
  <si>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</si>
  <si>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</si>
  <si>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</si>
  <si>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</si>
  <si>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</si>
  <si>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</si>
  <si>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</si>
  <si>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</si>
  <si>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</si>
  <si>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</si>
  <si>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</si>
  <si>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</si>
  <si>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</si>
  <si>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</si>
  <si>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</si>
  <si>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</si>
  <si>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</si>
  <si>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</si>
  <si>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</si>
  <si>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</si>
  <si>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</si>
  <si>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</si>
  <si>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</si>
  <si>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</si>
  <si>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</si>
  <si>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</si>
  <si>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</si>
  <si>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</si>
  <si>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</si>
  <si>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</si>
  <si>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</si>
  <si>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</si>
  <si>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</si>
  <si>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</si>
  <si>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</si>
  <si>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</si>
  <si>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</si>
  <si>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</si>
  <si>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</si>
  <si>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</si>
  <si>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</si>
  <si>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</si>
  <si>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</si>
  <si>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</si>
  <si>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</si>
  <si>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</si>
  <si>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</si>
  <si>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</si>
  <si>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</si>
  <si>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</si>
  <si>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</si>
  <si>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</si>
  <si>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</si>
  <si>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</si>
  <si>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</si>
  <si>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</si>
  <si>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</si>
  <si>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</si>
  <si>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</si>
  <si>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</si>
  <si>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</si>
  <si>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</si>
  <si>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</si>
  <si>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</si>
  <si>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</si>
  <si>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</si>
  <si>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</si>
  <si>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</si>
  <si>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theme="1"/>
        <rFont val="Calibri"/>
        <family val="2"/>
      </rPr>
      <t>é</t>
    </r>
    <r>
      <rPr>
        <sz val="10"/>
        <rFont val="Verdana"/>
        <family val="2"/>
      </rPr>
      <t>ponse</t>
    </r>
  </si>
  <si>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</si>
  <si>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</si>
  <si>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</si>
  <si>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</si>
  <si>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</si>
  <si>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</si>
  <si>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</si>
  <si>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</si>
  <si>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</si>
  <si>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</si>
  <si>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</si>
  <si>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</si>
  <si>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</si>
  <si>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</si>
  <si>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</si>
  <si>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</si>
  <si>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</si>
  <si>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</si>
  <si>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</si>
  <si>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</si>
  <si>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</si>
  <si>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</si>
  <si>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</si>
  <si>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</si>
  <si>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</si>
  <si>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</si>
  <si>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</si>
  <si>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</si>
  <si>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</si>
  <si>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</si>
  <si>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</si>
  <si>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</si>
  <si>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</si>
  <si>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</si>
  <si>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</si>
  <si>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</si>
  <si>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</si>
  <si>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</si>
  <si>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</si>
  <si>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</si>
  <si>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</si>
  <si>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</si>
  <si>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</si>
  <si>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</si>
  <si>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</si>
  <si>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</si>
  <si>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</si>
  <si>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</si>
  <si>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</si>
  <si>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</si>
  <si>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</si>
  <si>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</si>
  <si>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</si>
  <si>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</si>
  <si>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</si>
  <si>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</si>
  <si>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</si>
  <si>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</si>
  <si>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</si>
  <si>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</si>
  <si>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</si>
  <si>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</si>
  <si>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</si>
  <si>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</si>
  <si>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</si>
  <si>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</si>
  <si>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</si>
  <si>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</si>
  <si>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</si>
  <si>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</si>
  <si>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</si>
  <si>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</si>
  <si>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</si>
  <si>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</si>
  <si>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</si>
  <si>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</si>
  <si>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</si>
  <si>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</si>
  <si>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</si>
  <si>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</si>
  <si>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</si>
  <si>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</si>
  <si>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</si>
  <si>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</si>
  <si>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</si>
  <si>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</si>
  <si>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</si>
  <si>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</si>
  <si>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</si>
  <si>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</si>
  <si>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</si>
  <si>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</si>
  <si>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</si>
  <si>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</si>
  <si>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</si>
  <si>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</si>
  <si>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</si>
  <si>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</si>
  <si>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</si>
  <si>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</si>
  <si>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</si>
  <si>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</si>
  <si>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</si>
  <si>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</si>
  <si>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</si>
  <si>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</si>
  <si>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</si>
  <si>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</si>
  <si>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</si>
  <si>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</si>
  <si>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</si>
  <si>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</si>
  <si>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</si>
  <si>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</si>
  <si>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</si>
  <si>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</si>
  <si>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</si>
  <si>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</si>
  <si>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</si>
  <si>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</si>
  <si>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</si>
  <si>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</si>
  <si>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</si>
  <si>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</si>
  <si>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</si>
  <si>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</si>
  <si>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</si>
  <si>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</si>
  <si>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</si>
  <si>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</si>
  <si>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</si>
  <si>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</si>
  <si>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</si>
  <si>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</si>
  <si>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</si>
  <si>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</si>
  <si>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</si>
  <si>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</si>
  <si>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</si>
  <si>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</si>
  <si>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</si>
  <si>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</si>
  <si>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</si>
  <si>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</si>
  <si>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</si>
  <si>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</si>
  <si>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</si>
  <si>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</si>
  <si>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</si>
  <si>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</si>
  <si>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</si>
  <si>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</si>
  <si>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</si>
  <si>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</si>
  <si>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</si>
  <si>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</si>
  <si>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</si>
  <si>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</si>
  <si>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</si>
  <si>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</si>
  <si>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</si>
  <si>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</si>
  <si>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</si>
  <si>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</si>
  <si>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</si>
  <si>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</si>
  <si>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</si>
  <si>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</si>
  <si>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</si>
  <si>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</si>
  <si>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</si>
  <si>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</si>
  <si>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</si>
  <si>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</si>
  <si>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</si>
  <si>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</si>
  <si>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</si>
  <si>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</si>
  <si>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</si>
  <si>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</si>
  <si>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</si>
  <si>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</si>
  <si>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</si>
  <si>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</si>
  <si>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</si>
  <si>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</si>
  <si>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</si>
  <si>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</si>
  <si>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</si>
  <si>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</si>
  <si>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</si>
  <si>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</si>
  <si>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</si>
  <si>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</si>
  <si>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</si>
  <si>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</si>
  <si>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</si>
  <si>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</si>
  <si>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</si>
  <si>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</si>
  <si>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</si>
  <si>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</si>
  <si>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</si>
  <si>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</si>
  <si>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</si>
  <si>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</si>
  <si>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</si>
  <si>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</si>
  <si>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</si>
  <si>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</si>
  <si>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</si>
  <si>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</si>
  <si>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</si>
  <si>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</si>
  <si>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</si>
  <si>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</si>
  <si>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</si>
  <si>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</si>
  <si>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</si>
  <si>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</si>
  <si>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</si>
  <si>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</si>
  <si>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</si>
  <si>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</si>
  <si>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</si>
  <si>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</si>
  <si>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</si>
  <si>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</si>
  <si>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</si>
  <si>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</si>
  <si>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</si>
  <si>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</si>
  <si>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</si>
  <si>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</si>
  <si>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</si>
  <si>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</si>
  <si>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</si>
  <si>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</si>
  <si>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</si>
  <si>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</si>
  <si>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</si>
  <si>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</si>
  <si>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</si>
  <si>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</si>
  <si>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</si>
  <si>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</si>
  <si>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</si>
  <si>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</si>
  <si>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</si>
  <si>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</si>
  <si>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</si>
  <si>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</si>
  <si>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</si>
  <si>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</si>
  <si>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</si>
  <si>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</si>
  <si>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</si>
  <si>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</si>
  <si>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</si>
  <si>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</si>
  <si>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</si>
  <si>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</si>
  <si>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</si>
  <si>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</si>
  <si>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</si>
  <si>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</si>
  <si>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</si>
  <si>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</si>
  <si>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</si>
  <si>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</si>
  <si>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</si>
  <si>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</si>
  <si>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</si>
  <si>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</si>
  <si>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</si>
  <si>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</si>
  <si>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</si>
  <si>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</si>
  <si>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</si>
  <si>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</si>
  <si>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</si>
  <si>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</si>
  <si>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</si>
  <si>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</si>
  <si>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</si>
  <si>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</si>
  <si>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</si>
  <si>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</si>
  <si>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</si>
  <si>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</si>
  <si>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</si>
  <si>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</si>
  <si>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</si>
  <si>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</si>
  <si>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</si>
  <si>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</si>
  <si>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</si>
  <si>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</si>
  <si>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</si>
  <si>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</si>
  <si>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</si>
  <si>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</si>
  <si>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</si>
  <si>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</si>
  <si>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</si>
  <si>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</si>
  <si>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</si>
  <si>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</si>
  <si>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</si>
  <si>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</si>
  <si>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</si>
  <si>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</si>
  <si>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</si>
  <si>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</si>
  <si>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</si>
  <si>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</si>
  <si>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</si>
  <si>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</si>
  <si>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</si>
  <si>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</si>
  <si>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</si>
  <si>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</si>
  <si>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</si>
  <si>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</si>
  <si>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</si>
  <si>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</si>
  <si>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</si>
  <si>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</si>
  <si>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</si>
  <si>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</si>
  <si>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</si>
  <si>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</si>
  <si>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</si>
  <si>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</si>
  <si>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</si>
  <si>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</si>
  <si>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</si>
  <si>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</si>
  <si>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</si>
  <si>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</si>
  <si>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</si>
  <si>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</si>
  <si>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</si>
  <si>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</si>
  <si>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</si>
  <si>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</si>
  <si>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</si>
  <si>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</si>
  <si>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</si>
  <si>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</si>
  <si>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</si>
  <si>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</si>
  <si>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</si>
  <si>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</si>
  <si>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</si>
  <si>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</si>
  <si>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</si>
  <si>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</si>
  <si>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</si>
  <si>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</si>
  <si>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</si>
  <si>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</si>
  <si>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</si>
  <si>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</si>
  <si>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</si>
  <si>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</si>
  <si>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</si>
  <si>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</si>
  <si>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</si>
  <si>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</si>
  <si>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</si>
  <si>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</si>
  <si>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</si>
  <si>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</si>
  <si>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</si>
  <si>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</si>
  <si>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</si>
  <si>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</si>
  <si>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</si>
  <si>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</si>
  <si>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</si>
  <si>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</si>
  <si>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</si>
  <si>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</si>
  <si>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</si>
  <si>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</si>
  <si>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</si>
  <si>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</si>
  <si>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</si>
  <si>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</si>
  <si>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</si>
  <si>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</si>
  <si>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</si>
  <si>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</si>
  <si>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</si>
  <si>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</si>
  <si>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</si>
  <si>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</si>
  <si>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</si>
  <si>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</si>
  <si>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</si>
  <si>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</si>
  <si>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</si>
  <si>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</si>
  <si>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</si>
  <si>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</si>
  <si>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</si>
  <si>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</si>
  <si>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theme="1"/>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</si>
  <si>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</si>
  <si>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</si>
  <si>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</si>
  <si>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</si>
  <si>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</si>
  <si>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</si>
  <si>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</si>
  <si>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</si>
  <si>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</si>
  <si>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</si>
  <si>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</si>
  <si>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</si>
  <si>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</si>
  <si>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</si>
  <si>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</si>
  <si>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</si>
  <si>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</si>
  <si>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</si>
  <si>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</si>
  <si>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</si>
  <si>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</si>
  <si>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</si>
  <si>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</si>
  <si>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</si>
  <si>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</si>
  <si>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</si>
  <si>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</si>
  <si>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</si>
  <si>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</si>
  <si>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</si>
  <si>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</si>
  <si>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</si>
  <si>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</si>
  <si>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</si>
  <si>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</si>
  <si>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</si>
  <si>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</si>
  <si>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</si>
  <si>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</si>
  <si>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</si>
  <si>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</si>
  <si>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</si>
  <si>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</si>
  <si>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</si>
  <si>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</si>
  <si>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</si>
  <si>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</si>
  <si>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</si>
  <si>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</si>
  <si>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</si>
  <si>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</si>
  <si>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</si>
  <si>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</si>
  <si>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</si>
  <si>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</si>
  <si>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</si>
  <si>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</si>
  <si>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</si>
  <si>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</si>
  <si>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</si>
  <si>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</si>
  <si>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</si>
  <si>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</si>
  <si>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</si>
  <si>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</si>
  <si>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</si>
  <si>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</si>
  <si>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</si>
  <si>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</si>
  <si>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</si>
  <si>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</si>
  <si>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</si>
  <si>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</si>
  <si>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</si>
  <si>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</si>
  <si>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</si>
  <si>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</si>
  <si>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</si>
  <si>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</si>
  <si>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</si>
  <si>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</si>
  <si>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</si>
  <si>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</si>
  <si>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</si>
  <si>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</si>
  <si>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</si>
  <si>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</si>
  <si>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</si>
  <si>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</si>
  <si>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</si>
  <si>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</si>
  <si>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</si>
  <si>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</si>
  <si>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</si>
  <si>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</si>
  <si>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</si>
  <si>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</si>
  <si>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</si>
  <si>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</si>
  <si>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</si>
  <si>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</si>
  <si>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</si>
  <si>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</si>
  <si>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</si>
  <si>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</si>
  <si>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</si>
  <si>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</si>
  <si>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</si>
  <si>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</si>
  <si>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</si>
  <si>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</si>
  <si>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</si>
  <si>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</si>
  <si>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</si>
  <si>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</si>
  <si>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</si>
  <si>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</si>
  <si>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</si>
  <si>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</si>
  <si>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</si>
  <si>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</si>
  <si>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</si>
  <si>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</si>
  <si>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</si>
  <si>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theme="1"/>
        <rFont val="Calibri"/>
        <family val="2"/>
      </rPr>
      <t>à</t>
    </r>
    <r>
      <rPr>
        <sz val="10"/>
        <rFont val="Verdana"/>
        <family val="2"/>
      </rPr>
      <t xml:space="preserve"> la fabrication des produits de votre entreprise) proviennent-ils de la République Démocratique du Congo ou d'un pays frontalier? (*)</t>
    </r>
  </si>
  <si>
    <t>Declaration Scope B &amp; C</t>
  </si>
  <si>
    <t>Declaration Scope D</t>
  </si>
  <si>
    <t># of required fields added if product level declaration is selected</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</si>
  <si>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</si>
  <si>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</si>
  <si>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</si>
  <si>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</si>
  <si>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</si>
  <si>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</si>
  <si>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</si>
  <si>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</si>
  <si>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</si>
  <si>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</si>
  <si>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</si>
  <si>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</si>
  <si>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</si>
  <si>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</si>
  <si>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</si>
  <si>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</si>
  <si>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</si>
  <si>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</si>
  <si>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</si>
  <si>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</si>
  <si>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</si>
  <si>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</si>
  <si>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</si>
  <si>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</si>
  <si>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</si>
  <si>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</si>
  <si>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</si>
  <si>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</si>
  <si>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</si>
  <si>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</si>
  <si>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</si>
  <si>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</si>
  <si>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</si>
  <si>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</si>
  <si>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</si>
  <si>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</si>
  <si>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</si>
  <si>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</si>
  <si>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</si>
  <si>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</si>
  <si>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</si>
  <si>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</si>
  <si>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</si>
  <si>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</si>
  <si>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</si>
  <si>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</si>
  <si>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</si>
  <si>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</si>
  <si>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</si>
  <si>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</si>
  <si>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</si>
  <si>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</si>
  <si>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</si>
  <si>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</si>
  <si>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</si>
  <si>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</si>
  <si>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</si>
  <si>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</si>
  <si>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</si>
  <si>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</si>
  <si>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</si>
  <si>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</si>
  <si>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</si>
  <si>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</si>
  <si>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</si>
  <si>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</si>
  <si>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</si>
  <si>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</si>
  <si>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</si>
  <si>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</si>
  <si>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</si>
  <si>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</si>
  <si>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</si>
  <si>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</si>
  <si>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</si>
  <si>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</si>
  <si>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</si>
  <si>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</si>
  <si>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</si>
  <si>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</si>
  <si>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</si>
  <si>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</si>
  <si>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</si>
  <si>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</si>
  <si>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</si>
  <si>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</si>
  <si>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</si>
  <si>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</si>
  <si>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</si>
  <si>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</si>
  <si>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</si>
  <si>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</si>
  <si>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</si>
  <si>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</si>
  <si>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</si>
  <si>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</si>
  <si>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</si>
  <si>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</si>
  <si>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</si>
  <si>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</si>
  <si>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</si>
  <si>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</si>
  <si>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</si>
  <si>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</si>
  <si>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</si>
  <si>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</si>
  <si>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</si>
  <si>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</si>
  <si>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</si>
  <si>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</si>
  <si>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</si>
  <si>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</si>
  <si>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</si>
  <si>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</si>
  <si>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</si>
  <si>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</si>
  <si>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</si>
  <si>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</si>
  <si>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</si>
  <si>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</si>
  <si>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</si>
  <si>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</si>
  <si>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</si>
  <si>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</si>
  <si>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</si>
  <si>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</si>
  <si>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</si>
  <si>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</si>
  <si>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</si>
  <si>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</si>
  <si>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</si>
  <si>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</si>
  <si>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</si>
  <si>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</si>
  <si>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</si>
  <si>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</si>
  <si>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</si>
  <si>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</si>
  <si>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</si>
  <si>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</si>
  <si>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</si>
  <si>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</si>
  <si>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</si>
  <si>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</si>
  <si>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</si>
  <si>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</si>
  <si>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</si>
  <si>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</si>
  <si>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</si>
  <si>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</si>
  <si>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</si>
  <si>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</si>
  <si>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</si>
  <si>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</si>
  <si>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</si>
  <si>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</si>
  <si>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</si>
  <si>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</si>
  <si>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</si>
  <si>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</si>
  <si>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</si>
  <si>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</si>
  <si>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</si>
  <si>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</si>
  <si>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</si>
  <si>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</si>
  <si>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</si>
  <si>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</si>
  <si>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</si>
  <si>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</si>
  <si>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</si>
  <si>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</si>
  <si>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</si>
  <si>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</si>
  <si>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</si>
  <si>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</si>
  <si>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</si>
  <si>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</si>
  <si>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</si>
  <si>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</si>
  <si>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</si>
  <si>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</si>
  <si>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</si>
  <si>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</si>
  <si>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</si>
  <si>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</si>
  <si>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</si>
  <si>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</si>
  <si>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</si>
  <si>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</si>
  <si>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</si>
  <si>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</si>
  <si>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</si>
  <si>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</si>
  <si>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</si>
  <si>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</si>
  <si>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</si>
  <si>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</si>
  <si>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</si>
  <si>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</si>
  <si>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</si>
  <si>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</si>
  <si>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</si>
  <si>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</si>
  <si>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</si>
  <si>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</si>
  <si>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</si>
  <si>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</si>
  <si>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</si>
  <si>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</si>
  <si>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</si>
  <si>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</si>
  <si>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</si>
  <si>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</si>
  <si>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</si>
  <si>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</si>
  <si>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</si>
  <si>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</si>
  <si>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</si>
  <si>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</si>
  <si>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</si>
  <si>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</si>
  <si>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</si>
  <si>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</si>
  <si>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</si>
  <si>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</si>
  <si>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</si>
  <si>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</si>
  <si>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</si>
  <si>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</si>
  <si>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</si>
  <si>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</si>
  <si>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</si>
  <si>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</si>
  <si>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</si>
  <si>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</si>
  <si>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</si>
  <si>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</si>
  <si>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</si>
  <si>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</si>
  <si>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</si>
  <si>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</si>
  <si>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</si>
  <si>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</si>
  <si>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</si>
  <si>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</si>
  <si>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</si>
  <si>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</si>
  <si>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</si>
  <si>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</si>
  <si>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</si>
  <si>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</si>
  <si>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</si>
  <si>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</si>
  <si>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</si>
  <si>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</si>
  <si>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</si>
  <si>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</si>
  <si>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</si>
  <si>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</si>
  <si>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</si>
  <si>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</si>
  <si>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</si>
  <si>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</si>
  <si>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</si>
  <si>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</si>
  <si>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</si>
  <si>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</si>
  <si>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</si>
  <si>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</si>
  <si>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</si>
  <si>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</si>
  <si>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</si>
  <si>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</si>
  <si>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</si>
  <si>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</si>
  <si>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</si>
  <si>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</si>
  <si>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</si>
  <si>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</si>
  <si>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</si>
  <si>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</si>
  <si>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</si>
  <si>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</si>
  <si>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</si>
  <si>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</si>
  <si>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United Precious Metal Refining Inc.</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</si>
  <si>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</si>
  <si>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</si>
  <si>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</si>
  <si>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</si>
  <si>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</si>
  <si>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</si>
  <si>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</si>
  <si>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</si>
  <si>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</si>
  <si>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</si>
  <si>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</si>
  <si>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</si>
  <si>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</si>
  <si>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</si>
  <si>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</si>
  <si>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</si>
  <si>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</si>
  <si>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</si>
  <si>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</si>
  <si>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</si>
  <si>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</si>
  <si>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</si>
  <si>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</si>
  <si>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</si>
  <si>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</si>
  <si>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</si>
  <si>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</si>
  <si>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</si>
  <si>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</si>
  <si>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</si>
  <si>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</si>
  <si>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</si>
  <si>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</si>
  <si>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</si>
  <si>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</si>
  <si>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</si>
  <si>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</si>
  <si>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</si>
  <si>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</si>
  <si>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</si>
  <si>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</si>
  <si>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</si>
  <si>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</si>
  <si>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Allydne</t>
  </si>
  <si>
    <t>Allydne Powder Technologies</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</si>
  <si>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</si>
  <si>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</si>
  <si>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</si>
  <si>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</si>
  <si>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</si>
  <si>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</si>
  <si>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</si>
  <si>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</si>
  <si>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</si>
  <si>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</si>
  <si>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</si>
  <si>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</si>
  <si>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</si>
  <si>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</si>
  <si>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</si>
  <si>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</si>
  <si>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</si>
  <si>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</si>
  <si>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</si>
  <si>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</si>
  <si>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</si>
  <si>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</si>
  <si>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</si>
  <si>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</si>
  <si>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</si>
  <si>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</si>
  <si>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</si>
  <si>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</si>
  <si>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</si>
  <si>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</si>
  <si>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</si>
  <si>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</si>
  <si>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</si>
  <si>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</si>
  <si>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</si>
  <si>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</si>
  <si>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</si>
  <si>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</si>
  <si>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</si>
  <si>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</si>
  <si>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</si>
  <si>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</si>
  <si>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</si>
  <si>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</si>
  <si>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</si>
  <si>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</si>
  <si>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</si>
  <si>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</si>
  <si>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</si>
  <si>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</si>
  <si>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</si>
  <si>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</si>
  <si>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Italian</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</si>
  <si>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</si>
  <si>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</si>
  <si>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 xml:space="preserve">リストやツールへのアクセス及びその利用を考慮して、ユーザーはここに、(a) EICC及びGeSI、ならびにその役員、理事、代理人、被雇用者、任意
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
対してそのように主張する、いかなる請求、訴訟、損失、請願、損害、判決、押収、強制執行についても一切の責任を問わず、(b) EICC及びGeSI、
ならびにその役員、理事、代理人、被雇用者、任意行為者、代表者、契約者、継承者、譲受人に対し、ユーザーがリスト又はツールを利用したこと
による、いかなる請求、訴訟、損失、請願、損害、判決、押収、強制執行に関しても免責の保証を与え、擁護し、責任を免除することに同意するも
のとします。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</si>
  <si>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</si>
  <si>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</si>
  <si>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</si>
  <si>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</si>
  <si>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</si>
  <si>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</si>
  <si>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</si>
  <si>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</si>
  <si>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</si>
  <si>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</si>
  <si>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</si>
  <si>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Istruzioni per il completamento della sezione INFORMAZIONI SULL'AZIENDA (righe 7-17).
Siete pregati di rispondere unicamente in Inglese.</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</si>
  <si>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</si>
  <si>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</si>
  <si>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</si>
  <si>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</si>
  <si>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</si>
  <si>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</si>
  <si>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</si>
  <si>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</si>
  <si>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 xml:space="preserve">Istruzioni per rispondere alle sei domande relative al dovere di diligenza (righe da 20 a 46). Si prega di rispondere unicamente in inglese. </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</si>
  <si>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</si>
  <si>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</si>
  <si>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</si>
  <si>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</si>
  <si>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</si>
  <si>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</si>
  <si>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</si>
  <si>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</si>
  <si>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</si>
  <si>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</si>
  <si>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Istruzioni per rispondere alle domande A. - J. (Righe 53 - 73). 
Si prega di rispondere unicamente in Inglese.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</si>
  <si>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</si>
  <si>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</si>
  <si>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</si>
  <si>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</si>
  <si>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</si>
  <si>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</si>
  <si>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</si>
  <si>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</si>
  <si>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</si>
  <si>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</si>
  <si>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</si>
  <si>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</si>
  <si>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</si>
  <si>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</si>
  <si>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</si>
  <si>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</si>
  <si>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</si>
  <si>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r>
      <t>5. Sedi delle Fonderie: Città - Inserire la sede della fonderia che esegue il trattamento di trasformazione</t>
    </r>
    <r>
      <rPr>
        <sz val="12"/>
        <color rgb="FFFF0000"/>
        <rFont val="Calibri"/>
        <family val="2"/>
        <scheme val="minor"/>
      </rPr>
      <t xml:space="preserve"> </t>
    </r>
    <r>
      <rPr>
        <sz val="12"/>
        <rFont val="Calibri"/>
        <family val="2"/>
        <scheme val="minor"/>
      </rPr>
      <t>dei minerali che entrano nella vostra catena di fornitura. Si intende il luogo dove effettivamente la fonderia esegue le lavorazioni sui minerali. Non è necessario indicare le sedi legali delle società. Esempio: Montreal</t>
    </r>
  </si>
  <si>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</si>
  <si>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</si>
  <si>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</si>
  <si>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</si>
  <si>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</si>
  <si>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</si>
  <si>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</si>
  <si>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</si>
  <si>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r>
      <t xml:space="preserve">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t>
    </r>
    <r>
      <rPr>
        <sz val="12"/>
        <rFont val="Calibri"/>
        <family val="2"/>
        <scheme val="minor"/>
      </rPr>
      <t xml:space="preserve">nei su indicati documenti, </t>
    </r>
    <r>
      <rPr>
        <sz val="12"/>
        <color theme="1"/>
        <rFont val="Calibri"/>
        <family val="2"/>
        <scheme val="minor"/>
      </rPr>
      <t xml:space="preserve">sono fornite solo a scopo informativo e sono aggiornate alla data di compilazione </t>
    </r>
    <r>
      <rPr>
        <sz val="12"/>
        <rFont val="Calibri"/>
        <family val="2"/>
        <scheme val="minor"/>
      </rPr>
      <t>degli stessi.</t>
    </r>
    <r>
      <rPr>
        <sz val="12"/>
        <color theme="1"/>
        <rFont val="Calibri"/>
        <family val="2"/>
        <scheme val="minor"/>
      </rPr>
      <t xml:space="preserve">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t>
    </r>
    <r>
      <rPr>
        <sz val="12"/>
        <color rgb="FF00B050"/>
        <rFont val="Calibri"/>
        <family val="2"/>
        <scheme val="minor"/>
      </rPr>
      <t xml:space="preserve">............... </t>
    </r>
    <r>
      <rPr>
        <sz val="12"/>
        <rFont val="Calibri"/>
        <family val="2"/>
        <scheme val="minor"/>
      </rPr>
      <t>L'uso della Lista o degli Strumenti è a discrezione dell'Utilizzatore.</t>
    </r>
  </si>
  <si>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</si>
  <si>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</si>
  <si>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</si>
  <si>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</si>
  <si>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</si>
  <si>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</si>
  <si>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</si>
  <si>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</si>
  <si>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</si>
  <si>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</si>
  <si>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</si>
  <si>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</si>
  <si>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Doss-Frank</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</si>
  <si>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</si>
  <si>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</si>
  <si>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</si>
  <si>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</si>
  <si>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</si>
  <si>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</si>
  <si>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</si>
  <si>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</si>
  <si>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</si>
  <si>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</si>
  <si>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</si>
  <si>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</si>
  <si>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</si>
  <si>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</si>
  <si>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</si>
  <si>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</si>
  <si>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</si>
  <si>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</si>
  <si>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</si>
  <si>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</si>
  <si>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</si>
  <si>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</si>
  <si>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</si>
  <si>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</si>
  <si>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</si>
  <si>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</si>
  <si>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</si>
  <si>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</si>
  <si>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</si>
  <si>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</si>
  <si>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</si>
  <si>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</si>
  <si>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</si>
  <si>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Descrizione dello scopo</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</si>
  <si>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</si>
  <si>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</si>
  <si>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</si>
  <si>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</si>
  <si>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</si>
  <si>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</si>
  <si>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</si>
  <si>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</si>
  <si>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Uno dei seguenti metalli è necessario per la funzionalità o la produzione dei prodotti che la vostra società produce o che sono in corso di produzione? Se la risposta è no, il questionario è terminato(*).</t>
  </si>
  <si>
    <t>I seguenti metalli (necessari per la funzionalità o per la produzione dei prodotti della Vostra società) provengono dalla Repubblica Democratica del Congo o da paesi confinanti?(*)</t>
  </si>
  <si>
    <t>I seguenti metalli (necessari per la funzionalità o per la produzione dei prodotti della Vostra società) derivano da materiale di recupero o da scarti di fornitura? (*)</t>
  </si>
  <si>
    <t>Avete ricevuto da tutti i vostri fornitori il  modello di questionario relativo ai Conflict Minerals compilato ? (*)</t>
  </si>
  <si>
    <t>Per ciascuno dei seguenti metalli, avete individuato tutte le fonderie che la Vostra società ed i vostri fornitori utilizzano per fornire i prodotti compresi nel perimetro della dichiarazione sopra indicato?(*)</t>
  </si>
  <si>
    <t>Tutte le fonderie utilizzate dalla vostra società o dai vostri fornitori sono state certificate come conformi al Programma Fonderie conflict - Free (CFS ) ed incluse nella lista delle fonderie in regola per i seguenti metalli?  (*)</t>
  </si>
  <si>
    <t>Avete in atto una politica che preveda sourcing che escludano la partecipazione di società che utilizzano metalli  provenienti da RDC?(*)</t>
  </si>
  <si>
    <t>Questa politica è disponibile e accessibile a tutti sul vostro sito internet?(*)</t>
  </si>
  <si>
    <t>Richiedete ai vosti fornitori di essere DRC conflict - free? (*)</t>
  </si>
  <si>
    <t>Richiedete ai vostri diretti fornitori di approvvigionarsi da fonderie che sono state certificate come conformi al protocollo CFS secondo la lista del programma CFS (CFS Compliant Smelter List)? (*)</t>
  </si>
  <si>
    <t>Avete adottato con la dovuta diligenza misure per l'acquisto di metalli da zone senza conflitti?(*)</t>
  </si>
  <si>
    <t>Richiedete ai vostri diretti fornitori di compilare il presente  modello di questionario relativo ai Conflict Minerals ?(*)</t>
  </si>
  <si>
    <t>Avete richiesto ai vostri fornitori il nominativo delle fonderie?</t>
  </si>
  <si>
    <t>Avete verificato con la dovuta diligenza le informazioni ricevute dai vostri fornitori?</t>
  </si>
  <si>
    <t>Il vostro processo di verifica include la gestione di azioni correttive?</t>
  </si>
  <si>
    <t>Siete soggetti alla norma stabilita dalla SEC relativa all'obbligo di  divulgazione dei Conflict Minerals?</t>
  </si>
  <si>
    <t>domanda</t>
  </si>
  <si>
    <t>Risposta</t>
  </si>
  <si>
    <t>Commenti</t>
  </si>
  <si>
    <t>Stagno (Sn) (*)</t>
  </si>
  <si>
    <t>Tungsteno (W) (*)</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</si>
  <si>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</si>
  <si>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</si>
  <si>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</si>
  <si>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</si>
  <si>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</si>
  <si>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</si>
  <si>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</si>
  <si>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</si>
  <si>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</si>
  <si>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</si>
  <si>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</si>
  <si>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</si>
  <si>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</si>
  <si>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</si>
  <si>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</si>
  <si>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</si>
  <si>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</si>
  <si>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</si>
  <si>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</si>
  <si>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</si>
  <si>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</si>
  <si>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</si>
  <si>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</si>
  <si>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</si>
  <si>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</si>
  <si>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</si>
  <si>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</si>
  <si>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4CHN020</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</si>
  <si>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</si>
  <si>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</si>
  <si>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</si>
  <si>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</si>
  <si>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</si>
  <si>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</si>
  <si>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</si>
  <si>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</si>
  <si>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</si>
  <si>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</si>
  <si>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</si>
  <si>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</si>
  <si>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</si>
  <si>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</si>
  <si>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</si>
  <si>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</si>
  <si>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</si>
  <si>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</si>
  <si>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</si>
  <si>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</si>
  <si>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</si>
  <si>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</si>
  <si>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</si>
  <si>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</si>
  <si>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</si>
  <si>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</si>
  <si>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</si>
  <si>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</si>
  <si>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</si>
  <si>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</si>
  <si>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</si>
  <si>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</si>
  <si>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</si>
  <si>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</si>
  <si>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</si>
  <si>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</si>
  <si>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</si>
  <si>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</si>
  <si>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</si>
  <si>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</si>
  <si>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</si>
  <si>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</si>
  <si>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</si>
  <si>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</si>
  <si>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</si>
  <si>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</si>
  <si>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</si>
  <si>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</si>
  <si>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</si>
  <si>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</si>
  <si>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PT Timah (Persero) TBK,Banka Tin</t>
  </si>
  <si>
    <t>Banka Tin</t>
  </si>
  <si>
    <t>DaeryongENC</t>
  </si>
  <si>
    <t>Korea Metal</t>
  </si>
  <si>
    <t>SAMWON METALS Corp.</t>
  </si>
  <si>
    <t>1KOR082</t>
  </si>
  <si>
    <t>1KOR083</t>
  </si>
  <si>
    <t>1KOR084</t>
  </si>
  <si>
    <t>1KOR085</t>
  </si>
  <si>
    <t>1KOR086</t>
  </si>
  <si>
    <t>1KOR087</t>
  </si>
  <si>
    <t>Daejin Indus Co. Ltd</t>
  </si>
  <si>
    <t>Hwasung CJ Co. Ltd</t>
  </si>
  <si>
    <t>Do Sung Corporation</t>
  </si>
  <si>
    <t>Cooper Santa</t>
  </si>
  <si>
    <t>2IDN063</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</si>
  <si>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</si>
  <si>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</si>
  <si>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</si>
  <si>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</si>
  <si>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</si>
  <si>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</si>
  <si>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</si>
  <si>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</si>
  <si>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</si>
  <si>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</si>
  <si>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</si>
  <si>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</si>
  <si>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</si>
  <si>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</si>
  <si>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Revision 2.02 March 29th 2013</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</si>
  <si>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</si>
  <si>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</si>
  <si>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</si>
  <si>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</si>
  <si>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</si>
  <si>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</si>
  <si>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</si>
  <si>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</si>
  <si>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</si>
  <si>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</si>
  <si>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</si>
  <si>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</si>
  <si>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 xml:space="preserve">F. Verlangen Sie von Ihren Lieferanten den vorliegenden Konfliktmineralien-Fragebogen auszufüllen? (*) </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</si>
  <si>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</si>
  <si>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</si>
  <si>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</si>
  <si>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</si>
  <si>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</si>
  <si>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</si>
  <si>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</si>
  <si>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</si>
  <si>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</si>
  <si>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</si>
  <si>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</si>
  <si>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</si>
  <si>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</si>
  <si>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</si>
  <si>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</si>
  <si>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</si>
  <si>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</si>
  <si>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</si>
  <si>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</si>
  <si>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</si>
  <si>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</si>
  <si>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</si>
  <si>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</si>
  <si>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</si>
  <si>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</si>
  <si>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</si>
  <si>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</si>
  <si>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</si>
  <si>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</si>
  <si>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Green Status Pro</t>
  </si>
  <si>
    <t>A999666333000</t>
  </si>
  <si>
    <t>100 F Street, NE, Washington, DC 20549</t>
  </si>
  <si>
    <t>Chief Technology Officer</t>
  </si>
  <si>
    <t>leo.denevi@greenstatuspro.com</t>
  </si>
  <si>
    <t>(555) 555-1234</t>
  </si>
  <si>
    <t>Yes</t>
  </si>
  <si>
    <t>No</t>
  </si>
  <si>
    <t>Uncertain or Unknown</t>
  </si>
  <si>
    <t>No but &gt; 75%</t>
  </si>
  <si>
    <t>Yes all smelters have been provided</t>
  </si>
  <si>
    <t>http://company/policy</t>
  </si>
  <si>
    <t>Alpha Metal</t>
  </si>
  <si>
    <t>Ganzhou Huaxing Tungsten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</si>
</sst>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2" x14ac:knownFonts="1">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2"/>
      <name val="Arial"/>
      <family val="2"/>
    </font>
    <font>
      <sz val="14"/>
      <name val="Arial"/>
      <family val="2"/>
    </font>
    <font>
      <b/>
      <sz val="12"/>
      <color indexed="8"/>
      <name val="Arial"/>
      <family val="2"/>
    </font>
    <font>
      <sz val="12"/>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sz val="9"/>
      <color indexed="81"/>
      <name val="Tahoma"/>
      <family val="2"/>
    </font>
    <font>
      <sz val="12"/>
      <color indexed="81"/>
      <name val="Tahoma"/>
      <family val="2"/>
    </font>
    <font>
      <b/>
      <sz val="8"/>
      <name val="Cambria"/>
      <family val="1"/>
    </font>
    <font>
      <b/>
      <sz val="9"/>
      <name val="Verdana"/>
      <family val="2"/>
    </font>
    <font>
      <sz val="11"/>
      <color theme="1"/>
      <name val="Calibri"/>
      <family val="2"/>
      <scheme val="minor"/>
    </font>
    <font>
      <u/>
      <sz val="11"/>
      <color indexed="12"/>
      <name val="Verdana"/>
      <family val="2"/>
    </font>
    <font>
      <b/>
      <sz val="14"/>
      <color rgb="FFFF000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theme="1"/>
      <name val="Arial"/>
      <family val="2"/>
    </font>
    <font>
      <i/>
      <sz val="10"/>
      <color theme="1"/>
      <name val="Arial"/>
      <family val="2"/>
    </font>
    <font>
      <sz val="7"/>
      <color theme="1"/>
      <name val="Times New Roman"/>
      <family val="1"/>
    </font>
    <font>
      <b/>
      <i/>
      <sz val="18"/>
      <name val="Arial"/>
      <family val="2"/>
    </font>
    <font>
      <sz val="10"/>
      <name val="Calibri"/>
      <family val="2"/>
    </font>
    <font>
      <sz val="10"/>
      <color theme="1"/>
      <name val="Calibri"/>
      <family val="2"/>
    </font>
    <font>
      <u/>
      <sz val="16"/>
      <color indexed="12"/>
      <name val="Verdana"/>
      <family val="2"/>
    </font>
    <font>
      <sz val="7"/>
      <name val="Verdana"/>
      <family val="2"/>
    </font>
    <font>
      <u/>
      <sz val="16"/>
      <color indexed="12"/>
      <name val="Cambria"/>
      <family val="1"/>
      <scheme val="major"/>
    </font>
    <font>
      <b/>
      <sz val="12"/>
      <color theme="0"/>
      <name val="Cambria"/>
      <family val="1"/>
    </font>
    <font>
      <sz val="12"/>
      <color theme="0"/>
      <name val="Cambria"/>
      <family val="1"/>
    </font>
    <font>
      <sz val="10"/>
      <color theme="0"/>
      <name val="Verdana"/>
      <family val="2"/>
    </font>
    <font>
      <sz val="8"/>
      <color indexed="81"/>
      <name val="Tahoma"/>
      <family val="2"/>
    </font>
    <font>
      <u/>
      <sz val="10"/>
      <color indexed="12"/>
      <name val="Verdana"/>
      <family val="2"/>
    </font>
    <font>
      <b/>
      <sz val="14"/>
      <name val="Cambria"/>
      <family val="1"/>
    </font>
    <font>
      <b/>
      <u/>
      <sz val="9"/>
      <name val="Cambria"/>
      <family val="1"/>
    </font>
    <font>
      <sz val="12"/>
      <color theme="1"/>
      <name val="Calibri"/>
      <family val="2"/>
      <scheme val="minor"/>
    </font>
    <font>
      <sz val="12"/>
      <color rgb="FFFF0000"/>
      <name val="Calibri"/>
      <family val="2"/>
      <scheme val="minor"/>
    </font>
    <font>
      <sz val="12"/>
      <name val="Calibri"/>
      <family val="2"/>
      <scheme val="minor"/>
    </font>
    <font>
      <sz val="12"/>
      <color rgb="FF00B050"/>
      <name val="Calibri"/>
      <family val="2"/>
      <scheme val="minor"/>
    </font>
    <font>
      <sz val="8"/>
      <name val="Arial"/>
      <family val="2"/>
    </font>
    <font>
      <sz val="7"/>
      <name val="Arial"/>
      <family val="2"/>
    </font>
    <font>
      <sz val="9"/>
      <name val="Verdana"/>
      <family val="2"/>
    </font>
    <font>
      <b/>
      <sz val="6"/>
      <color rgb="FF000000"/>
      <name val="Arial"/>
      <family val="2"/>
    </font>
    <font>
      <b/>
      <sz val="6"/>
      <name val="Arial"/>
      <family val="2"/>
    </font>
  </fonts>
  <fills count="5">
    <fill>
      <patternFill patternType="none"/>
    </fill>
    <fill>
      <patternFill patternType="gray125"/>
    </fill>
    <fill>
      <patternFill patternType="solid">
        <fgColor indexed="65"/>
        <bgColor indexed="64"/>
      </patternFill>
    </fill>
    <fill>
      <patternFill patternType="darkUp"/>
    </fill>
    <fill>
      <patternFill patternType="gray125">
        <bgColor auto="1"/>
      </patternFill>
    </fill>
  </fills>
  <borders count="44">
    <border>
      <left/>
      <right/>
      <top/>
      <bottom/>
      <diagonal/>
    </border>
    <border>
      <left/>
      <right/>
      <top/>
      <bottom style="thin">
        <color indexed="9"/>
      </bottom>
      <diagonal/>
    </border>
    <border>
      <left style="thin">
        <color theme="3"/>
      </left>
      <right style="thin">
        <color theme="3"/>
      </right>
      <top style="thin">
        <color theme="3"/>
      </top>
      <bottom style="thin">
        <color theme="3"/>
      </bottom>
      <diagonal/>
    </border>
    <border>
      <left/>
      <right style="thin">
        <color theme="3"/>
      </right>
      <top style="thin">
        <color theme="3"/>
      </top>
      <bottom/>
      <diagonal/>
    </border>
    <border>
      <left style="thin">
        <color theme="3"/>
      </left>
      <right/>
      <top style="thin">
        <color theme="3"/>
      </top>
      <bottom/>
      <diagonal/>
    </border>
    <border>
      <left style="thin">
        <color theme="3"/>
      </left>
      <right style="thin">
        <color theme="3"/>
      </right>
      <top/>
      <bottom/>
      <diagonal/>
    </border>
    <border>
      <left/>
      <right style="thin">
        <color theme="3"/>
      </right>
      <top/>
      <bottom style="thin">
        <color theme="3"/>
      </bottom>
      <diagonal/>
    </border>
    <border>
      <left style="thin">
        <color theme="3"/>
      </left>
      <right/>
      <top/>
      <bottom style="thin">
        <color theme="3"/>
      </bottom>
      <diagonal/>
    </border>
    <border>
      <left/>
      <right style="thin">
        <color theme="3"/>
      </right>
      <top/>
      <bottom/>
      <diagonal/>
    </border>
    <border>
      <left/>
      <right/>
      <top style="thin">
        <color theme="3"/>
      </top>
      <bottom style="thin">
        <color theme="3"/>
      </bottom>
      <diagonal/>
    </border>
    <border>
      <left/>
      <right/>
      <top/>
      <bottom style="thin">
        <color theme="3"/>
      </bottom>
      <diagonal/>
    </border>
    <border>
      <left/>
      <right/>
      <top style="thin">
        <color theme="3"/>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bottom/>
      <diagonal/>
    </border>
    <border>
      <left/>
      <right style="thick">
        <color theme="3"/>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theme="3"/>
      </left>
      <right style="thin">
        <color theme="3"/>
      </right>
      <top style="thin">
        <color theme="3"/>
      </top>
      <bottom/>
      <diagonal/>
    </border>
    <border>
      <left style="thin">
        <color theme="3"/>
      </left>
      <right style="thin">
        <color theme="3"/>
      </right>
      <top/>
      <bottom style="thin">
        <color theme="3"/>
      </bottom>
      <diagonal/>
    </border>
    <border>
      <left style="thick">
        <color theme="3"/>
      </left>
      <right/>
      <top style="thin">
        <color theme="3"/>
      </top>
      <bottom/>
      <diagonal/>
    </border>
    <border>
      <left/>
      <right style="thick">
        <color theme="3"/>
      </right>
      <top style="thin">
        <color theme="3"/>
      </top>
      <bottom/>
      <diagonal/>
    </border>
    <border>
      <left style="thick">
        <color theme="3"/>
      </left>
      <right/>
      <top/>
      <bottom style="thin">
        <color theme="3"/>
      </bottom>
      <diagonal/>
    </border>
    <border>
      <left/>
      <right style="thick">
        <color theme="3"/>
      </right>
      <top/>
      <bottom style="thin">
        <color theme="3"/>
      </bottom>
      <diagonal/>
    </border>
    <border>
      <left style="thick">
        <color theme="3"/>
      </left>
      <right style="thin">
        <color theme="3"/>
      </right>
      <top/>
      <bottom/>
      <diagonal/>
    </border>
    <border>
      <left style="thin">
        <color theme="3"/>
      </left>
      <right style="thick">
        <color theme="3"/>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56"/>
      </left>
      <right style="thin">
        <color indexed="56"/>
      </right>
      <top style="thin">
        <color indexed="56"/>
      </top>
      <bottom style="thin">
        <color indexed="56"/>
      </bottom>
      <diagonal/>
    </border>
  </borders>
  <cellStyleXfs count="6">
    <xf numFmtId="0" fontId="0" fillId="0" borderId="0"/>
    <xf numFmtId="0" fontId="5" fillId="0" borderId="0"/>
    <xf numFmtId="0" fontId="7" fillId="0" borderId="0" applyNumberFormat="0" applyFill="0" applyBorder="0" applyAlignment="0" applyProtection="0">
      <alignment vertical="top"/>
      <protection locked="0"/>
    </xf>
    <xf numFmtId="0" fontId="12" fillId="0" borderId="0"/>
    <xf numFmtId="0" fontId="39" fillId="0" borderId="0"/>
    <xf numFmtId="0" fontId="6" fillId="0" borderId="0"/>
  </cellStyleXfs>
  <cellXfs count="345">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2"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0" fillId="2" borderId="0" xfId="0" applyFont="1" applyFill="1" applyBorder="1"/>
    <xf numFmtId="0" fontId="0" fillId="2" borderId="12" xfId="0" applyFont="1" applyFill="1" applyBorder="1" applyAlignment="1">
      <alignment vertical="top" wrapText="1"/>
    </xf>
    <xf numFmtId="0" fontId="0" fillId="2" borderId="13" xfId="0" applyFont="1" applyFill="1" applyBorder="1" applyAlignment="1">
      <alignment vertical="top" wrapText="1"/>
    </xf>
    <xf numFmtId="0" fontId="0" fillId="2" borderId="14" xfId="0" applyFont="1" applyFill="1" applyBorder="1"/>
    <xf numFmtId="0" fontId="0" fillId="2" borderId="0" xfId="0" applyFill="1" applyProtection="1"/>
    <xf numFmtId="0" fontId="0" fillId="2" borderId="15" xfId="0" applyFill="1" applyBorder="1" applyAlignment="1" applyProtection="1">
      <alignment vertical="top" wrapText="1"/>
    </xf>
    <xf numFmtId="0" fontId="14" fillId="2" borderId="2" xfId="0" applyFont="1" applyFill="1" applyBorder="1" applyAlignment="1" applyProtection="1">
      <alignment vertical="center" wrapText="1"/>
    </xf>
    <xf numFmtId="0" fontId="13" fillId="2" borderId="5"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5"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0"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5" xfId="0" applyFont="1" applyFill="1" applyBorder="1" applyAlignment="1" applyProtection="1"/>
    <xf numFmtId="0" fontId="0" fillId="2" borderId="15" xfId="0" applyFill="1" applyBorder="1" applyAlignment="1" applyProtection="1"/>
    <xf numFmtId="0" fontId="16" fillId="2" borderId="11"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1" xfId="0" applyFont="1" applyFill="1" applyBorder="1" applyAlignment="1" applyProtection="1">
      <alignment horizontal="center" vertical="center"/>
    </xf>
    <xf numFmtId="0" fontId="17" fillId="2" borderId="11"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5" xfId="0" applyFont="1" applyFill="1" applyBorder="1" applyAlignment="1" applyProtection="1">
      <alignment vertical="center"/>
    </xf>
    <xf numFmtId="0" fontId="9" fillId="2" borderId="15" xfId="0" applyFont="1" applyFill="1" applyBorder="1" applyAlignment="1" applyProtection="1">
      <alignment vertical="top" wrapText="1"/>
    </xf>
    <xf numFmtId="0" fontId="17" fillId="2" borderId="9" xfId="0" applyFont="1" applyFill="1" applyBorder="1" applyAlignment="1" applyProtection="1">
      <alignment horizontal="center" vertical="center"/>
    </xf>
    <xf numFmtId="0" fontId="3" fillId="2" borderId="15" xfId="0" applyFont="1" applyFill="1" applyBorder="1" applyAlignment="1" applyProtection="1">
      <alignment vertical="top" wrapText="1"/>
    </xf>
    <xf numFmtId="0" fontId="17" fillId="2" borderId="9" xfId="0" applyFont="1" applyFill="1" applyBorder="1" applyAlignment="1" applyProtection="1">
      <alignment horizontal="left" vertical="center"/>
    </xf>
    <xf numFmtId="0" fontId="17" fillId="2" borderId="9"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9" xfId="0" applyFont="1" applyFill="1" applyBorder="1" applyAlignment="1" applyProtection="1">
      <alignment horizontal="left" vertical="center"/>
    </xf>
    <xf numFmtId="0" fontId="13" fillId="2" borderId="9"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2"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8"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2" xfId="0" applyFont="1" applyFill="1" applyBorder="1" applyAlignment="1" applyProtection="1">
      <alignment horizontal="right" vertical="center"/>
      <protection hidden="1"/>
    </xf>
    <xf numFmtId="0" fontId="16" fillId="2" borderId="10"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0"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1" xfId="0" applyFont="1" applyFill="1" applyBorder="1" applyAlignment="1" applyProtection="1">
      <alignment horizontal="right" vertical="center"/>
      <protection hidden="1"/>
    </xf>
    <xf numFmtId="0" fontId="16" fillId="2" borderId="10" xfId="0" applyFont="1" applyFill="1" applyBorder="1" applyAlignment="1" applyProtection="1">
      <alignment horizontal="left" vertical="center" wrapText="1"/>
      <protection hidden="1"/>
    </xf>
    <xf numFmtId="0" fontId="17" fillId="2" borderId="2" xfId="0" applyFont="1" applyFill="1" applyBorder="1" applyAlignment="1" applyProtection="1">
      <alignment vertical="center" wrapText="1"/>
      <protection hidden="1"/>
    </xf>
    <xf numFmtId="0" fontId="17" fillId="2" borderId="9" xfId="0" applyFont="1" applyFill="1" applyBorder="1" applyAlignment="1" applyProtection="1">
      <alignment vertical="center" wrapText="1"/>
      <protection hidden="1"/>
    </xf>
    <xf numFmtId="2" fontId="18" fillId="2" borderId="9" xfId="0" applyNumberFormat="1" applyFont="1" applyFill="1" applyBorder="1" applyAlignment="1" applyProtection="1">
      <alignment horizontal="left" wrapText="1"/>
      <protection hidden="1"/>
    </xf>
    <xf numFmtId="0" fontId="17" fillId="2" borderId="9" xfId="0" applyFont="1" applyFill="1" applyBorder="1" applyAlignment="1" applyProtection="1">
      <alignment horizontal="center" vertical="center" wrapText="1"/>
      <protection hidden="1"/>
    </xf>
    <xf numFmtId="0" fontId="17" fillId="2" borderId="2" xfId="0" applyFont="1" applyFill="1" applyBorder="1" applyAlignment="1" applyProtection="1">
      <alignment horizontal="left" vertical="center" wrapText="1"/>
      <protection hidden="1"/>
    </xf>
    <xf numFmtId="0" fontId="13" fillId="2" borderId="9" xfId="0" applyFont="1" applyFill="1" applyBorder="1" applyAlignment="1" applyProtection="1">
      <alignment horizontal="left" vertical="center"/>
      <protection hidden="1"/>
    </xf>
    <xf numFmtId="0" fontId="0" fillId="2" borderId="0" xfId="0" applyFill="1" applyAlignment="1" applyProtection="1"/>
    <xf numFmtId="0" fontId="21" fillId="0" borderId="0" xfId="0" applyNumberFormat="1" applyFont="1" applyFill="1" applyAlignment="1" applyProtection="1">
      <alignment vertical="center" wrapText="1"/>
      <protection hidden="1"/>
    </xf>
    <xf numFmtId="0" fontId="26" fillId="3" borderId="0" xfId="0" applyFont="1" applyFill="1" applyAlignment="1" applyProtection="1">
      <alignment wrapText="1"/>
      <protection hidden="1"/>
    </xf>
    <xf numFmtId="0" fontId="0" fillId="0" borderId="0" xfId="0" applyProtection="1">
      <protection hidden="1"/>
    </xf>
    <xf numFmtId="0" fontId="6" fillId="0" borderId="0" xfId="0" applyFont="1" applyAlignment="1"/>
    <xf numFmtId="0" fontId="6" fillId="2" borderId="0" xfId="0" applyFont="1" applyFill="1" applyAlignment="1" applyProtection="1">
      <alignment vertical="top"/>
    </xf>
    <xf numFmtId="0" fontId="21" fillId="0" borderId="0" xfId="0" applyNumberFormat="1" applyFont="1" applyFill="1" applyAlignment="1">
      <alignment vertical="top"/>
    </xf>
    <xf numFmtId="0" fontId="25" fillId="0" borderId="0" xfId="0" applyFont="1" applyAlignment="1">
      <alignment vertical="top"/>
    </xf>
    <xf numFmtId="0" fontId="24" fillId="0" borderId="0" xfId="0" applyNumberFormat="1" applyFont="1" applyFill="1" applyAlignment="1">
      <alignment vertical="top"/>
    </xf>
    <xf numFmtId="0" fontId="24" fillId="0" borderId="0" xfId="0" applyFont="1" applyAlignment="1">
      <alignment horizontal="left" vertical="top"/>
    </xf>
    <xf numFmtId="0" fontId="24" fillId="0" borderId="0" xfId="0" applyFont="1" applyAlignment="1">
      <alignment vertical="top"/>
    </xf>
    <xf numFmtId="0" fontId="25" fillId="0" borderId="0" xfId="0" applyFont="1" applyFill="1" applyAlignment="1">
      <alignment vertical="top"/>
    </xf>
    <xf numFmtId="0" fontId="22" fillId="0" borderId="0" xfId="0" applyFont="1" applyFill="1" applyAlignment="1">
      <alignment vertical="top"/>
    </xf>
    <xf numFmtId="0" fontId="21" fillId="0" borderId="0" xfId="0" applyFont="1" applyAlignment="1">
      <alignment horizontal="left" vertical="top"/>
    </xf>
    <xf numFmtId="0" fontId="23" fillId="0" borderId="0" xfId="0" applyFont="1" applyAlignment="1">
      <alignment horizontal="left" vertical="top"/>
    </xf>
    <xf numFmtId="0" fontId="30" fillId="0" borderId="0" xfId="0" applyFont="1" applyAlignment="1">
      <alignment horizontal="left" vertical="top"/>
    </xf>
    <xf numFmtId="0" fontId="24"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37" fillId="2" borderId="0" xfId="0" applyFont="1" applyFill="1" applyBorder="1" applyAlignment="1" applyProtection="1">
      <alignment vertical="center" wrapText="1"/>
    </xf>
    <xf numFmtId="0" fontId="2" fillId="2" borderId="2" xfId="0" applyFont="1" applyFill="1" applyBorder="1" applyAlignment="1" applyProtection="1">
      <alignment horizontal="left" vertical="top" wrapText="1"/>
      <protection hidden="1"/>
    </xf>
    <xf numFmtId="0" fontId="2" fillId="2" borderId="2" xfId="0" applyFont="1" applyFill="1" applyBorder="1" applyAlignment="1">
      <alignment horizontal="left" vertical="top"/>
    </xf>
    <xf numFmtId="0" fontId="2" fillId="2" borderId="2" xfId="0" applyFont="1" applyFill="1" applyBorder="1" applyAlignment="1">
      <alignment vertical="top"/>
    </xf>
    <xf numFmtId="0" fontId="29" fillId="2" borderId="2" xfId="0" applyFont="1" applyFill="1" applyBorder="1" applyAlignment="1">
      <alignment horizontal="left" vertical="top"/>
    </xf>
    <xf numFmtId="0" fontId="3" fillId="2" borderId="2" xfId="0" applyFont="1" applyFill="1" applyBorder="1" applyAlignment="1">
      <alignment vertical="top"/>
    </xf>
    <xf numFmtId="0" fontId="6" fillId="2" borderId="0" xfId="0" applyFont="1" applyFill="1"/>
    <xf numFmtId="0" fontId="1" fillId="2" borderId="16" xfId="0" applyFont="1" applyFill="1" applyBorder="1" applyAlignment="1" applyProtection="1">
      <alignment vertical="center"/>
    </xf>
    <xf numFmtId="0" fontId="1" fillId="2" borderId="19" xfId="0" applyFont="1" applyFill="1" applyBorder="1" applyAlignment="1" applyProtection="1">
      <alignment vertical="center"/>
    </xf>
    <xf numFmtId="0" fontId="6" fillId="2" borderId="0" xfId="0" applyFont="1" applyFill="1" applyAlignment="1" applyProtection="1"/>
    <xf numFmtId="0" fontId="16" fillId="2" borderId="1" xfId="0" applyFont="1" applyFill="1" applyBorder="1" applyAlignment="1" applyProtection="1">
      <alignment horizontal="center" wrapText="1"/>
      <protection hidden="1"/>
    </xf>
    <xf numFmtId="0" fontId="6" fillId="2" borderId="0" xfId="0" applyFont="1" applyFill="1" applyProtection="1"/>
    <xf numFmtId="0" fontId="7" fillId="2" borderId="8" xfId="2"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0" fillId="0" borderId="0" xfId="2"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31" xfId="0" applyBorder="1" applyProtection="1">
      <protection hidden="1"/>
    </xf>
    <xf numFmtId="0" fontId="0" fillId="0" borderId="31" xfId="0" applyBorder="1" applyAlignment="1" applyProtection="1">
      <alignment wrapText="1"/>
      <protection hidden="1"/>
    </xf>
    <xf numFmtId="0" fontId="7" fillId="0" borderId="31" xfId="2" applyBorder="1" applyAlignment="1" applyProtection="1">
      <alignment wrapText="1"/>
      <protection hidden="1"/>
    </xf>
    <xf numFmtId="0" fontId="6" fillId="0" borderId="31" xfId="0" applyFont="1" applyBorder="1" applyAlignment="1" applyProtection="1">
      <alignment wrapText="1"/>
      <protection hidden="1"/>
    </xf>
    <xf numFmtId="0" fontId="0" fillId="0" borderId="31" xfId="0" applyBorder="1" applyAlignment="1" applyProtection="1">
      <alignment horizontal="left" vertical="top" wrapText="1"/>
      <protection hidden="1"/>
    </xf>
    <xf numFmtId="0" fontId="0" fillId="4" borderId="31" xfId="0" applyFill="1" applyBorder="1" applyAlignment="1" applyProtection="1">
      <alignment wrapText="1"/>
      <protection hidden="1"/>
    </xf>
    <xf numFmtId="0" fontId="0" fillId="0" borderId="31" xfId="0" applyBorder="1" applyAlignment="1" applyProtection="1">
      <alignment horizontal="right"/>
      <protection hidden="1"/>
    </xf>
    <xf numFmtId="0" fontId="0" fillId="0" borderId="0" xfId="0" applyAlignment="1" applyProtection="1">
      <alignment wrapText="1"/>
      <protection hidden="1"/>
    </xf>
    <xf numFmtId="0" fontId="0" fillId="0" borderId="20" xfId="0" applyBorder="1" applyProtection="1">
      <protection hidden="1"/>
    </xf>
    <xf numFmtId="0" fontId="44"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2"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31"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2"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6" xfId="0" applyFont="1" applyFill="1" applyBorder="1" applyAlignment="1" applyProtection="1">
      <alignment vertical="center"/>
    </xf>
    <xf numFmtId="0" fontId="43" fillId="2" borderId="0" xfId="2" applyFont="1" applyFill="1" applyBorder="1" applyAlignment="1" applyProtection="1">
      <alignment horizontal="center" vertical="center"/>
    </xf>
    <xf numFmtId="0" fontId="33" fillId="2" borderId="0" xfId="0" applyFont="1" applyFill="1" applyBorder="1" applyAlignment="1" applyProtection="1">
      <alignment horizontal="center" vertical="center"/>
      <protection locked="0" hidden="1"/>
    </xf>
    <xf numFmtId="0" fontId="17" fillId="2" borderId="9" xfId="0" applyFont="1" applyFill="1" applyBorder="1" applyAlignment="1" applyProtection="1">
      <alignment vertical="center"/>
      <protection hidden="1"/>
    </xf>
    <xf numFmtId="0" fontId="0" fillId="2" borderId="0" xfId="0" applyFill="1" applyAlignment="1" applyProtection="1">
      <alignment horizontal="center"/>
    </xf>
    <xf numFmtId="0" fontId="16" fillId="2" borderId="33" xfId="0" applyFont="1" applyFill="1" applyBorder="1" applyAlignment="1" applyProtection="1">
      <alignment horizontal="right" vertical="center"/>
      <protection hidden="1"/>
    </xf>
    <xf numFmtId="0" fontId="16" fillId="2" borderId="10" xfId="0" applyFont="1" applyFill="1" applyBorder="1" applyAlignment="1" applyProtection="1">
      <alignment horizontal="left" wrapText="1"/>
      <protection hidden="1"/>
    </xf>
    <xf numFmtId="0" fontId="45" fillId="0" borderId="0" xfId="2" applyFont="1" applyAlignment="1" applyProtection="1">
      <alignment horizontal="center"/>
    </xf>
    <xf numFmtId="0" fontId="43" fillId="2" borderId="11" xfId="2" applyFont="1" applyFill="1" applyBorder="1" applyAlignment="1" applyProtection="1">
      <alignment vertical="center"/>
    </xf>
    <xf numFmtId="0" fontId="43" fillId="2" borderId="0" xfId="2" applyFont="1" applyFill="1" applyAlignment="1" applyProtection="1">
      <alignment vertical="center"/>
    </xf>
    <xf numFmtId="0" fontId="1" fillId="2" borderId="35" xfId="0" applyFont="1" applyFill="1" applyBorder="1" applyAlignment="1" applyProtection="1">
      <alignment vertical="center"/>
    </xf>
    <xf numFmtId="0" fontId="13" fillId="2" borderId="36" xfId="0" applyFont="1" applyFill="1" applyBorder="1" applyAlignment="1" applyProtection="1">
      <alignment vertical="center"/>
    </xf>
    <xf numFmtId="0" fontId="13" fillId="2" borderId="7" xfId="0" applyFont="1" applyFill="1" applyBorder="1" applyAlignment="1" applyProtection="1">
      <alignment vertical="center"/>
    </xf>
    <xf numFmtId="0" fontId="1" fillId="2" borderId="37" xfId="0" applyFont="1" applyFill="1" applyBorder="1" applyAlignment="1" applyProtection="1">
      <alignment vertical="center"/>
    </xf>
    <xf numFmtId="0" fontId="13" fillId="2" borderId="34" xfId="0" applyFont="1" applyFill="1" applyBorder="1" applyAlignment="1" applyProtection="1">
      <alignment vertical="center"/>
    </xf>
    <xf numFmtId="0" fontId="13" fillId="2" borderId="33" xfId="0" applyFont="1" applyFill="1" applyBorder="1" applyAlignment="1" applyProtection="1">
      <alignment vertical="center"/>
    </xf>
    <xf numFmtId="2" fontId="16" fillId="2" borderId="11" xfId="0" applyNumberFormat="1" applyFont="1" applyFill="1" applyBorder="1" applyAlignment="1" applyProtection="1">
      <alignment horizontal="left" vertical="center" wrapText="1"/>
    </xf>
    <xf numFmtId="0" fontId="16" fillId="2" borderId="9" xfId="0" applyFont="1" applyFill="1" applyBorder="1" applyAlignment="1" applyProtection="1">
      <alignment horizontal="left"/>
      <protection hidden="1"/>
    </xf>
    <xf numFmtId="0" fontId="16" fillId="2" borderId="11" xfId="0" applyFont="1" applyFill="1" applyBorder="1" applyAlignment="1" applyProtection="1">
      <alignment horizontal="left"/>
      <protection hidden="1"/>
    </xf>
    <xf numFmtId="0" fontId="13" fillId="2" borderId="38" xfId="0" applyFont="1" applyFill="1" applyBorder="1" applyAlignment="1" applyProtection="1">
      <alignment vertical="center"/>
    </xf>
    <xf numFmtId="0" fontId="1" fillId="2" borderId="39" xfId="0" applyFont="1" applyFill="1" applyBorder="1" applyAlignment="1" applyProtection="1">
      <alignment vertical="center"/>
    </xf>
    <xf numFmtId="0" fontId="16" fillId="2" borderId="4" xfId="0" applyFont="1" applyFill="1" applyBorder="1" applyAlignment="1" applyProtection="1">
      <alignment wrapText="1"/>
    </xf>
    <xf numFmtId="2" fontId="16" fillId="2" borderId="9" xfId="0" applyNumberFormat="1" applyFont="1" applyFill="1" applyBorder="1" applyAlignment="1" applyProtection="1">
      <alignment horizontal="left" wrapText="1"/>
      <protection hidden="1"/>
    </xf>
    <xf numFmtId="0" fontId="0" fillId="0" borderId="0" xfId="0" applyAlignment="1"/>
    <xf numFmtId="0" fontId="25" fillId="0" borderId="0" xfId="0" applyFont="1" applyAlignment="1"/>
    <xf numFmtId="0" fontId="47" fillId="0" borderId="0" xfId="0" applyFont="1" applyAlignment="1">
      <alignment horizontal="center"/>
    </xf>
    <xf numFmtId="0" fontId="16" fillId="2" borderId="33" xfId="0" applyFont="1" applyFill="1" applyBorder="1" applyAlignment="1" applyProtection="1">
      <alignment horizontal="right" vertical="center"/>
      <protection hidden="1"/>
    </xf>
    <xf numFmtId="0" fontId="38"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34" fillId="2" borderId="40"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20" xfId="0" applyFill="1" applyBorder="1" applyProtection="1">
      <protection hidden="1"/>
    </xf>
    <xf numFmtId="0" fontId="0" fillId="0" borderId="27" xfId="0" applyBorder="1" applyProtection="1">
      <protection hidden="1"/>
    </xf>
    <xf numFmtId="0" fontId="3" fillId="2" borderId="0" xfId="0" applyFont="1" applyFill="1" applyAlignment="1" applyProtection="1">
      <alignment wrapText="1"/>
    </xf>
    <xf numFmtId="0" fontId="56" fillId="2" borderId="0" xfId="0" applyFont="1" applyFill="1" applyBorder="1" applyAlignment="1" applyProtection="1">
      <alignment horizontal="right" vertical="center"/>
    </xf>
    <xf numFmtId="0" fontId="57" fillId="2" borderId="0" xfId="0" applyFont="1" applyFill="1" applyBorder="1" applyAlignment="1" applyProtection="1">
      <alignment horizontal="left" wrapText="1"/>
      <protection hidden="1"/>
    </xf>
    <xf numFmtId="0" fontId="57" fillId="2" borderId="0" xfId="0" applyFont="1" applyFill="1" applyBorder="1" applyAlignment="1" applyProtection="1">
      <alignment vertical="center"/>
    </xf>
    <xf numFmtId="0" fontId="57" fillId="2" borderId="10" xfId="0" applyFont="1" applyFill="1" applyBorder="1" applyAlignment="1" applyProtection="1">
      <alignment vertical="center"/>
    </xf>
    <xf numFmtId="0" fontId="6" fillId="0" borderId="0" xfId="0" applyNumberFormat="1" applyFont="1"/>
    <xf numFmtId="0" fontId="7" fillId="0" borderId="31" xfId="2" applyFill="1" applyBorder="1" applyAlignment="1" applyProtection="1">
      <alignment wrapText="1"/>
      <protection hidden="1"/>
    </xf>
    <xf numFmtId="0" fontId="58" fillId="0" borderId="0" xfId="0" applyFont="1" applyFill="1" applyProtection="1"/>
    <xf numFmtId="0" fontId="58" fillId="2" borderId="0" xfId="0" applyFont="1" applyFill="1" applyAlignment="1" applyProtection="1"/>
    <xf numFmtId="0" fontId="58" fillId="2" borderId="0" xfId="0" applyFont="1" applyFill="1" applyProtection="1">
      <protection hidden="1"/>
    </xf>
    <xf numFmtId="49" fontId="17" fillId="2" borderId="2" xfId="0" applyNumberFormat="1" applyFont="1" applyFill="1" applyBorder="1" applyAlignment="1" applyProtection="1">
      <alignment wrapText="1"/>
      <protection locked="0"/>
    </xf>
    <xf numFmtId="49" fontId="17" fillId="2" borderId="2"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2" borderId="5" xfId="0" applyFont="1" applyFill="1" applyBorder="1" applyAlignment="1">
      <alignment vertical="top"/>
    </xf>
    <xf numFmtId="0" fontId="13" fillId="2" borderId="19" xfId="0" applyFont="1" applyFill="1" applyBorder="1" applyAlignment="1" applyProtection="1">
      <alignment vertical="center"/>
      <protection hidden="1"/>
    </xf>
    <xf numFmtId="0" fontId="32" fillId="2" borderId="2" xfId="0" applyFont="1" applyFill="1" applyBorder="1" applyAlignment="1" applyProtection="1">
      <alignment horizontal="right" wrapText="1"/>
      <protection hidden="1"/>
    </xf>
    <xf numFmtId="0" fontId="32" fillId="2" borderId="2" xfId="0" applyFont="1" applyFill="1" applyBorder="1" applyAlignment="1" applyProtection="1">
      <alignment horizontal="center" vertical="center"/>
      <protection locked="0" hidden="1"/>
    </xf>
    <xf numFmtId="0" fontId="40" fillId="0" borderId="0" xfId="2" applyFont="1" applyFill="1" applyAlignment="1" applyProtection="1">
      <alignment horizontal="center" wrapText="1"/>
      <protection hidden="1"/>
    </xf>
    <xf numFmtId="49" fontId="0" fillId="0" borderId="31" xfId="0" applyNumberFormat="1" applyBorder="1" applyProtection="1">
      <protection hidden="1"/>
    </xf>
    <xf numFmtId="0" fontId="7" fillId="0" borderId="31" xfId="2" applyBorder="1" applyAlignment="1" applyProtection="1"/>
    <xf numFmtId="0" fontId="21" fillId="0" borderId="0" xfId="0" applyFont="1" applyFill="1" applyAlignment="1">
      <alignment horizontal="left" vertical="top"/>
    </xf>
    <xf numFmtId="0" fontId="26" fillId="3" borderId="0" xfId="0" applyFont="1" applyFill="1" applyAlignment="1" applyProtection="1">
      <protection hidden="1"/>
    </xf>
    <xf numFmtId="0" fontId="30" fillId="0" borderId="0" xfId="0" applyFont="1" applyFill="1" applyAlignment="1">
      <alignment horizontal="left" vertical="top"/>
    </xf>
    <xf numFmtId="0" fontId="0" fillId="0" borderId="0" xfId="0" applyFill="1" applyAlignment="1"/>
    <xf numFmtId="0" fontId="24" fillId="0" borderId="0" xfId="0" applyFont="1" applyFill="1" applyAlignment="1">
      <alignment horizontal="left" vertical="top"/>
    </xf>
    <xf numFmtId="0" fontId="3" fillId="0" borderId="2" xfId="0" applyFont="1" applyFill="1" applyBorder="1" applyAlignment="1">
      <alignment vertical="top"/>
    </xf>
    <xf numFmtId="0" fontId="17" fillId="2" borderId="2" xfId="0" applyFont="1" applyFill="1" applyBorder="1" applyAlignment="1" applyProtection="1">
      <protection locked="0" hidden="1"/>
    </xf>
    <xf numFmtId="0" fontId="17" fillId="0" borderId="2" xfId="0" applyFont="1" applyFill="1" applyBorder="1" applyAlignment="1" applyProtection="1">
      <protection locked="0" hidden="1"/>
    </xf>
    <xf numFmtId="0" fontId="0" fillId="2" borderId="0" xfId="0" applyFill="1" applyAlignment="1" applyProtection="1">
      <protection locked="0"/>
    </xf>
    <xf numFmtId="0" fontId="17" fillId="2" borderId="2" xfId="0" applyFont="1" applyFill="1" applyBorder="1" applyAlignment="1" applyProtection="1">
      <alignment vertical="center"/>
      <protection locked="0" hidden="1"/>
    </xf>
    <xf numFmtId="0" fontId="0" fillId="2" borderId="2" xfId="0" applyFill="1" applyBorder="1" applyAlignment="1" applyProtection="1">
      <protection locked="0" hidden="1"/>
    </xf>
    <xf numFmtId="0" fontId="13" fillId="2" borderId="11" xfId="0" applyFont="1" applyFill="1" applyBorder="1" applyAlignment="1" applyProtection="1">
      <alignment vertical="center"/>
    </xf>
    <xf numFmtId="0" fontId="13" fillId="2" borderId="3" xfId="0" applyFont="1" applyFill="1" applyBorder="1" applyAlignment="1" applyProtection="1">
      <alignment vertical="center"/>
    </xf>
    <xf numFmtId="0" fontId="13" fillId="2" borderId="10" xfId="0" applyFont="1" applyFill="1" applyBorder="1" applyAlignment="1" applyProtection="1">
      <alignment vertical="center"/>
    </xf>
    <xf numFmtId="0" fontId="13" fillId="2" borderId="6" xfId="0" applyFont="1" applyFill="1" applyBorder="1" applyAlignment="1" applyProtection="1">
      <alignment vertical="center"/>
    </xf>
    <xf numFmtId="0" fontId="6" fillId="0" borderId="0" xfId="0" applyFont="1" applyFill="1"/>
    <xf numFmtId="0" fontId="6" fillId="0" borderId="0" xfId="0" applyFont="1" applyFill="1" applyAlignment="1"/>
    <xf numFmtId="0" fontId="6" fillId="0" borderId="0" xfId="0" applyNumberFormat="1" applyFont="1" applyAlignment="1"/>
    <xf numFmtId="0" fontId="6" fillId="0" borderId="0" xfId="0" applyNumberFormat="1" applyFont="1" applyFill="1" applyAlignment="1"/>
    <xf numFmtId="0" fontId="63" fillId="0" borderId="0" xfId="0" applyFont="1" applyBorder="1" applyAlignment="1">
      <alignment horizontal="left" vertical="top"/>
    </xf>
    <xf numFmtId="0" fontId="65" fillId="0" borderId="0" xfId="0" applyFont="1" applyBorder="1" applyAlignment="1">
      <alignment horizontal="left" vertical="top"/>
    </xf>
    <xf numFmtId="0" fontId="2" fillId="2" borderId="24" xfId="0" applyFont="1" applyFill="1" applyBorder="1" applyAlignment="1">
      <alignment vertical="top"/>
    </xf>
    <xf numFmtId="0" fontId="3" fillId="2" borderId="24" xfId="0" applyFont="1" applyFill="1" applyBorder="1" applyAlignment="1">
      <alignment vertical="top"/>
    </xf>
    <xf numFmtId="0" fontId="3" fillId="0" borderId="24" xfId="0" applyFont="1" applyFill="1" applyBorder="1" applyAlignment="1">
      <alignment vertical="top"/>
    </xf>
    <xf numFmtId="0" fontId="3" fillId="2" borderId="24" xfId="0" applyFont="1" applyFill="1" applyBorder="1" applyAlignment="1">
      <alignment horizontal="left" vertical="top"/>
    </xf>
    <xf numFmtId="0" fontId="10" fillId="2" borderId="2" xfId="0" applyFont="1" applyFill="1" applyBorder="1" applyProtection="1"/>
    <xf numFmtId="0" fontId="6" fillId="0" borderId="0" xfId="0" applyFont="1" applyAlignment="1">
      <alignment horizontal="left" wrapText="1"/>
    </xf>
    <xf numFmtId="0" fontId="13" fillId="2" borderId="15" xfId="0" applyFont="1" applyFill="1" applyBorder="1" applyAlignment="1" applyProtection="1">
      <alignment vertical="center"/>
      <protection locked="0" hidden="1"/>
    </xf>
    <xf numFmtId="0" fontId="17" fillId="2" borderId="24" xfId="0" applyFont="1" applyFill="1" applyBorder="1" applyAlignment="1" applyProtection="1">
      <protection locked="0" hidden="1"/>
    </xf>
    <xf numFmtId="0" fontId="17" fillId="2" borderId="24" xfId="0" applyFont="1" applyFill="1" applyBorder="1" applyAlignment="1" applyProtection="1">
      <alignment vertical="center"/>
      <protection locked="0" hidden="1"/>
    </xf>
    <xf numFmtId="0" fontId="0" fillId="2" borderId="24" xfId="0" applyFill="1" applyBorder="1" applyAlignment="1" applyProtection="1">
      <protection locked="0" hidden="1"/>
    </xf>
    <xf numFmtId="0" fontId="13" fillId="2" borderId="15" xfId="0" applyFont="1" applyFill="1" applyBorder="1" applyAlignment="1" applyProtection="1">
      <alignment vertical="center" wrapText="1"/>
      <protection hidden="1"/>
    </xf>
    <xf numFmtId="0" fontId="13" fillId="2" borderId="17" xfId="0" applyFont="1" applyFill="1" applyBorder="1" applyAlignment="1" applyProtection="1">
      <alignment vertical="center" wrapText="1"/>
      <protection hidden="1"/>
    </xf>
    <xf numFmtId="0" fontId="13" fillId="2" borderId="16" xfId="0" applyFont="1" applyFill="1" applyBorder="1" applyAlignment="1" applyProtection="1">
      <alignment vertical="center" wrapText="1"/>
      <protection hidden="1"/>
    </xf>
    <xf numFmtId="0" fontId="13" fillId="2" borderId="19" xfId="0" applyFont="1" applyFill="1" applyBorder="1" applyAlignment="1" applyProtection="1">
      <alignment vertical="center" wrapText="1"/>
      <protection hidden="1"/>
    </xf>
    <xf numFmtId="0" fontId="13" fillId="2" borderId="15" xfId="0" applyFont="1" applyFill="1" applyBorder="1" applyAlignment="1" applyProtection="1">
      <alignment vertical="center" wrapText="1"/>
      <protection locked="0" hidden="1"/>
    </xf>
    <xf numFmtId="0" fontId="13" fillId="2" borderId="16" xfId="0" applyFont="1" applyFill="1" applyBorder="1" applyAlignment="1" applyProtection="1">
      <alignment vertical="center" wrapText="1"/>
      <protection locked="0" hidden="1"/>
    </xf>
    <xf numFmtId="0" fontId="0" fillId="2" borderId="0" xfId="0" applyFill="1" applyProtection="1">
      <protection locked="0" hidden="1"/>
    </xf>
    <xf numFmtId="0" fontId="13" fillId="2" borderId="10" xfId="0" applyFont="1" applyFill="1" applyBorder="1" applyAlignment="1" applyProtection="1"/>
    <xf numFmtId="0" fontId="0" fillId="2" borderId="16" xfId="0" applyFont="1" applyFill="1" applyBorder="1" applyAlignment="1">
      <alignment horizontal="center"/>
    </xf>
    <xf numFmtId="0" fontId="0" fillId="2" borderId="19" xfId="0" applyFont="1" applyFill="1" applyBorder="1" applyAlignment="1">
      <alignment horizontal="center"/>
    </xf>
    <xf numFmtId="0" fontId="0" fillId="2" borderId="0" xfId="0" applyFont="1" applyFill="1" applyBorder="1" applyAlignment="1"/>
    <xf numFmtId="0" fontId="67" fillId="2" borderId="23" xfId="3" applyFont="1" applyFill="1" applyBorder="1" applyAlignment="1">
      <alignment vertical="center" wrapText="1"/>
    </xf>
    <xf numFmtId="0" fontId="67" fillId="2" borderId="23" xfId="3" applyFont="1" applyFill="1" applyBorder="1" applyAlignment="1">
      <alignment vertical="top" wrapText="1"/>
    </xf>
    <xf numFmtId="0" fontId="10" fillId="2" borderId="0" xfId="0" applyFont="1" applyFill="1" applyBorder="1" applyAlignment="1"/>
    <xf numFmtId="0" fontId="67" fillId="2" borderId="22" xfId="3" applyFont="1" applyFill="1" applyBorder="1" applyAlignment="1">
      <alignment horizontal="center" vertical="top" wrapText="1"/>
    </xf>
    <xf numFmtId="164" fontId="67" fillId="2" borderId="23" xfId="3" applyNumberFormat="1" applyFont="1" applyFill="1" applyBorder="1" applyAlignment="1">
      <alignment horizontal="center" vertical="top" wrapText="1"/>
    </xf>
    <xf numFmtId="0" fontId="13" fillId="2" borderId="0" xfId="0" applyFont="1" applyFill="1" applyBorder="1" applyAlignment="1">
      <alignment horizontal="left"/>
    </xf>
    <xf numFmtId="0" fontId="16" fillId="2" borderId="0" xfId="0" applyFont="1" applyFill="1" applyBorder="1" applyAlignment="1">
      <alignment horizontal="left"/>
    </xf>
    <xf numFmtId="0" fontId="68" fillId="2" borderId="23" xfId="3" applyFont="1" applyFill="1" applyBorder="1" applyAlignment="1">
      <alignment vertical="top" wrapText="1"/>
    </xf>
    <xf numFmtId="0" fontId="68" fillId="2" borderId="23" xfId="3" applyFont="1" applyFill="1" applyBorder="1" applyAlignment="1">
      <alignment vertical="center" wrapText="1"/>
    </xf>
    <xf numFmtId="0" fontId="10" fillId="0" borderId="0" xfId="0" applyFont="1" applyAlignment="1" applyProtection="1">
      <alignment horizontal="center"/>
      <protection hidden="1"/>
    </xf>
    <xf numFmtId="0" fontId="68" fillId="2" borderId="41" xfId="3" applyFont="1" applyFill="1" applyBorder="1" applyAlignment="1">
      <alignment vertical="top" wrapText="1"/>
    </xf>
    <xf numFmtId="0" fontId="68" fillId="2" borderId="42" xfId="3" applyFont="1" applyFill="1" applyBorder="1" applyAlignment="1">
      <alignment vertical="top" wrapText="1"/>
    </xf>
    <xf numFmtId="0" fontId="70" fillId="2" borderId="20" xfId="3" applyFont="1" applyFill="1" applyBorder="1" applyAlignment="1">
      <alignment horizontal="center" vertical="center" wrapText="1"/>
    </xf>
    <xf numFmtId="0" fontId="70" fillId="2" borderId="21" xfId="3" applyFont="1" applyFill="1" applyBorder="1" applyAlignment="1">
      <alignment horizontal="center" vertical="center" wrapText="1"/>
    </xf>
    <xf numFmtId="0" fontId="71" fillId="2" borderId="21" xfId="3" applyFont="1" applyFill="1" applyBorder="1" applyAlignment="1">
      <alignment horizontal="center" vertical="center" wrapText="1"/>
    </xf>
    <xf numFmtId="0" fontId="16" fillId="2" borderId="1" xfId="0" applyFont="1" applyFill="1" applyBorder="1" applyAlignment="1" applyProtection="1">
      <alignment horizontal="left" wrapText="1"/>
      <protection locked="0" hidden="1"/>
    </xf>
    <xf numFmtId="0" fontId="0" fillId="2" borderId="0" xfId="0" applyFill="1" applyAlignment="1" applyProtection="1">
      <alignment wrapText="1"/>
      <protection locked="0"/>
    </xf>
    <xf numFmtId="0" fontId="2" fillId="2" borderId="0" xfId="0" applyFont="1" applyFill="1" applyAlignment="1" applyProtection="1">
      <alignment wrapText="1"/>
      <protection locked="0"/>
    </xf>
    <xf numFmtId="0" fontId="0" fillId="2" borderId="0" xfId="0" applyFill="1" applyAlignment="1" applyProtection="1">
      <protection locked="0" hidden="1"/>
    </xf>
    <xf numFmtId="0" fontId="17" fillId="2" borderId="43" xfId="0" applyFont="1" applyFill="1" applyBorder="1" applyAlignment="1" applyProtection="1">
      <alignment wrapText="1"/>
      <protection locked="0" hidden="1"/>
    </xf>
    <xf numFmtId="0" fontId="17" fillId="0" borderId="43" xfId="0" applyFont="1" applyFill="1" applyBorder="1" applyAlignment="1" applyProtection="1">
      <alignment wrapText="1"/>
      <protection locked="0" hidden="1"/>
    </xf>
    <xf numFmtId="0" fontId="17" fillId="0" borderId="43" xfId="0" applyFont="1" applyFill="1" applyBorder="1" applyAlignment="1" applyProtection="1">
      <protection locked="0" hidden="1"/>
    </xf>
    <xf numFmtId="0" fontId="17" fillId="2" borderId="43" xfId="0" applyFont="1" applyFill="1" applyBorder="1" applyAlignment="1" applyProtection="1">
      <protection locked="0" hidden="1"/>
    </xf>
    <xf numFmtId="0" fontId="14" fillId="2" borderId="15"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4" fillId="2" borderId="18" xfId="0" applyFont="1" applyFill="1" applyBorder="1" applyAlignment="1">
      <alignment horizontal="center"/>
    </xf>
    <xf numFmtId="0" fontId="10" fillId="2" borderId="0" xfId="0" applyFont="1" applyFill="1" applyBorder="1" applyAlignment="1">
      <alignment horizontal="center"/>
    </xf>
    <xf numFmtId="0" fontId="69" fillId="2" borderId="0" xfId="0" applyFont="1" applyFill="1" applyBorder="1" applyAlignment="1">
      <alignment horizontal="center" vertical="center" wrapText="1"/>
    </xf>
    <xf numFmtId="0" fontId="69" fillId="2" borderId="30" xfId="0" applyFont="1" applyFill="1" applyBorder="1" applyAlignment="1">
      <alignment horizontal="center" vertical="center" wrapText="1"/>
    </xf>
    <xf numFmtId="0" fontId="67" fillId="2" borderId="41" xfId="3" applyFont="1" applyFill="1" applyBorder="1" applyAlignment="1">
      <alignment horizontal="center" vertical="top" wrapText="1"/>
    </xf>
    <xf numFmtId="0" fontId="67" fillId="2" borderId="42" xfId="3" applyFont="1" applyFill="1" applyBorder="1" applyAlignment="1">
      <alignment horizontal="center" vertical="top" wrapText="1"/>
    </xf>
    <xf numFmtId="0" fontId="67" fillId="2" borderId="22" xfId="3" applyFont="1" applyFill="1" applyBorder="1" applyAlignment="1">
      <alignment horizontal="center" vertical="top" wrapText="1"/>
    </xf>
    <xf numFmtId="0" fontId="67" fillId="2" borderId="41" xfId="3" applyFont="1" applyFill="1" applyBorder="1" applyAlignment="1">
      <alignment horizontal="left" vertical="top" wrapText="1"/>
    </xf>
    <xf numFmtId="0" fontId="67" fillId="2" borderId="42" xfId="3" applyFont="1" applyFill="1" applyBorder="1" applyAlignment="1">
      <alignment horizontal="left" vertical="top" wrapText="1"/>
    </xf>
    <xf numFmtId="0" fontId="67" fillId="2" borderId="22" xfId="3" applyFont="1" applyFill="1" applyBorder="1" applyAlignment="1">
      <alignment horizontal="left" vertical="top" wrapText="1"/>
    </xf>
    <xf numFmtId="164" fontId="67" fillId="2" borderId="41" xfId="3" applyNumberFormat="1" applyFont="1" applyFill="1" applyBorder="1" applyAlignment="1">
      <alignment horizontal="center" vertical="top" wrapText="1"/>
    </xf>
    <xf numFmtId="164" fontId="67" fillId="2" borderId="42" xfId="3" applyNumberFormat="1" applyFont="1" applyFill="1" applyBorder="1" applyAlignment="1">
      <alignment horizontal="center" vertical="top" wrapText="1"/>
    </xf>
    <xf numFmtId="164" fontId="67" fillId="2" borderId="22" xfId="3" applyNumberFormat="1" applyFont="1" applyFill="1" applyBorder="1" applyAlignment="1">
      <alignment horizontal="center" vertical="top" wrapText="1"/>
    </xf>
    <xf numFmtId="0" fontId="6" fillId="2" borderId="13" xfId="0" applyFont="1" applyFill="1" applyBorder="1" applyAlignment="1">
      <alignment horizontal="center"/>
    </xf>
    <xf numFmtId="0" fontId="0" fillId="2" borderId="13" xfId="0" applyFill="1" applyBorder="1" applyAlignment="1">
      <alignment horizontal="center"/>
    </xf>
    <xf numFmtId="0" fontId="0" fillId="2" borderId="12" xfId="0" applyFill="1" applyBorder="1" applyAlignment="1">
      <alignment horizontal="center"/>
    </xf>
    <xf numFmtId="0" fontId="0" fillId="2" borderId="14" xfId="0" applyFill="1" applyBorder="1" applyAlignment="1">
      <alignment horizontal="center"/>
    </xf>
    <xf numFmtId="0" fontId="0" fillId="2" borderId="16" xfId="0" applyFill="1" applyBorder="1" applyAlignment="1">
      <alignment horizontal="center"/>
    </xf>
    <xf numFmtId="0" fontId="0" fillId="2" borderId="19"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6" fillId="2" borderId="0" xfId="0" applyFont="1" applyFill="1" applyAlignment="1" applyProtection="1">
      <alignment horizontal="center"/>
    </xf>
    <xf numFmtId="0" fontId="16" fillId="2" borderId="9" xfId="0" applyFont="1" applyFill="1" applyBorder="1" applyAlignment="1" applyProtection="1">
      <alignment horizontal="left" wrapText="1"/>
      <protection hidden="1"/>
    </xf>
    <xf numFmtId="0" fontId="17" fillId="2" borderId="24" xfId="0" applyFont="1" applyFill="1" applyBorder="1" applyAlignment="1" applyProtection="1">
      <alignment horizontal="left" vertical="center"/>
      <protection locked="0"/>
    </xf>
    <xf numFmtId="0" fontId="17" fillId="2" borderId="25" xfId="0" applyFont="1" applyFill="1" applyBorder="1" applyAlignment="1" applyProtection="1">
      <alignment horizontal="left" vertical="center"/>
      <protection locked="0"/>
    </xf>
    <xf numFmtId="0" fontId="17" fillId="2" borderId="9" xfId="0" applyFont="1" applyFill="1" applyBorder="1" applyAlignment="1" applyProtection="1">
      <alignment horizontal="center" vertical="center"/>
    </xf>
    <xf numFmtId="0" fontId="19" fillId="2" borderId="17" xfId="0" applyFont="1" applyFill="1" applyBorder="1" applyAlignment="1" applyProtection="1">
      <alignment horizontal="center" vertical="center"/>
    </xf>
    <xf numFmtId="0" fontId="19" fillId="2" borderId="18" xfId="0" applyFont="1" applyFill="1" applyBorder="1" applyAlignment="1" applyProtection="1">
      <alignment horizontal="center" vertical="center"/>
    </xf>
    <xf numFmtId="0" fontId="60" fillId="2" borderId="0" xfId="2" applyFont="1" applyFill="1" applyBorder="1" applyAlignment="1" applyProtection="1">
      <alignment horizontal="center" vertical="center" wrapText="1"/>
      <protection hidden="1"/>
    </xf>
    <xf numFmtId="0" fontId="17" fillId="2" borderId="9" xfId="0" applyFont="1" applyFill="1" applyBorder="1" applyAlignment="1" applyProtection="1">
      <alignment horizontal="left" vertical="center"/>
      <protection locked="0"/>
    </xf>
    <xf numFmtId="0" fontId="0" fillId="2" borderId="0" xfId="0" applyFill="1" applyAlignment="1" applyProtection="1">
      <alignment horizontal="center"/>
    </xf>
    <xf numFmtId="0" fontId="53" fillId="0" borderId="24" xfId="2" applyFont="1" applyBorder="1" applyAlignment="1" applyProtection="1">
      <protection locked="0"/>
    </xf>
    <xf numFmtId="0" fontId="55" fillId="0" borderId="9" xfId="2" applyFont="1" applyBorder="1" applyAlignment="1" applyProtection="1">
      <protection locked="0"/>
    </xf>
    <xf numFmtId="0" fontId="55" fillId="0" borderId="25" xfId="2"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7" fillId="2" borderId="4" xfId="0" applyFont="1" applyFill="1" applyBorder="1" applyAlignment="1" applyProtection="1">
      <alignment horizontal="left" vertical="center"/>
      <protection locked="0"/>
    </xf>
    <xf numFmtId="0" fontId="17" fillId="2" borderId="11" xfId="0" applyFont="1" applyFill="1" applyBorder="1" applyAlignment="1" applyProtection="1">
      <alignment horizontal="left" vertical="center"/>
      <protection locked="0"/>
    </xf>
    <xf numFmtId="0" fontId="17" fillId="2" borderId="3" xfId="0" applyFont="1" applyFill="1" applyBorder="1" applyAlignment="1" applyProtection="1">
      <alignment horizontal="left" vertical="center"/>
      <protection locked="0"/>
    </xf>
    <xf numFmtId="0" fontId="16" fillId="2" borderId="32" xfId="0" applyFont="1" applyFill="1" applyBorder="1" applyAlignment="1" applyProtection="1">
      <alignment horizontal="right" vertical="center"/>
      <protection hidden="1"/>
    </xf>
    <xf numFmtId="0" fontId="16" fillId="2" borderId="33"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43" fillId="2" borderId="0" xfId="2" applyFont="1" applyFill="1" applyBorder="1" applyAlignment="1" applyProtection="1">
      <alignment horizontal="center" vertical="center" wrapText="1"/>
      <protection hidden="1"/>
    </xf>
    <xf numFmtId="0" fontId="17" fillId="2" borderId="24" xfId="0" applyFont="1" applyFill="1" applyBorder="1" applyAlignment="1" applyProtection="1">
      <alignment horizontal="center" vertical="center"/>
      <protection locked="0"/>
    </xf>
    <xf numFmtId="0" fontId="17" fillId="2" borderId="9" xfId="0" applyFont="1" applyFill="1" applyBorder="1" applyAlignment="1" applyProtection="1">
      <alignment horizontal="center" vertical="center"/>
      <protection locked="0"/>
    </xf>
    <xf numFmtId="0" fontId="17" fillId="2" borderId="25" xfId="0" applyFont="1" applyFill="1" applyBorder="1" applyAlignment="1" applyProtection="1">
      <alignment horizontal="center" vertical="center"/>
      <protection locked="0"/>
    </xf>
    <xf numFmtId="0" fontId="0" fillId="2" borderId="12" xfId="0" applyFill="1" applyBorder="1" applyAlignment="1" applyProtection="1">
      <alignment horizontal="center" vertical="top" wrapText="1"/>
    </xf>
    <xf numFmtId="0" fontId="0" fillId="2" borderId="13" xfId="0" applyFill="1" applyBorder="1" applyAlignment="1" applyProtection="1">
      <alignment horizontal="center" vertical="top" wrapText="1"/>
    </xf>
    <xf numFmtId="0" fontId="0" fillId="2" borderId="14" xfId="0" applyFill="1" applyBorder="1" applyAlignment="1" applyProtection="1">
      <alignment horizontal="center" vertical="top" wrapText="1"/>
    </xf>
    <xf numFmtId="0" fontId="15" fillId="2" borderId="2" xfId="0" applyFont="1" applyFill="1" applyBorder="1" applyAlignment="1" applyProtection="1">
      <alignment horizontal="center" vertical="center"/>
    </xf>
    <xf numFmtId="0" fontId="17" fillId="2" borderId="7" xfId="0" applyFont="1" applyFill="1" applyBorder="1" applyAlignment="1" applyProtection="1">
      <alignment horizontal="left" vertical="center"/>
      <protection locked="0"/>
    </xf>
    <xf numFmtId="0" fontId="17" fillId="2" borderId="10" xfId="0" applyFont="1" applyFill="1" applyBorder="1" applyAlignment="1" applyProtection="1">
      <alignment horizontal="left" vertical="center"/>
      <protection locked="0"/>
    </xf>
    <xf numFmtId="0" fontId="17" fillId="2" borderId="6" xfId="0" applyFont="1" applyFill="1" applyBorder="1" applyAlignment="1" applyProtection="1">
      <alignment horizontal="left" vertical="center"/>
      <protection locked="0"/>
    </xf>
    <xf numFmtId="165" fontId="16" fillId="2" borderId="24" xfId="0" applyNumberFormat="1" applyFont="1" applyFill="1" applyBorder="1" applyAlignment="1" applyProtection="1">
      <alignment horizontal="center" wrapText="1"/>
      <protection locked="0"/>
    </xf>
    <xf numFmtId="165" fontId="16" fillId="2" borderId="25" xfId="0" applyNumberFormat="1" applyFont="1" applyFill="1" applyBorder="1" applyAlignment="1" applyProtection="1">
      <alignment horizontal="center" wrapText="1"/>
      <protection locked="0"/>
    </xf>
    <xf numFmtId="0" fontId="43" fillId="2" borderId="11" xfId="2" applyFont="1" applyFill="1" applyBorder="1" applyAlignment="1" applyProtection="1">
      <alignment horizontal="center" vertical="center" wrapText="1"/>
      <protection hidden="1"/>
    </xf>
    <xf numFmtId="0" fontId="16" fillId="2" borderId="10" xfId="0" applyFont="1" applyFill="1" applyBorder="1" applyAlignment="1" applyProtection="1">
      <alignment horizontal="center" vertical="top" wrapText="1"/>
      <protection hidden="1"/>
    </xf>
    <xf numFmtId="0" fontId="16" fillId="2" borderId="10" xfId="0" applyFont="1" applyFill="1" applyBorder="1" applyAlignment="1" applyProtection="1">
      <alignment horizontal="center" wrapText="1"/>
    </xf>
    <xf numFmtId="0" fontId="10" fillId="2" borderId="10" xfId="0" applyFont="1" applyFill="1" applyBorder="1" applyAlignment="1" applyProtection="1">
      <alignment horizontal="center" wrapText="1"/>
      <protection hidden="1"/>
    </xf>
    <xf numFmtId="0" fontId="43" fillId="0" borderId="11" xfId="2" applyFont="1" applyFill="1" applyBorder="1" applyAlignment="1" applyProtection="1">
      <alignment horizontal="center" vertical="center"/>
    </xf>
    <xf numFmtId="0" fontId="19" fillId="2" borderId="0" xfId="0" applyFont="1" applyFill="1" applyBorder="1" applyAlignment="1" applyProtection="1">
      <alignment horizontal="center" wrapText="1"/>
    </xf>
    <xf numFmtId="0" fontId="53" fillId="2" borderId="7" xfId="2" applyFont="1" applyFill="1" applyBorder="1" applyAlignment="1" applyProtection="1">
      <alignment horizontal="center" vertical="center"/>
      <protection hidden="1"/>
    </xf>
    <xf numFmtId="0" fontId="53" fillId="2" borderId="10" xfId="2" applyFont="1" applyFill="1" applyBorder="1" applyAlignment="1" applyProtection="1">
      <alignment horizontal="center" vertical="center"/>
      <protection hidden="1"/>
    </xf>
    <xf numFmtId="0" fontId="53" fillId="2" borderId="6" xfId="2" applyFont="1" applyFill="1" applyBorder="1" applyAlignment="1" applyProtection="1">
      <alignment horizontal="center" vertical="center"/>
      <protection hidden="1"/>
    </xf>
    <xf numFmtId="0" fontId="43" fillId="2" borderId="10" xfId="2" applyFont="1" applyFill="1" applyBorder="1" applyAlignment="1" applyProtection="1">
      <alignment horizontal="center" vertical="center" wrapText="1"/>
      <protection hidden="1"/>
    </xf>
    <xf numFmtId="0" fontId="53" fillId="2" borderId="10" xfId="2" applyFont="1" applyFill="1" applyBorder="1" applyAlignment="1" applyProtection="1">
      <alignment horizontal="center"/>
      <protection hidden="1"/>
    </xf>
    <xf numFmtId="0" fontId="43" fillId="2" borderId="10" xfId="2" applyFont="1" applyFill="1" applyBorder="1" applyAlignment="1" applyProtection="1">
      <alignment horizontal="center"/>
      <protection hidden="1"/>
    </xf>
    <xf numFmtId="0" fontId="13" fillId="2" borderId="13"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4" fillId="2" borderId="18" xfId="0" applyFont="1" applyFill="1" applyBorder="1" applyAlignment="1" applyProtection="1">
      <alignment horizontal="center" wrapText="1"/>
    </xf>
    <xf numFmtId="0" fontId="62" fillId="2" borderId="0" xfId="0" applyFont="1" applyFill="1" applyBorder="1" applyAlignment="1" applyProtection="1">
      <alignment horizontal="center" vertical="center" wrapText="1"/>
    </xf>
    <xf numFmtId="0" fontId="20" fillId="2" borderId="0" xfId="2" applyFont="1" applyFill="1" applyBorder="1" applyAlignment="1" applyProtection="1">
      <alignment horizontal="center" vertical="center"/>
      <protection locked="0" hidden="1"/>
    </xf>
    <xf numFmtId="0" fontId="0" fillId="0" borderId="0" xfId="0" applyAlignment="1">
      <alignment horizontal="center" vertical="center"/>
    </xf>
    <xf numFmtId="0" fontId="61" fillId="2" borderId="4" xfId="0" applyFont="1" applyFill="1" applyBorder="1" applyAlignment="1" applyProtection="1">
      <alignment horizontal="center" vertical="center" wrapText="1"/>
    </xf>
    <xf numFmtId="0" fontId="61" fillId="2" borderId="11" xfId="0" applyFont="1" applyFill="1" applyBorder="1" applyAlignment="1" applyProtection="1">
      <alignment horizontal="center" vertical="center" wrapText="1"/>
    </xf>
    <xf numFmtId="0" fontId="61" fillId="2" borderId="7" xfId="0" applyFont="1" applyFill="1" applyBorder="1" applyAlignment="1" applyProtection="1">
      <alignment horizontal="center" vertical="center" wrapText="1"/>
    </xf>
    <xf numFmtId="0" fontId="61" fillId="2" borderId="10" xfId="0" applyFont="1" applyFill="1" applyBorder="1" applyAlignment="1" applyProtection="1">
      <alignment horizontal="center" vertical="center" wrapText="1"/>
    </xf>
    <xf numFmtId="0" fontId="46"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54" fillId="0" borderId="0" xfId="0" applyFont="1" applyAlignment="1" applyProtection="1">
      <alignment horizontal="center" vertical="center" textRotation="90" wrapText="1"/>
      <protection hidden="1"/>
    </xf>
    <xf numFmtId="0" fontId="54" fillId="0" borderId="0" xfId="0" applyFont="1" applyAlignment="1" applyProtection="1">
      <alignment horizontal="center" vertical="center" textRotation="90"/>
      <protection hidden="1"/>
    </xf>
    <xf numFmtId="0" fontId="6" fillId="0" borderId="0" xfId="0" applyFont="1" applyAlignment="1" applyProtection="1">
      <alignment horizontal="center" wrapText="1"/>
      <protection hidden="1"/>
    </xf>
    <xf numFmtId="0" fontId="17" fillId="2" borderId="24" xfId="0" applyFont="1" applyFill="1" applyBorder="1" applyAlignment="1" applyProtection="1">
      <alignment horizontal="center" wrapText="1"/>
      <protection locked="0"/>
    </xf>
    <xf numFmtId="0" fontId="17" fillId="2" borderId="9" xfId="0" applyFont="1" applyFill="1" applyBorder="1" applyAlignment="1" applyProtection="1">
      <alignment horizontal="center" wrapText="1"/>
      <protection locked="0"/>
    </xf>
    <xf numFmtId="0" fontId="17" fillId="2" borderId="25" xfId="0" applyFont="1" applyFill="1" applyBorder="1" applyAlignment="1" applyProtection="1">
      <alignment horizontal="center" wrapText="1"/>
      <protection locked="0"/>
    </xf>
    <xf numFmtId="0" fontId="41" fillId="2" borderId="12" xfId="0" applyFont="1" applyFill="1" applyBorder="1" applyAlignment="1" applyProtection="1">
      <alignment horizontal="center" vertical="center" wrapText="1"/>
      <protection hidden="1"/>
    </xf>
    <xf numFmtId="0" fontId="41" fillId="2" borderId="13" xfId="0" applyFont="1" applyFill="1" applyBorder="1" applyAlignment="1" applyProtection="1">
      <alignment horizontal="center" vertical="center" wrapText="1"/>
      <protection hidden="1"/>
    </xf>
    <xf numFmtId="0" fontId="41" fillId="2" borderId="14" xfId="0" applyFont="1" applyFill="1" applyBorder="1" applyAlignment="1" applyProtection="1">
      <alignment horizontal="center" vertical="center" wrapText="1"/>
      <protection hidden="1"/>
    </xf>
    <xf numFmtId="0" fontId="13" fillId="2" borderId="26"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protection hidden="1"/>
    </xf>
    <xf numFmtId="0" fontId="13" fillId="2" borderId="28" xfId="0" applyFont="1" applyFill="1" applyBorder="1" applyAlignment="1" applyProtection="1">
      <alignment horizontal="center" vertical="center" wrapText="1"/>
      <protection hidden="1"/>
    </xf>
    <xf numFmtId="0" fontId="13" fillId="2" borderId="29" xfId="0" applyFont="1" applyFill="1" applyBorder="1" applyAlignment="1" applyProtection="1">
      <alignment horizontal="center" vertical="center" wrapText="1"/>
      <protection hidden="1"/>
    </xf>
    <xf numFmtId="0" fontId="13" fillId="2" borderId="30" xfId="0" applyFont="1" applyFill="1" applyBorder="1" applyAlignment="1" applyProtection="1">
      <alignment horizontal="center" vertical="center" wrapText="1"/>
      <protection hidden="1"/>
    </xf>
    <xf numFmtId="0" fontId="13" fillId="2" borderId="23" xfId="0" applyFont="1" applyFill="1" applyBorder="1" applyAlignment="1" applyProtection="1">
      <alignment horizontal="center" vertical="center" wrapText="1"/>
      <protection hidden="1"/>
    </xf>
    <xf numFmtId="0" fontId="16" fillId="2" borderId="10" xfId="0" applyFont="1" applyFill="1" applyBorder="1" applyAlignment="1" applyProtection="1">
      <alignment horizontal="center" wrapText="1"/>
      <protection hidden="1"/>
    </xf>
    <xf numFmtId="0" fontId="4" fillId="2" borderId="18" xfId="0" applyFont="1" applyFill="1" applyBorder="1" applyAlignment="1" applyProtection="1">
      <alignment horizontal="center" wrapText="1"/>
      <protection hidden="1"/>
    </xf>
  </cellXfs>
  <cellStyles count="6">
    <cellStyle name="Hyperlink" xfId="2" builtinId="8"/>
    <cellStyle name="Normal" xfId="0" builtinId="0"/>
    <cellStyle name="Normal 2" xfId="1"/>
    <cellStyle name="Normal 4" xfId="5"/>
    <cellStyle name="Normal 5" xfId="4"/>
    <cellStyle name="Normal_Sheet1" xfId="3"/>
  </cellStyles>
  <dxfs count="310">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1200151</xdr:colOff>
      <xdr:row>1</xdr:row>
      <xdr:rowOff>20955</xdr:rowOff>
    </xdr:from>
    <xdr:to>
      <xdr:col>5</xdr:col>
      <xdr:colOff>2598420</xdr:colOff>
      <xdr:row>7</xdr:row>
      <xdr:rowOff>38100</xdr:rowOff>
    </xdr:to>
    <xdr:grpSp>
      <xdr:nvGrpSpPr>
        <xdr:cNvPr id="5" name="Group 4"/>
        <xdr:cNvGrpSpPr/>
      </xdr:nvGrpSpPr>
      <xdr:grpSpPr>
        <a:xfrm>
          <a:off x="3074671" y="188595"/>
          <a:ext cx="4949189" cy="1015365"/>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1</xdr:row>
      <xdr:rowOff>154782</xdr:rowOff>
    </xdr:from>
    <xdr:to>
      <xdr:col>1</xdr:col>
      <xdr:colOff>6160616</xdr:colOff>
      <xdr:row>1</xdr:row>
      <xdr:rowOff>1209559</xdr:rowOff>
    </xdr:to>
    <xdr:grpSp>
      <xdr:nvGrpSpPr>
        <xdr:cNvPr id="5" name="Group 4"/>
        <xdr:cNvGrpSpPr/>
      </xdr:nvGrpSpPr>
      <xdr:grpSpPr>
        <a:xfrm>
          <a:off x="222251" y="324115"/>
          <a:ext cx="6065365" cy="1054777"/>
          <a:chOff x="225898" y="369094"/>
          <a:chExt cx="6065365" cy="1054777"/>
        </a:xfrm>
      </xdr:grpSpPr>
      <xdr:pic>
        <xdr:nvPicPr>
          <xdr:cNvPr id="9"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10"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50800</xdr:colOff>
      <xdr:row>1</xdr:row>
      <xdr:rowOff>172720</xdr:rowOff>
    </xdr:from>
    <xdr:to>
      <xdr:col>7</xdr:col>
      <xdr:colOff>1899920</xdr:colOff>
      <xdr:row>2</xdr:row>
      <xdr:rowOff>1016000</xdr:rowOff>
    </xdr:to>
    <xdr:grpSp>
      <xdr:nvGrpSpPr>
        <xdr:cNvPr id="5" name="Group 4"/>
        <xdr:cNvGrpSpPr/>
      </xdr:nvGrpSpPr>
      <xdr:grpSpPr>
        <a:xfrm>
          <a:off x="7353300" y="350520"/>
          <a:ext cx="6436995" cy="1186180"/>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25400</xdr:rowOff>
    </xdr:from>
    <xdr:to>
      <xdr:col>3</xdr:col>
      <xdr:colOff>2809875</xdr:colOff>
      <xdr:row>2</xdr:row>
      <xdr:rowOff>670602</xdr:rowOff>
    </xdr:to>
    <xdr:grpSp>
      <xdr:nvGrpSpPr>
        <xdr:cNvPr id="2" name="Group 1"/>
        <xdr:cNvGrpSpPr/>
      </xdr:nvGrpSpPr>
      <xdr:grpSpPr>
        <a:xfrm>
          <a:off x="175260" y="467360"/>
          <a:ext cx="9462135" cy="995722"/>
          <a:chOff x="225898" y="369094"/>
          <a:chExt cx="6065365" cy="1054777"/>
        </a:xfrm>
      </xdr:grpSpPr>
      <xdr:pic>
        <xdr:nvPicPr>
          <xdr:cNvPr id="3"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4"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5.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7.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27"/>
  <sheetViews>
    <sheetView workbookViewId="0">
      <selection activeCell="B1" sqref="B1"/>
    </sheetView>
  </sheetViews>
  <sheetFormatPr defaultColWidth="9" defaultRowHeight="12.75" x14ac:dyDescent="0.2"/>
  <cols>
    <col min="1" max="1" width="0.875" style="1" customWidth="1"/>
    <col min="2" max="2" width="6.875" style="1" customWidth="1"/>
    <col min="3" max="3" width="8.5" style="1" customWidth="1"/>
    <col min="4" max="4" width="6.125" style="1" customWidth="1"/>
    <col min="5" max="5" width="42.375" style="1" customWidth="1"/>
    <col min="6" max="6" width="53.375" style="1" customWidth="1"/>
    <col min="7" max="7" width="0.875" style="1" customWidth="1"/>
    <col min="8" max="16384" width="9" style="1"/>
  </cols>
  <sheetData>
    <row r="1" spans="1:7" ht="13.5" thickTop="1" x14ac:dyDescent="0.2">
      <c r="A1" s="10"/>
      <c r="B1" s="11"/>
      <c r="C1" s="11"/>
      <c r="D1" s="11"/>
      <c r="E1" s="11"/>
      <c r="F1" s="11"/>
      <c r="G1" s="12"/>
    </row>
    <row r="2" spans="1:7" x14ac:dyDescent="0.2">
      <c r="A2" s="248"/>
      <c r="B2" s="227" t="s">
        <v>59</v>
      </c>
      <c r="C2" s="224"/>
      <c r="D2" s="224"/>
      <c r="F2" s="224"/>
      <c r="G2" s="222"/>
    </row>
    <row r="3" spans="1:7" x14ac:dyDescent="0.2">
      <c r="A3" s="248"/>
      <c r="B3" s="4" t="s">
        <v>13</v>
      </c>
      <c r="C3" s="5"/>
      <c r="D3" s="5"/>
      <c r="F3" s="5"/>
      <c r="G3" s="222"/>
    </row>
    <row r="4" spans="1:7" ht="15.75" x14ac:dyDescent="0.25">
      <c r="A4" s="248"/>
      <c r="B4" s="231" t="s">
        <v>61</v>
      </c>
      <c r="C4" s="8"/>
      <c r="D4" s="8"/>
      <c r="F4" s="8"/>
      <c r="G4" s="222"/>
    </row>
    <row r="5" spans="1:7" x14ac:dyDescent="0.2">
      <c r="A5" s="248"/>
      <c r="B5" s="230" t="s">
        <v>842</v>
      </c>
      <c r="C5" s="3"/>
      <c r="D5" s="3"/>
      <c r="F5" s="3"/>
      <c r="G5" s="222"/>
    </row>
    <row r="6" spans="1:7" x14ac:dyDescent="0.2">
      <c r="A6" s="248"/>
      <c r="B6" s="9"/>
      <c r="C6" s="9"/>
      <c r="D6" s="9"/>
      <c r="E6" s="9"/>
      <c r="F6" s="9"/>
      <c r="G6" s="222"/>
    </row>
    <row r="7" spans="1:7" x14ac:dyDescent="0.2">
      <c r="A7" s="248"/>
      <c r="B7" s="9"/>
      <c r="C7" s="9"/>
      <c r="D7" s="9"/>
      <c r="E7" s="9"/>
      <c r="F7" s="9"/>
      <c r="G7" s="222"/>
    </row>
    <row r="8" spans="1:7" x14ac:dyDescent="0.2">
      <c r="A8" s="248"/>
      <c r="B8" s="9"/>
      <c r="C8" s="9"/>
      <c r="D8" s="9"/>
      <c r="E8" s="9"/>
      <c r="F8" s="9"/>
      <c r="G8" s="222"/>
    </row>
    <row r="9" spans="1:7" x14ac:dyDescent="0.2">
      <c r="A9" s="248"/>
      <c r="B9" s="251" t="s">
        <v>62</v>
      </c>
      <c r="C9" s="251"/>
      <c r="D9" s="251"/>
      <c r="E9" s="251"/>
      <c r="F9" s="251"/>
      <c r="G9" s="222"/>
    </row>
    <row r="10" spans="1:7" ht="27" customHeight="1" x14ac:dyDescent="0.2">
      <c r="A10" s="248"/>
      <c r="B10" s="252" t="s">
        <v>2626</v>
      </c>
      <c r="C10" s="252"/>
      <c r="D10" s="252"/>
      <c r="E10" s="252"/>
      <c r="F10" s="252"/>
      <c r="G10" s="222"/>
    </row>
    <row r="11" spans="1:7" ht="27" customHeight="1" x14ac:dyDescent="0.2">
      <c r="A11" s="248"/>
      <c r="B11" s="253"/>
      <c r="C11" s="253"/>
      <c r="D11" s="253"/>
      <c r="E11" s="253"/>
      <c r="F11" s="253"/>
      <c r="G11" s="222"/>
    </row>
    <row r="12" spans="1:7" ht="16.5" x14ac:dyDescent="0.2">
      <c r="A12" s="248"/>
      <c r="B12" s="237" t="s">
        <v>60</v>
      </c>
      <c r="C12" s="238" t="s">
        <v>63</v>
      </c>
      <c r="D12" s="239" t="s">
        <v>64</v>
      </c>
      <c r="E12" s="238" t="s">
        <v>2620</v>
      </c>
      <c r="F12" s="238" t="s">
        <v>2621</v>
      </c>
      <c r="G12" s="222"/>
    </row>
    <row r="13" spans="1:7" ht="33.75" x14ac:dyDescent="0.2">
      <c r="A13" s="248"/>
      <c r="B13" s="228">
        <v>1</v>
      </c>
      <c r="C13" s="226" t="s">
        <v>170</v>
      </c>
      <c r="D13" s="229" t="s">
        <v>187</v>
      </c>
      <c r="E13" s="233" t="s">
        <v>65</v>
      </c>
      <c r="F13" s="225"/>
      <c r="G13" s="222"/>
    </row>
    <row r="14" spans="1:7" ht="33.75" x14ac:dyDescent="0.2">
      <c r="A14" s="248"/>
      <c r="B14" s="228">
        <v>2</v>
      </c>
      <c r="C14" s="226" t="s">
        <v>170</v>
      </c>
      <c r="D14" s="229" t="s">
        <v>1992</v>
      </c>
      <c r="E14" s="233" t="s">
        <v>2673</v>
      </c>
      <c r="F14" s="233" t="s">
        <v>2674</v>
      </c>
      <c r="G14" s="222"/>
    </row>
    <row r="15" spans="1:7" ht="90" x14ac:dyDescent="0.2">
      <c r="A15" s="248"/>
      <c r="B15" s="254">
        <v>2.0099999999999998</v>
      </c>
      <c r="C15" s="257" t="s">
        <v>170</v>
      </c>
      <c r="D15" s="260" t="s">
        <v>2631</v>
      </c>
      <c r="E15" s="235" t="s">
        <v>2622</v>
      </c>
      <c r="F15" s="235" t="s">
        <v>2625</v>
      </c>
      <c r="G15" s="222"/>
    </row>
    <row r="16" spans="1:7" ht="99" x14ac:dyDescent="0.2">
      <c r="A16" s="248"/>
      <c r="B16" s="255"/>
      <c r="C16" s="258"/>
      <c r="D16" s="261"/>
      <c r="E16" s="236"/>
      <c r="F16" s="236" t="s">
        <v>2623</v>
      </c>
      <c r="G16" s="222"/>
    </row>
    <row r="17" spans="1:7" ht="63" x14ac:dyDescent="0.2">
      <c r="A17" s="248"/>
      <c r="B17" s="256"/>
      <c r="C17" s="259"/>
      <c r="D17" s="262"/>
      <c r="E17" s="232"/>
      <c r="F17" s="232" t="s">
        <v>2624</v>
      </c>
      <c r="G17" s="222"/>
    </row>
    <row r="18" spans="1:7" ht="117" x14ac:dyDescent="0.2">
      <c r="A18" s="248"/>
      <c r="B18" s="254">
        <v>2.02</v>
      </c>
      <c r="C18" s="257" t="s">
        <v>170</v>
      </c>
      <c r="D18" s="260" t="s">
        <v>2635</v>
      </c>
      <c r="E18" s="235" t="s">
        <v>2628</v>
      </c>
      <c r="F18" s="235" t="s">
        <v>2627</v>
      </c>
      <c r="G18" s="222"/>
    </row>
    <row r="19" spans="1:7" ht="72" x14ac:dyDescent="0.2">
      <c r="A19" s="248"/>
      <c r="B19" s="255"/>
      <c r="C19" s="258"/>
      <c r="D19" s="261"/>
      <c r="E19" s="236" t="s">
        <v>2672</v>
      </c>
      <c r="F19" s="236" t="s">
        <v>2629</v>
      </c>
      <c r="G19" s="222"/>
    </row>
    <row r="20" spans="1:7" ht="90" x14ac:dyDescent="0.2">
      <c r="A20" s="248"/>
      <c r="B20" s="255"/>
      <c r="C20" s="258"/>
      <c r="D20" s="261"/>
      <c r="E20" s="236"/>
      <c r="F20" s="236" t="s">
        <v>2633</v>
      </c>
      <c r="G20" s="222"/>
    </row>
    <row r="21" spans="1:7" ht="72" x14ac:dyDescent="0.2">
      <c r="A21" s="248"/>
      <c r="B21" s="256"/>
      <c r="C21" s="259"/>
      <c r="D21" s="262"/>
      <c r="E21" s="232"/>
      <c r="F21" s="232" t="s">
        <v>2630</v>
      </c>
      <c r="G21" s="222"/>
    </row>
    <row r="22" spans="1:7" x14ac:dyDescent="0.2">
      <c r="A22" s="248"/>
      <c r="B22" s="228"/>
      <c r="C22" s="226"/>
      <c r="D22" s="229"/>
      <c r="E22" s="232"/>
      <c r="F22" s="232"/>
      <c r="G22" s="222"/>
    </row>
    <row r="23" spans="1:7" x14ac:dyDescent="0.2">
      <c r="A23" s="248"/>
      <c r="B23" s="228"/>
      <c r="C23" s="226"/>
      <c r="D23" s="229"/>
      <c r="E23" s="232"/>
      <c r="F23" s="232"/>
      <c r="G23" s="222"/>
    </row>
    <row r="24" spans="1:7" x14ac:dyDescent="0.2">
      <c r="A24" s="248"/>
      <c r="B24" s="228"/>
      <c r="C24" s="226"/>
      <c r="D24" s="229"/>
      <c r="E24" s="232"/>
      <c r="F24" s="232"/>
      <c r="G24" s="222"/>
    </row>
    <row r="25" spans="1:7" x14ac:dyDescent="0.2">
      <c r="A25" s="248"/>
      <c r="B25" s="228"/>
      <c r="C25" s="226"/>
      <c r="D25" s="229"/>
      <c r="E25" s="232"/>
      <c r="F25" s="232"/>
      <c r="G25" s="222"/>
    </row>
    <row r="26" spans="1:7" ht="13.5" thickBot="1" x14ac:dyDescent="0.25">
      <c r="A26" s="249"/>
      <c r="B26" s="250" t="s">
        <v>81</v>
      </c>
      <c r="C26" s="250"/>
      <c r="D26" s="250"/>
      <c r="E26" s="250"/>
      <c r="F26" s="250"/>
      <c r="G26" s="223"/>
    </row>
    <row r="27" spans="1:7" ht="13.5" thickTop="1" x14ac:dyDescent="0.2">
      <c r="A27" s="4"/>
      <c r="B27" s="9"/>
      <c r="C27" s="9"/>
      <c r="D27" s="9"/>
      <c r="E27" s="9"/>
      <c r="F27" s="9"/>
      <c r="G27" s="9"/>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10">
    <mergeCell ref="A2:A26"/>
    <mergeCell ref="B26:F26"/>
    <mergeCell ref="B9:F9"/>
    <mergeCell ref="B10:F11"/>
    <mergeCell ref="B15:B17"/>
    <mergeCell ref="C15:C17"/>
    <mergeCell ref="D15:D17"/>
    <mergeCell ref="B18:B21"/>
    <mergeCell ref="C18:C21"/>
    <mergeCell ref="D18:D21"/>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67"/>
  <sheetViews>
    <sheetView zoomScale="70" zoomScaleNormal="70" workbookViewId="0"/>
  </sheetViews>
  <sheetFormatPr defaultRowHeight="12.75" x14ac:dyDescent="0.2"/>
  <cols>
    <col min="1" max="1" width="164.25" customWidth="1"/>
    <col min="2" max="2" width="0.875" customWidth="1"/>
    <col min="3" max="6" width="9" style="146" hidden="1" customWidth="1"/>
    <col min="7" max="10" width="8.75" style="146" hidden="1" customWidth="1"/>
    <col min="11" max="11" width="8.75" hidden="1" customWidth="1"/>
    <col min="12" max="16" width="8.75" customWidth="1"/>
  </cols>
  <sheetData>
    <row r="1" spans="1:11" ht="31.5" x14ac:dyDescent="0.2">
      <c r="A1" s="63" t="str">
        <f>IF(Declaration!$D$3="English",C2,IF(Declaration!$D$3="中文 Chinese",D2,IF(Declaration!$D$3="日本語 Japanese",E2,IF(Declaration!$D$3="한국어 Korean",F2,IF(Declaration!$D$3="Français",G2,IF(Declaration!$D$3="Português",H2,IF(Declaration!$D$3="Deutsch",I2,IF(Declaration!$D$3="Español",J2,IF(Declaration!$D$3="italiano",K2)))))))))</f>
        <v>EICC Extractives website: (www.eicc.info/extractives.htm)
training, request template, FAQs, Conflict-Free Smelters (CFS) list</v>
      </c>
      <c r="C1" s="79" t="s">
        <v>85</v>
      </c>
      <c r="D1" s="79" t="s">
        <v>86</v>
      </c>
      <c r="E1" s="79" t="s">
        <v>87</v>
      </c>
      <c r="F1" s="79" t="s">
        <v>88</v>
      </c>
      <c r="G1" s="79" t="s">
        <v>1057</v>
      </c>
      <c r="H1" s="79" t="s">
        <v>1058</v>
      </c>
      <c r="I1" s="79" t="s">
        <v>1059</v>
      </c>
      <c r="J1" s="79" t="s">
        <v>1349</v>
      </c>
      <c r="K1" s="79" t="s">
        <v>2387</v>
      </c>
    </row>
    <row r="2" spans="1:11" ht="15.75" x14ac:dyDescent="0.2">
      <c r="A2" s="63" t="str">
        <f>IF(Declaration!$D$3="English",C3,IF(Declaration!$D$3="中文 Chinese",D3,IF(Declaration!$D$3="日本語 Japanese",E3,IF(Declaration!$D$3="한국어 Korean",F3,IF(Declaration!$D$3="Français",G3,IF(Declaration!$D$3="Português",H3,IF(Declaration!$D$3="Deutsch",I3,IF(Declaration!$D$3="Español",J3,IF(Declaration!$D$3="italiano",K3)))))))))</f>
        <v>Introduction</v>
      </c>
      <c r="C2" s="68" t="s">
        <v>84</v>
      </c>
      <c r="D2" s="68" t="s">
        <v>847</v>
      </c>
      <c r="E2" s="68" t="s">
        <v>848</v>
      </c>
      <c r="F2" s="68" t="s">
        <v>2245</v>
      </c>
      <c r="G2" s="68" t="s">
        <v>849</v>
      </c>
      <c r="H2" s="68" t="s">
        <v>850</v>
      </c>
      <c r="I2" s="68" t="s">
        <v>1348</v>
      </c>
      <c r="J2" s="68" t="s">
        <v>1350</v>
      </c>
      <c r="K2" s="202" t="s">
        <v>2398</v>
      </c>
    </row>
    <row r="3" spans="1:11" ht="78.599999999999994" customHeight="1" x14ac:dyDescent="0.2">
      <c r="A3" s="63" t="str">
        <f>IF(Declaration!$D$3="English",C4,IF(Declaration!$D$3="中文 Chinese",D4,IF(Declaration!$D$3="日本語 Japanese",E4,IF(Declaration!$D$3="한국어 Korean",F4,IF(Declaration!$D$3="Français",G4,IF(Declaration!$D$3="Português",H4,IF(Declaration!$D$3="Deutsch",I4,IF(Declaration!$D$3="Español",J4,IF(Declaration!$D$3="italiano",K4)))))))))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69" t="s">
        <v>66</v>
      </c>
      <c r="D3" s="69" t="s">
        <v>136</v>
      </c>
      <c r="E3" s="69" t="s">
        <v>137</v>
      </c>
      <c r="F3" s="69" t="s">
        <v>851</v>
      </c>
      <c r="G3" s="69" t="s">
        <v>66</v>
      </c>
      <c r="H3" s="69" t="s">
        <v>852</v>
      </c>
      <c r="I3" s="69" t="s">
        <v>853</v>
      </c>
      <c r="J3" s="69" t="s">
        <v>1351</v>
      </c>
      <c r="K3" s="202" t="s">
        <v>2399</v>
      </c>
    </row>
    <row r="4" spans="1:11" ht="122.45" customHeight="1" x14ac:dyDescent="0.2">
      <c r="A4" s="63" t="str">
        <f>IF(Declaration!$D$3="English",C5,IF(Declaration!$D$3="中文 Chinese",D5,IF(Declaration!$D$3="日本語 Japanese",E5,IF(Declaration!$D$3="한국어 Korean",F5,IF(Declaration!$D$3="Français",G5,IF(Declaration!$D$3="Português",H5,IF(Declaration!$D$3="Deutsch",I5,IF(Declaration!$D$3="Español",J5,IF(Declaration!$D$3="italiano",K5)))))))))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70" t="s">
        <v>770</v>
      </c>
      <c r="D4" s="70" t="s">
        <v>854</v>
      </c>
      <c r="E4" s="70" t="s">
        <v>855</v>
      </c>
      <c r="F4" s="70" t="s">
        <v>2246</v>
      </c>
      <c r="G4" s="70" t="s">
        <v>856</v>
      </c>
      <c r="H4" s="70" t="s">
        <v>857</v>
      </c>
      <c r="I4" s="70" t="s">
        <v>2045</v>
      </c>
      <c r="J4" s="70" t="s">
        <v>1352</v>
      </c>
      <c r="K4" s="202" t="s">
        <v>2400</v>
      </c>
    </row>
    <row r="5" spans="1:11" ht="19.5" x14ac:dyDescent="0.25">
      <c r="A5" s="64"/>
      <c r="C5" s="187" t="s">
        <v>2212</v>
      </c>
      <c r="D5" s="187" t="s">
        <v>2233</v>
      </c>
      <c r="E5" s="187" t="s">
        <v>2276</v>
      </c>
      <c r="F5" s="187" t="s">
        <v>2234</v>
      </c>
      <c r="G5" s="187" t="s">
        <v>2235</v>
      </c>
      <c r="H5" s="187" t="s">
        <v>2236</v>
      </c>
      <c r="I5" s="187" t="s">
        <v>2237</v>
      </c>
      <c r="J5" s="187" t="s">
        <v>2238</v>
      </c>
      <c r="K5" s="202" t="s">
        <v>2401</v>
      </c>
    </row>
    <row r="6" spans="1:11" ht="31.5" x14ac:dyDescent="0.2">
      <c r="A6" s="63" t="str">
        <f>IF(Declaration!$D$3="English",C6,IF(Declaration!$D$3="中文 Chinese",D6,IF(Declaration!$D$3="日本語 Japanese",E6,IF(Declaration!$D$3="한국어 Korean",F6,IF(Declaration!$D$3="Français",G6,IF(Declaration!$D$3="Português",H6,IF(Declaration!$D$3="Deutsch",I6,IF(Declaration!$D$3="Español",J6,IF(Declaration!$D$3="italiano",K6)))))))))</f>
        <v>Instructions for completing Company Information questions (rows 7 - 17).
Provide comments in ENGLISH only</v>
      </c>
      <c r="C6" s="73" t="s">
        <v>808</v>
      </c>
      <c r="D6" s="73" t="s">
        <v>107</v>
      </c>
      <c r="E6" s="73" t="s">
        <v>858</v>
      </c>
      <c r="F6" s="73" t="s">
        <v>859</v>
      </c>
      <c r="G6" s="73" t="s">
        <v>1877</v>
      </c>
      <c r="H6" s="73" t="s">
        <v>860</v>
      </c>
      <c r="I6" s="73" t="s">
        <v>2046</v>
      </c>
      <c r="J6" s="73" t="s">
        <v>1891</v>
      </c>
      <c r="K6" s="202" t="s">
        <v>2402</v>
      </c>
    </row>
    <row r="7" spans="1:11" ht="18" x14ac:dyDescent="0.2">
      <c r="A7" s="63" t="str">
        <f>IF(Declaration!$D$3="English",C7,IF(Declaration!$D$3="中文 Chinese",D7,IF(Declaration!$D$3="日本語 Japanese",E7,IF(Declaration!$D$3="한국어 Korean",F7,IF(Declaration!$D$3="Français",G7,IF(Declaration!$D$3="Português",H7,IF(Declaration!$D$3="Deutsch",I7,IF(Declaration!$D$3="Español",J7,IF(Declaration!$D$3="italiano",K7)))))))))</f>
        <v xml:space="preserve">     Note:  Entries with (*) are mandatory fields. </v>
      </c>
      <c r="C7" s="74" t="s">
        <v>83</v>
      </c>
      <c r="D7" s="74" t="s">
        <v>108</v>
      </c>
      <c r="E7" s="74" t="s">
        <v>861</v>
      </c>
      <c r="F7" s="74" t="s">
        <v>862</v>
      </c>
      <c r="G7" s="74" t="s">
        <v>863</v>
      </c>
      <c r="H7" s="74" t="s">
        <v>864</v>
      </c>
      <c r="I7" s="74" t="s">
        <v>2047</v>
      </c>
      <c r="J7" s="74" t="s">
        <v>1353</v>
      </c>
      <c r="K7" s="202" t="s">
        <v>2403</v>
      </c>
    </row>
    <row r="8" spans="1:11" ht="15.75" x14ac:dyDescent="0.2">
      <c r="A8" s="63" t="str">
        <f>IF(Declaration!$D$3="English",C8,IF(Declaration!$D$3="中文 Chinese",D8,IF(Declaration!$D$3="日本語 Japanese",E8,IF(Declaration!$D$3="한국어 Korean",F8,IF(Declaration!$D$3="Français",G8,IF(Declaration!$D$3="Português",H8,IF(Declaration!$D$3="Deutsch",I8,IF(Declaration!$D$3="Español",J8,IF(Declaration!$D$3="italiano",K8)))))))))</f>
        <v>1.  Insert your company's Legal Name.  Please do not use abbreviations</v>
      </c>
      <c r="C8" s="71" t="s">
        <v>771</v>
      </c>
      <c r="D8" s="71" t="s">
        <v>865</v>
      </c>
      <c r="E8" s="71" t="s">
        <v>866</v>
      </c>
      <c r="F8" s="71" t="s">
        <v>867</v>
      </c>
      <c r="G8" s="71" t="s">
        <v>1888</v>
      </c>
      <c r="H8" s="71" t="s">
        <v>868</v>
      </c>
      <c r="I8" s="71" t="s">
        <v>2048</v>
      </c>
      <c r="J8" s="71" t="s">
        <v>1354</v>
      </c>
      <c r="K8" s="202" t="s">
        <v>2404</v>
      </c>
    </row>
    <row r="9" spans="1:11" ht="47.25" x14ac:dyDescent="0.2">
      <c r="A9" s="63" t="str">
        <f>IF(Declaration!$D$3="English",C9,IF(Declaration!$D$3="中文 Chinese",D9,IF(Declaration!$D$3="日本語 Japanese",E9,IF(Declaration!$D$3="한국어 Korean",F9,IF(Declaration!$D$3="Français",G9,IF(Declaration!$D$3="Português",H9,IF(Declaration!$D$3="Deutsch",I9,IF(Declaration!$D$3="Español",J9,IF(Declaration!$D$3="italiano",K9)))))))))</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C9" s="71" t="s">
        <v>772</v>
      </c>
      <c r="D9" s="71" t="s">
        <v>869</v>
      </c>
      <c r="E9" s="71" t="s">
        <v>870</v>
      </c>
      <c r="F9" s="71" t="s">
        <v>871</v>
      </c>
      <c r="G9" s="71" t="s">
        <v>872</v>
      </c>
      <c r="H9" s="71" t="s">
        <v>873</v>
      </c>
      <c r="I9" s="71" t="s">
        <v>2049</v>
      </c>
      <c r="J9" s="71" t="s">
        <v>1355</v>
      </c>
      <c r="K9" s="202" t="s">
        <v>2405</v>
      </c>
    </row>
    <row r="10" spans="1:11" ht="15.75" x14ac:dyDescent="0.2">
      <c r="A10" s="63" t="str">
        <f>IF(Declaration!$D$3="English",C10,IF(Declaration!$D$3="中文 Chinese",D10,IF(Declaration!$D$3="日本語 Japanese",E10,IF(Declaration!$D$3="한국어 Korean",F10,IF(Declaration!$D$3="Français",G10,IF(Declaration!$D$3="Português",H10,IF(Declaration!$D$3="Deutsch",I10,IF(Declaration!$D$3="Español",J10,IF(Declaration!$D$3="italiano",K10)))))))))</f>
        <v>3.  Insert your company’s unique identifier number or code (DUNS number, VAT number, etc)</v>
      </c>
      <c r="C10" s="71" t="s">
        <v>773</v>
      </c>
      <c r="D10" s="71" t="s">
        <v>874</v>
      </c>
      <c r="E10" s="71" t="s">
        <v>875</v>
      </c>
      <c r="F10" s="71" t="s">
        <v>876</v>
      </c>
      <c r="G10" s="71" t="s">
        <v>877</v>
      </c>
      <c r="H10" s="71" t="s">
        <v>878</v>
      </c>
      <c r="I10" s="71" t="s">
        <v>2050</v>
      </c>
      <c r="J10" s="71" t="s">
        <v>1356</v>
      </c>
      <c r="K10" s="202" t="s">
        <v>2406</v>
      </c>
    </row>
    <row r="11" spans="1:11" ht="15.75" x14ac:dyDescent="0.2">
      <c r="A11" s="63" t="str">
        <f>IF(Declaration!$D$3="English",C11,IF(Declaration!$D$3="中文 Chinese",D11,IF(Declaration!$D$3="日本語 Japanese",E11,IF(Declaration!$D$3="한국어 Korean",F11,IF(Declaration!$D$3="Français",G11,IF(Declaration!$D$3="Português",H11,IF(Declaration!$D$3="Deutsch",I11,IF(Declaration!$D$3="Español",J11,IF(Declaration!$D$3="italiano",K11)))))))))</f>
        <v>4.  Insert your full company address (street, city, state, country, postal code)</v>
      </c>
      <c r="C11" s="71" t="s">
        <v>774</v>
      </c>
      <c r="D11" s="71" t="s">
        <v>879</v>
      </c>
      <c r="E11" s="71" t="s">
        <v>880</v>
      </c>
      <c r="F11" s="71" t="s">
        <v>881</v>
      </c>
      <c r="G11" s="71" t="s">
        <v>882</v>
      </c>
      <c r="H11" s="71" t="s">
        <v>883</v>
      </c>
      <c r="I11" s="71" t="s">
        <v>884</v>
      </c>
      <c r="J11" s="71" t="s">
        <v>1357</v>
      </c>
      <c r="K11" s="202" t="s">
        <v>2407</v>
      </c>
    </row>
    <row r="12" spans="1:11" ht="15.75" x14ac:dyDescent="0.2">
      <c r="A12" s="63" t="str">
        <f>IF(Declaration!$D$3="English",C12,IF(Declaration!$D$3="中文 Chinese",D12,IF(Declaration!$D$3="日本語 Japanese",E12,IF(Declaration!$D$3="한국어 Korean",F12,IF(Declaration!$D$3="Français",G12,IF(Declaration!$D$3="Português",H12,IF(Declaration!$D$3="Deutsch",I12,IF(Declaration!$D$3="Español",J12,IF(Declaration!$D$3="italiano",K12)))))))))</f>
        <v>5.  Please identify the authorized management representative responsible for the accuracy of the data in this template.</v>
      </c>
      <c r="C12" s="71" t="s">
        <v>2217</v>
      </c>
      <c r="D12" s="71" t="s">
        <v>885</v>
      </c>
      <c r="E12" s="71" t="s">
        <v>886</v>
      </c>
      <c r="F12" s="71" t="s">
        <v>887</v>
      </c>
      <c r="G12" s="71" t="s">
        <v>888</v>
      </c>
      <c r="H12" s="71" t="s">
        <v>889</v>
      </c>
      <c r="I12" s="71" t="s">
        <v>890</v>
      </c>
      <c r="J12" s="71" t="s">
        <v>1358</v>
      </c>
      <c r="K12" s="202" t="s">
        <v>2408</v>
      </c>
    </row>
    <row r="13" spans="1:11" ht="15.75" x14ac:dyDescent="0.2">
      <c r="A13" s="63" t="str">
        <f>IF(Declaration!$D$3="English",C13,IF(Declaration!$D$3="中文 Chinese",D13,IF(Declaration!$D$3="日本語 Japanese",E13,IF(Declaration!$D$3="한국어 Korean",F13,IF(Declaration!$D$3="Français",G13,IF(Declaration!$D$3="Português",H13,IF(Declaration!$D$3="Deutsch",I13,IF(Declaration!$D$3="Español",J13,IF(Declaration!$D$3="italiano",K13)))))))))</f>
        <v>7.  Please enter the Date of Completion for this form using the format DD-MMM-YYYY</v>
      </c>
      <c r="C13" s="71" t="s">
        <v>775</v>
      </c>
      <c r="D13" s="71" t="s">
        <v>891</v>
      </c>
      <c r="E13" s="71" t="s">
        <v>892</v>
      </c>
      <c r="F13" s="71" t="s">
        <v>893</v>
      </c>
      <c r="G13" s="71" t="s">
        <v>894</v>
      </c>
      <c r="H13" s="71" t="s">
        <v>895</v>
      </c>
      <c r="I13" s="71" t="s">
        <v>2051</v>
      </c>
      <c r="J13" s="71" t="s">
        <v>1359</v>
      </c>
      <c r="K13" s="202" t="s">
        <v>2409</v>
      </c>
    </row>
    <row r="14" spans="1:11" ht="15.75" x14ac:dyDescent="0.2">
      <c r="A14" s="63" t="str">
        <f>IF(Declaration!$D$3="English",C14,IF(Declaration!$D$3="中文 Chinese",D14,IF(Declaration!$D$3="日本語 Japanese",E14,IF(Declaration!$D$3="한국어 Korean",F14,IF(Declaration!$D$3="Français",G14,IF(Declaration!$D$3="Português",H14,IF(Declaration!$D$3="Deutsch",I14,IF(Declaration!$D$3="Español",J14,IF(Declaration!$D$3="italiano",K14)))))))))</f>
        <v>8.  Save the file name as:  companyname-date.xls (date as YYYY-MM-DD)</v>
      </c>
      <c r="C14" s="71" t="s">
        <v>776</v>
      </c>
      <c r="D14" s="71" t="s">
        <v>896</v>
      </c>
      <c r="E14" s="71" t="s">
        <v>897</v>
      </c>
      <c r="F14" s="71" t="s">
        <v>898</v>
      </c>
      <c r="G14" s="71" t="s">
        <v>899</v>
      </c>
      <c r="H14" s="71" t="s">
        <v>900</v>
      </c>
      <c r="I14" s="71" t="s">
        <v>2052</v>
      </c>
      <c r="J14" s="71" t="s">
        <v>1360</v>
      </c>
      <c r="K14" s="202" t="s">
        <v>2410</v>
      </c>
    </row>
    <row r="15" spans="1:11" ht="23.25" x14ac:dyDescent="0.25">
      <c r="A15" s="64"/>
      <c r="C15" s="73" t="s">
        <v>809</v>
      </c>
      <c r="D15" s="73" t="s">
        <v>901</v>
      </c>
      <c r="E15" s="73" t="s">
        <v>902</v>
      </c>
      <c r="F15" s="73" t="s">
        <v>903</v>
      </c>
      <c r="G15" s="73" t="s">
        <v>904</v>
      </c>
      <c r="H15" s="73" t="s">
        <v>905</v>
      </c>
      <c r="I15" s="73" t="s">
        <v>2053</v>
      </c>
      <c r="J15" s="73" t="s">
        <v>1361</v>
      </c>
      <c r="K15" s="73" t="s">
        <v>2411</v>
      </c>
    </row>
    <row r="16" spans="1:11" ht="31.5" x14ac:dyDescent="0.2">
      <c r="A16" s="63" t="str">
        <f>IF(Declaration!$D$3="English",C15,IF(Declaration!$D$3="中文 Chinese",D15,IF(Declaration!$D$3="日本語 Japanese",E15,IF(Declaration!$D$3="한국어 Korean",F15,IF(Declaration!$D$3="Français",G15,IF(Declaration!$D$3="Português",H15,IF(Declaration!$D$3="Deutsch",I15,IF(Declaration!$D$3="Español",J15,IF(Declaration!$D$3="italiano",K15)))))))))</f>
        <v>Instructions for completing the six Due Diligence Questions (rows 21 - 51).
Provide answers in ENGLISH only</v>
      </c>
      <c r="C16" s="72" t="s">
        <v>810</v>
      </c>
      <c r="D16" s="72" t="s">
        <v>906</v>
      </c>
      <c r="E16" s="72" t="s">
        <v>907</v>
      </c>
      <c r="F16" s="72" t="s">
        <v>908</v>
      </c>
      <c r="G16" s="72" t="s">
        <v>909</v>
      </c>
      <c r="H16" s="72" t="s">
        <v>910</v>
      </c>
      <c r="I16" s="72" t="s">
        <v>2054</v>
      </c>
      <c r="J16" s="72" t="s">
        <v>1362</v>
      </c>
      <c r="K16" s="202" t="s">
        <v>2412</v>
      </c>
    </row>
    <row r="17" spans="1:11" ht="31.5" x14ac:dyDescent="0.2">
      <c r="A17" s="63" t="str">
        <f>IF(Declaration!$D$3="English",C16,IF(Declaration!$D$3="中文 Chinese",D16,IF(Declaration!$D$3="日本語 Japanese",E16,IF(Declaration!$D$3="한국어 Korean",F16,IF(Declaration!$D$3="Français",G16,IF(Declaration!$D$3="Português",H16,IF(Declaration!$D$3="Deutsch",I16,IF(Declaration!$D$3="Español",J16,IF(Declaration!$D$3="italiano",K16)))))))))</f>
        <v>These six questions define the usage, origination and sourcing identification for each of the metals. Responses to these questions shall represent the ‘Declaration Scope’ selected in the company information section.</v>
      </c>
      <c r="C17" s="71" t="s">
        <v>811</v>
      </c>
      <c r="D17" s="71" t="s">
        <v>911</v>
      </c>
      <c r="E17" s="71" t="s">
        <v>912</v>
      </c>
      <c r="F17" s="71" t="s">
        <v>913</v>
      </c>
      <c r="G17" s="71" t="s">
        <v>914</v>
      </c>
      <c r="H17" s="71" t="s">
        <v>915</v>
      </c>
      <c r="I17" s="71" t="s">
        <v>2055</v>
      </c>
      <c r="J17" s="71" t="s">
        <v>1363</v>
      </c>
      <c r="K17" s="202" t="s">
        <v>2413</v>
      </c>
    </row>
    <row r="18" spans="1:11" ht="15.75" x14ac:dyDescent="0.2">
      <c r="A18" s="63" t="str">
        <f>IF(Declaration!$D$3="English",C17,IF(Declaration!$D$3="中文 Chinese",D17,IF(Declaration!$D$3="日本語 Japanese",E17,IF(Declaration!$D$3="한국어 Korean",F17,IF(Declaration!$D$3="Français",G17,IF(Declaration!$D$3="Português",H17,IF(Declaration!$D$3="Deutsch",I17,IF(Declaration!$D$3="Español",J17,IF(Declaration!$D$3="italiano",K17)))))))))</f>
        <v>For each of the six required questions, provide an answer for each metal using the pull down menu selections.</v>
      </c>
      <c r="C18" s="71" t="s">
        <v>812</v>
      </c>
      <c r="D18" s="71" t="s">
        <v>916</v>
      </c>
      <c r="E18" s="71" t="s">
        <v>917</v>
      </c>
      <c r="F18" s="71" t="s">
        <v>918</v>
      </c>
      <c r="G18" s="71" t="s">
        <v>919</v>
      </c>
      <c r="H18" s="71" t="s">
        <v>920</v>
      </c>
      <c r="I18" s="71" t="s">
        <v>2056</v>
      </c>
      <c r="J18" s="71" t="s">
        <v>1364</v>
      </c>
      <c r="K18" s="202" t="s">
        <v>2414</v>
      </c>
    </row>
    <row r="19" spans="1:11" ht="31.5" x14ac:dyDescent="0.2">
      <c r="A19" s="63" t="str">
        <f>IF(Declaration!$D$3="English",C18,IF(Declaration!$D$3="中文 Chinese",D18,IF(Declaration!$D$3="日本語 Japanese",E18,IF(Declaration!$D$3="한국어 Korean",F18,IF(Declaration!$D$3="Français",G18,IF(Declaration!$D$3="Português",H18,IF(Declaration!$D$3="Deutsch",I18,IF(Declaration!$D$3="Español",J18,IF(Declaration!$D$3="italiano",K18)))))))))</f>
        <v>1. If the answer provided for any metal listed is “No”, all remaining fields within this section will be highlighted black, indicating that no further responses are required and your declaration is considered complete.</v>
      </c>
      <c r="C19" s="71" t="s">
        <v>813</v>
      </c>
      <c r="D19" s="71" t="s">
        <v>921</v>
      </c>
      <c r="E19" s="71" t="s">
        <v>922</v>
      </c>
      <c r="F19" s="71" t="s">
        <v>923</v>
      </c>
      <c r="G19" s="71" t="s">
        <v>924</v>
      </c>
      <c r="H19" s="71" t="s">
        <v>925</v>
      </c>
      <c r="I19" s="71" t="s">
        <v>2057</v>
      </c>
      <c r="J19" s="71" t="s">
        <v>1365</v>
      </c>
      <c r="K19" s="202" t="s">
        <v>2415</v>
      </c>
    </row>
    <row r="20" spans="1:11" ht="15.75" x14ac:dyDescent="0.2">
      <c r="A20" s="63" t="str">
        <f>IF(Declaration!$D$3="English",C19,IF(Declaration!$D$3="中文 Chinese",D19,IF(Declaration!$D$3="日本語 Japanese",E19,IF(Declaration!$D$3="한국어 Korean",F19,IF(Declaration!$D$3="Français",G19,IF(Declaration!$D$3="Português",H19,IF(Declaration!$D$3="Deutsch",I19,IF(Declaration!$D$3="Español",J19,IF(Declaration!$D$3="italiano",K19)))))))))</f>
        <v>If the answer provided for any metal listed is “Yes”, responses are required for Questions 2 through 6, as indicated by the yellow highlighted fields.</v>
      </c>
      <c r="C20" s="71" t="s">
        <v>814</v>
      </c>
      <c r="D20" s="71" t="s">
        <v>926</v>
      </c>
      <c r="E20" s="71" t="s">
        <v>927</v>
      </c>
      <c r="F20" s="71" t="s">
        <v>928</v>
      </c>
      <c r="G20" s="71" t="s">
        <v>929</v>
      </c>
      <c r="H20" s="71" t="s">
        <v>930</v>
      </c>
      <c r="I20" s="71" t="s">
        <v>2058</v>
      </c>
      <c r="J20" s="71" t="s">
        <v>1366</v>
      </c>
      <c r="K20" s="202" t="s">
        <v>2416</v>
      </c>
    </row>
    <row r="21" spans="1:11" ht="15.75" x14ac:dyDescent="0.2">
      <c r="A21" s="63" t="str">
        <f>IF(Declaration!$D$3="English",C20,IF(Declaration!$D$3="中文 Chinese",D20,IF(Declaration!$D$3="日本語 Japanese",E20,IF(Declaration!$D$3="한국어 Korean",F20,IF(Declaration!$D$3="Français",G20,IF(Declaration!$D$3="Português",H20,IF(Declaration!$D$3="Deutsch",I20,IF(Declaration!$D$3="Español",J20,IF(Declaration!$D$3="italiano",K20)))))))))</f>
        <v>2 and 3. For each metal, select the appropriate response regarding its origination.</v>
      </c>
      <c r="C21" s="71" t="s">
        <v>815</v>
      </c>
      <c r="D21" s="71" t="s">
        <v>931</v>
      </c>
      <c r="E21" s="71" t="s">
        <v>932</v>
      </c>
      <c r="F21" s="71" t="s">
        <v>933</v>
      </c>
      <c r="G21" s="71" t="s">
        <v>934</v>
      </c>
      <c r="H21" s="71" t="s">
        <v>935</v>
      </c>
      <c r="I21" s="71" t="s">
        <v>2059</v>
      </c>
      <c r="J21" s="71" t="s">
        <v>1367</v>
      </c>
      <c r="K21" s="202" t="s">
        <v>2417</v>
      </c>
    </row>
    <row r="22" spans="1:11" ht="15.75" x14ac:dyDescent="0.2">
      <c r="A22" s="63" t="str">
        <f>IF(Declaration!$D$3="English",C21,IF(Declaration!$D$3="中文 Chinese",D21,IF(Declaration!$D$3="日本語 Japanese",E21,IF(Declaration!$D$3="한국어 Korean",F21,IF(Declaration!$D$3="Français",G21,IF(Declaration!$D$3="Português",H21,IF(Declaration!$D$3="Deutsch",I21,IF(Declaration!$D$3="Español",J21,IF(Declaration!$D$3="italiano",K21)))))))))</f>
        <v>4. For each metal, select the appropriate response best representing the status of your supplier data collection activities.</v>
      </c>
      <c r="C22" s="71" t="s">
        <v>816</v>
      </c>
      <c r="D22" s="71" t="s">
        <v>936</v>
      </c>
      <c r="E22" s="71" t="s">
        <v>937</v>
      </c>
      <c r="F22" s="71" t="s">
        <v>938</v>
      </c>
      <c r="G22" s="71" t="s">
        <v>939</v>
      </c>
      <c r="H22" s="71" t="s">
        <v>940</v>
      </c>
      <c r="I22" s="71" t="s">
        <v>2060</v>
      </c>
      <c r="J22" s="71" t="s">
        <v>1368</v>
      </c>
      <c r="K22" s="202" t="s">
        <v>2418</v>
      </c>
    </row>
    <row r="23" spans="1:11" ht="15.75" x14ac:dyDescent="0.2">
      <c r="A23" s="63" t="str">
        <f>IF(Declaration!$D$3="English",C22,IF(Declaration!$D$3="中文 Chinese",D22,IF(Declaration!$D$3="日本語 Japanese",E22,IF(Declaration!$D$3="한국어 Korean",F22,IF(Declaration!$D$3="Français",G22,IF(Declaration!$D$3="Português",H22,IF(Declaration!$D$3="Deutsch",I22,IF(Declaration!$D$3="Español",J22,IF(Declaration!$D$3="italiano",K22)))))))))</f>
        <v>5. For each metal, select the appropriate response best representing the status of your smelter identification efforts.</v>
      </c>
      <c r="C23" s="71" t="s">
        <v>817</v>
      </c>
      <c r="D23" s="71" t="s">
        <v>941</v>
      </c>
      <c r="E23" s="71" t="s">
        <v>942</v>
      </c>
      <c r="F23" s="71" t="s">
        <v>943</v>
      </c>
      <c r="G23" s="71" t="s">
        <v>944</v>
      </c>
      <c r="H23" s="71" t="s">
        <v>945</v>
      </c>
      <c r="I23" s="71" t="s">
        <v>2061</v>
      </c>
      <c r="J23" s="71" t="s">
        <v>1369</v>
      </c>
      <c r="K23" s="202" t="s">
        <v>2419</v>
      </c>
    </row>
    <row r="24" spans="1:11" ht="15.75" x14ac:dyDescent="0.2">
      <c r="A24" s="63" t="str">
        <f>IF(Declaration!$D$3="English",C23,IF(Declaration!$D$3="中文 Chinese",D23,IF(Declaration!$D$3="日本語 Japanese",E23,IF(Declaration!$D$3="한국어 Korean",F23,IF(Declaration!$D$3="Français",G23,IF(Declaration!$D$3="Português",H23,IF(Declaration!$D$3="Deutsch",I23,IF(Declaration!$D$3="Español",J23,IF(Declaration!$D$3="italiano",K23)))))))))</f>
        <v>6. For each metal, select the appropriate response based on a comparison of the smelters in your supply chain to the published CFS Compliant Smelter List.</v>
      </c>
      <c r="C24" s="71" t="s">
        <v>818</v>
      </c>
      <c r="D24" s="71" t="s">
        <v>946</v>
      </c>
      <c r="E24" s="71" t="s">
        <v>947</v>
      </c>
      <c r="F24" s="71" t="s">
        <v>2247</v>
      </c>
      <c r="G24" s="71" t="s">
        <v>948</v>
      </c>
      <c r="H24" s="71" t="s">
        <v>949</v>
      </c>
      <c r="I24" s="71" t="s">
        <v>2062</v>
      </c>
      <c r="J24" s="71" t="s">
        <v>1370</v>
      </c>
      <c r="K24" s="202" t="s">
        <v>2420</v>
      </c>
    </row>
    <row r="25" spans="1:11" ht="15.75" x14ac:dyDescent="0.2">
      <c r="A25" s="63" t="str">
        <f>IF(Declaration!$D$3="English",C24,IF(Declaration!$D$3="中文 Chinese",D24,IF(Declaration!$D$3="日本語 Japanese",E24,IF(Declaration!$D$3="한국어 Korean",F24,IF(Declaration!$D$3="Français",G24,IF(Declaration!$D$3="Português",H24,IF(Declaration!$D$3="Deutsch",I24,IF(Declaration!$D$3="Español",J24,IF(Declaration!$D$3="italiano",K24)))))))))</f>
        <v>Refer to the link above the comment section for verifying smelter status.</v>
      </c>
      <c r="C25" s="71" t="s">
        <v>819</v>
      </c>
      <c r="D25" s="71" t="s">
        <v>950</v>
      </c>
      <c r="E25" s="71" t="s">
        <v>951</v>
      </c>
      <c r="F25" s="71" t="s">
        <v>952</v>
      </c>
      <c r="G25" s="71" t="s">
        <v>953</v>
      </c>
      <c r="H25" s="71" t="s">
        <v>954</v>
      </c>
      <c r="I25" s="71" t="s">
        <v>2063</v>
      </c>
      <c r="J25" s="71" t="s">
        <v>1371</v>
      </c>
      <c r="K25" s="202" t="s">
        <v>2421</v>
      </c>
    </row>
    <row r="26" spans="1:11" ht="23.25" x14ac:dyDescent="0.2">
      <c r="A26" s="63" t="str">
        <f>IF(Declaration!$D$3="English",C25,IF(Declaration!$D$3="中文 Chinese",D25,IF(Declaration!$D$3="日本語 Japanese",E25,IF(Declaration!$D$3="한국어 Korean",F25,IF(Declaration!$D$3="Français",G25,IF(Declaration!$D$3="Português",H25,IF(Declaration!$D$3="Deutsch",I25,IF(Declaration!$D$3="Español",J25,IF(Declaration!$D$3="italiano",K25)))))))))</f>
        <v>Provide comments in the Comment sections as required to clarify your responses.</v>
      </c>
      <c r="C26" s="73" t="s">
        <v>838</v>
      </c>
      <c r="D26" s="73" t="s">
        <v>955</v>
      </c>
      <c r="E26" s="73" t="s">
        <v>956</v>
      </c>
      <c r="F26" s="73" t="s">
        <v>957</v>
      </c>
      <c r="G26" s="73" t="s">
        <v>958</v>
      </c>
      <c r="H26" s="73" t="s">
        <v>959</v>
      </c>
      <c r="I26" s="73" t="s">
        <v>960</v>
      </c>
      <c r="J26" s="73" t="s">
        <v>1372</v>
      </c>
      <c r="K26" s="73" t="s">
        <v>2422</v>
      </c>
    </row>
    <row r="27" spans="1:11" ht="31.5" x14ac:dyDescent="0.2">
      <c r="A27" s="63" t="str">
        <f>IF(Declaration!$D$3="English",C26,IF(Declaration!$D$3="中文 Chinese",D26,IF(Declaration!$D$3="日本語 Japanese",E26,IF(Declaration!$D$3="한국어 Korean",F26,IF(Declaration!$D$3="Français",G26,IF(Declaration!$D$3="Português",H26,IF(Declaration!$D$3="Deutsch",I26,IF(Declaration!$D$3="Español",J26,IF(Declaration!$D$3="italiano",K26)))))))))</f>
        <v>Instructions for completing Questions A. – J. (rows 53 - 73).
Provide answers in ENGLISH only</v>
      </c>
      <c r="C27" s="71" t="s">
        <v>797</v>
      </c>
      <c r="D27" s="71" t="s">
        <v>961</v>
      </c>
      <c r="E27" s="71" t="s">
        <v>962</v>
      </c>
      <c r="F27" s="71" t="s">
        <v>963</v>
      </c>
      <c r="G27" s="71" t="s">
        <v>964</v>
      </c>
      <c r="H27" s="71" t="s">
        <v>965</v>
      </c>
      <c r="I27" s="71" t="s">
        <v>2064</v>
      </c>
      <c r="J27" s="71" t="s">
        <v>1373</v>
      </c>
      <c r="K27" s="202" t="s">
        <v>2423</v>
      </c>
    </row>
    <row r="28" spans="1:11" ht="19.5" x14ac:dyDescent="0.25">
      <c r="A28" s="64"/>
      <c r="C28" s="75" t="s">
        <v>67</v>
      </c>
      <c r="D28" s="75" t="s">
        <v>966</v>
      </c>
      <c r="E28" s="75" t="s">
        <v>967</v>
      </c>
      <c r="F28" s="75" t="s">
        <v>968</v>
      </c>
      <c r="G28" s="75" t="s">
        <v>969</v>
      </c>
      <c r="H28" s="75" t="s">
        <v>970</v>
      </c>
      <c r="I28" s="75" t="s">
        <v>2065</v>
      </c>
      <c r="J28" s="75" t="s">
        <v>1374</v>
      </c>
      <c r="K28" s="202" t="s">
        <v>2424</v>
      </c>
    </row>
    <row r="29" spans="1:11" ht="78.75" x14ac:dyDescent="0.2">
      <c r="A29" s="63" t="str">
        <f>IF(Declaration!$D$3="English",C27,IF(Declaration!$D$3="中文 Chinese",D27,IF(Declaration!$D$3="日本語 Japanese",E27,IF(Declaration!$D$3="한국어 Korean",F27,IF(Declaration!$D$3="Français",G27,IF(Declaration!$D$3="Português",H27,IF(Declaration!$D$3="Deutsch",I27,IF(Declaration!$D$3="Español",J27,IF(Declaration!$D$3="italiano",K27)))))))))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C29" s="71" t="s">
        <v>798</v>
      </c>
      <c r="D29" s="71" t="s">
        <v>971</v>
      </c>
      <c r="E29" s="71" t="s">
        <v>972</v>
      </c>
      <c r="F29" s="71" t="s">
        <v>973</v>
      </c>
      <c r="G29" s="71" t="s">
        <v>974</v>
      </c>
      <c r="H29" s="71" t="s">
        <v>975</v>
      </c>
      <c r="I29" s="71" t="s">
        <v>2066</v>
      </c>
      <c r="J29" s="71" t="s">
        <v>1375</v>
      </c>
      <c r="K29" s="202" t="s">
        <v>2425</v>
      </c>
    </row>
    <row r="30" spans="1:11" ht="15.75" x14ac:dyDescent="0.2">
      <c r="A30" s="63" t="str">
        <f>IF(Declaration!$D$3="English",C28,IF(Declaration!$D$3="中文 Chinese",D28,IF(Declaration!$D$3="日本語 Japanese",E28,IF(Declaration!$D$3="한국어 Korean",F28,IF(Declaration!$D$3="Français",G28,IF(Declaration!$D$3="Português",H28,IF(Declaration!$D$3="Deutsch",I28,IF(Declaration!$D$3="Español",J28,IF(Declaration!$D$3="italiano",K28)))))))))</f>
        <v xml:space="preserve">A.  Please answer “Yes” or “No”.  Provide any comments, if necessary. </v>
      </c>
      <c r="C30" s="75" t="s">
        <v>799</v>
      </c>
      <c r="D30" s="75" t="s">
        <v>976</v>
      </c>
      <c r="E30" s="75" t="s">
        <v>977</v>
      </c>
      <c r="F30" s="75" t="s">
        <v>978</v>
      </c>
      <c r="G30" s="75" t="s">
        <v>979</v>
      </c>
      <c r="H30" s="75" t="s">
        <v>980</v>
      </c>
      <c r="I30" s="75" t="s">
        <v>2067</v>
      </c>
      <c r="J30" s="75" t="s">
        <v>1376</v>
      </c>
      <c r="K30" s="202" t="s">
        <v>2426</v>
      </c>
    </row>
    <row r="31" spans="1:11" ht="15.75" x14ac:dyDescent="0.2">
      <c r="A31" s="63" t="str">
        <f>IF(Declaration!$D$3="English",C29,IF(Declaration!$D$3="中文 Chinese",D29,IF(Declaration!$D$3="日本語 Japanese",E29,IF(Declaration!$D$3="한국어 Korean",F29,IF(Declaration!$D$3="Français",G29,IF(Declaration!$D$3="Português",H29,IF(Declaration!$D$3="Deutsch",I29,IF(Declaration!$D$3="Español",J29,IF(Declaration!$D$3="italiano",K29)))))))))</f>
        <v>B.  Please answer “Yes” or “No” If “Yes”, provide the web link in the comments section.</v>
      </c>
      <c r="C31" s="75" t="s">
        <v>800</v>
      </c>
      <c r="D31" s="75" t="s">
        <v>981</v>
      </c>
      <c r="E31" s="75" t="s">
        <v>982</v>
      </c>
      <c r="F31" s="75" t="s">
        <v>2248</v>
      </c>
      <c r="G31" s="75" t="s">
        <v>983</v>
      </c>
      <c r="H31" s="75" t="s">
        <v>984</v>
      </c>
      <c r="I31" s="75" t="s">
        <v>2068</v>
      </c>
      <c r="J31" s="75" t="s">
        <v>1377</v>
      </c>
      <c r="K31" s="202" t="s">
        <v>2427</v>
      </c>
    </row>
    <row r="32" spans="1:11" ht="47.25" x14ac:dyDescent="0.2">
      <c r="A32" s="63" t="str">
        <f>IF(Declaration!$D$3="English",C30,IF(Declaration!$D$3="中文 Chinese",D30,IF(Declaration!$D$3="日本語 Japanese",E30,IF(Declaration!$D$3="한국어 Korean",F30,IF(Declaration!$D$3="Français",G30,IF(Declaration!$D$3="Português",H30,IF(Declaration!$D$3="Deutsch",I30,IF(Declaration!$D$3="Español",J30,IF(Declaration!$D$3="italiano",K30)))))))))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C32" s="75" t="s">
        <v>801</v>
      </c>
      <c r="D32" s="75" t="s">
        <v>985</v>
      </c>
      <c r="E32" s="75" t="s">
        <v>986</v>
      </c>
      <c r="F32" s="75" t="s">
        <v>133</v>
      </c>
      <c r="G32" s="75" t="s">
        <v>2218</v>
      </c>
      <c r="H32" s="75" t="s">
        <v>987</v>
      </c>
      <c r="I32" s="75" t="s">
        <v>2069</v>
      </c>
      <c r="J32" s="75" t="s">
        <v>1378</v>
      </c>
      <c r="K32" s="202" t="s">
        <v>2428</v>
      </c>
    </row>
    <row r="33" spans="1:11" ht="31.5" x14ac:dyDescent="0.2">
      <c r="A33" s="63" t="str">
        <f>IF(Declaration!$D$3="English",C31,IF(Declaration!$D$3="中文 Chinese",D31,IF(Declaration!$D$3="日本語 Japanese",E31,IF(Declaration!$D$3="한국어 Korean",F31,IF(Declaration!$D$3="Français",G31,IF(Declaration!$D$3="Português",H31,IF(Declaration!$D$3="Deutsch",I31,IF(Declaration!$D$3="Español",J31,IF(Declaration!$D$3="italiano",K31)))))))))</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C33" s="76" t="s">
        <v>802</v>
      </c>
      <c r="D33" s="76" t="s">
        <v>988</v>
      </c>
      <c r="E33" s="76" t="s">
        <v>989</v>
      </c>
      <c r="F33" s="76" t="s">
        <v>134</v>
      </c>
      <c r="G33" s="76" t="s">
        <v>990</v>
      </c>
      <c r="H33" s="76" t="s">
        <v>991</v>
      </c>
      <c r="I33" s="76" t="s">
        <v>2070</v>
      </c>
      <c r="J33" s="76" t="s">
        <v>1379</v>
      </c>
      <c r="K33" s="202" t="s">
        <v>2429</v>
      </c>
    </row>
    <row r="34" spans="1:11" ht="63" x14ac:dyDescent="0.2">
      <c r="A34" s="63" t="str">
        <f>IF(Declaration!$D$3="English",C32,IF(Declaration!$D$3="中文 Chinese",D32,IF(Declaration!$D$3="日本語 Japanese",E32,IF(Declaration!$D$3="한국어 Korean",F32,IF(Declaration!$D$3="Français",G32,IF(Declaration!$D$3="Português",H32,IF(Declaration!$D$3="Deutsch",I32,IF(Declaration!$D$3="Español",J32,IF(Declaration!$D$3="italiano",K32)))))))))</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C34" s="75" t="s">
        <v>803</v>
      </c>
      <c r="D34" s="75" t="s">
        <v>992</v>
      </c>
      <c r="E34" s="75" t="s">
        <v>993</v>
      </c>
      <c r="F34" s="75" t="s">
        <v>994</v>
      </c>
      <c r="G34" s="75" t="s">
        <v>995</v>
      </c>
      <c r="H34" s="75" t="s">
        <v>996</v>
      </c>
      <c r="I34" s="75" t="s">
        <v>2071</v>
      </c>
      <c r="J34" s="75" t="s">
        <v>1380</v>
      </c>
      <c r="K34" s="202" t="s">
        <v>2430</v>
      </c>
    </row>
    <row r="35" spans="1:11" ht="15.75" x14ac:dyDescent="0.2">
      <c r="A35" s="63" t="str">
        <f>IF(Declaration!$D$3="English",C33,IF(Declaration!$D$3="中文 Chinese",D33,IF(Declaration!$D$3="日本語 Japanese",E33,IF(Declaration!$D$3="한국어 Korean",F33,IF(Declaration!$D$3="Français",G33,IF(Declaration!$D$3="Português",H33,IF(Declaration!$D$3="Deutsch",I33,IF(Declaration!$D$3="Español",J33,IF(Declaration!$D$3="italiano",K33)))))))))</f>
        <v>F. Please answer “Yes” or “No”.  If “No”, please describe what you request your suppliers to complete (e.g., certificate of compliance, custom form, etc.).</v>
      </c>
      <c r="C35" s="75" t="s">
        <v>804</v>
      </c>
      <c r="D35" s="75" t="s">
        <v>997</v>
      </c>
      <c r="E35" s="75" t="s">
        <v>998</v>
      </c>
      <c r="F35" s="75" t="s">
        <v>999</v>
      </c>
      <c r="G35" s="75" t="s">
        <v>1000</v>
      </c>
      <c r="H35" s="75" t="s">
        <v>1001</v>
      </c>
      <c r="I35" s="75" t="s">
        <v>2072</v>
      </c>
      <c r="J35" s="75" t="s">
        <v>1381</v>
      </c>
      <c r="K35" s="202" t="s">
        <v>2431</v>
      </c>
    </row>
    <row r="36" spans="1:11" ht="15.75" x14ac:dyDescent="0.2">
      <c r="A36" s="63" t="str">
        <f>IF(Declaration!$D$3="English",C34,IF(Declaration!$D$3="中文 Chinese",D34,IF(Declaration!$D$3="日本語 Japanese",E34,IF(Declaration!$D$3="한국어 Korean",F34,IF(Declaration!$D$3="Français",G34,IF(Declaration!$D$3="Português",H34,IF(Declaration!$D$3="Deutsch",I34,IF(Declaration!$D$3="Español",J34,IF(Declaration!$D$3="italiano",K34)))))))))</f>
        <v>G.  Please answer “Yes” or “No”.  Provide any comments, if necessary.</v>
      </c>
      <c r="C36" s="75" t="s">
        <v>805</v>
      </c>
      <c r="D36" s="75" t="s">
        <v>1002</v>
      </c>
      <c r="E36" s="75" t="s">
        <v>1003</v>
      </c>
      <c r="F36" s="75" t="s">
        <v>1004</v>
      </c>
      <c r="G36" s="75" t="s">
        <v>1005</v>
      </c>
      <c r="H36" s="75" t="s">
        <v>1006</v>
      </c>
      <c r="I36" s="75" t="s">
        <v>2073</v>
      </c>
      <c r="J36" s="75" t="s">
        <v>1382</v>
      </c>
      <c r="K36" s="202" t="s">
        <v>2432</v>
      </c>
    </row>
    <row r="37" spans="1:11" ht="94.5" x14ac:dyDescent="0.2">
      <c r="A37" s="63" t="str">
        <f>IF(Declaration!$D$3="English",C35,IF(Declaration!$D$3="中文 Chinese",D35,IF(Declaration!$D$3="日本語 Japanese",E35,IF(Declaration!$D$3="한국어 Korean",F35,IF(Declaration!$D$3="Français",G35,IF(Declaration!$D$3="Português",H35,IF(Declaration!$D$3="Deutsch",I35,IF(Declaration!$D$3="Español",J35,IF(Declaration!$D$3="italiano",K35)))))))))</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C37" s="75" t="s">
        <v>806</v>
      </c>
      <c r="D37" s="75" t="s">
        <v>1007</v>
      </c>
      <c r="E37" s="75" t="s">
        <v>1008</v>
      </c>
      <c r="F37" s="75" t="s">
        <v>2249</v>
      </c>
      <c r="G37" s="75" t="s">
        <v>1009</v>
      </c>
      <c r="H37" s="75" t="s">
        <v>1010</v>
      </c>
      <c r="I37" s="75" t="s">
        <v>2074</v>
      </c>
      <c r="J37" s="75" t="s">
        <v>1383</v>
      </c>
      <c r="K37" s="202" t="s">
        <v>2433</v>
      </c>
    </row>
    <row r="38" spans="1:11" ht="23.25" x14ac:dyDescent="0.2">
      <c r="A38" s="63" t="str">
        <f>IF(Declaration!$D$3="English",C36,IF(Declaration!$D$3="中文 Chinese",D36,IF(Declaration!$D$3="日本語 Japanese",E36,IF(Declaration!$D$3="한국어 Korean",F36,IF(Declaration!$D$3="Français",G36,IF(Declaration!$D$3="Português",H36,IF(Declaration!$D$3="Deutsch",I36,IF(Declaration!$D$3="Español",J36,IF(Declaration!$D$3="italiano",K36)))))))))</f>
        <v>I.  Please answer “Yes” or “No”.  If “Yes”, please describe how you manage your corrective action process.</v>
      </c>
      <c r="C38" s="73" t="s">
        <v>807</v>
      </c>
      <c r="D38" s="73" t="s">
        <v>1011</v>
      </c>
      <c r="E38" s="73" t="s">
        <v>1012</v>
      </c>
      <c r="F38" s="73" t="s">
        <v>1013</v>
      </c>
      <c r="G38" s="73" t="s">
        <v>1014</v>
      </c>
      <c r="H38" s="73" t="s">
        <v>1015</v>
      </c>
      <c r="I38" s="73" t="s">
        <v>2075</v>
      </c>
      <c r="J38" s="73" t="s">
        <v>1384</v>
      </c>
      <c r="K38" s="202" t="s">
        <v>2434</v>
      </c>
    </row>
    <row r="39" spans="1:11" ht="31.5" x14ac:dyDescent="0.2">
      <c r="A39" s="63" t="str">
        <f>IF(Declaration!$D$3="English",C37,IF(Declaration!$D$3="中文 Chinese",D37,IF(Declaration!$D$3="日本語 Japanese",E37,IF(Declaration!$D$3="한국어 Korean",F37,IF(Declaration!$D$3="Français",G37,IF(Declaration!$D$3="Português",H37,IF(Declaration!$D$3="Deutsch",I37,IF(Declaration!$D$3="Español",J37,IF(Declaration!$D$3="italiano",K37)))))))))</f>
        <v>J.  Please answer “Yes” or “No”.  The SEC conflict minerals disclosure requirements apply to US exchange-traded companies that are subject to the US Securities Exchange Act. For more information please refer to www.sec.gov.</v>
      </c>
      <c r="C39" s="77" t="s">
        <v>68</v>
      </c>
      <c r="D39" s="77" t="s">
        <v>108</v>
      </c>
      <c r="E39" s="77" t="s">
        <v>1016</v>
      </c>
      <c r="F39" s="77" t="s">
        <v>1017</v>
      </c>
      <c r="G39" s="77" t="s">
        <v>1018</v>
      </c>
      <c r="H39" s="77" t="s">
        <v>1019</v>
      </c>
      <c r="I39" s="77" t="s">
        <v>2076</v>
      </c>
      <c r="J39" s="77" t="s">
        <v>1385</v>
      </c>
      <c r="K39" s="202" t="s">
        <v>2435</v>
      </c>
    </row>
    <row r="40" spans="1:11" ht="31.5" x14ac:dyDescent="0.2">
      <c r="A40" s="63" t="str">
        <f>IF(Declaration!$D$3="English",C38,IF(Declaration!$D$3="中文 Chinese",D38,IF(Declaration!$D$3="日本語 Japanese",E38,IF(Declaration!$D$3="한국어 Korean",F38,IF(Declaration!$D$3="Français",G38,IF(Declaration!$D$3="Português",H38,IF(Declaration!$D$3="Deutsch",I38,IF(Declaration!$D$3="Español",J38,IF(Declaration!$D$3="italiano",K38)))))))))</f>
        <v>Instructions for completing the Smelter List Tab.
Provide answers in ENGLISH only</v>
      </c>
      <c r="C40" s="185" t="s">
        <v>2269</v>
      </c>
      <c r="D40" s="185" t="s">
        <v>2270</v>
      </c>
      <c r="E40" s="185" t="s">
        <v>2271</v>
      </c>
      <c r="F40" s="185" t="s">
        <v>2268</v>
      </c>
      <c r="G40" s="185" t="s">
        <v>2272</v>
      </c>
      <c r="H40" s="185" t="s">
        <v>2273</v>
      </c>
      <c r="I40" s="185" t="s">
        <v>2274</v>
      </c>
      <c r="J40" s="185" t="s">
        <v>2275</v>
      </c>
      <c r="K40" s="185" t="s">
        <v>2637</v>
      </c>
    </row>
    <row r="41" spans="1:11" ht="19.5" x14ac:dyDescent="0.25">
      <c r="A41" s="64"/>
      <c r="C41" s="183" t="s">
        <v>77</v>
      </c>
      <c r="D41" s="183" t="s">
        <v>1020</v>
      </c>
      <c r="E41" s="183" t="s">
        <v>1021</v>
      </c>
      <c r="F41" s="183" t="s">
        <v>1022</v>
      </c>
      <c r="G41" s="183" t="s">
        <v>1023</v>
      </c>
      <c r="H41" s="183" t="s">
        <v>1024</v>
      </c>
      <c r="I41" s="183" t="s">
        <v>2077</v>
      </c>
      <c r="J41" s="183" t="s">
        <v>1386</v>
      </c>
      <c r="K41" s="202" t="s">
        <v>2436</v>
      </c>
    </row>
    <row r="42" spans="1:11" ht="15.75" x14ac:dyDescent="0.2">
      <c r="A42" s="63" t="str">
        <f>IF(Declaration!$D$3="English",C39,IF(Declaration!$D$3="中文 Chinese",D39,IF(Declaration!$D$3="日本語 Japanese",E39,IF(Declaration!$D$3="한국어 Korean",F39,IF(Declaration!$D$3="Français",G39,IF(Declaration!$D$3="Português",H39,IF(Declaration!$D$3="Deutsch",I39,IF(Declaration!$D$3="Español",J39,IF(Declaration!$D$3="italiano",K39)))))))))</f>
        <v>Note:  Columns with (*) are mandatory fields</v>
      </c>
      <c r="C42" s="183" t="s">
        <v>2157</v>
      </c>
      <c r="D42" s="186" t="s">
        <v>2173</v>
      </c>
      <c r="E42" s="186" t="s">
        <v>2196</v>
      </c>
      <c r="F42" s="186" t="s">
        <v>2174</v>
      </c>
      <c r="G42" s="186" t="s">
        <v>2175</v>
      </c>
      <c r="H42" s="186" t="s">
        <v>2176</v>
      </c>
      <c r="I42" s="186" t="s">
        <v>2177</v>
      </c>
      <c r="J42" s="186" t="s">
        <v>2178</v>
      </c>
      <c r="K42" s="202" t="s">
        <v>2437</v>
      </c>
    </row>
    <row r="43" spans="1:11" ht="47.25" x14ac:dyDescent="0.2">
      <c r="A43" s="63" t="str">
        <f>IF(Declaration!$D$3="English",C40,IF(Declaration!$D$3="中文 Chinese",D40,IF(Declaration!$D$3="日本語 Japanese",E40,IF(Declaration!$D$3="한국어 Korean",F40,IF(Declaration!$D$3="Français",G40,IF(Declaration!$D$3="Português",H40,IF(Declaration!$D$3="Deutsch",I40,IF(Declaration!$D$3="Español",J40,IF(Declaration!$D$3="italiano",K40)))))))))</f>
        <v>This template allows for smelter identification using the Smelter Reference List. Columns B,C,D and E must be completed in order from left to right to utilize the Smelter Reference List feature.
Use a separate line for each metal/smelter/country combination</v>
      </c>
      <c r="C43" s="183" t="s">
        <v>2158</v>
      </c>
      <c r="D43" s="183" t="s">
        <v>2183</v>
      </c>
      <c r="E43" s="183" t="s">
        <v>2198</v>
      </c>
      <c r="F43" s="183" t="s">
        <v>2182</v>
      </c>
      <c r="G43" s="183" t="s">
        <v>2181</v>
      </c>
      <c r="H43" s="183" t="s">
        <v>2129</v>
      </c>
      <c r="I43" s="183" t="s">
        <v>2180</v>
      </c>
      <c r="J43" s="183" t="s">
        <v>2179</v>
      </c>
      <c r="K43" s="202" t="s">
        <v>2438</v>
      </c>
    </row>
    <row r="44" spans="1:11" ht="15.75" x14ac:dyDescent="0.2">
      <c r="A44" s="63" t="str">
        <f>IF(Declaration!$D$3="English",C41,IF(Declaration!$D$3="中文 Chinese",D41,IF(Declaration!$D$3="日本語 Japanese",E41,IF(Declaration!$D$3="한국어 Korean",F41,IF(Declaration!$D$3="Français",G41,IF(Declaration!$D$3="Português",H41,IF(Declaration!$D$3="Deutsch",I41,IF(Declaration!$D$3="Español",J41,IF(Declaration!$D$3="italiano",K41)))))))))</f>
        <v>1.  Metal (*)   -   Use the pull down menu to select the metal for which you are entering smelter information.</v>
      </c>
      <c r="C44" s="183" t="s">
        <v>2159</v>
      </c>
      <c r="D44" s="183" t="s">
        <v>2184</v>
      </c>
      <c r="E44" s="183" t="s">
        <v>2197</v>
      </c>
      <c r="F44" s="183" t="s">
        <v>2185</v>
      </c>
      <c r="G44" s="183" t="s">
        <v>2186</v>
      </c>
      <c r="H44" s="183" t="s">
        <v>2187</v>
      </c>
      <c r="I44" s="183" t="s">
        <v>2188</v>
      </c>
      <c r="J44" s="183" t="s">
        <v>2189</v>
      </c>
      <c r="K44" s="202" t="s">
        <v>2439</v>
      </c>
    </row>
    <row r="45" spans="1:11" ht="15.75" x14ac:dyDescent="0.2">
      <c r="A45" s="63" t="str">
        <f>IF(Declaration!$D$3="English",C42,IF(Declaration!$D$3="中文 Chinese",D42,IF(Declaration!$D$3="日本語 Japanese",E42,IF(Declaration!$D$3="한국어 Korean",F42,IF(Declaration!$D$3="Français",G42,IF(Declaration!$D$3="Português",H42,IF(Declaration!$D$3="Deutsch",I42,IF(Declaration!$D$3="Español",J42,IF(Declaration!$D$3="italiano",K42)))))))))</f>
        <v>2. Smelter Reference List(*) - Select from dropdown.  This is the list of known smelters as of template release date.  If smelter is not listed select 'Smelter Not Listed'</v>
      </c>
      <c r="C45" s="75" t="s">
        <v>2084</v>
      </c>
      <c r="D45" s="75" t="s">
        <v>2093</v>
      </c>
      <c r="E45" s="75" t="s">
        <v>2102</v>
      </c>
      <c r="F45" s="75" t="s">
        <v>2111</v>
      </c>
      <c r="G45" s="75" t="s">
        <v>2120</v>
      </c>
      <c r="H45" s="75" t="s">
        <v>2130</v>
      </c>
      <c r="I45" s="75" t="s">
        <v>2139</v>
      </c>
      <c r="J45" s="75" t="s">
        <v>2148</v>
      </c>
      <c r="K45" s="202" t="s">
        <v>2440</v>
      </c>
    </row>
    <row r="46" spans="1:11" ht="31.5" x14ac:dyDescent="0.2">
      <c r="A46" s="63" t="str">
        <f>IF(Declaration!$D$3="English",C43,IF(Declaration!$D$3="中文 Chinese",D43,IF(Declaration!$D$3="日本語 Japanese",E43,IF(Declaration!$D$3="한국어 Korean",F43,IF(Declaration!$D$3="Français",G43,IF(Declaration!$D$3="Português",H43,IF(Declaration!$D$3="Deutsch",I43,IF(Declaration!$D$3="Español",J43,IF(Declaration!$D$3="italiano",K43)))))))))</f>
        <v>3. Standard Smelter Names (*)- Fill in smelter name if you selected 'Smelter Not Listed' in column 'c'.  This field will auto-populate when a smelter name in selected in column 'c'.</v>
      </c>
      <c r="C46" s="75" t="s">
        <v>2085</v>
      </c>
      <c r="D46" s="75" t="s">
        <v>2094</v>
      </c>
      <c r="E46" s="75" t="s">
        <v>2103</v>
      </c>
      <c r="F46" s="75" t="s">
        <v>2112</v>
      </c>
      <c r="G46" s="75" t="s">
        <v>2121</v>
      </c>
      <c r="H46" s="75" t="s">
        <v>2131</v>
      </c>
      <c r="I46" s="75" t="s">
        <v>2140</v>
      </c>
      <c r="J46" s="75" t="s">
        <v>2149</v>
      </c>
      <c r="K46" s="202" t="s">
        <v>2441</v>
      </c>
    </row>
    <row r="47" spans="1:11" ht="47.25" x14ac:dyDescent="0.2">
      <c r="A47" s="63" t="str">
        <f>IF(Declaration!$D$3="English",C44,IF(Declaration!$D$3="中文 Chinese",D44,IF(Declaration!$D$3="日本語 Japanese",E44,IF(Declaration!$D$3="한국어 Korean",F44,IF(Declaration!$D$3="Français",G44,IF(Declaration!$D$3="Português",H44,IF(Declaration!$D$3="Deutsch",I44,IF(Declaration!$D$3="Español",J44,IF(Declaration!$D$3="italiano",K44)))))))))</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C47" s="75" t="s">
        <v>2086</v>
      </c>
      <c r="D47" s="75" t="s">
        <v>2095</v>
      </c>
      <c r="E47" s="75" t="s">
        <v>2104</v>
      </c>
      <c r="F47" s="75" t="s">
        <v>2113</v>
      </c>
      <c r="G47" s="75" t="s">
        <v>2122</v>
      </c>
      <c r="H47" s="75" t="s">
        <v>2132</v>
      </c>
      <c r="I47" s="75" t="s">
        <v>2141</v>
      </c>
      <c r="J47" s="75" t="s">
        <v>2150</v>
      </c>
      <c r="K47" s="202" t="s">
        <v>2442</v>
      </c>
    </row>
    <row r="48" spans="1:11" ht="31.5" x14ac:dyDescent="0.2">
      <c r="A48" s="63" t="str">
        <f>IF(Declaration!$D$3="English",C45,IF(Declaration!$D$3="中文 Chinese",D45,IF(Declaration!$D$3="日本語 Japanese",E45,IF(Declaration!$D$3="한국어 Korean",F45,IF(Declaration!$D$3="Français",G45,IF(Declaration!$D$3="Português",H45,IF(Declaration!$D$3="Deutsch",I45,IF(Declaration!$D$3="Español",J45,IF(Declaration!$D$3="italiano",K45)))))))))</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C48" s="75" t="s">
        <v>2087</v>
      </c>
      <c r="D48" s="75" t="s">
        <v>2096</v>
      </c>
      <c r="E48" s="75" t="s">
        <v>2105</v>
      </c>
      <c r="F48" s="75" t="s">
        <v>2114</v>
      </c>
      <c r="G48" s="75" t="s">
        <v>2123</v>
      </c>
      <c r="H48" s="75" t="s">
        <v>2133</v>
      </c>
      <c r="I48" s="75" t="s">
        <v>2142</v>
      </c>
      <c r="J48" s="75" t="s">
        <v>2151</v>
      </c>
      <c r="K48" s="202" t="s">
        <v>2443</v>
      </c>
    </row>
    <row r="49" spans="1:11" ht="31.5" x14ac:dyDescent="0.2">
      <c r="A49" s="63" t="str">
        <f>IF(Declaration!$D$3="English",C46,IF(Declaration!$D$3="中文 Chinese",D46,IF(Declaration!$D$3="日本語 Japanese",E46,IF(Declaration!$D$3="한국어 Korean",F46,IF(Declaration!$D$3="Français",G46,IF(Declaration!$D$3="Português",H46,IF(Declaration!$D$3="Deutsch",I46,IF(Declaration!$D$3="Español",J46,IF(Declaration!$D$3="italiano",K46)))))))))</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C49" s="75" t="s">
        <v>2088</v>
      </c>
      <c r="D49" s="75" t="s">
        <v>2097</v>
      </c>
      <c r="E49" s="75" t="s">
        <v>2106</v>
      </c>
      <c r="F49" s="75" t="s">
        <v>2115</v>
      </c>
      <c r="G49" s="75" t="s">
        <v>2124</v>
      </c>
      <c r="H49" s="75" t="s">
        <v>2134</v>
      </c>
      <c r="I49" s="75" t="s">
        <v>2143</v>
      </c>
      <c r="J49" s="75" t="s">
        <v>2152</v>
      </c>
      <c r="K49" s="202" t="s">
        <v>2444</v>
      </c>
    </row>
    <row r="50" spans="1:11" ht="31.5" x14ac:dyDescent="0.2">
      <c r="A50" s="63" t="str">
        <f>IF(Declaration!$D$3="English",C47,IF(Declaration!$D$3="中文 Chinese",D47,IF(Declaration!$D$3="日本語 Japanese",E47,IF(Declaration!$D$3="한국어 Korean",F47,IF(Declaration!$D$3="Français",G47,IF(Declaration!$D$3="Português",H47,IF(Declaration!$D$3="Deutsch",I47,IF(Declaration!$D$3="Español",J47,IF(Declaration!$D$3="italiano",K47)))))))))</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C50" s="75" t="s">
        <v>2089</v>
      </c>
      <c r="D50" s="75" t="s">
        <v>2098</v>
      </c>
      <c r="E50" s="75" t="s">
        <v>2107</v>
      </c>
      <c r="F50" s="75" t="s">
        <v>2116</v>
      </c>
      <c r="G50" s="75" t="s">
        <v>2125</v>
      </c>
      <c r="H50" s="75" t="s">
        <v>2135</v>
      </c>
      <c r="I50" s="75" t="s">
        <v>2144</v>
      </c>
      <c r="J50" s="75" t="s">
        <v>2153</v>
      </c>
      <c r="K50" s="203" t="s">
        <v>2445</v>
      </c>
    </row>
    <row r="51" spans="1:11" ht="15.75" x14ac:dyDescent="0.2">
      <c r="A51" s="63" t="str">
        <f>IF(Declaration!$D$3="English",C48,IF(Declaration!$D$3="中文 Chinese",D48,IF(Declaration!$D$3="日本語 Japanese",E48,IF(Declaration!$D$3="한국어 Korean",F48,IF(Declaration!$D$3="Français",G48,IF(Declaration!$D$3="Português",H48,IF(Declaration!$D$3="Deutsch",I48,IF(Declaration!$D$3="Español",J48,IF(Declaration!$D$3="italiano",K48)))))))))</f>
        <v>8. Smelter Facility Contact Name – Fill in the name of the Smelter Facility Contact person who you worked with.</v>
      </c>
      <c r="C51" s="75" t="s">
        <v>2090</v>
      </c>
      <c r="D51" s="75" t="s">
        <v>2099</v>
      </c>
      <c r="E51" s="75" t="s">
        <v>2108</v>
      </c>
      <c r="F51" s="75" t="s">
        <v>2117</v>
      </c>
      <c r="G51" s="75" t="s">
        <v>2126</v>
      </c>
      <c r="H51" s="75" t="s">
        <v>2136</v>
      </c>
      <c r="I51" s="75" t="s">
        <v>2145</v>
      </c>
      <c r="J51" s="75" t="s">
        <v>2154</v>
      </c>
      <c r="K51" s="203" t="s">
        <v>2446</v>
      </c>
    </row>
    <row r="52" spans="1:11" ht="31.5" x14ac:dyDescent="0.2">
      <c r="A52" s="63" t="str">
        <f>IF(Declaration!$D$3="English",C49,IF(Declaration!$D$3="中文 Chinese",D49,IF(Declaration!$D$3="日本語 Japanese",E49,IF(Declaration!$D$3="한국어 Korean",F49,IF(Declaration!$D$3="Français",G49,IF(Declaration!$D$3="Português",H49,IF(Declaration!$D$3="Deutsch",I49,IF(Declaration!$D$3="Español",J49,IF(Declaration!$D$3="italiano",K49)))))))))</f>
        <v>9. Smelter Facility Contact Email – Fill in the email address of the Smelter Facility contact person who was identified in step#7.  Example: John.Smith@SmelterXXX.com</v>
      </c>
      <c r="C52" s="75" t="s">
        <v>2091</v>
      </c>
      <c r="D52" s="75" t="s">
        <v>2100</v>
      </c>
      <c r="E52" s="75" t="s">
        <v>2109</v>
      </c>
      <c r="F52" s="75" t="s">
        <v>2118</v>
      </c>
      <c r="G52" s="75" t="s">
        <v>2127</v>
      </c>
      <c r="H52" s="75" t="s">
        <v>2137</v>
      </c>
      <c r="I52" s="75" t="s">
        <v>2146</v>
      </c>
      <c r="J52" s="75" t="s">
        <v>2155</v>
      </c>
      <c r="K52" s="202" t="s">
        <v>2447</v>
      </c>
    </row>
    <row r="53" spans="1:11" ht="31.5" x14ac:dyDescent="0.2">
      <c r="A53" s="63" t="str">
        <f>IF(Declaration!$D$3="English",C50,IF(Declaration!$D$3="中文 Chinese",D50,IF(Declaration!$D$3="日本語 Japanese",E50,IF(Declaration!$D$3="한국어 Korean",F50,IF(Declaration!$D$3="Français",G50,IF(Declaration!$D$3="Português",H50,IF(Declaration!$D$3="Deutsch",I50,IF(Declaration!$D$3="Español",J50,IF(Declaration!$D$3="italiano",K50)))))))))</f>
        <v>10. Proposed next steps, if applicable – Provide the actions you will take with the smelter if the facility is not listed on the EICC-GeSI CFS list. Example: request smelter facility to be assessed through the CFS program, remove from preferred supplier list, etc.</v>
      </c>
      <c r="C53" s="75" t="s">
        <v>2092</v>
      </c>
      <c r="D53" s="75" t="s">
        <v>2101</v>
      </c>
      <c r="E53" s="75" t="s">
        <v>2110</v>
      </c>
      <c r="F53" s="75" t="s">
        <v>2119</v>
      </c>
      <c r="G53" s="75" t="s">
        <v>2128</v>
      </c>
      <c r="H53" s="75" t="s">
        <v>2138</v>
      </c>
      <c r="I53" s="75" t="s">
        <v>2147</v>
      </c>
      <c r="J53" s="75" t="s">
        <v>2156</v>
      </c>
      <c r="K53" s="75" t="s">
        <v>2638</v>
      </c>
    </row>
    <row r="54" spans="1:11" ht="31.5" x14ac:dyDescent="0.35">
      <c r="A54" s="63" t="str">
        <f>IF(Declaration!$D$3="English",C51,IF(Declaration!$D$3="中文 Chinese",D51,IF(Declaration!$D$3="日本語 Japanese",E51,IF(Declaration!$D$3="한국어 Korean",F51,IF(Declaration!$D$3="Français",G51,IF(Declaration!$D$3="Português",H51,IF(Declaration!$D$3="Deutsch",I51,IF(Declaration!$D$3="Español",J51,IF(Declaration!$D$3="italiano",K51)))))))))</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C54" s="147" t="s">
        <v>763</v>
      </c>
      <c r="D54" s="147" t="s">
        <v>1025</v>
      </c>
      <c r="E54" s="147" t="s">
        <v>1026</v>
      </c>
      <c r="F54" s="147" t="s">
        <v>1994</v>
      </c>
      <c r="G54" s="147" t="s">
        <v>1027</v>
      </c>
      <c r="H54" s="147" t="s">
        <v>1028</v>
      </c>
      <c r="I54" s="147" t="s">
        <v>1029</v>
      </c>
      <c r="J54" s="147" t="s">
        <v>1387</v>
      </c>
      <c r="K54" s="147" t="s">
        <v>2448</v>
      </c>
    </row>
    <row r="55" spans="1:11" ht="47.25" x14ac:dyDescent="0.25">
      <c r="A55" s="63" t="str">
        <f>IF(Declaration!$D$3="English",C52,IF(Declaration!$D$3="中文 Chinese",D52,IF(Declaration!$D$3="日本語 Japanese",E52,IF(Declaration!$D$3="한국어 Korean",F52,IF(Declaration!$D$3="Français",G52,IF(Declaration!$D$3="Português",H52,IF(Declaration!$D$3="Deutsch",I52,IF(Declaration!$D$3="Español",J52,IF(Declaration!$D$3="italiano",K52)))))))))</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C55" s="78" t="s">
        <v>764</v>
      </c>
      <c r="D55" s="78" t="s">
        <v>1030</v>
      </c>
      <c r="E55" s="78" t="s">
        <v>1031</v>
      </c>
      <c r="F55" s="78" t="s">
        <v>2250</v>
      </c>
      <c r="G55" s="78" t="s">
        <v>1032</v>
      </c>
      <c r="H55" s="78" t="s">
        <v>1033</v>
      </c>
      <c r="I55" s="78" t="s">
        <v>2078</v>
      </c>
      <c r="J55" s="78" t="s">
        <v>1388</v>
      </c>
      <c r="K55" s="78" t="s">
        <v>2449</v>
      </c>
    </row>
    <row r="56" spans="1:11" ht="15.75" x14ac:dyDescent="0.2">
      <c r="A56" s="63" t="str">
        <f>IF(Declaration!$D$3="English",C53,IF(Declaration!$D$3="中文 Chinese",D53,IF(Declaration!$D$3="日本語 Japanese",E53,IF(Declaration!$D$3="한국어 Korean",F53,IF(Declaration!$D$3="Français",G53,IF(Declaration!$D$3="Português",H53,IF(Declaration!$D$3="Deutsch",I53,IF(Declaration!$D$3="Español",J53,IF(Declaration!$D$3="italiano",K53)))))))))</f>
        <v>13. Comments – free form text field to enter any comments concerning the smelter.  Example: smelter is being acquired by Company YYY</v>
      </c>
      <c r="C56" s="78" t="s">
        <v>765</v>
      </c>
      <c r="D56" s="78" t="s">
        <v>1034</v>
      </c>
      <c r="E56" s="78" t="s">
        <v>1035</v>
      </c>
      <c r="F56" s="78" t="s">
        <v>1036</v>
      </c>
      <c r="G56" s="78" t="s">
        <v>1037</v>
      </c>
      <c r="H56" s="78" t="s">
        <v>1038</v>
      </c>
      <c r="I56" s="78" t="s">
        <v>1039</v>
      </c>
      <c r="J56" s="78" t="s">
        <v>1389</v>
      </c>
      <c r="K56" s="78" t="s">
        <v>2450</v>
      </c>
    </row>
    <row r="57" spans="1:11" s="146" customFormat="1" ht="19.5" x14ac:dyDescent="0.25">
      <c r="A57" s="184"/>
      <c r="C57" s="78" t="s">
        <v>766</v>
      </c>
      <c r="D57" s="78" t="s">
        <v>1040</v>
      </c>
      <c r="E57" s="78" t="s">
        <v>1041</v>
      </c>
      <c r="F57" s="78" t="s">
        <v>1042</v>
      </c>
      <c r="G57" s="78" t="s">
        <v>1043</v>
      </c>
      <c r="H57" s="78" t="s">
        <v>1044</v>
      </c>
      <c r="I57" s="78" t="s">
        <v>1045</v>
      </c>
      <c r="J57" s="78" t="s">
        <v>1390</v>
      </c>
      <c r="K57" s="78" t="s">
        <v>2451</v>
      </c>
    </row>
    <row r="58" spans="1:11" ht="15.75" x14ac:dyDescent="0.2">
      <c r="A58" s="63" t="str">
        <f>IF(Declaration!$D$3="English",C54,IF(Declaration!$D$3="中文 Chinese",D54,IF(Declaration!$D$3="日本語 Japanese",E54,IF(Declaration!$D$3="한국어 Korean",F54,IF(Declaration!$D$3="Français",G54,IF(Declaration!$D$3="Português",H54,IF(Declaration!$D$3="Deutsch",I54,IF(Declaration!$D$3="Español",J54,IF(Declaration!$D$3="italiano",K54)))))))))</f>
        <v>TERMS AND CONDITIONS</v>
      </c>
      <c r="C58" s="78" t="s">
        <v>2388</v>
      </c>
      <c r="D58" s="78" t="s">
        <v>2389</v>
      </c>
      <c r="E58" s="78" t="s">
        <v>2390</v>
      </c>
      <c r="F58" s="78" t="s">
        <v>2391</v>
      </c>
      <c r="G58" s="78" t="s">
        <v>2392</v>
      </c>
      <c r="H58" s="78" t="s">
        <v>2393</v>
      </c>
      <c r="I58" s="78" t="s">
        <v>2394</v>
      </c>
      <c r="J58" s="78" t="s">
        <v>2395</v>
      </c>
      <c r="K58" t="s">
        <v>2396</v>
      </c>
    </row>
    <row r="59" spans="1:11" ht="94.5" x14ac:dyDescent="0.2">
      <c r="A59" s="63" t="str">
        <f>IF(Declaration!$D$3="English",C55,IF(Declaration!$D$3="中文 Chinese",D55,IF(Declaration!$D$3="日本語 Japanese",E55,IF(Declaration!$D$3="한국어 Korean",F55,IF(Declaration!$D$3="Français",G55,IF(Declaration!$D$3="Português",H55,IF(Declaration!$D$3="Deutsch",I55,IF(Declaration!$D$3="Español",J55,IF(Declaration!$D$3="italiano",K55)))))))))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C59" s="78" t="s">
        <v>767</v>
      </c>
      <c r="D59" s="78" t="s">
        <v>1046</v>
      </c>
      <c r="E59" s="78" t="s">
        <v>1047</v>
      </c>
      <c r="F59" s="78" t="s">
        <v>1048</v>
      </c>
      <c r="G59" s="78" t="s">
        <v>1049</v>
      </c>
      <c r="H59" s="78" t="s">
        <v>1995</v>
      </c>
      <c r="I59" s="78" t="s">
        <v>1050</v>
      </c>
      <c r="J59" s="78" t="s">
        <v>1391</v>
      </c>
      <c r="K59" s="78" t="s">
        <v>2452</v>
      </c>
    </row>
    <row r="60" spans="1:11" ht="47.25" x14ac:dyDescent="0.2">
      <c r="A60" s="63" t="str">
        <f>IF(Declaration!$D$3="English",C56,IF(Declaration!$D$3="中文 Chinese",D56,IF(Declaration!$D$3="日本語 Japanese",E56,IF(Declaration!$D$3="한국어 Korean",F56,IF(Declaration!$D$3="Français",G56,IF(Declaration!$D$3="Português",H56,IF(Declaration!$D$3="Deutsch",I56,IF(Declaration!$D$3="Español",J56,IF(Declaration!$D$3="italiano",K56)))))))))</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C60" s="78" t="s">
        <v>768</v>
      </c>
      <c r="D60" s="78" t="s">
        <v>1051</v>
      </c>
      <c r="E60" s="78" t="s">
        <v>1052</v>
      </c>
      <c r="F60" s="78" t="s">
        <v>1053</v>
      </c>
      <c r="G60" s="78" t="s">
        <v>1054</v>
      </c>
      <c r="H60" s="78" t="s">
        <v>1055</v>
      </c>
      <c r="I60" s="78" t="s">
        <v>1056</v>
      </c>
      <c r="J60" s="78" t="s">
        <v>1392</v>
      </c>
      <c r="K60" s="78" t="s">
        <v>2453</v>
      </c>
    </row>
    <row r="61" spans="1:11" ht="47.25" x14ac:dyDescent="0.2">
      <c r="A61" s="63" t="str">
        <f>IF(Declaration!$D$3="English",C57,IF(Declaration!$D$3="中文 Chinese",D57,IF(Declaration!$D$3="日本語 Japanese",E57,IF(Declaration!$D$3="한국어 Korean",F57,IF(Declaration!$D$3="Français",G57,IF(Declaration!$D$3="Português",H57,IF(Declaration!$D$3="Deutsch",I57,IF(Declaration!$D$3="Español",J57,IF(Declaration!$D$3="italiano",K57)))))))))</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C61" s="148" t="s">
        <v>795</v>
      </c>
      <c r="D61" s="148" t="s">
        <v>1060</v>
      </c>
      <c r="E61" s="148" t="s">
        <v>795</v>
      </c>
      <c r="F61" s="148" t="s">
        <v>795</v>
      </c>
      <c r="G61" s="148" t="s">
        <v>1061</v>
      </c>
      <c r="H61" s="148" t="s">
        <v>1062</v>
      </c>
      <c r="I61" s="148" t="s">
        <v>795</v>
      </c>
      <c r="J61" s="148" t="s">
        <v>1393</v>
      </c>
      <c r="K61" s="148" t="s">
        <v>2454</v>
      </c>
    </row>
    <row r="62" spans="1:11" ht="110.25" x14ac:dyDescent="0.2">
      <c r="A62" s="63" t="str">
        <f>IF(Declaration!$D$3="English",C58,IF(Declaration!$D$3="中文 Chinese",D58,IF(Declaration!$D$3="日本語 Japanese",E58,IF(Declaration!$D$3="한국어 Korean",F58,IF(Declaration!$D$3="Français",G58,IF(Declaration!$D$3="Português",H58,IF(Declaration!$D$3="Deutsch",I58,IF(Declaration!$D$3="Español",J58,IF(Declaration!$D$3="italiano",K58)))))))))</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row>
    <row r="63" spans="1:11" ht="47.25" x14ac:dyDescent="0.2">
      <c r="A63" s="63" t="str">
        <f>IF(Declaration!$D$3="English",C59,IF(Declaration!$D$3="中文 Chinese",D59,IF(Declaration!$D$3="日本語 Japanese",E59,IF(Declaration!$D$3="한국어 Korean",F59,IF(Declaration!$D$3="Français",G59,IF(Declaration!$D$3="Português",H59,IF(Declaration!$D$3="Deutsch",I59,IF(Declaration!$D$3="Español",J59,IF(Declaration!$D$3="italiano",K59)))))))))</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1" ht="15.75" x14ac:dyDescent="0.2">
      <c r="A64" s="63" t="str">
        <f>IF(Declaration!$D$3="English",C60,IF(Declaration!$D$3="中文 Chinese",D60,IF(Declaration!$D$3="日本語 Japanese",E60,IF(Declaration!$D$3="한국어 Korean",F60,IF(Declaration!$D$3="Français",G60,IF(Declaration!$D$3="Português",H60,IF(Declaration!$D$3="Deutsch",I60,IF(Declaration!$D$3="Español",J60,IF(Declaration!$D$3="italiano",K60)))))))))</f>
        <v xml:space="preserve">By accessing and using the List or any Tool, and in consideration thereof, the User agrees to the foregoing. </v>
      </c>
    </row>
    <row r="65" spans="1:1" ht="15.75" x14ac:dyDescent="0.2">
      <c r="A65" s="63" t="str">
        <f>IF(Declaration!$D$3="English",C61,IF(Declaration!$D$3="中文 Chinese",D61,IF(Declaration!$D$3="日本語 Japanese",E61,IF(Declaration!$D$3="한국어 Korean",F61,IF(Declaration!$D$3="Français",G61,IF(Declaration!$D$3="Português",H61,IF(Declaration!$D$3="Deutsch",I61,IF(Declaration!$D$3="Español",J61,IF(Declaration!$D$3="italiano",K61)))))))))</f>
        <v>© 2011 Electronic Industry Citizenship Coalition, Incorporated and Global e-Sustainability Initiative. All rights reserved.</v>
      </c>
    </row>
    <row r="66" spans="1:1" ht="15" x14ac:dyDescent="0.2">
      <c r="A66" s="130" t="s">
        <v>833</v>
      </c>
    </row>
    <row r="67" spans="1:1" x14ac:dyDescent="0.2">
      <c r="A67" s="155" t="s">
        <v>2634</v>
      </c>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25"/>
  <sheetViews>
    <sheetView zoomScale="70" zoomScaleNormal="70" workbookViewId="0">
      <selection activeCell="B2" sqref="B2"/>
    </sheetView>
  </sheetViews>
  <sheetFormatPr defaultColWidth="8.75" defaultRowHeight="12.75" x14ac:dyDescent="0.2"/>
  <cols>
    <col min="1" max="1" width="1.625" style="1" customWidth="1"/>
    <col min="2" max="2" width="35.5" style="1" customWidth="1"/>
    <col min="3" max="3" width="121.625" style="1" customWidth="1"/>
    <col min="4" max="6" width="1.625" style="1" customWidth="1"/>
    <col min="7" max="7" width="33.875" style="1" hidden="1" customWidth="1"/>
    <col min="8" max="8" width="9" style="1" hidden="1" customWidth="1"/>
    <col min="9" max="9" width="27.5" style="1" hidden="1" customWidth="1"/>
    <col min="10" max="23" width="9" style="1" hidden="1" customWidth="1"/>
    <col min="24" max="24" width="8.75" style="1" hidden="1" customWidth="1"/>
    <col min="25" max="16384" width="8.75" style="1"/>
  </cols>
  <sheetData>
    <row r="1" spans="1:24" ht="13.5" thickTop="1" x14ac:dyDescent="0.2">
      <c r="A1" s="265"/>
      <c r="B1" s="264"/>
      <c r="C1" s="264"/>
      <c r="D1" s="266"/>
      <c r="G1" s="17" t="s">
        <v>85</v>
      </c>
      <c r="H1" s="17" t="s">
        <v>86</v>
      </c>
      <c r="I1" s="17" t="s">
        <v>87</v>
      </c>
      <c r="J1" s="17" t="s">
        <v>88</v>
      </c>
      <c r="K1" s="17" t="s">
        <v>1057</v>
      </c>
      <c r="L1" s="17" t="s">
        <v>1058</v>
      </c>
      <c r="M1" s="17" t="s">
        <v>1059</v>
      </c>
      <c r="N1" s="17" t="s">
        <v>1349</v>
      </c>
      <c r="O1" s="17" t="s">
        <v>2387</v>
      </c>
      <c r="P1" s="17" t="s">
        <v>85</v>
      </c>
      <c r="Q1" s="17" t="s">
        <v>86</v>
      </c>
      <c r="R1" s="17" t="s">
        <v>87</v>
      </c>
      <c r="S1" s="17" t="s">
        <v>88</v>
      </c>
      <c r="T1" s="17" t="s">
        <v>1057</v>
      </c>
      <c r="U1" s="17" t="s">
        <v>1058</v>
      </c>
      <c r="V1" s="17" t="s">
        <v>1059</v>
      </c>
      <c r="W1" s="208" t="s">
        <v>1349</v>
      </c>
      <c r="X1" s="208" t="s">
        <v>2387</v>
      </c>
    </row>
    <row r="2" spans="1:24" ht="15" x14ac:dyDescent="0.2">
      <c r="A2" s="269"/>
      <c r="B2" s="83" t="str">
        <f>IF(Declaration!$D$3="English",G2,IF(Declaration!$D$3="中文 Chinese",H2,IF(Declaration!$D$3="日本語 Japanese",I2,IF(Declaration!$D$3="한국어 Korean",J2,IF(Declaration!$D$3="Français",K2,IF(Declaration!$D$3="Português",L2,IF(Declaration!$D$3="Deutsch",M2,IF(Declaration!$D$3="Español",N2,IF(Declaration!$D$3="italiano",O2)))))))))</f>
        <v>ITEM</v>
      </c>
      <c r="C2" s="83" t="str">
        <f>IF(Declaration!$D$3="English",P2,IF(Declaration!$D$3="中文 Chinese",Q2,IF(Declaration!$D$3="日本語 Japanese",R2,IF(Declaration!$D$3="한국어 Korean",S2,IF(Declaration!$D$3="Français",T2,IF(Declaration!$D$3="Português",U2,IF(Declaration!$D$3="Deutsch",V2,IF(Declaration!$D$3="Español",W2,IF(Declaration!$D$3="italiano",X2)))))))))</f>
        <v>DEFINITION</v>
      </c>
      <c r="D2" s="267"/>
      <c r="G2" s="84" t="s">
        <v>1063</v>
      </c>
      <c r="H2" s="84" t="s">
        <v>109</v>
      </c>
      <c r="I2" s="84" t="s">
        <v>138</v>
      </c>
      <c r="J2" s="84" t="s">
        <v>115</v>
      </c>
      <c r="K2" s="84" t="s">
        <v>1064</v>
      </c>
      <c r="L2" s="84" t="s">
        <v>1065</v>
      </c>
      <c r="M2" s="84" t="s">
        <v>1066</v>
      </c>
      <c r="N2" s="84" t="s">
        <v>1394</v>
      </c>
      <c r="O2" s="84" t="s">
        <v>2455</v>
      </c>
      <c r="P2" s="85" t="s">
        <v>1155</v>
      </c>
      <c r="Q2" s="85" t="s">
        <v>111</v>
      </c>
      <c r="R2" s="85" t="s">
        <v>139</v>
      </c>
      <c r="S2" s="85" t="s">
        <v>116</v>
      </c>
      <c r="T2" s="85" t="s">
        <v>1156</v>
      </c>
      <c r="U2" s="85" t="s">
        <v>1157</v>
      </c>
      <c r="V2" s="204" t="s">
        <v>1158</v>
      </c>
      <c r="W2" s="204" t="s">
        <v>1409</v>
      </c>
      <c r="X2" s="204" t="s">
        <v>2472</v>
      </c>
    </row>
    <row r="3" spans="1:24" ht="30" x14ac:dyDescent="0.2">
      <c r="A3" s="269"/>
      <c r="B3" s="83" t="str">
        <f>IF(Declaration!$D$3="English",G3,IF(Declaration!$D$3="中文 Chinese",H3,IF(Declaration!$D$3="日本語 Japanese",I3,IF(Declaration!$D$3="한국어 Korean",J3,IF(Declaration!$D$3="Français",K3,IF(Declaration!$D$3="Português",L3,IF(Declaration!$D$3="Deutsch",M3,IF(Declaration!$D$3="Español",N3,IF(Declaration!$D$3="italiano",O3)))))))))</f>
        <v>Adjoining Country</v>
      </c>
      <c r="C3" s="83" t="str">
        <f>IF(Declaration!$D$3="English",P3,IF(Declaration!$D$3="中文 Chinese",Q3,IF(Declaration!$D$3="日本語 Japanese",R3,IF(Declaration!$D$3="한국어 Korean",S3,IF(Declaration!$D$3="Français",T3,IF(Declaration!$D$3="Português",U3,IF(Declaration!$D$3="Deutsch",V3,IF(Declaration!$D$3="Español",W3,IF(Declaration!$D$3="italiano",X3)))))))))</f>
        <v>A country that shares an internationally recognized border with the Democratic Republic of Congo is considered an “adjoining country”.</v>
      </c>
      <c r="D3" s="267"/>
      <c r="G3" s="86" t="s">
        <v>75</v>
      </c>
      <c r="H3" s="86" t="s">
        <v>1067</v>
      </c>
      <c r="I3" s="86" t="s">
        <v>172</v>
      </c>
      <c r="J3" s="86" t="s">
        <v>1068</v>
      </c>
      <c r="K3" s="86" t="s">
        <v>1069</v>
      </c>
      <c r="L3" s="86" t="s">
        <v>1070</v>
      </c>
      <c r="M3" s="86" t="s">
        <v>1071</v>
      </c>
      <c r="N3" s="86" t="s">
        <v>1395</v>
      </c>
      <c r="O3" s="86" t="s">
        <v>2456</v>
      </c>
      <c r="P3" s="87" t="s">
        <v>2219</v>
      </c>
      <c r="Q3" s="87" t="s">
        <v>1159</v>
      </c>
      <c r="R3" s="87" t="s">
        <v>1160</v>
      </c>
      <c r="S3" s="87" t="s">
        <v>1161</v>
      </c>
      <c r="T3" s="87" t="s">
        <v>1162</v>
      </c>
      <c r="U3" s="87" t="s">
        <v>1163</v>
      </c>
      <c r="V3" s="205" t="s">
        <v>1164</v>
      </c>
      <c r="W3" s="205" t="s">
        <v>1410</v>
      </c>
      <c r="X3" s="205" t="s">
        <v>2473</v>
      </c>
    </row>
    <row r="4" spans="1:24" ht="45" x14ac:dyDescent="0.2">
      <c r="A4" s="269"/>
      <c r="B4" s="83" t="str">
        <f>IF(Declaration!$D$3="English",G4,IF(Declaration!$D$3="中文 Chinese",H4,IF(Declaration!$D$3="日本語 Japanese",I4,IF(Declaration!$D$3="한국어 Korean",J4,IF(Declaration!$D$3="Français",K4,IF(Declaration!$D$3="Português",L4,IF(Declaration!$D$3="Deutsch",M4,IF(Declaration!$D$3="Español",N4,IF(Declaration!$D$3="italiano",O4)))))))))</f>
        <v>CFS Compliant Smelter List</v>
      </c>
      <c r="C4" s="83" t="str">
        <f>IF(Declaration!$D$3="English",P4,IF(Declaration!$D$3="中文 Chinese",Q4,IF(Declaration!$D$3="日本語 Japanese",R4,IF(Declaration!$D$3="한국어 Korean",S4,IF(Declaration!$D$3="Français",T4,IF(Declaration!$D$3="Português",U4,IF(Declaration!$D$3="Deutsch",V4,IF(Declaration!$D$3="Español",W4,IF(Declaration!$D$3="italiano",X4)))))))))</f>
        <v>Conflict-Free Smelter Program Compliant Smelter List is a list of smelters which have been independently audited and determined to be compliant to a CFS protocol. The list and protocols can be found here: (http://www.conflictfreesmelter.org/)</v>
      </c>
      <c r="D4" s="267"/>
      <c r="G4" s="86" t="s">
        <v>777</v>
      </c>
      <c r="H4" s="86" t="s">
        <v>1072</v>
      </c>
      <c r="I4" s="86" t="s">
        <v>1073</v>
      </c>
      <c r="J4" s="86" t="s">
        <v>2261</v>
      </c>
      <c r="K4" s="86" t="s">
        <v>1074</v>
      </c>
      <c r="L4" s="86" t="s">
        <v>1075</v>
      </c>
      <c r="M4" s="86" t="s">
        <v>1076</v>
      </c>
      <c r="N4" s="86" t="s">
        <v>1396</v>
      </c>
      <c r="O4" s="86" t="s">
        <v>2457</v>
      </c>
      <c r="P4" s="87" t="s">
        <v>778</v>
      </c>
      <c r="Q4" s="87" t="s">
        <v>1165</v>
      </c>
      <c r="R4" s="87" t="s">
        <v>1166</v>
      </c>
      <c r="S4" s="87" t="s">
        <v>2264</v>
      </c>
      <c r="T4" s="87" t="s">
        <v>1167</v>
      </c>
      <c r="U4" s="87" t="s">
        <v>1168</v>
      </c>
      <c r="V4" s="205" t="s">
        <v>1169</v>
      </c>
      <c r="W4" s="205" t="s">
        <v>1411</v>
      </c>
      <c r="X4" s="205" t="s">
        <v>2474</v>
      </c>
    </row>
    <row r="5" spans="1:24" ht="45" x14ac:dyDescent="0.2">
      <c r="A5" s="269"/>
      <c r="B5" s="83" t="str">
        <f>IF(Declaration!$D$3="English",G5,IF(Declaration!$D$3="中文 Chinese",H5,IF(Declaration!$D$3="日本語 Japanese",I5,IF(Declaration!$D$3="한국어 Korean",J5,IF(Declaration!$D$3="Français",K5,IF(Declaration!$D$3="Português",L5,IF(Declaration!$D$3="Deutsch",M5,IF(Declaration!$D$3="Español",N5,IF(Declaration!$D$3="italiano",O5)))))))))</f>
        <v>CFS Program</v>
      </c>
      <c r="C5" s="83" t="str">
        <f>IF(Declaration!$D$3="English",P5,IF(Declaration!$D$3="中文 Chinese",Q5,IF(Declaration!$D$3="日本語 Japanese",R5,IF(Declaration!$D$3="한국어 Korean",S5,IF(Declaration!$D$3="Français",T5,IF(Declaration!$D$3="Português",U5,IF(Declaration!$D$3="Deutsch",V5,IF(Declaration!$D$3="Español",W5,IF(Declaration!$D$3="italiano",X5)))))))))</f>
        <v>The Conflict-Free Smelter (CFS) Program is a program developed by EICC and GeSI to enhance company capability to verify the responsible sourcing of metals. Further details of the CFS Program can be found here: (http://www.conflictfreesmelter.org/)</v>
      </c>
      <c r="D5" s="267"/>
      <c r="G5" s="86" t="s">
        <v>173</v>
      </c>
      <c r="H5" s="86" t="s">
        <v>1077</v>
      </c>
      <c r="I5" s="86" t="s">
        <v>174</v>
      </c>
      <c r="J5" s="86" t="s">
        <v>2262</v>
      </c>
      <c r="K5" s="86" t="s">
        <v>1078</v>
      </c>
      <c r="L5" s="86" t="s">
        <v>1079</v>
      </c>
      <c r="M5" s="86" t="s">
        <v>1080</v>
      </c>
      <c r="N5" s="86" t="s">
        <v>1397</v>
      </c>
      <c r="O5" s="86" t="s">
        <v>2458</v>
      </c>
      <c r="P5" s="87" t="s">
        <v>779</v>
      </c>
      <c r="Q5" s="87" t="s">
        <v>1170</v>
      </c>
      <c r="R5" s="87" t="s">
        <v>1171</v>
      </c>
      <c r="S5" s="87" t="s">
        <v>2265</v>
      </c>
      <c r="T5" s="87" t="s">
        <v>1172</v>
      </c>
      <c r="U5" s="87" t="s">
        <v>1173</v>
      </c>
      <c r="V5" s="205" t="s">
        <v>2221</v>
      </c>
      <c r="W5" s="205" t="s">
        <v>1412</v>
      </c>
      <c r="X5" s="205" t="s">
        <v>2475</v>
      </c>
    </row>
    <row r="6" spans="1:24" ht="105" x14ac:dyDescent="0.2">
      <c r="A6" s="269"/>
      <c r="B6" s="83" t="str">
        <f>IF(Declaration!$D$3="English",G6,IF(Declaration!$D$3="中文 Chinese",H6,IF(Declaration!$D$3="日本語 Japanese",I6,IF(Declaration!$D$3="한국어 Korean",J6,IF(Declaration!$D$3="Français",K6,IF(Declaration!$D$3="Português",L6,IF(Declaration!$D$3="Deutsch",M6,IF(Declaration!$D$3="Español",N6,IF(Declaration!$D$3="italiano",O6)))))))))</f>
        <v>Conflict Mineral</v>
      </c>
      <c r="C6" s="83" t="str">
        <f>IF(Declaration!$D$3="English",P6,IF(Declaration!$D$3="中文 Chinese",Q6,IF(Declaration!$D$3="日本語 Japanese",R6,IF(Declaration!$D$3="한국어 Korean",S6,IF(Declaration!$D$3="Français",T6,IF(Declaration!$D$3="Português",U6,IF(Declaration!$D$3="Deutsch",V6,IF(Declaration!$D$3="Español",W6,IF(Declaration!$D$3="italiano",X6)))))))))</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67"/>
      <c r="G6" s="86" t="s">
        <v>73</v>
      </c>
      <c r="H6" s="86" t="s">
        <v>1081</v>
      </c>
      <c r="I6" s="86" t="s">
        <v>175</v>
      </c>
      <c r="J6" s="86" t="s">
        <v>2263</v>
      </c>
      <c r="K6" s="86" t="s">
        <v>1082</v>
      </c>
      <c r="L6" s="86" t="s">
        <v>1083</v>
      </c>
      <c r="M6" s="86" t="s">
        <v>2044</v>
      </c>
      <c r="N6" s="86" t="s">
        <v>1398</v>
      </c>
      <c r="O6" s="86" t="s">
        <v>2459</v>
      </c>
      <c r="P6" s="87" t="s">
        <v>2214</v>
      </c>
      <c r="Q6" s="87" t="s">
        <v>1174</v>
      </c>
      <c r="R6" s="87" t="s">
        <v>1175</v>
      </c>
      <c r="S6" s="87" t="s">
        <v>2266</v>
      </c>
      <c r="T6" s="87" t="s">
        <v>1176</v>
      </c>
      <c r="U6" s="87" t="s">
        <v>1177</v>
      </c>
      <c r="V6" s="205" t="s">
        <v>1178</v>
      </c>
      <c r="W6" s="205" t="s">
        <v>1413</v>
      </c>
      <c r="X6" s="205" t="s">
        <v>2476</v>
      </c>
    </row>
    <row r="7" spans="1:24" ht="60" x14ac:dyDescent="0.2">
      <c r="A7" s="269"/>
      <c r="B7" s="83" t="str">
        <f>IF(Declaration!$D$3="English",G7,IF(Declaration!$D$3="中文 Chinese",H7,IF(Declaration!$D$3="日本語 Japanese",I7,IF(Declaration!$D$3="한국어 Korean",J7,IF(Declaration!$D$3="Français",K7,IF(Declaration!$D$3="Português",L7,IF(Declaration!$D$3="Deutsch",M7,IF(Declaration!$D$3="Español",N7,IF(Declaration!$D$3="italiano",O7)))))))))</f>
        <v>Declaration Scope</v>
      </c>
      <c r="C7" s="83" t="str">
        <f>IF(Declaration!$D$3="English",P7,IF(Declaration!$D$3="中文 Chinese",Q7,IF(Declaration!$D$3="日本語 Japanese",R7,IF(Declaration!$D$3="한국어 Korean",S7,IF(Declaration!$D$3="Français",T7,IF(Declaration!$D$3="Português",U7,IF(Declaration!$D$3="Deutsch",V7,IF(Declaration!$D$3="Español",W7,IF(Declaration!$D$3="italiano",X7)))))))))</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67"/>
      <c r="G7" s="86" t="s">
        <v>780</v>
      </c>
      <c r="H7" s="86" t="s">
        <v>1084</v>
      </c>
      <c r="I7" s="86" t="s">
        <v>1085</v>
      </c>
      <c r="J7" s="86" t="s">
        <v>1086</v>
      </c>
      <c r="K7" s="86" t="s">
        <v>1087</v>
      </c>
      <c r="L7" s="86" t="s">
        <v>1088</v>
      </c>
      <c r="M7" s="86" t="s">
        <v>1089</v>
      </c>
      <c r="N7" s="86" t="s">
        <v>1399</v>
      </c>
      <c r="O7" s="86" t="s">
        <v>2460</v>
      </c>
      <c r="P7" s="87" t="s">
        <v>781</v>
      </c>
      <c r="Q7" s="87" t="s">
        <v>1179</v>
      </c>
      <c r="R7" s="87" t="s">
        <v>1180</v>
      </c>
      <c r="S7" s="87" t="s">
        <v>1181</v>
      </c>
      <c r="T7" s="87" t="s">
        <v>1876</v>
      </c>
      <c r="U7" s="87" t="s">
        <v>1182</v>
      </c>
      <c r="V7" s="205" t="s">
        <v>1183</v>
      </c>
      <c r="W7" s="205" t="s">
        <v>1414</v>
      </c>
      <c r="X7" s="205" t="s">
        <v>2477</v>
      </c>
    </row>
    <row r="8" spans="1:24" ht="30" x14ac:dyDescent="0.2">
      <c r="A8" s="269"/>
      <c r="B8" s="83" t="str">
        <f>IF(Declaration!$D$3="English",G8,IF(Declaration!$D$3="中文 Chinese",H8,IF(Declaration!$D$3="日本語 Japanese",I8,IF(Declaration!$D$3="한국어 Korean",J8,IF(Declaration!$D$3="Français",K8,IF(Declaration!$D$3="Português",L8,IF(Declaration!$D$3="Deutsch",M8,IF(Declaration!$D$3="Español",N8,IF(Declaration!$D$3="italiano",O8)))))))))</f>
        <v>Division</v>
      </c>
      <c r="C8" s="83" t="str">
        <f>IF(Declaration!$D$3="English",P8,IF(Declaration!$D$3="中文 Chinese",Q8,IF(Declaration!$D$3="日本語 Japanese",R8,IF(Declaration!$D$3="한국어 Korean",S8,IF(Declaration!$D$3="Français",T8,IF(Declaration!$D$3="Português",U8,IF(Declaration!$D$3="Deutsch",V8,IF(Declaration!$D$3="Español",W8,IF(Declaration!$D$3="italiano",X8)))))))))</f>
        <v>A division is a defined unit of a business which performs a specific service or produces a specific category of products.</v>
      </c>
      <c r="D8" s="267"/>
      <c r="G8" s="86" t="s">
        <v>782</v>
      </c>
      <c r="H8" s="86" t="s">
        <v>1090</v>
      </c>
      <c r="I8" s="86" t="s">
        <v>1091</v>
      </c>
      <c r="J8" s="86" t="s">
        <v>1092</v>
      </c>
      <c r="K8" s="86" t="s">
        <v>782</v>
      </c>
      <c r="L8" s="86" t="s">
        <v>1093</v>
      </c>
      <c r="M8" s="86" t="s">
        <v>1094</v>
      </c>
      <c r="N8" s="86" t="s">
        <v>782</v>
      </c>
      <c r="O8" s="86" t="s">
        <v>2461</v>
      </c>
      <c r="P8" s="87" t="s">
        <v>783</v>
      </c>
      <c r="Q8" s="87" t="s">
        <v>1184</v>
      </c>
      <c r="R8" s="87" t="s">
        <v>1185</v>
      </c>
      <c r="S8" s="87" t="s">
        <v>1186</v>
      </c>
      <c r="T8" s="87" t="s">
        <v>1187</v>
      </c>
      <c r="U8" s="87" t="s">
        <v>1188</v>
      </c>
      <c r="V8" s="205" t="s">
        <v>1189</v>
      </c>
      <c r="W8" s="205" t="s">
        <v>1415</v>
      </c>
      <c r="X8" s="205" t="s">
        <v>2478</v>
      </c>
    </row>
    <row r="9" spans="1:24" ht="30" x14ac:dyDescent="0.2">
      <c r="A9" s="269"/>
      <c r="B9" s="83" t="str">
        <f>IF(Declaration!$D$3="English",G9,IF(Declaration!$D$3="中文 Chinese",H9,IF(Declaration!$D$3="日本語 Japanese",I9,IF(Declaration!$D$3="한국어 Korean",J9,IF(Declaration!$D$3="Français",K9,IF(Declaration!$D$3="Português",L9,IF(Declaration!$D$3="Deutsch",M9,IF(Declaration!$D$3="Español",N9,IF(Declaration!$D$3="italiano",O9)))))))))</f>
        <v>Dodd-Frank</v>
      </c>
      <c r="C9" s="83" t="str">
        <f>IF(Declaration!$D$3="English",P9,IF(Declaration!$D$3="中文 Chinese",Q9,IF(Declaration!$D$3="日本語 Japanese",R9,IF(Declaration!$D$3="한국어 Korean",S9,IF(Declaration!$D$3="Français",T9,IF(Declaration!$D$3="Português",U9,IF(Declaration!$D$3="Deutsch",V9,IF(Declaration!$D$3="Español",W9,IF(Declaration!$D$3="italiano",X9)))))))))</f>
        <v>2010 United States legislation, Dodd-Frank Wall Street Reform and Consumer Protection Act, Section 1502 (“Dodd-Frank”) (http://www.sec.gov/about/laws/wallstreetreform-cpa.pdf)</v>
      </c>
      <c r="D9" s="267"/>
      <c r="G9" s="86" t="s">
        <v>114</v>
      </c>
      <c r="H9" s="86" t="s">
        <v>1095</v>
      </c>
      <c r="I9" s="86" t="s">
        <v>1096</v>
      </c>
      <c r="J9" s="86" t="s">
        <v>114</v>
      </c>
      <c r="K9" s="86" t="s">
        <v>114</v>
      </c>
      <c r="L9" s="86" t="s">
        <v>114</v>
      </c>
      <c r="M9" s="86" t="s">
        <v>114</v>
      </c>
      <c r="N9" s="86" t="s">
        <v>114</v>
      </c>
      <c r="O9" s="86" t="s">
        <v>2462</v>
      </c>
      <c r="P9" s="87" t="s">
        <v>784</v>
      </c>
      <c r="Q9" s="87" t="s">
        <v>1190</v>
      </c>
      <c r="R9" s="87" t="s">
        <v>1191</v>
      </c>
      <c r="S9" s="87" t="s">
        <v>1192</v>
      </c>
      <c r="T9" s="87" t="s">
        <v>1193</v>
      </c>
      <c r="U9" s="87" t="s">
        <v>1194</v>
      </c>
      <c r="V9" s="205" t="s">
        <v>1195</v>
      </c>
      <c r="W9" s="205" t="s">
        <v>1416</v>
      </c>
      <c r="X9" s="205" t="s">
        <v>2479</v>
      </c>
    </row>
    <row r="10" spans="1:24" ht="15" x14ac:dyDescent="0.2">
      <c r="A10" s="269"/>
      <c r="B10" s="83" t="str">
        <f>IF(Declaration!$D$3="English",G10,IF(Declaration!$D$3="中文 Chinese",H10,IF(Declaration!$D$3="日本語 Japanese",I10,IF(Declaration!$D$3="한국어 Korean",J10,IF(Declaration!$D$3="Français",K10,IF(Declaration!$D$3="Português",L10,IF(Declaration!$D$3="Deutsch",M10,IF(Declaration!$D$3="Español",N10,IF(Declaration!$D$3="italiano",O10)))))))))</f>
        <v>DRC</v>
      </c>
      <c r="C10" s="83" t="str">
        <f>IF(Declaration!$D$3="English",P10,IF(Declaration!$D$3="中文 Chinese",Q10,IF(Declaration!$D$3="日本語 Japanese",R10,IF(Declaration!$D$3="한국어 Korean",S10,IF(Declaration!$D$3="Français",T10,IF(Declaration!$D$3="Português",U10,IF(Declaration!$D$3="Deutsch",V10,IF(Declaration!$D$3="Español",W10,IF(Declaration!$D$3="italiano",X10)))))))))</f>
        <v>Democratic Republic of Congo</v>
      </c>
      <c r="D10" s="267"/>
      <c r="G10" s="86" t="s">
        <v>74</v>
      </c>
      <c r="H10" s="86" t="s">
        <v>110</v>
      </c>
      <c r="I10" s="86" t="s">
        <v>1097</v>
      </c>
      <c r="J10" s="86" t="s">
        <v>1098</v>
      </c>
      <c r="K10" s="86" t="s">
        <v>1099</v>
      </c>
      <c r="L10" s="86" t="s">
        <v>1099</v>
      </c>
      <c r="M10" s="86" t="s">
        <v>74</v>
      </c>
      <c r="N10" s="86" t="s">
        <v>74</v>
      </c>
      <c r="O10" s="86" t="s">
        <v>1099</v>
      </c>
      <c r="P10" s="87" t="s">
        <v>1196</v>
      </c>
      <c r="Q10" s="87" t="s">
        <v>110</v>
      </c>
      <c r="R10" s="87" t="s">
        <v>140</v>
      </c>
      <c r="S10" s="87" t="s">
        <v>1197</v>
      </c>
      <c r="T10" s="87" t="s">
        <v>1198</v>
      </c>
      <c r="U10" s="87" t="s">
        <v>1199</v>
      </c>
      <c r="V10" s="205" t="s">
        <v>1200</v>
      </c>
      <c r="W10" s="205" t="s">
        <v>1417</v>
      </c>
      <c r="X10" s="205" t="s">
        <v>2480</v>
      </c>
    </row>
    <row r="11" spans="1:24" ht="60" x14ac:dyDescent="0.2">
      <c r="A11" s="269"/>
      <c r="B11" s="83" t="str">
        <f>IF(Declaration!$D$3="English",G11,IF(Declaration!$D$3="中文 Chinese",H11,IF(Declaration!$D$3="日本語 Japanese",I11,IF(Declaration!$D$3="한국어 Korean",J11,IF(Declaration!$D$3="Français",K11,IF(Declaration!$D$3="Português",L11,IF(Declaration!$D$3="Deutsch",M11,IF(Declaration!$D$3="Español",N11,IF(Declaration!$D$3="italiano",O11)))))))))</f>
        <v>DRC Conflict-Free</v>
      </c>
      <c r="C11" s="83" t="str">
        <f>IF(Declaration!$D$3="English",P11,IF(Declaration!$D$3="中文 Chinese",Q11,IF(Declaration!$D$3="日本語 Japanese",R11,IF(Declaration!$D$3="한국어 Korean",S11,IF(Declaration!$D$3="Français",T11,IF(Declaration!$D$3="Português",U11,IF(Declaration!$D$3="Deutsch",V11,IF(Declaration!$D$3="Español",W11,IF(Declaration!$D$3="italiano",X11)))))))))</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67"/>
      <c r="G11" s="86" t="s">
        <v>76</v>
      </c>
      <c r="H11" s="86" t="s">
        <v>1100</v>
      </c>
      <c r="I11" s="86" t="s">
        <v>176</v>
      </c>
      <c r="J11" s="86" t="s">
        <v>76</v>
      </c>
      <c r="K11" s="86" t="s">
        <v>1101</v>
      </c>
      <c r="L11" s="86" t="s">
        <v>1102</v>
      </c>
      <c r="M11" s="86" t="s">
        <v>1103</v>
      </c>
      <c r="N11" s="86" t="s">
        <v>1400</v>
      </c>
      <c r="O11" s="86" t="s">
        <v>2463</v>
      </c>
      <c r="P11" s="87" t="s">
        <v>785</v>
      </c>
      <c r="Q11" s="87" t="s">
        <v>1201</v>
      </c>
      <c r="R11" s="87" t="s">
        <v>1202</v>
      </c>
      <c r="S11" s="87" t="s">
        <v>1203</v>
      </c>
      <c r="T11" s="87" t="s">
        <v>1204</v>
      </c>
      <c r="U11" s="87" t="s">
        <v>1205</v>
      </c>
      <c r="V11" s="205" t="s">
        <v>1206</v>
      </c>
      <c r="W11" s="205" t="s">
        <v>1418</v>
      </c>
      <c r="X11" s="205" t="s">
        <v>2481</v>
      </c>
    </row>
    <row r="12" spans="1:24" ht="15" x14ac:dyDescent="0.2">
      <c r="A12" s="269"/>
      <c r="B12" s="83" t="str">
        <f>IF(Declaration!$D$3="English",G12,IF(Declaration!$D$3="中文 Chinese",H12,IF(Declaration!$D$3="日本語 Japanese",I12,IF(Declaration!$D$3="한국어 Korean",J12,IF(Declaration!$D$3="Français",K12,IF(Declaration!$D$3="Português",L12,IF(Declaration!$D$3="Deutsch",M12,IF(Declaration!$D$3="Español",N12,IF(Declaration!$D$3="italiano",O12)))))))))</f>
        <v>EICC</v>
      </c>
      <c r="C12" s="83" t="str">
        <f>IF(Declaration!$D$3="English",P12,IF(Declaration!$D$3="中文 Chinese",Q12,IF(Declaration!$D$3="日本語 Japanese",R12,IF(Declaration!$D$3="한국어 Korean",S12,IF(Declaration!$D$3="Français",T12,IF(Declaration!$D$3="Português",U12,IF(Declaration!$D$3="Deutsch",V12,IF(Declaration!$D$3="Español",W12,IF(Declaration!$D$3="italiano",X12)))))))))</f>
        <v>Electronics Industry Citizenship Coalition (www.eicc.info)</v>
      </c>
      <c r="D12" s="267"/>
      <c r="G12" s="86" t="s">
        <v>69</v>
      </c>
      <c r="H12" s="86" t="s">
        <v>1104</v>
      </c>
      <c r="I12" s="86" t="s">
        <v>69</v>
      </c>
      <c r="J12" s="86" t="s">
        <v>69</v>
      </c>
      <c r="K12" s="86" t="s">
        <v>69</v>
      </c>
      <c r="L12" s="86" t="s">
        <v>69</v>
      </c>
      <c r="M12" s="86" t="s">
        <v>69</v>
      </c>
      <c r="N12" s="86" t="s">
        <v>69</v>
      </c>
      <c r="O12" s="86" t="s">
        <v>69</v>
      </c>
      <c r="P12" s="87" t="s">
        <v>78</v>
      </c>
      <c r="Q12" s="87" t="s">
        <v>1207</v>
      </c>
      <c r="R12" s="87" t="s">
        <v>141</v>
      </c>
      <c r="S12" s="87" t="s">
        <v>118</v>
      </c>
      <c r="T12" s="87" t="s">
        <v>78</v>
      </c>
      <c r="U12" s="87" t="s">
        <v>1208</v>
      </c>
      <c r="V12" s="205" t="s">
        <v>78</v>
      </c>
      <c r="W12" s="205" t="s">
        <v>1419</v>
      </c>
      <c r="X12" s="205" t="s">
        <v>78</v>
      </c>
    </row>
    <row r="13" spans="1:24" ht="15" x14ac:dyDescent="0.2">
      <c r="A13" s="269"/>
      <c r="B13" s="83" t="str">
        <f>IF(Declaration!$D$3="English",G13,IF(Declaration!$D$3="中文 Chinese",H13,IF(Declaration!$D$3="日本語 Japanese",I13,IF(Declaration!$D$3="한국어 Korean",J13,IF(Declaration!$D$3="Français",K13,IF(Declaration!$D$3="Português",L13,IF(Declaration!$D$3="Deutsch",M13,IF(Declaration!$D$3="Español",N13,IF(Declaration!$D$3="italiano",O13)))))))))</f>
        <v xml:space="preserve">GeSI </v>
      </c>
      <c r="C13" s="83" t="str">
        <f>IF(Declaration!$D$3="English",P13,IF(Declaration!$D$3="中文 Chinese",Q13,IF(Declaration!$D$3="日本語 Japanese",R13,IF(Declaration!$D$3="한국어 Korean",S13,IF(Declaration!$D$3="Français",T13,IF(Declaration!$D$3="Português",U13,IF(Declaration!$D$3="Deutsch",V13,IF(Declaration!$D$3="Español",W13,IF(Declaration!$D$3="italiano",X13)))))))))</f>
        <v>Global e-Sustainability Initiative (www.gesi.org)</v>
      </c>
      <c r="D13" s="267"/>
      <c r="G13" s="86" t="s">
        <v>70</v>
      </c>
      <c r="H13" s="86" t="s">
        <v>1105</v>
      </c>
      <c r="I13" s="86" t="s">
        <v>113</v>
      </c>
      <c r="J13" s="86" t="s">
        <v>113</v>
      </c>
      <c r="K13" s="86" t="s">
        <v>113</v>
      </c>
      <c r="L13" s="86" t="s">
        <v>113</v>
      </c>
      <c r="M13" s="86" t="s">
        <v>113</v>
      </c>
      <c r="N13" s="86" t="s">
        <v>70</v>
      </c>
      <c r="O13" s="86" t="s">
        <v>113</v>
      </c>
      <c r="P13" s="87" t="s">
        <v>79</v>
      </c>
      <c r="Q13" s="87" t="s">
        <v>1209</v>
      </c>
      <c r="R13" s="87" t="s">
        <v>142</v>
      </c>
      <c r="S13" s="87" t="s">
        <v>119</v>
      </c>
      <c r="T13" s="87" t="s">
        <v>79</v>
      </c>
      <c r="U13" s="87" t="s">
        <v>1210</v>
      </c>
      <c r="V13" s="205" t="s">
        <v>79</v>
      </c>
      <c r="W13" s="205" t="s">
        <v>1420</v>
      </c>
      <c r="X13" s="205" t="s">
        <v>79</v>
      </c>
    </row>
    <row r="14" spans="1:24" ht="30" x14ac:dyDescent="0.2">
      <c r="A14" s="269"/>
      <c r="B14" s="83" t="str">
        <f>IF(Declaration!$D$3="English",G14,IF(Declaration!$D$3="中文 Chinese",H14,IF(Declaration!$D$3="日本語 Japanese",I14,IF(Declaration!$D$3="한국어 Korean",J14,IF(Declaration!$D$3="Français",K14,IF(Declaration!$D$3="Português",L14,IF(Declaration!$D$3="Deutsch",M14,IF(Declaration!$D$3="Español",N14,IF(Declaration!$D$3="italiano",O14)))))))))</f>
        <v>Gold Refiner (smelter)</v>
      </c>
      <c r="C14" s="83" t="str">
        <f>IF(Declaration!$D$3="English",P14,IF(Declaration!$D$3="中文 Chinese",Q14,IF(Declaration!$D$3="日本語 Japanese",R14,IF(Declaration!$D$3="한국어 Korean",S14,IF(Declaration!$D$3="Français",T14,IF(Declaration!$D$3="Português",U14,IF(Declaration!$D$3="Deutsch",V14,IF(Declaration!$D$3="Español",W14,IF(Declaration!$D$3="italiano",X14)))))))))</f>
        <v>A gold refiner is a metallurgical operation that produces fine gold with a concentration of 99.5% or higher from gold and gold-bearing materials with lower concentrations.</v>
      </c>
      <c r="D14" s="267"/>
      <c r="G14" s="84" t="s">
        <v>690</v>
      </c>
      <c r="H14" s="84" t="s">
        <v>1106</v>
      </c>
      <c r="I14" s="84" t="s">
        <v>1107</v>
      </c>
      <c r="J14" s="84" t="s">
        <v>1108</v>
      </c>
      <c r="K14" s="84" t="s">
        <v>1109</v>
      </c>
      <c r="L14" s="84" t="s">
        <v>1110</v>
      </c>
      <c r="M14" s="84" t="s">
        <v>1111</v>
      </c>
      <c r="N14" s="84" t="s">
        <v>1401</v>
      </c>
      <c r="O14" s="84" t="s">
        <v>2464</v>
      </c>
      <c r="P14" s="87" t="s">
        <v>691</v>
      </c>
      <c r="Q14" s="87" t="s">
        <v>1211</v>
      </c>
      <c r="R14" s="87" t="s">
        <v>1212</v>
      </c>
      <c r="S14" s="87" t="s">
        <v>1213</v>
      </c>
      <c r="T14" s="87" t="s">
        <v>1214</v>
      </c>
      <c r="U14" s="87" t="s">
        <v>1215</v>
      </c>
      <c r="V14" s="205" t="s">
        <v>1216</v>
      </c>
      <c r="W14" s="205" t="s">
        <v>1421</v>
      </c>
      <c r="X14" s="205" t="s">
        <v>2482</v>
      </c>
    </row>
    <row r="15" spans="1:24" ht="15" x14ac:dyDescent="0.2">
      <c r="A15" s="269"/>
      <c r="B15" s="83" t="str">
        <f>IF(Declaration!$D$3="English",G15,IF(Declaration!$D$3="中文 Chinese",H15,IF(Declaration!$D$3="日本語 Japanese",I15,IF(Declaration!$D$3="한국어 Korean",J15,IF(Declaration!$D$3="Français",K15,IF(Declaration!$D$3="Português",L15,IF(Declaration!$D$3="Deutsch",M15,IF(Declaration!$D$3="Español",N15,IF(Declaration!$D$3="italiano",O15)))))))))</f>
        <v>OECD</v>
      </c>
      <c r="C15" s="83" t="str">
        <f>IF(Declaration!$D$3="English",P15,IF(Declaration!$D$3="中文 Chinese",Q15,IF(Declaration!$D$3="日本語 Japanese",R15,IF(Declaration!$D$3="한국어 Korean",S15,IF(Declaration!$D$3="Français",T15,IF(Declaration!$D$3="Português",U15,IF(Declaration!$D$3="Deutsch",V15,IF(Declaration!$D$3="Español",W15,IF(Declaration!$D$3="italiano",X15)))))))))</f>
        <v>Organization for Economic Co-operation and Development</v>
      </c>
      <c r="D15" s="267"/>
      <c r="G15" s="86" t="s">
        <v>72</v>
      </c>
      <c r="H15" s="86" t="s">
        <v>1112</v>
      </c>
      <c r="I15" s="86" t="s">
        <v>1113</v>
      </c>
      <c r="J15" s="86" t="s">
        <v>72</v>
      </c>
      <c r="K15" s="86" t="s">
        <v>1114</v>
      </c>
      <c r="L15" s="86" t="s">
        <v>1114</v>
      </c>
      <c r="M15" s="86" t="s">
        <v>72</v>
      </c>
      <c r="N15" s="86" t="s">
        <v>72</v>
      </c>
      <c r="O15" s="86" t="s">
        <v>72</v>
      </c>
      <c r="P15" s="87" t="s">
        <v>1217</v>
      </c>
      <c r="Q15" s="87" t="s">
        <v>112</v>
      </c>
      <c r="R15" s="87" t="s">
        <v>143</v>
      </c>
      <c r="S15" s="87" t="s">
        <v>1218</v>
      </c>
      <c r="T15" s="87" t="s">
        <v>1219</v>
      </c>
      <c r="U15" s="87" t="s">
        <v>1220</v>
      </c>
      <c r="V15" s="205" t="s">
        <v>1221</v>
      </c>
      <c r="W15" s="205" t="s">
        <v>1422</v>
      </c>
      <c r="X15" s="205" t="s">
        <v>2483</v>
      </c>
    </row>
    <row r="16" spans="1:24" ht="30" x14ac:dyDescent="0.2">
      <c r="A16" s="269"/>
      <c r="B16" s="83" t="str">
        <f>IF(Declaration!$D$3="English",G16,IF(Declaration!$D$3="中文 Chinese",H16,IF(Declaration!$D$3="日本語 Japanese",I16,IF(Declaration!$D$3="한국어 Korean",J16,IF(Declaration!$D$3="Français",K16,IF(Declaration!$D$3="Português",L16,IF(Declaration!$D$3="Deutsch",M16,IF(Declaration!$D$3="Español",N16,IF(Declaration!$D$3="italiano",O16)))))))))</f>
        <v>Product</v>
      </c>
      <c r="C16" s="83" t="str">
        <f>IF(Declaration!$D$3="English",P16,IF(Declaration!$D$3="中文 Chinese",Q16,IF(Declaration!$D$3="日本語 Japanese",R16,IF(Declaration!$D$3="한국어 Korean",S16,IF(Declaration!$D$3="Français",T16,IF(Declaration!$D$3="Português",U16,IF(Declaration!$D$3="Deutsch",V16,IF(Declaration!$D$3="Español",W16,IF(Declaration!$D$3="italiano",X16)))))))))</f>
        <v>A company’s Product or Finished good is a material or item which has completed the final stage of manufacturing and/or processing and is available for distribution or sale to customers.</v>
      </c>
      <c r="D16" s="267"/>
      <c r="G16" s="86" t="s">
        <v>786</v>
      </c>
      <c r="H16" s="86" t="s">
        <v>1115</v>
      </c>
      <c r="I16" s="86" t="s">
        <v>1116</v>
      </c>
      <c r="J16" s="86" t="s">
        <v>1117</v>
      </c>
      <c r="K16" s="86" t="s">
        <v>1118</v>
      </c>
      <c r="L16" s="86" t="s">
        <v>1119</v>
      </c>
      <c r="M16" s="86" t="s">
        <v>1120</v>
      </c>
      <c r="N16" s="86" t="s">
        <v>1402</v>
      </c>
      <c r="O16" s="86" t="s">
        <v>2465</v>
      </c>
      <c r="P16" s="87" t="s">
        <v>787</v>
      </c>
      <c r="Q16" s="87" t="s">
        <v>1222</v>
      </c>
      <c r="R16" s="87" t="s">
        <v>1223</v>
      </c>
      <c r="S16" s="87" t="s">
        <v>1224</v>
      </c>
      <c r="T16" s="87" t="s">
        <v>1225</v>
      </c>
      <c r="U16" s="87" t="s">
        <v>1226</v>
      </c>
      <c r="V16" s="205" t="s">
        <v>1227</v>
      </c>
      <c r="W16" s="205" t="s">
        <v>1423</v>
      </c>
      <c r="X16" s="205" t="s">
        <v>2484</v>
      </c>
    </row>
    <row r="17" spans="1:24" ht="15" x14ac:dyDescent="0.2">
      <c r="A17" s="269"/>
      <c r="B17" s="83" t="str">
        <f>IF(Declaration!$D$3="English",G17,IF(Declaration!$D$3="中文 Chinese",H17,IF(Declaration!$D$3="日本語 Japanese",I17,IF(Declaration!$D$3="한국어 Korean",J17,IF(Declaration!$D$3="Français",K17,IF(Declaration!$D$3="Português",L17,IF(Declaration!$D$3="Deutsch",M17,IF(Declaration!$D$3="Español",N17,IF(Declaration!$D$3="italiano",O17)))))))))</f>
        <v>Product Category</v>
      </c>
      <c r="C17" s="83" t="str">
        <f>IF(Declaration!$D$3="English",P17,IF(Declaration!$D$3="中文 Chinese",Q17,IF(Declaration!$D$3="日本語 Japanese",R17,IF(Declaration!$D$3="한국어 Korean",S17,IF(Declaration!$D$3="Français",T17,IF(Declaration!$D$3="Português",U17,IF(Declaration!$D$3="Deutsch",V17,IF(Declaration!$D$3="Español",W17,IF(Declaration!$D$3="italiano",X17)))))))))</f>
        <v>A group of products which can be described by an industry recognized generic term (ex. capacitors).</v>
      </c>
      <c r="D17" s="267"/>
      <c r="G17" s="86" t="s">
        <v>788</v>
      </c>
      <c r="H17" s="86" t="s">
        <v>1121</v>
      </c>
      <c r="I17" s="86" t="s">
        <v>1122</v>
      </c>
      <c r="J17" s="86" t="s">
        <v>1123</v>
      </c>
      <c r="K17" s="86" t="s">
        <v>1124</v>
      </c>
      <c r="L17" s="86" t="s">
        <v>1125</v>
      </c>
      <c r="M17" s="86" t="s">
        <v>1126</v>
      </c>
      <c r="N17" s="86" t="s">
        <v>1403</v>
      </c>
      <c r="O17" s="86" t="s">
        <v>2466</v>
      </c>
      <c r="P17" s="87" t="s">
        <v>789</v>
      </c>
      <c r="Q17" s="87" t="s">
        <v>1228</v>
      </c>
      <c r="R17" s="87" t="s">
        <v>1229</v>
      </c>
      <c r="S17" s="87" t="s">
        <v>1230</v>
      </c>
      <c r="T17" s="87" t="s">
        <v>1231</v>
      </c>
      <c r="U17" s="87" t="s">
        <v>1232</v>
      </c>
      <c r="V17" s="205" t="s">
        <v>1233</v>
      </c>
      <c r="W17" s="205" t="s">
        <v>1424</v>
      </c>
      <c r="X17" s="205" t="s">
        <v>2485</v>
      </c>
    </row>
    <row r="18" spans="1:24" ht="45" x14ac:dyDescent="0.2">
      <c r="A18" s="269"/>
      <c r="B18" s="83" t="str">
        <f>IF(Declaration!$D$3="English",G18,IF(Declaration!$D$3="中文 Chinese",H18,IF(Declaration!$D$3="日本語 Japanese",I18,IF(Declaration!$D$3="한국어 Korean",J18,IF(Declaration!$D$3="Français",K18,IF(Declaration!$D$3="Português",L18,IF(Declaration!$D$3="Deutsch",M18,IF(Declaration!$D$3="Español",N18,IF(Declaration!$D$3="italiano",O18)))))))))</f>
        <v>Recycled and Scrap Materials</v>
      </c>
      <c r="C18" s="83" t="str">
        <f>IF(Declaration!$D$3="English",P18,IF(Declaration!$D$3="中文 Chinese",Q18,IF(Declaration!$D$3="日本語 Japanese",R18,IF(Declaration!$D$3="한국어 Korean",S18,IF(Declaration!$D$3="Français",T18,IF(Declaration!$D$3="Português",U18,IF(Declaration!$D$3="Deutsch",V18,IF(Declaration!$D$3="Español",W18,IF(Declaration!$D$3="italiano",X18)))))))))</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67"/>
      <c r="G18" s="84" t="s">
        <v>177</v>
      </c>
      <c r="H18" s="84" t="s">
        <v>1127</v>
      </c>
      <c r="I18" s="84" t="s">
        <v>178</v>
      </c>
      <c r="J18" s="84" t="s">
        <v>1128</v>
      </c>
      <c r="K18" s="84" t="s">
        <v>1129</v>
      </c>
      <c r="L18" s="84" t="s">
        <v>1130</v>
      </c>
      <c r="M18" s="84" t="s">
        <v>1131</v>
      </c>
      <c r="N18" s="84" t="s">
        <v>1404</v>
      </c>
      <c r="O18" s="84" t="s">
        <v>2467</v>
      </c>
      <c r="P18" s="188" t="s">
        <v>2213</v>
      </c>
      <c r="Q18" s="188" t="s">
        <v>2240</v>
      </c>
      <c r="R18" s="188" t="s">
        <v>2241</v>
      </c>
      <c r="S18" s="188" t="s">
        <v>2267</v>
      </c>
      <c r="T18" s="188" t="s">
        <v>2242</v>
      </c>
      <c r="U18" s="188" t="s">
        <v>2243</v>
      </c>
      <c r="V18" s="206" t="s">
        <v>2244</v>
      </c>
      <c r="W18" s="206" t="s">
        <v>2239</v>
      </c>
      <c r="X18" s="206" t="s">
        <v>2486</v>
      </c>
    </row>
    <row r="19" spans="1:24" ht="15" x14ac:dyDescent="0.2">
      <c r="A19" s="269"/>
      <c r="B19" s="83" t="str">
        <f>IF(Declaration!$D$3="English",G19,IF(Declaration!$D$3="中文 Chinese",H19,IF(Declaration!$D$3="日本語 Japanese",I19,IF(Declaration!$D$3="한국어 Korean",J19,IF(Declaration!$D$3="Français",K19,IF(Declaration!$D$3="Português",L19,IF(Declaration!$D$3="Deutsch",M19,IF(Declaration!$D$3="Español",N19,IF(Declaration!$D$3="italiano",O19)))))))))</f>
        <v>SEC</v>
      </c>
      <c r="C19" s="83" t="str">
        <f>IF(Declaration!$D$3="English",P19,IF(Declaration!$D$3="中文 Chinese",Q19,IF(Declaration!$D$3="日本語 Japanese",R19,IF(Declaration!$D$3="한국어 Korean",S19,IF(Declaration!$D$3="Français",T19,IF(Declaration!$D$3="Português",U19,IF(Declaration!$D$3="Deutsch",V19,IF(Declaration!$D$3="Español",W19,IF(Declaration!$D$3="italiano",X19)))))))))</f>
        <v>Security Exchange Commision (www.sec.gov)</v>
      </c>
      <c r="D19" s="267"/>
      <c r="G19" s="86" t="s">
        <v>71</v>
      </c>
      <c r="H19" s="86" t="s">
        <v>1132</v>
      </c>
      <c r="I19" s="86" t="s">
        <v>1133</v>
      </c>
      <c r="J19" s="86" t="s">
        <v>1134</v>
      </c>
      <c r="K19" s="86" t="s">
        <v>71</v>
      </c>
      <c r="L19" s="86" t="s">
        <v>71</v>
      </c>
      <c r="M19" s="86" t="s">
        <v>71</v>
      </c>
      <c r="N19" s="86" t="s">
        <v>71</v>
      </c>
      <c r="O19" s="86" t="s">
        <v>71</v>
      </c>
      <c r="P19" s="87" t="s">
        <v>80</v>
      </c>
      <c r="Q19" s="87" t="s">
        <v>1991</v>
      </c>
      <c r="R19" s="87" t="s">
        <v>144</v>
      </c>
      <c r="S19" s="87" t="s">
        <v>1234</v>
      </c>
      <c r="T19" s="87" t="s">
        <v>80</v>
      </c>
      <c r="U19" s="87" t="s">
        <v>80</v>
      </c>
      <c r="V19" s="205" t="s">
        <v>80</v>
      </c>
      <c r="W19" s="205" t="s">
        <v>80</v>
      </c>
      <c r="X19" s="205" t="s">
        <v>80</v>
      </c>
    </row>
    <row r="20" spans="1:24" ht="45" x14ac:dyDescent="0.2">
      <c r="A20" s="269"/>
      <c r="B20" s="83" t="str">
        <f>IF(Declaration!$D$3="English",G20,IF(Declaration!$D$3="中文 Chinese",H20,IF(Declaration!$D$3="日本語 Japanese",I20,IF(Declaration!$D$3="한국어 Korean",J20,IF(Declaration!$D$3="Français",K20,IF(Declaration!$D$3="Português",L20,IF(Declaration!$D$3="Deutsch",M20,IF(Declaration!$D$3="Español",N20,IF(Declaration!$D$3="italiano",O20)))))))))</f>
        <v>Smelter</v>
      </c>
      <c r="C20" s="83" t="str">
        <f>IF(Declaration!$D$3="English",P20,IF(Declaration!$D$3="中文 Chinese",Q20,IF(Declaration!$D$3="日本語 Japanese",R20,IF(Declaration!$D$3="한국어 Korean",S20,IF(Declaration!$D$3="Français",T20,IF(Declaration!$D$3="Português",U20,IF(Declaration!$D$3="Deutsch",V20,IF(Declaration!$D$3="Español",W20,IF(Declaration!$D$3="italiano",X20)))))))))</f>
        <v>A smelter is a company that procures and processes mineral ore, slag and / or recycled materials and scrap into refined metal or metal containing intermediate products.  The output can be pure (99.5% or greater) metals, powders, ingots, bars, grains, oxides or salts.</v>
      </c>
      <c r="D20" s="267"/>
      <c r="E20" s="88"/>
      <c r="G20" s="84" t="s">
        <v>179</v>
      </c>
      <c r="H20" s="84" t="s">
        <v>1135</v>
      </c>
      <c r="I20" s="84" t="s">
        <v>180</v>
      </c>
      <c r="J20" s="84" t="s">
        <v>1136</v>
      </c>
      <c r="K20" s="84" t="s">
        <v>1137</v>
      </c>
      <c r="L20" s="84" t="s">
        <v>1138</v>
      </c>
      <c r="M20" s="84" t="s">
        <v>1139</v>
      </c>
      <c r="N20" s="84" t="s">
        <v>1405</v>
      </c>
      <c r="O20" s="84" t="s">
        <v>2468</v>
      </c>
      <c r="P20" s="87" t="s">
        <v>790</v>
      </c>
      <c r="Q20" s="87" t="s">
        <v>1235</v>
      </c>
      <c r="R20" s="87" t="s">
        <v>1236</v>
      </c>
      <c r="S20" s="87" t="s">
        <v>117</v>
      </c>
      <c r="T20" s="87" t="s">
        <v>1237</v>
      </c>
      <c r="U20" s="87" t="s">
        <v>1238</v>
      </c>
      <c r="V20" s="205" t="s">
        <v>1993</v>
      </c>
      <c r="W20" s="205" t="s">
        <v>1425</v>
      </c>
      <c r="X20" s="205" t="s">
        <v>2487</v>
      </c>
    </row>
    <row r="21" spans="1:24" ht="60" x14ac:dyDescent="0.2">
      <c r="A21" s="269"/>
      <c r="B21" s="83" t="str">
        <f>IF(Declaration!$D$3="English",G21,IF(Declaration!$D$3="中文 Chinese",H21,IF(Declaration!$D$3="日本語 Japanese",I21,IF(Declaration!$D$3="한국어 Korean",J21,IF(Declaration!$D$3="Français",K21,IF(Declaration!$D$3="Português",L21,IF(Declaration!$D$3="Deutsch",M21,IF(Declaration!$D$3="Español",N21,IF(Declaration!$D$3="italiano",O21)))))))))</f>
        <v>Tantalum Smelter</v>
      </c>
      <c r="C21" s="83" t="str">
        <f>IF(Declaration!$D$3="English",P21,IF(Declaration!$D$3="中文 Chinese",Q21,IF(Declaration!$D$3="日本語 Japanese",R21,IF(Declaration!$D$3="한국어 Korean",S21,IF(Declaration!$D$3="Français",T21,IF(Declaration!$D$3="Português",U21,IF(Declaration!$D$3="Deutsch",V21,IF(Declaration!$D$3="Español",W21,IF(Declaration!$D$3="italiano",X21)))))))))</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67"/>
      <c r="G21" s="84" t="s">
        <v>181</v>
      </c>
      <c r="H21" s="84" t="s">
        <v>1140</v>
      </c>
      <c r="I21" s="84" t="s">
        <v>182</v>
      </c>
      <c r="J21" s="84" t="s">
        <v>1141</v>
      </c>
      <c r="K21" s="84" t="s">
        <v>1142</v>
      </c>
      <c r="L21" s="84" t="s">
        <v>1143</v>
      </c>
      <c r="M21" s="84" t="s">
        <v>1144</v>
      </c>
      <c r="N21" s="84" t="s">
        <v>1406</v>
      </c>
      <c r="O21" s="84" t="s">
        <v>2469</v>
      </c>
      <c r="P21" s="119" t="s">
        <v>791</v>
      </c>
      <c r="Q21" s="119" t="s">
        <v>1239</v>
      </c>
      <c r="R21" s="119" t="s">
        <v>1240</v>
      </c>
      <c r="S21" s="119" t="s">
        <v>1241</v>
      </c>
      <c r="T21" s="119" t="s">
        <v>1242</v>
      </c>
      <c r="U21" s="119" t="s">
        <v>1243</v>
      </c>
      <c r="V21" s="207" t="s">
        <v>1244</v>
      </c>
      <c r="W21" s="207" t="s">
        <v>1426</v>
      </c>
      <c r="X21" s="207" t="s">
        <v>2488</v>
      </c>
    </row>
    <row r="22" spans="1:24" ht="75" x14ac:dyDescent="0.2">
      <c r="A22" s="269"/>
      <c r="B22" s="83" t="str">
        <f>IF(Declaration!$D$3="English",G22,IF(Declaration!$D$3="中文 Chinese",H22,IF(Declaration!$D$3="日本語 Japanese",I22,IF(Declaration!$D$3="한국어 Korean",J22,IF(Declaration!$D$3="Français",K22,IF(Declaration!$D$3="Português",L22,IF(Declaration!$D$3="Deutsch",M22,IF(Declaration!$D$3="Español",N22,IF(Declaration!$D$3="italiano",O22)))))))))</f>
        <v>Tin Smelter</v>
      </c>
      <c r="C22" s="83" t="str">
        <f>IF(Declaration!$D$3="English",P22,IF(Declaration!$D$3="中文 Chinese",Q22,IF(Declaration!$D$3="日本語 Japanese",R22,IF(Declaration!$D$3="한국어 Korean",S22,IF(Declaration!$D$3="Français",T22,IF(Declaration!$D$3="Português",U22,IF(Declaration!$D$3="Deutsch",V22,IF(Declaration!$D$3="Español",W22,IF(Declaration!$D$3="italiano",X22)))))))))</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67"/>
      <c r="G22" s="84" t="s">
        <v>183</v>
      </c>
      <c r="H22" s="84" t="s">
        <v>1145</v>
      </c>
      <c r="I22" s="84" t="s">
        <v>184</v>
      </c>
      <c r="J22" s="84" t="s">
        <v>1146</v>
      </c>
      <c r="K22" s="84" t="s">
        <v>1147</v>
      </c>
      <c r="L22" s="84" t="s">
        <v>1148</v>
      </c>
      <c r="M22" s="84" t="s">
        <v>1149</v>
      </c>
      <c r="N22" s="84" t="s">
        <v>1407</v>
      </c>
      <c r="O22" s="84" t="s">
        <v>2470</v>
      </c>
      <c r="P22" s="87" t="s">
        <v>792</v>
      </c>
      <c r="Q22" s="87" t="s">
        <v>1245</v>
      </c>
      <c r="R22" s="87" t="s">
        <v>1246</v>
      </c>
      <c r="S22" s="87" t="s">
        <v>1247</v>
      </c>
      <c r="T22" s="87" t="s">
        <v>1248</v>
      </c>
      <c r="U22" s="87" t="s">
        <v>1249</v>
      </c>
      <c r="V22" s="205" t="s">
        <v>1250</v>
      </c>
      <c r="W22" s="205" t="s">
        <v>1427</v>
      </c>
      <c r="X22" s="205" t="s">
        <v>2489</v>
      </c>
    </row>
    <row r="23" spans="1:24" ht="60" x14ac:dyDescent="0.2">
      <c r="A23" s="269"/>
      <c r="B23" s="83" t="str">
        <f>IF(Declaration!$D$3="English",G23,IF(Declaration!$D$3="中文 Chinese",H23,IF(Declaration!$D$3="日本語 Japanese",I23,IF(Declaration!$D$3="한국어 Korean",J23,IF(Declaration!$D$3="Français",K23,IF(Declaration!$D$3="Português",L23,IF(Declaration!$D$3="Deutsch",M23,IF(Declaration!$D$3="Español",N23,IF(Declaration!$D$3="italiano",O23)))))))))</f>
        <v>Tungsten Smelter</v>
      </c>
      <c r="C23" s="83" t="str">
        <f>IF(Declaration!$D$3="English",P23,IF(Declaration!$D$3="中文 Chinese",Q23,IF(Declaration!$D$3="日本語 Japanese",R23,IF(Declaration!$D$3="한국어 Korean",S23,IF(Declaration!$D$3="Français",T23,IF(Declaration!$D$3="Português",U23,IF(Declaration!$D$3="Deutsch",V23,IF(Declaration!$D$3="Español",W23,IF(Declaration!$D$3="italiano",X23)))))))))</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67"/>
      <c r="G23" s="84" t="s">
        <v>793</v>
      </c>
      <c r="H23" s="84" t="s">
        <v>1150</v>
      </c>
      <c r="I23" s="84" t="s">
        <v>185</v>
      </c>
      <c r="J23" s="84" t="s">
        <v>1151</v>
      </c>
      <c r="K23" s="84" t="s">
        <v>1152</v>
      </c>
      <c r="L23" s="84" t="s">
        <v>1153</v>
      </c>
      <c r="M23" s="84" t="s">
        <v>1154</v>
      </c>
      <c r="N23" s="84" t="s">
        <v>1408</v>
      </c>
      <c r="O23" s="84" t="s">
        <v>2471</v>
      </c>
      <c r="P23" s="87" t="s">
        <v>794</v>
      </c>
      <c r="Q23" s="87" t="s">
        <v>1251</v>
      </c>
      <c r="R23" s="87" t="s">
        <v>1912</v>
      </c>
      <c r="S23" s="87" t="s">
        <v>1252</v>
      </c>
      <c r="T23" s="87" t="s">
        <v>1253</v>
      </c>
      <c r="U23" s="87" t="s">
        <v>1254</v>
      </c>
      <c r="V23" s="205" t="s">
        <v>1255</v>
      </c>
      <c r="W23" s="205" t="s">
        <v>2220</v>
      </c>
      <c r="X23" s="205" t="s">
        <v>2490</v>
      </c>
    </row>
    <row r="24" spans="1:24" ht="13.5" thickBot="1" x14ac:dyDescent="0.25">
      <c r="A24" s="270"/>
      <c r="B24" s="250" t="str">
        <f>IF(Declaration!$D$3="English",P24,IF(Declaration!$D$3="中文 Chinese",Q24,IF(Declaration!$D$3="日本語 Japanese",R24,IF(Declaration!$D$3="한국어 Korean",S24,IF(Declaration!$D$3="Français",T24,IF(Declaration!$D$3="Português",U24,IF(Declaration!$D$3="Deutsch",V24,IF(Declaration!$D$3="Español",W24,IF(Declaration!$D$3="italiano",X24)))))))))</f>
        <v>© 2011 Electronic Industry Citizenship Coalition, Incorporated and Global e-Sustainability Initiative. All rights reserved.</v>
      </c>
      <c r="C24" s="250"/>
      <c r="D24" s="268"/>
      <c r="P24" s="148" t="s">
        <v>795</v>
      </c>
      <c r="Q24" s="148" t="s">
        <v>1060</v>
      </c>
      <c r="R24" s="148" t="s">
        <v>795</v>
      </c>
      <c r="S24" s="148" t="s">
        <v>795</v>
      </c>
      <c r="T24" s="148" t="s">
        <v>1061</v>
      </c>
      <c r="U24" s="148" t="s">
        <v>1062</v>
      </c>
      <c r="V24" s="148" t="s">
        <v>795</v>
      </c>
      <c r="W24" s="148" t="s">
        <v>1393</v>
      </c>
      <c r="X24" s="148" t="s">
        <v>795</v>
      </c>
    </row>
    <row r="25" spans="1:24" ht="13.5" thickTop="1" x14ac:dyDescent="0.2">
      <c r="B25" s="263" t="s">
        <v>2634</v>
      </c>
      <c r="C25" s="264"/>
    </row>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5">
    <mergeCell ref="B25:C25"/>
    <mergeCell ref="A1:D1"/>
    <mergeCell ref="B24:C24"/>
    <mergeCell ref="D2:D24"/>
    <mergeCell ref="A2:A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zoomScale="90" zoomScaleNormal="90" zoomScalePageLayoutView="80" workbookViewId="0">
      <selection sqref="A1:K1"/>
    </sheetView>
  </sheetViews>
  <sheetFormatPr defaultColWidth="8.75" defaultRowHeight="12.75" x14ac:dyDescent="0.2"/>
  <cols>
    <col min="1" max="1" width="1.625" style="13" customWidth="1"/>
    <col min="2" max="2" width="83.25" style="13" customWidth="1"/>
    <col min="3" max="3" width="1.625" style="13" customWidth="1"/>
    <col min="4" max="5" width="16.625" style="13" customWidth="1"/>
    <col min="6" max="6" width="1.625" style="13" customWidth="1"/>
    <col min="7" max="9" width="16.625" style="13" customWidth="1"/>
    <col min="10" max="10" width="17.75" style="13" customWidth="1"/>
    <col min="11" max="11" width="1.625" style="13" customWidth="1"/>
    <col min="12" max="12" width="3.625" style="13" customWidth="1"/>
    <col min="13" max="13" width="27.375" style="13" customWidth="1"/>
    <col min="14" max="14" width="8.75" style="13" hidden="1" customWidth="1"/>
    <col min="15" max="15" width="8.75" style="62" hidden="1" customWidth="1"/>
    <col min="16" max="16" width="8.75" style="13" customWidth="1"/>
    <col min="17" max="17" width="3" style="13" customWidth="1"/>
    <col min="18" max="22" width="8.75" style="13" customWidth="1"/>
    <col min="23" max="16384" width="8.75" style="13"/>
  </cols>
  <sheetData>
    <row r="1" spans="1:20" ht="13.5" thickTop="1" x14ac:dyDescent="0.2">
      <c r="A1" s="295"/>
      <c r="B1" s="296"/>
      <c r="C1" s="296"/>
      <c r="D1" s="296"/>
      <c r="E1" s="296"/>
      <c r="F1" s="296"/>
      <c r="G1" s="296"/>
      <c r="H1" s="296"/>
      <c r="I1" s="296"/>
      <c r="J1" s="296"/>
      <c r="K1" s="297"/>
    </row>
    <row r="2" spans="1:20" ht="116.25" customHeight="1" x14ac:dyDescent="0.2">
      <c r="A2" s="14"/>
      <c r="B2" s="15"/>
      <c r="C2" s="16"/>
      <c r="D2" s="298" t="str">
        <f>IF($D$3="English",B82,IF($D$3="中文 Chinese",C82,IF($D$3="日本語 Japanese",D82,IF($D$3="한국어 Korean",E82,IF($D$3="Français",F82,IF($D$3="Português",G82,IF($D$3="Deutsch",H82,IF($D$3="Español",I82,IF($D$3="italiano",J82)))))))))</f>
        <v>Conflict Minerals Reporting Template</v>
      </c>
      <c r="E2" s="298"/>
      <c r="F2" s="298"/>
      <c r="G2" s="298"/>
      <c r="H2" s="298"/>
      <c r="I2" s="298"/>
      <c r="J2" s="298"/>
      <c r="K2" s="89"/>
      <c r="L2" s="17"/>
      <c r="M2" s="93"/>
      <c r="N2" s="95" t="s">
        <v>676</v>
      </c>
      <c r="O2" s="95" t="s">
        <v>676</v>
      </c>
    </row>
    <row r="3" spans="1:20" ht="114.75" x14ac:dyDescent="0.2">
      <c r="A3" s="14"/>
      <c r="B3" s="178" t="s">
        <v>2397</v>
      </c>
      <c r="C3" s="47"/>
      <c r="D3" s="179" t="s">
        <v>85</v>
      </c>
      <c r="F3" s="304" t="str">
        <f>IF(D8="","","Click here to check required fields completion")</f>
        <v>Click here to check required fields completion</v>
      </c>
      <c r="G3" s="304"/>
      <c r="H3" s="304"/>
      <c r="I3" s="117" t="str">
        <f>IF(Checker!D2=0,"",IF(Checker!D2=Checker!F56,"",IF(Checker!D2&gt;0,"1 or more required fields need to be populated")))</f>
        <v/>
      </c>
      <c r="J3" s="150" t="s">
        <v>2634</v>
      </c>
      <c r="K3" s="89"/>
      <c r="T3" s="93"/>
    </row>
    <row r="4" spans="1:20" ht="36.75" customHeight="1" x14ac:dyDescent="0.2">
      <c r="A4" s="14"/>
      <c r="B4" s="290" t="str">
        <f>IF($D$3="English",B84,IF($D$3="中文 Chinese",C84,IF($D$3="日本語 Japanese",D84,IF($D$3="한국어 Korean",E84,IF($D$3="Français",F84,IF($D$3="Português",G84,IF($D$3="Deutsch",H84,IF($D$3="Español",I84,IF($D$3="italiano",J84)))))))))</f>
        <v>The purpose of this document is to collect sourcing information on tin, tantalum, tungsten and gold used in products</v>
      </c>
      <c r="C4" s="290"/>
      <c r="D4" s="290"/>
      <c r="E4" s="290"/>
      <c r="F4" s="290"/>
      <c r="G4" s="290"/>
      <c r="H4" s="290"/>
      <c r="I4" s="291" t="s">
        <v>769</v>
      </c>
      <c r="J4" s="291"/>
      <c r="K4" s="89"/>
      <c r="L4" s="280"/>
    </row>
    <row r="5" spans="1:20" s="45" customFormat="1" ht="3" customHeight="1" x14ac:dyDescent="0.2">
      <c r="A5" s="14"/>
      <c r="B5" s="48"/>
      <c r="C5" s="48"/>
      <c r="D5" s="48"/>
      <c r="E5" s="48"/>
      <c r="F5" s="48"/>
      <c r="G5" s="48"/>
      <c r="H5" s="48"/>
      <c r="I5" s="48"/>
      <c r="J5" s="48"/>
      <c r="K5" s="89"/>
      <c r="L5" s="280"/>
    </row>
    <row r="6" spans="1:20" ht="32.25" customHeight="1" x14ac:dyDescent="0.2">
      <c r="A6" s="14"/>
      <c r="B6" s="284" t="str">
        <f>IF($D$3="English",B86,IF($D$3="中文 Chinese",C86,IF($D$3="日本語 Japanese",D86,IF($D$3="한국어 Korean",E86,IF($D$3="Français",F86,IF($D$3="Português",G86,IF($D$3="Deutsch",H86,IF($D$3="Español",I86,IF($D$3="italiano",J86)))))))))</f>
        <v>Mandatory fields are noted with an asterisk (*). The information collected in this template should be updated annually. Any changes within the annual cycle should be provided to your customers</v>
      </c>
      <c r="C6" s="284"/>
      <c r="D6" s="284"/>
      <c r="E6" s="284"/>
      <c r="F6" s="284"/>
      <c r="G6" s="284"/>
      <c r="H6" s="284"/>
      <c r="I6" s="284"/>
      <c r="J6" s="284"/>
      <c r="K6" s="89"/>
      <c r="L6" s="280"/>
    </row>
    <row r="7" spans="1:20" ht="20.25" customHeight="1" x14ac:dyDescent="0.2">
      <c r="A7" s="14"/>
      <c r="B7" s="305" t="str">
        <f>IF($D$3="English",B87,IF($D$3="中文 Chinese",C87,IF($D$3="日本語 Japanese",D87,IF($D$3="한국어 Korean",E87,IF($D$3="Français",F87,IF($D$3="Português",G87,IF($D$3="Deutsch",H87,IF($D$3="Español",I87,IF($D$3="italiano",J87)))))))))</f>
        <v>Company Information</v>
      </c>
      <c r="C7" s="305"/>
      <c r="D7" s="305"/>
      <c r="E7" s="305"/>
      <c r="F7" s="305"/>
      <c r="G7" s="305"/>
      <c r="H7" s="305"/>
      <c r="I7" s="305"/>
      <c r="J7" s="305"/>
      <c r="K7" s="89"/>
      <c r="L7" s="127"/>
    </row>
    <row r="8" spans="1:20" ht="15.75" x14ac:dyDescent="0.2">
      <c r="A8" s="142"/>
      <c r="B8" s="128" t="str">
        <f>IF($D$3="English",B88,IF($D$3="中文 Chinese",C88,IF($D$3="日本語 Japanese",D88,IF($D$3="한국어 Korean",E88,IF($D$3="Français",F88,IF($D$3="Português",G88,IF($D$3="Deutsch",H88,IF($D$3="Español",I88,IF($D$3="italiano",J88)))))))))</f>
        <v>Company Name (*):</v>
      </c>
      <c r="C8" s="46"/>
      <c r="D8" s="299" t="s">
        <v>2677</v>
      </c>
      <c r="E8" s="300"/>
      <c r="F8" s="300"/>
      <c r="G8" s="300"/>
      <c r="H8" s="300"/>
      <c r="I8" s="300"/>
      <c r="J8" s="301"/>
      <c r="K8" s="143"/>
      <c r="L8" s="280"/>
    </row>
    <row r="9" spans="1:20" ht="15.75" x14ac:dyDescent="0.2">
      <c r="A9" s="142"/>
      <c r="B9" s="149" t="str">
        <f>IF($D$3="English",B89,IF($D$3="中文 Chinese",C89,IF($D$3="日本語 Japanese",D89,IF($D$3="한국어 Korean",E89,IF($D$3="Français",F89,IF($D$3="Português",G89,IF($D$3="Deutsch",H89,IF($D$3="Español",I89,IF($D$3="italiano",J89)))))))))</f>
        <v>Declaration Scope (*):</v>
      </c>
      <c r="C9" s="46"/>
      <c r="D9" s="292" t="s">
        <v>688</v>
      </c>
      <c r="E9" s="293"/>
      <c r="F9" s="293"/>
      <c r="G9" s="294"/>
      <c r="H9" s="126"/>
      <c r="I9" s="126"/>
      <c r="J9" s="126"/>
      <c r="K9" s="89"/>
      <c r="L9" s="280"/>
      <c r="N9" s="13">
        <f>IF(D9=B127,1,0)</f>
        <v>0</v>
      </c>
    </row>
    <row r="10" spans="1:20" ht="15.75" x14ac:dyDescent="0.2">
      <c r="A10" s="142"/>
      <c r="B10" s="288" t="str">
        <f>IF($D$3="English",B90,IF($D$3="中文 Chinese",C90,IF($D$3="日本語 Japanese",D90,IF($D$3="한국어 Korean",E90,IF($D$3="Français",F90,IF($D$3="Português",G90,IF($D$3="Deutsch",H90,IF($D$3="Español",I90,IF($D$3="italiano",J90)))))))))</f>
        <v>Description of Scope:</v>
      </c>
      <c r="C10" s="94"/>
      <c r="D10" s="285"/>
      <c r="E10" s="286"/>
      <c r="F10" s="286"/>
      <c r="G10" s="286"/>
      <c r="H10" s="286"/>
      <c r="I10" s="286"/>
      <c r="J10" s="287"/>
      <c r="K10" s="89"/>
      <c r="L10" s="280"/>
      <c r="N10" s="13">
        <f>IF(D9=B128,1,0)</f>
        <v>0</v>
      </c>
    </row>
    <row r="11" spans="1:20" ht="19.5" x14ac:dyDescent="0.2">
      <c r="A11" s="142"/>
      <c r="B11" s="289"/>
      <c r="C11" s="94"/>
      <c r="D11" s="310" t="str">
        <f>IF(N11&gt;0,"Click here to enter the products this declaration applies to","")</f>
        <v/>
      </c>
      <c r="E11" s="311"/>
      <c r="F11" s="311"/>
      <c r="G11" s="311"/>
      <c r="H11" s="311"/>
      <c r="I11" s="311"/>
      <c r="J11" s="312"/>
      <c r="K11" s="89"/>
      <c r="L11" s="280"/>
      <c r="N11" s="13">
        <f>IF(D9=B129,2,0)</f>
        <v>0</v>
      </c>
    </row>
    <row r="12" spans="1:20" ht="15.75" x14ac:dyDescent="0.2">
      <c r="A12" s="142"/>
      <c r="B12" s="49" t="str">
        <f t="shared" ref="B12:B18" si="0">IF($D$3="English",B91,IF($D$3="中文 Chinese",C91,IF($D$3="日本語 Japanese",D91,IF($D$3="한국어 Korean",E91,IF($D$3="Français",F91,IF($D$3="Português",G91,IF($D$3="Deutsch",H91,IF($D$3="Español",I91,IF($D$3="italiano",J91)))))))))</f>
        <v>Company Unique Identifier:</v>
      </c>
      <c r="C12" s="16"/>
      <c r="D12" s="273" t="s">
        <v>2678</v>
      </c>
      <c r="E12" s="279"/>
      <c r="F12" s="279"/>
      <c r="G12" s="279"/>
      <c r="H12" s="279"/>
      <c r="I12" s="279"/>
      <c r="J12" s="274"/>
      <c r="K12" s="89"/>
      <c r="L12" s="280"/>
      <c r="N12" s="13">
        <f>SUM(N9:N11)</f>
        <v>0</v>
      </c>
    </row>
    <row r="13" spans="1:20" ht="15.75" x14ac:dyDescent="0.2">
      <c r="A13" s="142"/>
      <c r="B13" s="49" t="str">
        <f t="shared" si="0"/>
        <v>Address:</v>
      </c>
      <c r="C13" s="16"/>
      <c r="D13" s="273"/>
      <c r="E13" s="279"/>
      <c r="F13" s="279"/>
      <c r="G13" s="279"/>
      <c r="H13" s="279"/>
      <c r="I13" s="279"/>
      <c r="J13" s="274"/>
      <c r="K13" s="89"/>
      <c r="L13" s="280"/>
    </row>
    <row r="14" spans="1:20" ht="15.75" x14ac:dyDescent="0.2">
      <c r="A14" s="142"/>
      <c r="B14" s="49" t="str">
        <f t="shared" si="0"/>
        <v>Authorized Company Representative Name (*):</v>
      </c>
      <c r="C14" s="16"/>
      <c r="D14" s="273" t="s">
        <v>2679</v>
      </c>
      <c r="E14" s="279"/>
      <c r="F14" s="279"/>
      <c r="G14" s="279"/>
      <c r="H14" s="279"/>
      <c r="I14" s="279"/>
      <c r="J14" s="274"/>
      <c r="K14" s="89"/>
      <c r="L14" s="280"/>
    </row>
    <row r="15" spans="1:20" ht="15.75" x14ac:dyDescent="0.2">
      <c r="A15" s="142"/>
      <c r="B15" s="49" t="str">
        <f t="shared" si="0"/>
        <v>Representative Title:</v>
      </c>
      <c r="C15" s="16"/>
      <c r="D15" s="273" t="s">
        <v>2680</v>
      </c>
      <c r="E15" s="279"/>
      <c r="F15" s="279"/>
      <c r="G15" s="279"/>
      <c r="H15" s="279"/>
      <c r="I15" s="279"/>
      <c r="J15" s="274"/>
      <c r="K15" s="89"/>
      <c r="L15" s="280"/>
    </row>
    <row r="16" spans="1:20" ht="24.75" customHeight="1" x14ac:dyDescent="0.3">
      <c r="A16" s="142"/>
      <c r="B16" s="49" t="str">
        <f t="shared" si="0"/>
        <v>Representative Email (*):</v>
      </c>
      <c r="C16" s="16"/>
      <c r="D16" s="281" t="s">
        <v>2681</v>
      </c>
      <c r="E16" s="282"/>
      <c r="F16" s="282"/>
      <c r="G16" s="282"/>
      <c r="H16" s="282"/>
      <c r="I16" s="282"/>
      <c r="J16" s="283"/>
      <c r="K16" s="89"/>
      <c r="L16" s="280"/>
      <c r="M16" s="93"/>
    </row>
    <row r="17" spans="1:16" ht="15.75" x14ac:dyDescent="0.2">
      <c r="A17" s="142"/>
      <c r="B17" s="49" t="str">
        <f t="shared" si="0"/>
        <v>Representative Phone:</v>
      </c>
      <c r="C17" s="16"/>
      <c r="D17" s="273" t="s">
        <v>2682</v>
      </c>
      <c r="E17" s="279"/>
      <c r="F17" s="279"/>
      <c r="G17" s="279"/>
      <c r="H17" s="279"/>
      <c r="I17" s="279"/>
      <c r="J17" s="274"/>
      <c r="K17" s="89"/>
      <c r="L17" s="280"/>
    </row>
    <row r="18" spans="1:16" ht="21" customHeight="1" x14ac:dyDescent="0.25">
      <c r="A18" s="142"/>
      <c r="B18" s="49" t="str">
        <f t="shared" si="0"/>
        <v>Date of Completion (*):</v>
      </c>
      <c r="C18" s="135"/>
      <c r="D18" s="302">
        <v>40328</v>
      </c>
      <c r="E18" s="303"/>
      <c r="F18" s="144"/>
      <c r="G18" s="131"/>
      <c r="H18" s="131"/>
      <c r="I18" s="131"/>
      <c r="J18" s="131"/>
      <c r="K18" s="89"/>
    </row>
    <row r="19" spans="1:16" ht="17.25" customHeight="1" x14ac:dyDescent="0.25">
      <c r="A19" s="19"/>
      <c r="B19" s="120"/>
      <c r="C19" s="20"/>
      <c r="D19" s="309"/>
      <c r="E19" s="309"/>
      <c r="F19" s="21"/>
      <c r="G19" s="132"/>
      <c r="H19" s="132"/>
      <c r="I19" s="132"/>
      <c r="J19" s="132"/>
      <c r="K19" s="89"/>
      <c r="L19" s="24"/>
      <c r="P19" s="93"/>
    </row>
    <row r="20" spans="1:16" ht="17.25" customHeight="1" x14ac:dyDescent="0.25">
      <c r="A20" s="134"/>
      <c r="B20" s="306" t="str">
        <f>IF($D$3="English",B98,IF($D$3="中文 Chinese",C98,IF($D$3="日本語 Japanese",D98,IF($D$3="한국어 Korean",E98,IF($D$3="Français",F98,IF($D$3="Português",G98,IF($D$3="Deutsch",H98,IF($D$3="Español",I98,IF($D$3="italiano",J98)))))))))</f>
        <v>Answer the following questions 1 - 6 based on the declaration scope indicated above</v>
      </c>
      <c r="C20" s="306"/>
      <c r="D20" s="306"/>
      <c r="E20" s="306"/>
      <c r="F20" s="306"/>
      <c r="G20" s="306"/>
      <c r="H20" s="306"/>
      <c r="I20" s="306"/>
      <c r="J20" s="306"/>
      <c r="K20" s="136"/>
      <c r="L20" s="24"/>
      <c r="P20" s="93"/>
    </row>
    <row r="21" spans="1:16" ht="57" customHeight="1" x14ac:dyDescent="0.25">
      <c r="A21" s="19"/>
      <c r="B21" s="50" t="str">
        <f>IF($D$3="English",B99,IF($D$3="中文 Chinese",C99,IF($D$3="日本語 Japanese",D99,IF($D$3="한국어 Korean",E99,IF($D$3="Français",F99,IF($D$3="Português",G99,IF($D$3="Deutsch",H99,IF($D$3="Español",I99,IF($D$3="italiano",J99)))))))))</f>
        <v>1) Are any of the following metals necessary to the functionality or production of your company's products that it manufactures or contracts to manufacture? If no for all metals, you are done with this survey. (*)</v>
      </c>
      <c r="C21" s="51"/>
      <c r="D21" s="129" t="str">
        <f>IF($D$3="English",$K$83,IF($D$3="中文 Chinese",$L$83,IF($D$3="日本語 Japanese",$M$83,IF($D$3="한국어 Korean",$N$83,IF($D$3="Français",$O$83,IF($D$3="Português",$P$83,IF($D$3="Deutsch",$Q$83,IF($D$3="Español",$R$83,IF($D$3="italiano",$S$83)))))))))</f>
        <v>Answer</v>
      </c>
      <c r="E21" s="52"/>
      <c r="F21" s="53"/>
      <c r="G21" s="50" t="str">
        <f>IF($D$3="English",$K$85,IF($D$3="中文 Chinese",$L$85,IF($D$3="日本語 Japanese",$M$85,IF($D$3="한국어 Korean",$N$85,IF($D$3="Français",$O$85,IF($D$3="Português",$P$85,IF($D$3="Deutsch",$Q$85,IF($D$3="Español",$R$85,IF($D$3="italiano",$S$85)))))))))</f>
        <v>Comments</v>
      </c>
      <c r="H21" s="50"/>
      <c r="I21" s="50"/>
      <c r="J21" s="22"/>
      <c r="K21" s="89"/>
      <c r="L21" s="24"/>
      <c r="P21" s="93"/>
    </row>
    <row r="22" spans="1:16" ht="15.75" x14ac:dyDescent="0.2">
      <c r="A22" s="19"/>
      <c r="B22" s="49" t="str">
        <f>IF($D$3="English",$K$86,IF($D$3="中文 Chinese",$L$86,IF($D$3="日本語 Japanese",$M$86,IF($D$3="한국어 Korean",$N$86,IF($D$3="Français",$O$86,IF($D$3="Português",$P$86,IF($D$3="Deutsch",$Q$86,IF($D$3="Español",$R$86,IF($D$3="italiano",$S$86)))))))))</f>
        <v>Tantalum (Ta) (*)</v>
      </c>
      <c r="C22" s="16"/>
      <c r="D22" s="273" t="s">
        <v>2683</v>
      </c>
      <c r="E22" s="274"/>
      <c r="F22" s="23"/>
      <c r="G22" s="273"/>
      <c r="H22" s="279"/>
      <c r="I22" s="279"/>
      <c r="J22" s="274"/>
      <c r="K22" s="89"/>
      <c r="L22" s="25"/>
      <c r="M22" s="93"/>
    </row>
    <row r="23" spans="1:16" ht="17.25" customHeight="1" x14ac:dyDescent="0.2">
      <c r="A23" s="19"/>
      <c r="B23" s="49" t="str">
        <f>IF($D$3="English",$K$87,IF($D$3="中文 Chinese",$L$87,IF($D$3="日本語 Japanese",$M$87,IF($D$3="한국어 Korean",$N$87,IF($D$3="Français",$O$87,IF($D$3="Português",$P$87,IF($D$3="Deutsch",$Q$87,IF($D$3="Español",$R$87,IF($D$3="italiano",$S$87)))))))))</f>
        <v>Tin (Sn) (*)</v>
      </c>
      <c r="C23" s="16"/>
      <c r="D23" s="273" t="s">
        <v>2683</v>
      </c>
      <c r="E23" s="274"/>
      <c r="F23" s="23"/>
      <c r="G23" s="273"/>
      <c r="H23" s="279"/>
      <c r="I23" s="279"/>
      <c r="J23" s="274"/>
      <c r="K23" s="89"/>
      <c r="L23" s="25"/>
      <c r="N23" s="13">
        <f>IF(D22="Yes",1,0)</f>
        <v>1</v>
      </c>
      <c r="O23" s="13">
        <f>IF(D22="No",1,0)</f>
        <v>0</v>
      </c>
    </row>
    <row r="24" spans="1:16" ht="16.5" customHeight="1" x14ac:dyDescent="0.2">
      <c r="A24" s="19"/>
      <c r="B24" s="49" t="str">
        <f>IF($D$3="English",$K$88,IF($D$3="中文 Chinese",$L$88,IF($D$3="日本語 Japanese",$M$88,IF($D$3="한국어 Korean",$N$88,IF($D$3="Français",$O$88,IF($D$3="Português",$P$88,IF($D$3="Deutsch",$Q$88,IF($D$3="Español",$R$88,IF($D$3="italiano",$S$88)))))))))</f>
        <v>Gold (Au) (*)</v>
      </c>
      <c r="C24" s="16"/>
      <c r="D24" s="273" t="s">
        <v>2683</v>
      </c>
      <c r="E24" s="274"/>
      <c r="F24" s="23"/>
      <c r="G24" s="273"/>
      <c r="H24" s="279"/>
      <c r="I24" s="279"/>
      <c r="J24" s="274"/>
      <c r="K24" s="89"/>
      <c r="L24" s="25"/>
      <c r="N24" s="13">
        <f>IF(D23="Yes",1,0)</f>
        <v>1</v>
      </c>
      <c r="O24" s="13">
        <f t="shared" ref="O24:O26" si="1">IF(D23="No",1,0)</f>
        <v>0</v>
      </c>
    </row>
    <row r="25" spans="1:16" ht="18.75" customHeight="1" x14ac:dyDescent="0.2">
      <c r="A25" s="19"/>
      <c r="B25" s="49" t="str">
        <f>IF($D$3="English",$K$89,IF($D$3="中文 Chinese",$L$89,IF($D$3="日本語 Japanese",$M$89,IF($D$3="한국어 Korean",$N$89,IF($D$3="Français",$O$89,IF($D$3="Português",$P$89,IF($D$3="Deutsch",$Q$89,IF($D$3="Español",$R$89,IF($D$3="italiano",$S$89)))))))))</f>
        <v>Tungsten (W) (*)</v>
      </c>
      <c r="C25" s="16"/>
      <c r="D25" s="273" t="s">
        <v>2683</v>
      </c>
      <c r="E25" s="274"/>
      <c r="F25" s="23"/>
      <c r="G25" s="273"/>
      <c r="H25" s="279"/>
      <c r="I25" s="279"/>
      <c r="J25" s="274"/>
      <c r="K25" s="89"/>
      <c r="L25" s="25"/>
      <c r="N25" s="13">
        <f t="shared" ref="N25:N26" si="2">IF(D24="Yes",1,0)</f>
        <v>1</v>
      </c>
      <c r="O25" s="13">
        <f t="shared" si="1"/>
        <v>0</v>
      </c>
    </row>
    <row r="26" spans="1:16" ht="15.75" customHeight="1" x14ac:dyDescent="0.2">
      <c r="A26" s="19"/>
      <c r="B26" s="54"/>
      <c r="C26" s="20"/>
      <c r="D26" s="26"/>
      <c r="E26" s="26"/>
      <c r="F26" s="27"/>
      <c r="G26" s="26"/>
      <c r="H26" s="308"/>
      <c r="I26" s="308"/>
      <c r="J26" s="308"/>
      <c r="K26" s="89"/>
      <c r="L26" s="25"/>
      <c r="N26" s="13">
        <f t="shared" si="2"/>
        <v>1</v>
      </c>
      <c r="O26" s="13">
        <f t="shared" si="1"/>
        <v>0</v>
      </c>
    </row>
    <row r="27" spans="1:16" ht="33.6" customHeight="1" x14ac:dyDescent="0.25">
      <c r="A27" s="19"/>
      <c r="B27" s="50" t="str">
        <f>IF($D$3="English",B100,IF($D$3="中文 Chinese",C100,IF($D$3="日本語 Japanese",D100,IF($D$3="한국어 Korean",E100,IF($D$3="Français",F100,IF($D$3="Português",G100,IF($D$3="Deutsch",H100,IF($D$3="Español",I100,IF($D$3="italiano",J100)))))))))</f>
        <v>2) Do the following metals (necessary to the functionality or production of your company's products) originate from the DRC or an adjoining country? (*)</v>
      </c>
      <c r="C27" s="20"/>
      <c r="D27" s="129" t="str">
        <f>IF($D$3="English",$K$83,IF($D$3="中文 Chinese",$L$83,IF($D$3="日本語 Japanese",$M$83,IF($D$3="한국어 Korean",$N$83,IF($D$3="Français",$O$83,IF($D$3="Português",$P$83,IF($D$3="Deutsch",$Q$83,IF($D$3="Español",$R$83,IF($D$3="italiano",$S$83)))))))))</f>
        <v>Answer</v>
      </c>
      <c r="E27" s="52"/>
      <c r="F27" s="53"/>
      <c r="G27" s="50" t="str">
        <f>IF($D$3="English",$K$85,IF($D$3="中文 Chinese",$L$85,IF($D$3="日本語 Japanese",$M$85,IF($D$3="한국어 Korean",$N$85,IF($D$3="Français",$O$85,IF($D$3="Português",$P$85,IF($D$3="Deutsch",$Q$85,IF($D$3="Español",$R$85,IF($D$3="italiano",$S$85)))))))))</f>
        <v>Comments</v>
      </c>
      <c r="H27" s="50"/>
      <c r="I27" s="50"/>
      <c r="J27" s="22"/>
      <c r="K27" s="89"/>
      <c r="L27" s="25"/>
      <c r="N27" s="13">
        <f>SUM(N23:N26)</f>
        <v>4</v>
      </c>
      <c r="O27" s="62">
        <f>SUM(O23:O26)</f>
        <v>0</v>
      </c>
    </row>
    <row r="28" spans="1:16" ht="15.75" x14ac:dyDescent="0.2">
      <c r="A28" s="19"/>
      <c r="B28" s="49" t="str">
        <f>IF($D$3="English",$K$86,IF($D$3="中文 Chinese",$L$86,IF($D$3="日本語 Japanese",$M$86,IF($D$3="한국어 Korean",$N$86,IF($D$3="Français",$O$86,IF($D$3="Português",$P$86,IF($D$3="Deutsch",$Q$86,IF($D$3="Español",$R$86,IF($D$3="italiano",$S$86)))))))))</f>
        <v>Tantalum (Ta) (*)</v>
      </c>
      <c r="C28" s="20"/>
      <c r="D28" s="273" t="s">
        <v>2683</v>
      </c>
      <c r="E28" s="274"/>
      <c r="F28" s="160">
        <f>IF(D22="No",1,0)</f>
        <v>0</v>
      </c>
      <c r="G28" s="273"/>
      <c r="H28" s="279"/>
      <c r="I28" s="279"/>
      <c r="J28" s="274"/>
      <c r="K28" s="89"/>
      <c r="L28" s="25"/>
    </row>
    <row r="29" spans="1:16" ht="16.5" customHeight="1" x14ac:dyDescent="0.2">
      <c r="A29" s="19"/>
      <c r="B29" s="49" t="str">
        <f>IF($D$3="English",$K$87,IF($D$3="中文 Chinese",$L$87,IF($D$3="日本語 Japanese",$M$87,IF($D$3="한국어 Korean",$N$87,IF($D$3="Français",$O$87,IF($D$3="Português",$P$87,IF($D$3="Deutsch",$Q$87,IF($D$3="Español",$R$87,IF($D$3="italiano",$S$87)))))))))</f>
        <v>Tin (Sn) (*)</v>
      </c>
      <c r="C29" s="20"/>
      <c r="D29" s="273" t="s">
        <v>2684</v>
      </c>
      <c r="E29" s="274"/>
      <c r="F29" s="160">
        <f t="shared" ref="F29:F31" si="3">IF(D23="No",1,0)</f>
        <v>0</v>
      </c>
      <c r="G29" s="273"/>
      <c r="H29" s="279"/>
      <c r="I29" s="279"/>
      <c r="J29" s="274"/>
      <c r="K29" s="89"/>
      <c r="L29" s="25"/>
    </row>
    <row r="30" spans="1:16" ht="16.5" customHeight="1" x14ac:dyDescent="0.2">
      <c r="A30" s="19"/>
      <c r="B30" s="49" t="str">
        <f>IF($D$3="English",$K$88,IF($D$3="中文 Chinese",$L$88,IF($D$3="日本語 Japanese",$M$88,IF($D$3="한국어 Korean",$N$88,IF($D$3="Français",$O$88,IF($D$3="Português",$P$88,IF($D$3="Deutsch",$Q$88,IF($D$3="Español",$R$88,IF($D$3="italiano",$S$88)))))))))</f>
        <v>Gold (Au) (*)</v>
      </c>
      <c r="C30" s="20"/>
      <c r="D30" s="273" t="s">
        <v>2685</v>
      </c>
      <c r="E30" s="274"/>
      <c r="F30" s="160">
        <f t="shared" si="3"/>
        <v>0</v>
      </c>
      <c r="G30" s="273"/>
      <c r="H30" s="279"/>
      <c r="I30" s="279"/>
      <c r="J30" s="274"/>
      <c r="K30" s="89"/>
      <c r="L30" s="25"/>
    </row>
    <row r="31" spans="1:16" ht="16.5" customHeight="1" x14ac:dyDescent="0.2">
      <c r="A31" s="19"/>
      <c r="B31" s="49" t="str">
        <f>IF($D$3="English",$K$89,IF($D$3="中文 Chinese",$L$89,IF($D$3="日本語 Japanese",$M$89,IF($D$3="한국어 Korean",$N$89,IF($D$3="Français",$O$89,IF($D$3="Português",$P$89,IF($D$3="Deutsch",$Q$89,IF($D$3="Español",$R$89,IF($D$3="italiano",$S$89)))))))))</f>
        <v>Tungsten (W) (*)</v>
      </c>
      <c r="C31" s="20"/>
      <c r="D31" s="273" t="s">
        <v>2684</v>
      </c>
      <c r="E31" s="274"/>
      <c r="F31" s="160">
        <f t="shared" si="3"/>
        <v>0</v>
      </c>
      <c r="G31" s="273"/>
      <c r="H31" s="279"/>
      <c r="I31" s="279"/>
      <c r="J31" s="274"/>
      <c r="K31" s="89"/>
      <c r="L31" s="25"/>
    </row>
    <row r="32" spans="1:16" ht="16.5" customHeight="1" x14ac:dyDescent="0.2">
      <c r="A32" s="19"/>
      <c r="B32" s="121"/>
      <c r="C32" s="20"/>
      <c r="D32" s="27"/>
      <c r="E32" s="27"/>
      <c r="F32" s="160"/>
      <c r="G32" s="27"/>
      <c r="H32" s="124"/>
      <c r="I32" s="124"/>
      <c r="J32" s="124"/>
      <c r="K32" s="89"/>
      <c r="L32" s="25"/>
    </row>
    <row r="33" spans="1:13" ht="41.45" customHeight="1" x14ac:dyDescent="0.25">
      <c r="A33" s="19"/>
      <c r="B33" s="50" t="str">
        <f>IF($D$3="English",B101,IF($D$3="中文 Chinese",C101,IF($D$3="日本語 Japanese",D101,IF($D$3="한국어 Korean",E101,IF($D$3="Français",F101,IF($D$3="Português",G101,IF($D$3="Deutsch",H101,IF($D$3="Español",I101,IF($D$3="italiano",J101)))))))))</f>
        <v>3) Do the following metals (necessary to the functionality or production of your products) come from a recycler or scrap supplier? (*)</v>
      </c>
      <c r="C33" s="20"/>
      <c r="D33" s="129" t="str">
        <f>IF($D$3="English",$K$83,IF($D$3="中文 Chinese",$L$83,IF($D$3="日本語 Japanese",$M$83,IF($D$3="한국어 Korean",$N$83,IF($D$3="Français",$O$83,IF($D$3="Português",$P$83,IF($D$3="Deutsch",$Q$83,IF($D$3="Español",$R$83,IF($D$3="italiano",$S$83)))))))))</f>
        <v>Answer</v>
      </c>
      <c r="E33" s="52"/>
      <c r="F33" s="161"/>
      <c r="G33" s="50" t="str">
        <f>IF($D$3="English",$K$85,IF($D$3="中文 Chinese",$L$85,IF($D$3="日本語 Japanese",$M$85,IF($D$3="한국어 Korean",$N$85,IF($D$3="Français",$O$85,IF($D$3="Português",$P$85,IF($D$3="Deutsch",$Q$85,IF($D$3="Español",$R$85,IF($D$3="italiano",$S$85)))))))))</f>
        <v>Comments</v>
      </c>
      <c r="H33" s="50"/>
      <c r="I33" s="50"/>
      <c r="J33" s="22"/>
      <c r="K33" s="89"/>
      <c r="L33" s="25"/>
    </row>
    <row r="34" spans="1:13" ht="15.75" x14ac:dyDescent="0.2">
      <c r="A34" s="19"/>
      <c r="B34" s="49" t="str">
        <f>IF($D$3="English",$K$86,IF($D$3="中文 Chinese",$L$86,IF($D$3="日本語 Japanese",$M$86,IF($D$3="한국어 Korean",$N$86,IF($D$3="Français",$O$86,IF($D$3="Português",$P$86,IF($D$3="Deutsch",$Q$86,IF($D$3="Español",$R$86,IF($D$3="italiano",$S$86)))))))))</f>
        <v>Tantalum (Ta) (*)</v>
      </c>
      <c r="C34" s="20"/>
      <c r="D34" s="273" t="s">
        <v>2684</v>
      </c>
      <c r="E34" s="274"/>
      <c r="F34" s="160">
        <f>IF(D22="No",1,0)</f>
        <v>0</v>
      </c>
      <c r="G34" s="273"/>
      <c r="H34" s="279"/>
      <c r="I34" s="279"/>
      <c r="J34" s="274"/>
      <c r="K34" s="89"/>
      <c r="L34" s="25"/>
    </row>
    <row r="35" spans="1:13" ht="16.5" customHeight="1" x14ac:dyDescent="0.2">
      <c r="A35" s="19"/>
      <c r="B35" s="49" t="str">
        <f>IF($D$3="English",$K$87,IF($D$3="中文 Chinese",$L$87,IF($D$3="日本語 Japanese",$M$87,IF($D$3="한국어 Korean",$N$87,IF($D$3="Français",$O$87,IF($D$3="Português",$P$87,IF($D$3="Deutsch",$Q$87,IF($D$3="Español",$R$87,IF($D$3="italiano",$S$87)))))))))</f>
        <v>Tin (Sn) (*)</v>
      </c>
      <c r="C35" s="20"/>
      <c r="D35" s="273" t="s">
        <v>2684</v>
      </c>
      <c r="E35" s="274"/>
      <c r="F35" s="160">
        <f t="shared" ref="F35:F37" si="4">IF(D23="No",1,0)</f>
        <v>0</v>
      </c>
      <c r="G35" s="273"/>
      <c r="H35" s="279"/>
      <c r="I35" s="279"/>
      <c r="J35" s="274"/>
      <c r="K35" s="89"/>
      <c r="L35" s="25"/>
    </row>
    <row r="36" spans="1:13" ht="16.5" customHeight="1" x14ac:dyDescent="0.2">
      <c r="A36" s="19"/>
      <c r="B36" s="49" t="str">
        <f>IF($D$3="English",$K$88,IF($D$3="中文 Chinese",$L$88,IF($D$3="日本語 Japanese",$M$88,IF($D$3="한국어 Korean",$N$88,IF($D$3="Français",$O$88,IF($D$3="Português",$P$88,IF($D$3="Deutsch",$Q$88,IF($D$3="Español",$R$88,IF($D$3="italiano",$S$88)))))))))</f>
        <v>Gold (Au) (*)</v>
      </c>
      <c r="C36" s="20"/>
      <c r="D36" s="273" t="s">
        <v>2685</v>
      </c>
      <c r="E36" s="274"/>
      <c r="F36" s="160">
        <f t="shared" si="4"/>
        <v>0</v>
      </c>
      <c r="G36" s="273"/>
      <c r="H36" s="279"/>
      <c r="I36" s="279"/>
      <c r="J36" s="274"/>
      <c r="K36" s="89"/>
      <c r="L36" s="25"/>
    </row>
    <row r="37" spans="1:13" ht="16.5" customHeight="1" x14ac:dyDescent="0.2">
      <c r="A37" s="19"/>
      <c r="B37" s="49" t="str">
        <f>IF($D$3="English",$K$89,IF($D$3="中文 Chinese",$L$89,IF($D$3="日本語 Japanese",$M$89,IF($D$3="한국어 Korean",$N$89,IF($D$3="Français",$O$89,IF($D$3="Português",$P$89,IF($D$3="Deutsch",$Q$89,IF($D$3="Español",$R$89,IF($D$3="italiano",$S$89)))))))))</f>
        <v>Tungsten (W) (*)</v>
      </c>
      <c r="C37" s="20"/>
      <c r="D37" s="273" t="s">
        <v>2684</v>
      </c>
      <c r="E37" s="274"/>
      <c r="F37" s="160">
        <f t="shared" si="4"/>
        <v>0</v>
      </c>
      <c r="G37" s="273"/>
      <c r="H37" s="279"/>
      <c r="I37" s="279"/>
      <c r="J37" s="274"/>
      <c r="K37" s="89"/>
      <c r="L37" s="25"/>
    </row>
    <row r="38" spans="1:13" ht="16.5" customHeight="1" x14ac:dyDescent="0.2">
      <c r="A38" s="19"/>
      <c r="B38" s="121"/>
      <c r="C38" s="20"/>
      <c r="D38" s="27"/>
      <c r="E38" s="27"/>
      <c r="F38" s="160"/>
      <c r="G38" s="27"/>
      <c r="H38" s="124"/>
      <c r="I38" s="124"/>
      <c r="J38" s="124"/>
      <c r="K38" s="89"/>
      <c r="L38" s="25"/>
    </row>
    <row r="39" spans="1:13" ht="40.15" customHeight="1" x14ac:dyDescent="0.25">
      <c r="A39" s="19"/>
      <c r="B39" s="55" t="str">
        <f>IF($D$3="English",B102,IF($D$3="中文 Chinese",C102,IF($D$3="日本語 Japanese",D102,IF($D$3="한국어 Korean",E102,IF($D$3="Français",F102,IF($D$3="Português",G102,IF($D$3="Deutsch",H102,IF($D$3="Español",I102,IF($D$3="italiano",J102)))))))))</f>
        <v>4) Have you received completed Conflict Minerals Reporting Templates from all of your suppliers? (*)</v>
      </c>
      <c r="C39" s="20"/>
      <c r="D39" s="129" t="str">
        <f>IF($D$3="English",$K$83,IF($D$3="中文 Chinese",$L$83,IF($D$3="日本語 Japanese",$M$83,IF($D$3="한국어 Korean",$N$83,IF($D$3="Français",$O$83,IF($D$3="Português",$P$83,IF($D$3="Deutsch",$Q$83,IF($D$3="Español",$R$83,IF($D$3="italiano",$S$83)))))))))</f>
        <v>Answer</v>
      </c>
      <c r="E39" s="52"/>
      <c r="F39" s="161"/>
      <c r="G39" s="50" t="str">
        <f>IF($D$3="English",$K$85,IF($D$3="中文 Chinese",$L$85,IF($D$3="日本語 Japanese",$M$85,IF($D$3="한국어 Korean",$N$85,IF($D$3="Français",$O$85,IF($D$3="Português",$P$85,IF($D$3="Deutsch",$Q$85,IF($D$3="Español",$R$85,IF($D$3="italiano",$S$85)))))))))</f>
        <v>Comments</v>
      </c>
      <c r="H39" s="314" t="str">
        <f>IF(N27&gt;0,"Click here to enter smelter names","")</f>
        <v>Click here to enter smelter names</v>
      </c>
      <c r="I39" s="314"/>
      <c r="J39" s="314"/>
      <c r="K39" s="89"/>
      <c r="L39" s="25"/>
    </row>
    <row r="40" spans="1:13" ht="15.75" x14ac:dyDescent="0.2">
      <c r="A40" s="19"/>
      <c r="B40" s="49" t="str">
        <f>IF($D$3="English",$K$86,IF($D$3="中文 Chinese",$L$86,IF($D$3="日本語 Japanese",$M$86,IF($D$3="한국어 Korean",$N$86,IF($D$3="Français",$O$86,IF($D$3="Português",$P$86,IF($D$3="Deutsch",$Q$86,IF($D$3="Español",$R$86,IF($D$3="italiano",$S$86)))))))))</f>
        <v>Tantalum (Ta) (*)</v>
      </c>
      <c r="C40" s="16"/>
      <c r="D40" s="273" t="s">
        <v>2683</v>
      </c>
      <c r="E40" s="274"/>
      <c r="F40" s="160">
        <f>IF(D22="No",1,0)</f>
        <v>0</v>
      </c>
      <c r="G40" s="273"/>
      <c r="H40" s="279"/>
      <c r="I40" s="279"/>
      <c r="J40" s="274"/>
      <c r="K40" s="89"/>
      <c r="L40" s="25"/>
    </row>
    <row r="41" spans="1:13" ht="16.5" customHeight="1" x14ac:dyDescent="0.2">
      <c r="A41" s="19"/>
      <c r="B41" s="49" t="str">
        <f>IF($D$3="English",$K$87,IF($D$3="中文 Chinese",$L$87,IF($D$3="日本語 Japanese",$M$87,IF($D$3="한국어 Korean",$N$87,IF($D$3="Français",$O$87,IF($D$3="Português",$P$87,IF($D$3="Deutsch",$Q$87,IF($D$3="Español",$R$87,IF($D$3="italiano",$S$87)))))))))</f>
        <v>Tin (Sn) (*)</v>
      </c>
      <c r="C41" s="16"/>
      <c r="D41" s="273" t="s">
        <v>2686</v>
      </c>
      <c r="E41" s="274"/>
      <c r="F41" s="160">
        <f>IF(D23="No",1,0)</f>
        <v>0</v>
      </c>
      <c r="G41" s="273"/>
      <c r="H41" s="279"/>
      <c r="I41" s="279"/>
      <c r="J41" s="274"/>
      <c r="K41" s="89"/>
      <c r="L41" s="25"/>
    </row>
    <row r="42" spans="1:13" ht="16.5" customHeight="1" x14ac:dyDescent="0.2">
      <c r="A42" s="19"/>
      <c r="B42" s="49" t="str">
        <f>IF($D$3="English",$K$88,IF($D$3="中文 Chinese",$L$88,IF($D$3="日本語 Japanese",$M$88,IF($D$3="한국어 Korean",$N$88,IF($D$3="Français",$O$88,IF($D$3="Português",$P$88,IF($D$3="Deutsch",$Q$88,IF($D$3="Español",$R$88,IF($D$3="italiano",$S$88)))))))))</f>
        <v>Gold (Au) (*)</v>
      </c>
      <c r="C42" s="16"/>
      <c r="D42" s="273" t="s">
        <v>2683</v>
      </c>
      <c r="E42" s="274"/>
      <c r="F42" s="160">
        <f>IF(D24="No",1,0)</f>
        <v>0</v>
      </c>
      <c r="G42" s="273"/>
      <c r="H42" s="279"/>
      <c r="I42" s="279"/>
      <c r="J42" s="274"/>
      <c r="K42" s="89"/>
      <c r="L42" s="25"/>
    </row>
    <row r="43" spans="1:13" ht="15.75" x14ac:dyDescent="0.2">
      <c r="A43" s="19"/>
      <c r="B43" s="49" t="str">
        <f>IF($D$3="English",$K$89,IF($D$3="中文 Chinese",$L$89,IF($D$3="日本語 Japanese",$M$89,IF($D$3="한국어 Korean",$N$89,IF($D$3="Français",$O$89,IF($D$3="Português",$P$89,IF($D$3="Deutsch",$Q$89,IF($D$3="Español",$R$89,IF($D$3="italiano",$S$89)))))))))</f>
        <v>Tungsten (W) (*)</v>
      </c>
      <c r="C43" s="16"/>
      <c r="D43" s="273" t="s">
        <v>2683</v>
      </c>
      <c r="E43" s="274"/>
      <c r="F43" s="160">
        <f>IF(D25="No",1,0)</f>
        <v>0</v>
      </c>
      <c r="G43" s="273"/>
      <c r="H43" s="279"/>
      <c r="I43" s="279"/>
      <c r="J43" s="274"/>
      <c r="K43" s="89"/>
      <c r="L43" s="25"/>
      <c r="M43" s="18"/>
    </row>
    <row r="44" spans="1:13" ht="16.5" customHeight="1" x14ac:dyDescent="0.2">
      <c r="A44" s="19"/>
      <c r="B44" s="54"/>
      <c r="C44" s="20"/>
      <c r="D44" s="28"/>
      <c r="E44" s="28"/>
      <c r="F44" s="160"/>
      <c r="G44" s="29"/>
      <c r="H44" s="29"/>
      <c r="I44" s="29"/>
      <c r="J44" s="29"/>
      <c r="K44" s="89"/>
      <c r="L44" s="25"/>
      <c r="M44" s="18"/>
    </row>
    <row r="45" spans="1:13" ht="52.9" customHeight="1" x14ac:dyDescent="0.25">
      <c r="A45" s="19"/>
      <c r="B45" s="55" t="str">
        <f>IF($D$3="English",B103,IF($D$3="中文 Chinese",C103,IF($D$3="日本語 Japanese",D103,IF($D$3="한국어 Korean",E103,IF($D$3="Français",F103,IF($D$3="Português",G103,IF($D$3="Deutsch",H103,IF($D$3="Español",I103,IF($D$3="italiano",J103)))))))))</f>
        <v>5) For each of the following metals, have you identified all of the smelters your company and its suppliers use to supply the products included within the declaration scope indicated above? (*)</v>
      </c>
      <c r="C45" s="20"/>
      <c r="D45" s="129" t="str">
        <f>IF($D$3="English",$K$83,IF($D$3="中文 Chinese",$L$83,IF($D$3="日本語 Japanese",$M$83,IF($D$3="한국어 Korean",$N$83,IF($D$3="Français",$O$83,IF($D$3="Português",$P$83,IF($D$3="Deutsch",$Q$83,IF($D$3="Español",$R$83,IF($D$3="italiano",$S$83)))))))))</f>
        <v>Answer</v>
      </c>
      <c r="E45" s="52"/>
      <c r="F45" s="161"/>
      <c r="G45" s="50" t="str">
        <f>IF($D$3="English",$K$85,IF($D$3="中文 Chinese",$L$85,IF($D$3="日本語 Japanese",$M$85,IF($D$3="한국어 Korean",$N$85,IF($D$3="Français",$O$85,IF($D$3="Português",$P$85,IF($D$3="Deutsch",$Q$85,IF($D$3="Español",$R$85,IF($D$3="italiano",$S$85)))))))))</f>
        <v>Comments</v>
      </c>
      <c r="H45" s="315" t="str">
        <f>IF(N45&gt;0,"Click here to enter smelter names","")</f>
        <v/>
      </c>
      <c r="I45" s="315"/>
      <c r="J45" s="315"/>
      <c r="K45" s="89"/>
      <c r="L45" s="25"/>
      <c r="M45" s="18"/>
    </row>
    <row r="46" spans="1:13" ht="15.75" x14ac:dyDescent="0.2">
      <c r="A46" s="19"/>
      <c r="B46" s="49" t="str">
        <f>IF($D$3="English",$K$86,IF($D$3="中文 Chinese",$L$86,IF($D$3="日本語 Japanese",$M$86,IF($D$3="한국어 Korean",$N$86,IF($D$3="Français",$O$86,IF($D$3="Português",$P$86,IF($D$3="Deutsch",$Q$86,IF($D$3="Español",$R$86,IF($D$3="italiano",$S$86)))))))))</f>
        <v>Tantalum (Ta) (*)</v>
      </c>
      <c r="C46" s="20"/>
      <c r="D46" s="273" t="s">
        <v>2687</v>
      </c>
      <c r="E46" s="274"/>
      <c r="F46" s="160">
        <f>IF(D22="No",1,0)</f>
        <v>0</v>
      </c>
      <c r="G46" s="273"/>
      <c r="H46" s="279"/>
      <c r="I46" s="279"/>
      <c r="J46" s="274"/>
      <c r="K46" s="89"/>
      <c r="L46" s="25"/>
      <c r="M46" s="18"/>
    </row>
    <row r="47" spans="1:13" ht="16.5" customHeight="1" x14ac:dyDescent="0.2">
      <c r="A47" s="19"/>
      <c r="B47" s="49" t="str">
        <f>IF($D$3="English",$K$87,IF($D$3="中文 Chinese",$L$87,IF($D$3="日本語 Japanese",$M$87,IF($D$3="한국어 Korean",$N$87,IF($D$3="Français",$O$87,IF($D$3="Português",$P$87,IF($D$3="Deutsch",$Q$87,IF($D$3="Español",$R$87,IF($D$3="italiano",$S$87)))))))))</f>
        <v>Tin (Sn) (*)</v>
      </c>
      <c r="C47" s="20"/>
      <c r="D47" s="273" t="s">
        <v>2684</v>
      </c>
      <c r="E47" s="274"/>
      <c r="F47" s="160">
        <f>IF(D23="No",1,0)</f>
        <v>0</v>
      </c>
      <c r="G47" s="273"/>
      <c r="H47" s="279"/>
      <c r="I47" s="279"/>
      <c r="J47" s="274"/>
      <c r="K47" s="89"/>
      <c r="L47" s="25"/>
      <c r="M47" s="18"/>
    </row>
    <row r="48" spans="1:13" ht="16.5" customHeight="1" x14ac:dyDescent="0.2">
      <c r="A48" s="19"/>
      <c r="B48" s="49" t="str">
        <f>IF($D$3="English",$K$88,IF($D$3="中文 Chinese",$L$88,IF($D$3="日本語 Japanese",$M$88,IF($D$3="한국어 Korean",$N$88,IF($D$3="Français",$O$88,IF($D$3="Português",$P$88,IF($D$3="Deutsch",$Q$88,IF($D$3="Español",$R$88,IF($D$3="italiano",$S$88)))))))))</f>
        <v>Gold (Au) (*)</v>
      </c>
      <c r="C48" s="20"/>
      <c r="D48" s="273" t="s">
        <v>2687</v>
      </c>
      <c r="E48" s="274"/>
      <c r="F48" s="160">
        <f>IF(D24="No",1,0)</f>
        <v>0</v>
      </c>
      <c r="G48" s="273"/>
      <c r="H48" s="279"/>
      <c r="I48" s="279"/>
      <c r="J48" s="274"/>
      <c r="K48" s="89"/>
      <c r="L48" s="25"/>
      <c r="M48" s="18"/>
    </row>
    <row r="49" spans="1:13" ht="16.5" customHeight="1" x14ac:dyDescent="0.2">
      <c r="A49" s="19"/>
      <c r="B49" s="49" t="str">
        <f>IF($D$3="English",$K$89,IF($D$3="中文 Chinese",$L$89,IF($D$3="日本語 Japanese",$M$89,IF($D$3="한국어 Korean",$N$89,IF($D$3="Français",$O$89,IF($D$3="Português",$P$89,IF($D$3="Deutsch",$Q$89,IF($D$3="Español",$R$89,IF($D$3="italiano",$S$89)))))))))</f>
        <v>Tungsten (W) (*)</v>
      </c>
      <c r="C49" s="20"/>
      <c r="D49" s="273" t="s">
        <v>2687</v>
      </c>
      <c r="E49" s="274"/>
      <c r="F49" s="160">
        <f>IF(D25="No",1,0)</f>
        <v>0</v>
      </c>
      <c r="G49" s="273"/>
      <c r="H49" s="279"/>
      <c r="I49" s="279"/>
      <c r="J49" s="274"/>
      <c r="K49" s="89"/>
      <c r="L49" s="25"/>
      <c r="M49" s="18"/>
    </row>
    <row r="50" spans="1:13" ht="16.5" customHeight="1" x14ac:dyDescent="0.2">
      <c r="A50" s="19"/>
      <c r="B50" s="121"/>
      <c r="C50" s="20"/>
      <c r="D50" s="39"/>
      <c r="E50" s="39"/>
      <c r="F50" s="160"/>
      <c r="G50" s="122"/>
      <c r="H50" s="122"/>
      <c r="I50" s="122"/>
      <c r="J50" s="122"/>
      <c r="K50" s="89"/>
      <c r="L50" s="25"/>
      <c r="M50" s="18"/>
    </row>
    <row r="51" spans="1:13" ht="51" customHeight="1" x14ac:dyDescent="0.25">
      <c r="A51" s="19"/>
      <c r="B51" s="50" t="str">
        <f>IF($D$3="English",B104,IF($D$3="中文 Chinese",C104,IF($D$3="日本語 Japanese",D104,IF($D$3="한국어 Korean",E104,IF($D$3="Français",F104,IF($D$3="Português",G104,IF($D$3="Deutsch",H104,IF($D$3="Español",I104,IF($D$3="italiano",J104)))))))))</f>
        <v>6) Have all of the smelters used by your company and its suppliers been validated as compliant in accordance with the Conflict-Free Smelter (CFS) Program and listed on the Compliant Smelter List for the following metals? (*)</v>
      </c>
      <c r="C51" s="20"/>
      <c r="D51" s="129" t="str">
        <f>IF($D$3="English",$K$83,IF($D$3="中文 Chinese",$L$83,IF($D$3="日本語 Japanese",$M$83,IF($D$3="한국어 Korean",$N$83,IF($D$3="Français",$O$83,IF($D$3="Português",$P$83,IF($D$3="Deutsch",$Q$83,IF($D$3="Español",$R$83,IF($D$3="italiano",$S$83)))))))))</f>
        <v>Answer</v>
      </c>
      <c r="E51" s="52"/>
      <c r="F51" s="161"/>
      <c r="G51" s="50" t="str">
        <f>IF($D$3="English",$K$85,IF($D$3="中文 Chinese",$L$85,IF($D$3="日本語 Japanese",$M$85,IF($D$3="한국어 Korean",$N$85,IF($D$3="Français",$O$85,IF($D$3="Português",$P$85,IF($D$3="Deutsch",$Q$85,IF($D$3="Español",$R$85,IF($D$3="italiano",$S$85)))))))))</f>
        <v>Comments</v>
      </c>
      <c r="H51" s="313" t="s">
        <v>745</v>
      </c>
      <c r="I51" s="313"/>
      <c r="J51" s="313"/>
      <c r="K51" s="89"/>
      <c r="L51" s="25"/>
      <c r="M51" s="18"/>
    </row>
    <row r="52" spans="1:13" ht="15.75" x14ac:dyDescent="0.2">
      <c r="A52" s="19"/>
      <c r="B52" s="49" t="str">
        <f>IF($D$3="English",$K$86,IF($D$3="中文 Chinese",$L$86,IF($D$3="日本語 Japanese",$M$86,IF($D$3="한국어 Korean",$N$86,IF($D$3="Français",$O$86,IF($D$3="Português",$P$86,IF($D$3="Deutsch",$Q$86,IF($D$3="Español",$R$86,IF($D$3="italiano",$S$86)))))))))</f>
        <v>Tantalum (Ta) (*)</v>
      </c>
      <c r="C52" s="16"/>
      <c r="D52" s="273" t="s">
        <v>2683</v>
      </c>
      <c r="E52" s="274"/>
      <c r="F52" s="162">
        <f>IF(D22="No",1,0)</f>
        <v>0</v>
      </c>
      <c r="G52" s="273"/>
      <c r="H52" s="279"/>
      <c r="I52" s="279"/>
      <c r="J52" s="274"/>
      <c r="K52" s="89"/>
      <c r="L52" s="25"/>
      <c r="M52" s="18"/>
    </row>
    <row r="53" spans="1:13" ht="16.5" customHeight="1" x14ac:dyDescent="0.2">
      <c r="A53" s="19"/>
      <c r="B53" s="49" t="str">
        <f>IF($D$3="English",$K$87,IF($D$3="中文 Chinese",$L$87,IF($D$3="日本語 Japanese",$M$87,IF($D$3="한국어 Korean",$N$87,IF($D$3="Français",$O$87,IF($D$3="Português",$P$87,IF($D$3="Deutsch",$Q$87,IF($D$3="Español",$R$87,IF($D$3="italiano",$S$87)))))))))</f>
        <v>Tin (Sn) (*)</v>
      </c>
      <c r="C53" s="16"/>
      <c r="D53" s="273" t="s">
        <v>2683</v>
      </c>
      <c r="E53" s="274"/>
      <c r="F53" s="162">
        <f>IF(D23="No",1,0)</f>
        <v>0</v>
      </c>
      <c r="G53" s="273"/>
      <c r="H53" s="279"/>
      <c r="I53" s="279"/>
      <c r="J53" s="274"/>
      <c r="K53" s="89"/>
      <c r="L53" s="25"/>
      <c r="M53" s="18"/>
    </row>
    <row r="54" spans="1:13" ht="16.5" customHeight="1" x14ac:dyDescent="0.2">
      <c r="A54" s="19"/>
      <c r="B54" s="49" t="str">
        <f>IF($D$3="English",$K$88,IF($D$3="中文 Chinese",$L$88,IF($D$3="日本語 Japanese",$M$88,IF($D$3="한국어 Korean",$N$88,IF($D$3="Français",$O$88,IF($D$3="Português",$P$88,IF($D$3="Deutsch",$Q$88,IF($D$3="Español",$R$88,IF($D$3="italiano",$S$88)))))))))</f>
        <v>Gold (Au) (*)</v>
      </c>
      <c r="C54" s="16"/>
      <c r="D54" s="273" t="s">
        <v>2684</v>
      </c>
      <c r="E54" s="274"/>
      <c r="F54" s="162">
        <f>IF(D24="No",1,0)</f>
        <v>0</v>
      </c>
      <c r="G54" s="273"/>
      <c r="H54" s="279"/>
      <c r="I54" s="279"/>
      <c r="J54" s="274"/>
      <c r="K54" s="89"/>
      <c r="L54" s="25"/>
      <c r="M54" s="18"/>
    </row>
    <row r="55" spans="1:13" ht="15.75" x14ac:dyDescent="0.2">
      <c r="A55" s="142"/>
      <c r="B55" s="49" t="str">
        <f>IF($D$3="English",$K$89,IF($D$3="中文 Chinese",$L$89,IF($D$3="日本語 Japanese",$M$89,IF($D$3="한국어 Korean",$N$89,IF($D$3="Français",$O$89,IF($D$3="Português",$P$89,IF($D$3="Deutsch",$Q$89,IF($D$3="Español",$R$89,IF($D$3="italiano",$S$89)))))))))</f>
        <v>Tungsten (W) (*)</v>
      </c>
      <c r="C55" s="138"/>
      <c r="D55" s="273" t="s">
        <v>2683</v>
      </c>
      <c r="E55" s="274"/>
      <c r="F55" s="163">
        <f>IF(D25="No",1,0)</f>
        <v>0</v>
      </c>
      <c r="G55" s="273"/>
      <c r="H55" s="279"/>
      <c r="I55" s="279"/>
      <c r="J55" s="274"/>
      <c r="K55" s="143"/>
      <c r="L55" s="30"/>
    </row>
    <row r="56" spans="1:13" ht="15" x14ac:dyDescent="0.2">
      <c r="A56" s="19"/>
      <c r="B56" s="51"/>
      <c r="C56" s="20"/>
      <c r="D56" s="20"/>
      <c r="E56" s="20"/>
      <c r="F56" s="20"/>
      <c r="G56" s="31"/>
      <c r="H56" s="31"/>
      <c r="I56" s="31"/>
      <c r="J56" s="31"/>
      <c r="K56" s="89"/>
      <c r="L56" s="32"/>
    </row>
    <row r="57" spans="1:13" ht="15" x14ac:dyDescent="0.2">
      <c r="A57" s="19"/>
      <c r="B57" s="307" t="str">
        <f>IF($D$3="English",B105,IF($D$3="中文 Chinese",C105,IF($D$3="日本語 Japanese",D105,IF($D$3="한국어 Korean",E105,IF($D$3="Français",F105,IF($D$3="Português",G105,IF($D$3="Deutsch",H105,IF($D$3="Español",I105,IF($D$3="italiano",J105)))))))))</f>
        <v>Answer the Following Questions at a Company Level</v>
      </c>
      <c r="C57" s="307"/>
      <c r="D57" s="307"/>
      <c r="E57" s="307"/>
      <c r="F57" s="307"/>
      <c r="G57" s="307"/>
      <c r="H57" s="307"/>
      <c r="I57" s="307"/>
      <c r="J57" s="307"/>
      <c r="K57" s="89"/>
      <c r="L57" s="32"/>
    </row>
    <row r="58" spans="1:13" ht="15.75" x14ac:dyDescent="0.25">
      <c r="A58" s="137"/>
      <c r="B58" s="145" t="str">
        <f>IF($D$3="English",$K$84,IF($D$3="中文 Chinese",$L$84,IF($D$3="日本語 Japanese",$M$84,IF($D$3="한국어 Korean",$N$84,IF($D$3="Français",$O$84,IF($D$3="Português",$P$84,IF($D$3="Deutsch",$Q$84,IF($D$3="Español",$R$84,IF($D$3="italiano",$S$84)))))))))</f>
        <v>Question</v>
      </c>
      <c r="C58" s="139"/>
      <c r="D58" s="129" t="str">
        <f>IF($D$3="English",$K$83,IF($D$3="中文 Chinese",$L$83,IF($D$3="日本語 Japanese",$M$83,IF($D$3="한국어 Korean",$N$83,IF($D$3="Français",$O$83,IF($D$3="Português",$P$83,IF($D$3="Deutsch",$Q$83,IF($D$3="Español",$R$83,IF($D$3="italiano",$S$83)))))))))</f>
        <v>Answer</v>
      </c>
      <c r="E58" s="140"/>
      <c r="F58" s="141"/>
      <c r="G58" s="272" t="str">
        <f>IF($D$3="English",$K$90,IF($D$3="中文 Chinese",$L$90,IF($D$3="日本語 Japanese",$M$90,IF($D$3="한국어 Korean",$N$90,IF($D$3="Français",$O$90,IF($D$3="Português",$P$90,IF($D$3="Deutsch",$Q$90,IF($D$3="Español",$R$90,IF($D$3="italiano",$S$90)))))))))</f>
        <v>Comments and Attachments</v>
      </c>
      <c r="H58" s="272"/>
      <c r="I58" s="272"/>
      <c r="J58" s="37"/>
      <c r="K58" s="133"/>
      <c r="L58" s="34"/>
      <c r="M58" s="18"/>
    </row>
    <row r="59" spans="1:13" ht="20.45" customHeight="1" x14ac:dyDescent="0.2">
      <c r="A59" s="19"/>
      <c r="B59" s="56" t="str">
        <f>IF($D$3="English",B106,IF($D$3="中文 Chinese",C106,IF($D$3="日本語 Japanese",D106,IF($D$3="한국어 Korean",E106,IF($D$3="Français",F106,IF($D$3="Português",G106,IF($D$3="Deutsch",H106,IF($D$3="Español",I106,IF($D$3="italiano",J106)))))))))</f>
        <v>A. Do you have a policy in place that includes DRC conflict-free sourcing? (*)</v>
      </c>
      <c r="C59" s="33"/>
      <c r="D59" s="273" t="s">
        <v>2683</v>
      </c>
      <c r="E59" s="274"/>
      <c r="F59" s="33"/>
      <c r="G59" s="273"/>
      <c r="H59" s="279"/>
      <c r="I59" s="279"/>
      <c r="J59" s="274"/>
      <c r="K59" s="89"/>
      <c r="L59" s="36"/>
      <c r="M59" s="18"/>
    </row>
    <row r="60" spans="1:13" ht="15.75" x14ac:dyDescent="0.2">
      <c r="A60" s="19"/>
      <c r="B60" s="57"/>
      <c r="C60" s="23"/>
      <c r="D60" s="35"/>
      <c r="E60" s="35"/>
      <c r="F60" s="23"/>
      <c r="G60" s="275"/>
      <c r="H60" s="275"/>
      <c r="I60" s="275"/>
      <c r="J60" s="275"/>
      <c r="K60" s="89"/>
      <c r="L60" s="36"/>
      <c r="M60" s="18"/>
    </row>
    <row r="61" spans="1:13" ht="22.15" customHeight="1" x14ac:dyDescent="0.2">
      <c r="A61" s="19"/>
      <c r="B61" s="56" t="str">
        <f>IF($D$3="English",B107,IF($D$3="中文 Chinese",C107,IF($D$3="日本語 Japanese",D107,IF($D$3="한국어 Korean",E107,IF($D$3="Français",F107,IF($D$3="Português",G107,IF($D$3="Deutsch",H107,IF($D$3="Español",I107,IF($D$3="italiano",J107)))))))))</f>
        <v>B. Is this policy publicly available on your website? (*)</v>
      </c>
      <c r="C61" s="33"/>
      <c r="D61" s="273" t="s">
        <v>2683</v>
      </c>
      <c r="E61" s="274"/>
      <c r="F61" s="33"/>
      <c r="G61" s="273" t="s">
        <v>2688</v>
      </c>
      <c r="H61" s="279"/>
      <c r="I61" s="279"/>
      <c r="J61" s="274"/>
      <c r="K61" s="89"/>
      <c r="L61" s="36"/>
      <c r="M61" s="18"/>
    </row>
    <row r="62" spans="1:13" ht="15.75" x14ac:dyDescent="0.2">
      <c r="A62" s="19"/>
      <c r="B62" s="57"/>
      <c r="C62" s="23"/>
      <c r="D62" s="35"/>
      <c r="E62" s="35"/>
      <c r="F62" s="23"/>
      <c r="G62" s="37"/>
      <c r="H62" s="37"/>
      <c r="I62" s="37"/>
      <c r="J62" s="37"/>
      <c r="K62" s="89"/>
      <c r="L62" s="36"/>
      <c r="M62" s="18"/>
    </row>
    <row r="63" spans="1:13" ht="37.9" customHeight="1" x14ac:dyDescent="0.2">
      <c r="A63" s="19"/>
      <c r="B63" s="56" t="str">
        <f>IF($D$3="English",B108,IF($D$3="中文 Chinese",C108,IF($D$3="日本語 Japanese",D108,IF($D$3="한국어 Korean",E108,IF($D$3="Français",F108,IF($D$3="Português",G108,IF($D$3="Deutsch",H108,IF($D$3="Español",I108,IF($D$3="italiano",J108)))))))))</f>
        <v>C. Do you require your direct suppliers to be DRC conflict-free? (*)</v>
      </c>
      <c r="C63" s="33"/>
      <c r="D63" s="273" t="s">
        <v>2683</v>
      </c>
      <c r="E63" s="274"/>
      <c r="F63" s="33"/>
      <c r="G63" s="273"/>
      <c r="H63" s="279"/>
      <c r="I63" s="279"/>
      <c r="J63" s="274"/>
      <c r="K63" s="89"/>
      <c r="L63" s="36"/>
      <c r="M63" s="18"/>
    </row>
    <row r="64" spans="1:13" ht="15.75" x14ac:dyDescent="0.2">
      <c r="A64" s="19"/>
      <c r="B64" s="57"/>
      <c r="C64" s="23"/>
      <c r="D64" s="35"/>
      <c r="E64" s="35"/>
      <c r="F64" s="23"/>
      <c r="G64" s="37"/>
      <c r="H64" s="37"/>
      <c r="I64" s="37"/>
      <c r="J64" s="37"/>
      <c r="K64" s="89"/>
      <c r="L64" s="36"/>
      <c r="M64" s="18"/>
    </row>
    <row r="65" spans="1:13" ht="60" customHeight="1" x14ac:dyDescent="0.2">
      <c r="A65" s="19"/>
      <c r="B65" s="56" t="str">
        <f>IF($D$3="English",B109,IF($D$3="中文 Chinese",C109,IF($D$3="日本語 Japanese",D109,IF($D$3="한국어 Korean",E109,IF($D$3="Français",F109,IF($D$3="Português",G109,IF($D$3="Deutsch",H109,IF($D$3="Español",I109,IF($D$3="italiano",J109)))))))))</f>
        <v>D. Do you require your direct suppliers to source from smelters validated as compliant to a CFS protocol using the CFS Compliant Smelter List? (*)</v>
      </c>
      <c r="C65" s="33"/>
      <c r="D65" s="273" t="s">
        <v>2683</v>
      </c>
      <c r="E65" s="274"/>
      <c r="F65" s="33"/>
      <c r="G65" s="273"/>
      <c r="H65" s="279"/>
      <c r="I65" s="279"/>
      <c r="J65" s="274"/>
      <c r="K65" s="89"/>
      <c r="L65" s="36"/>
      <c r="M65" s="18"/>
    </row>
    <row r="66" spans="1:13" ht="15.75" x14ac:dyDescent="0.25">
      <c r="A66" s="19"/>
      <c r="B66" s="58"/>
      <c r="C66" s="23"/>
      <c r="D66" s="38"/>
      <c r="E66" s="38"/>
      <c r="F66" s="23"/>
      <c r="G66" s="37"/>
      <c r="H66" s="37"/>
      <c r="I66" s="37"/>
      <c r="J66" s="37"/>
      <c r="K66" s="89"/>
      <c r="L66" s="36"/>
      <c r="M66" s="18"/>
    </row>
    <row r="67" spans="1:13" ht="41.45" customHeight="1" x14ac:dyDescent="0.2">
      <c r="A67" s="19"/>
      <c r="B67" s="56" t="str">
        <f>IF($D$3="English",B110,IF($D$3="中文 Chinese",C110,IF($D$3="日本語 Japanese",D110,IF($D$3="한국어 Korean",E110,IF($D$3="Français",F110,IF($D$3="Português",G110,IF($D$3="Deutsch",H110,IF($D$3="Español",I110,IF($D$3="italiano",J110)))))))))</f>
        <v>E. Have you implemented due diligence measures for conflict-free sourcing? (*)</v>
      </c>
      <c r="C67" s="33"/>
      <c r="D67" s="273" t="s">
        <v>2683</v>
      </c>
      <c r="E67" s="274"/>
      <c r="F67" s="33"/>
      <c r="G67" s="273"/>
      <c r="H67" s="279"/>
      <c r="I67" s="279"/>
      <c r="J67" s="274"/>
      <c r="K67" s="89"/>
      <c r="L67" s="36"/>
      <c r="M67" s="18"/>
    </row>
    <row r="68" spans="1:13" ht="15.75" x14ac:dyDescent="0.2">
      <c r="A68" s="19"/>
      <c r="B68" s="57"/>
      <c r="C68" s="23"/>
      <c r="D68" s="35"/>
      <c r="E68" s="35"/>
      <c r="F68" s="23"/>
      <c r="G68" s="37"/>
      <c r="H68" s="37"/>
      <c r="I68" s="37"/>
      <c r="J68" s="37"/>
      <c r="K68" s="89"/>
      <c r="L68" s="36"/>
      <c r="M68" s="18"/>
    </row>
    <row r="69" spans="1:13" ht="42" customHeight="1" x14ac:dyDescent="0.2">
      <c r="A69" s="19"/>
      <c r="B69" s="56" t="str">
        <f>IF($D$3="English",B111,IF($D$3="中文 Chinese",C111,IF($D$3="日本語 Japanese",D111,IF($D$3="한국어 Korean",E111,IF($D$3="Français",F111,IF($D$3="Português",G111,IF($D$3="Deutsch",H111,IF($D$3="Español",I111,IF($D$3="italiano",J111)))))))))</f>
        <v>F. Do you request your suppliers to fill out this Conflict Minerals Reporting Template? (*)</v>
      </c>
      <c r="C69" s="33"/>
      <c r="D69" s="273" t="s">
        <v>2683</v>
      </c>
      <c r="E69" s="274"/>
      <c r="F69" s="33"/>
      <c r="G69" s="273"/>
      <c r="H69" s="279"/>
      <c r="I69" s="279"/>
      <c r="J69" s="274"/>
      <c r="K69" s="89"/>
      <c r="L69" s="36"/>
      <c r="M69" s="18"/>
    </row>
    <row r="70" spans="1:13" ht="15.75" x14ac:dyDescent="0.2">
      <c r="A70" s="19"/>
      <c r="B70" s="59"/>
      <c r="C70" s="23"/>
      <c r="D70" s="35"/>
      <c r="E70" s="35"/>
      <c r="F70" s="39"/>
      <c r="G70" s="275"/>
      <c r="H70" s="275"/>
      <c r="I70" s="275"/>
      <c r="J70" s="275"/>
      <c r="K70" s="89"/>
      <c r="L70" s="36"/>
      <c r="M70" s="18"/>
    </row>
    <row r="71" spans="1:13" ht="19.899999999999999" customHeight="1" x14ac:dyDescent="0.2">
      <c r="A71" s="19"/>
      <c r="B71" s="60" t="str">
        <f>IF($D$3="English",B112,IF($D$3="中文 Chinese",C112,IF($D$3="日本語 Japanese",D112,IF($D$3="한국어 Korean",E112,IF($D$3="Français",F112,IF($D$3="Português",G112,IF($D$3="Deutsch",H112,IF($D$3="Español",I112,IF($D$3="italiano",J112)))))))))</f>
        <v>G. Do you request smelter names from your suppliers? (*)</v>
      </c>
      <c r="C71" s="33"/>
      <c r="D71" s="273" t="s">
        <v>2683</v>
      </c>
      <c r="E71" s="274"/>
      <c r="F71" s="33"/>
      <c r="G71" s="273"/>
      <c r="H71" s="279"/>
      <c r="I71" s="279"/>
      <c r="J71" s="274"/>
      <c r="K71" s="89"/>
      <c r="L71" s="36"/>
      <c r="M71" s="18"/>
    </row>
    <row r="72" spans="1:13" ht="15.75" x14ac:dyDescent="0.2">
      <c r="A72" s="19"/>
      <c r="B72" s="59"/>
      <c r="C72" s="23"/>
      <c r="D72" s="35"/>
      <c r="E72" s="35"/>
      <c r="F72" s="39"/>
      <c r="G72" s="275"/>
      <c r="H72" s="275"/>
      <c r="I72" s="275"/>
      <c r="J72" s="275"/>
      <c r="K72" s="89"/>
      <c r="L72" s="36"/>
      <c r="M72" s="18"/>
    </row>
    <row r="73" spans="1:13" ht="43.9" customHeight="1" x14ac:dyDescent="0.2">
      <c r="A73" s="19"/>
      <c r="B73" s="56" t="str">
        <f>IF($D$3="English",B113,IF($D$3="中文 Chinese",C113,IF($D$3="日本語 Japanese",D113,IF($D$3="한국어 Korean",E113,IF($D$3="Français",F113,IF($D$3="Português",G113,IF($D$3="Deutsch",H113,IF($D$3="Español",I113,IF($D$3="italiano",J113)))))))))</f>
        <v>H. Do you verify due diligence information received from your suppliers? (*)</v>
      </c>
      <c r="C73" s="33"/>
      <c r="D73" s="273" t="s">
        <v>102</v>
      </c>
      <c r="E73" s="274"/>
      <c r="F73" s="33"/>
      <c r="G73" s="273"/>
      <c r="H73" s="279"/>
      <c r="I73" s="279"/>
      <c r="J73" s="274"/>
      <c r="K73" s="89"/>
      <c r="L73" s="36"/>
      <c r="M73" s="18"/>
    </row>
    <row r="74" spans="1:13" ht="15.75" x14ac:dyDescent="0.2">
      <c r="A74" s="19"/>
      <c r="B74" s="57"/>
      <c r="C74" s="23"/>
      <c r="D74" s="35"/>
      <c r="E74" s="35"/>
      <c r="F74" s="39"/>
      <c r="G74" s="37"/>
      <c r="H74" s="37"/>
      <c r="I74" s="37"/>
      <c r="J74" s="37"/>
      <c r="K74" s="89"/>
      <c r="L74" s="36"/>
      <c r="M74" s="18"/>
    </row>
    <row r="75" spans="1:13" ht="18" customHeight="1" x14ac:dyDescent="0.2">
      <c r="A75" s="19"/>
      <c r="B75" s="60" t="str">
        <f>IF($D$3="English",B114,IF($D$3="中文 Chinese",C114,IF($D$3="日本語 Japanese",D114,IF($D$3="한국어 Korean",E114,IF($D$3="Français",F114,IF($D$3="Português",G114,IF($D$3="Deutsch",H114,IF($D$3="Español",I114,IF($D$3="italiano",J114)))))))))</f>
        <v>I. Does your verification process include corrective action management? (*)</v>
      </c>
      <c r="C75" s="33"/>
      <c r="D75" s="273" t="s">
        <v>2683</v>
      </c>
      <c r="E75" s="274"/>
      <c r="F75" s="33"/>
      <c r="G75" s="273"/>
      <c r="H75" s="279"/>
      <c r="I75" s="279"/>
      <c r="J75" s="274"/>
      <c r="K75" s="89"/>
      <c r="L75" s="36"/>
      <c r="M75" s="18"/>
    </row>
    <row r="76" spans="1:13" ht="15" x14ac:dyDescent="0.2">
      <c r="A76" s="19"/>
      <c r="B76" s="61"/>
      <c r="C76" s="20"/>
      <c r="D76" s="41"/>
      <c r="E76" s="41"/>
      <c r="F76" s="20"/>
      <c r="G76" s="40"/>
      <c r="H76" s="40"/>
      <c r="I76" s="40"/>
      <c r="J76" s="40"/>
      <c r="K76" s="89"/>
      <c r="L76" s="36"/>
      <c r="M76" s="18"/>
    </row>
    <row r="77" spans="1:13" ht="37.15" customHeight="1" x14ac:dyDescent="0.2">
      <c r="A77" s="19"/>
      <c r="B77" s="60" t="str">
        <f>IF($D$3="English",B115,IF($D$3="中文 Chinese",C115,IF($D$3="日本語 Japanese",D115,IF($D$3="한국어 Korean",E115,IF($D$3="Français",F115,IF($D$3="Português",G115,IF($D$3="Deutsch",H115,IF($D$3="Español",I115,IF($D$3="italiano",J115)))))))))</f>
        <v>J. Are you subject to the SEC Conflict Minerals disclosure requirement rule? (*)</v>
      </c>
      <c r="C77" s="33"/>
      <c r="D77" s="273" t="s">
        <v>2683</v>
      </c>
      <c r="E77" s="274"/>
      <c r="F77" s="33"/>
      <c r="G77" s="273"/>
      <c r="H77" s="279"/>
      <c r="I77" s="279"/>
      <c r="J77" s="274"/>
      <c r="K77" s="89"/>
    </row>
    <row r="78" spans="1:13" x14ac:dyDescent="0.2">
      <c r="A78" s="19"/>
      <c r="B78" s="278" t="str">
        <f>IF(D8="","","Click here to check required fields completion")</f>
        <v>Click here to check required fields completion</v>
      </c>
      <c r="C78" s="278"/>
      <c r="D78" s="278"/>
      <c r="E78" s="278"/>
      <c r="F78" s="278"/>
      <c r="G78" s="278"/>
      <c r="H78" s="278"/>
      <c r="I78" s="278"/>
      <c r="J78" s="278"/>
      <c r="K78" s="89"/>
    </row>
    <row r="79" spans="1:13" ht="13.5" thickBot="1" x14ac:dyDescent="0.25">
      <c r="A79" s="276" t="str">
        <f>IF($D$3="English",B116,IF($D$3="中文 Chinese",C116,IF($D$3="日本語 Japanese",D116,IF($D$3="한국어 Korean",E116,IF($D$3="Français",F116,IF($D$3="Português",G116,IF($D$3="Deutsch",H116,IF($D$3="Español",I116,IF($D$3="italiano",J116)))))))))</f>
        <v>© 2011 Electronic Industry Citizenship Coalition, Incorporated and Global e-Sustainability Initiative. All rights reserved.</v>
      </c>
      <c r="B79" s="277"/>
      <c r="C79" s="277"/>
      <c r="D79" s="277"/>
      <c r="E79" s="277"/>
      <c r="F79" s="277"/>
      <c r="G79" s="277"/>
      <c r="H79" s="277"/>
      <c r="I79" s="277"/>
      <c r="J79" s="277"/>
      <c r="K79" s="90"/>
    </row>
    <row r="80" spans="1:13" ht="13.5" thickTop="1" x14ac:dyDescent="0.2">
      <c r="G80" s="166" t="s">
        <v>1641</v>
      </c>
    </row>
    <row r="81" spans="2:19" ht="12.75" hidden="1" customHeight="1" x14ac:dyDescent="0.2">
      <c r="B81" s="79" t="s">
        <v>85</v>
      </c>
      <c r="C81" s="79" t="s">
        <v>86</v>
      </c>
      <c r="D81" s="79" t="s">
        <v>87</v>
      </c>
      <c r="E81" s="79" t="s">
        <v>88</v>
      </c>
      <c r="F81" s="17" t="s">
        <v>1057</v>
      </c>
      <c r="G81" s="17" t="s">
        <v>1058</v>
      </c>
      <c r="H81" s="17" t="s">
        <v>1059</v>
      </c>
      <c r="I81" s="17" t="s">
        <v>1349</v>
      </c>
      <c r="J81" s="17" t="s">
        <v>2387</v>
      </c>
      <c r="K81" s="271" t="s">
        <v>93</v>
      </c>
      <c r="L81" s="271"/>
      <c r="M81" s="271"/>
      <c r="N81" s="271"/>
      <c r="O81" s="271"/>
      <c r="P81" s="271"/>
      <c r="Q81" s="271"/>
      <c r="R81" s="271"/>
      <c r="S81" s="271"/>
    </row>
    <row r="82" spans="2:19" hidden="1" x14ac:dyDescent="0.2">
      <c r="B82" s="146" t="s">
        <v>13</v>
      </c>
      <c r="C82" s="146" t="s">
        <v>92</v>
      </c>
      <c r="D82" s="146" t="s">
        <v>145</v>
      </c>
      <c r="E82" s="146" t="s">
        <v>2251</v>
      </c>
      <c r="F82" s="146" t="s">
        <v>1256</v>
      </c>
      <c r="G82" s="146" t="s">
        <v>1257</v>
      </c>
      <c r="H82" s="146" t="s">
        <v>2020</v>
      </c>
      <c r="I82" s="146" t="s">
        <v>1428</v>
      </c>
      <c r="J82" s="146" t="s">
        <v>2491</v>
      </c>
      <c r="K82" s="80" t="s">
        <v>85</v>
      </c>
      <c r="L82" s="80" t="s">
        <v>86</v>
      </c>
      <c r="M82" s="80" t="s">
        <v>87</v>
      </c>
      <c r="N82" s="80" t="s">
        <v>88</v>
      </c>
      <c r="O82" s="17" t="s">
        <v>1057</v>
      </c>
      <c r="P82" s="17" t="s">
        <v>1058</v>
      </c>
      <c r="Q82" s="17" t="s">
        <v>1059</v>
      </c>
      <c r="R82" s="17" t="s">
        <v>1349</v>
      </c>
      <c r="S82" s="17" t="s">
        <v>2387</v>
      </c>
    </row>
    <row r="83" spans="2:19" hidden="1" x14ac:dyDescent="0.2">
      <c r="B83" s="45"/>
      <c r="C83" s="45"/>
      <c r="D83" s="45"/>
      <c r="E83" s="45"/>
      <c r="F83" s="45"/>
      <c r="G83" s="45"/>
      <c r="H83" s="45"/>
      <c r="I83" s="45"/>
      <c r="J83" s="45"/>
      <c r="K83" s="151" t="s">
        <v>3</v>
      </c>
      <c r="L83" s="151" t="s">
        <v>94</v>
      </c>
      <c r="M83" s="151" t="s">
        <v>147</v>
      </c>
      <c r="N83" s="151" t="s">
        <v>127</v>
      </c>
      <c r="O83" s="151" t="s">
        <v>1465</v>
      </c>
      <c r="P83" s="151" t="s">
        <v>1466</v>
      </c>
      <c r="Q83" s="151" t="s">
        <v>1467</v>
      </c>
      <c r="R83" s="151" t="s">
        <v>1468</v>
      </c>
      <c r="S83" s="151" t="s">
        <v>2522</v>
      </c>
    </row>
    <row r="84" spans="2:19" hidden="1" x14ac:dyDescent="0.2">
      <c r="B84" s="146" t="s">
        <v>17</v>
      </c>
      <c r="C84" s="146" t="s">
        <v>1258</v>
      </c>
      <c r="D84" s="146" t="s">
        <v>146</v>
      </c>
      <c r="E84" s="146" t="s">
        <v>120</v>
      </c>
      <c r="F84" s="146" t="s">
        <v>1259</v>
      </c>
      <c r="G84" s="146" t="s">
        <v>1260</v>
      </c>
      <c r="H84" s="146" t="s">
        <v>2021</v>
      </c>
      <c r="I84" s="146" t="s">
        <v>1429</v>
      </c>
      <c r="J84" s="146" t="s">
        <v>2492</v>
      </c>
      <c r="K84" s="67" t="s">
        <v>836</v>
      </c>
      <c r="L84" s="45" t="s">
        <v>1489</v>
      </c>
      <c r="M84" s="45" t="s">
        <v>1490</v>
      </c>
      <c r="N84" s="45" t="s">
        <v>1491</v>
      </c>
      <c r="O84" s="13" t="s">
        <v>836</v>
      </c>
      <c r="P84" s="13" t="s">
        <v>1492</v>
      </c>
      <c r="Q84" s="13" t="s">
        <v>1493</v>
      </c>
      <c r="R84" s="13" t="s">
        <v>1488</v>
      </c>
      <c r="S84" s="13" t="s">
        <v>2521</v>
      </c>
    </row>
    <row r="85" spans="2:19" hidden="1" x14ac:dyDescent="0.2">
      <c r="B85" s="45"/>
      <c r="C85" s="45"/>
      <c r="D85" s="45"/>
      <c r="E85" s="45"/>
      <c r="F85" s="45"/>
      <c r="G85" s="45"/>
      <c r="H85" s="45"/>
      <c r="I85" s="45"/>
      <c r="J85" s="45"/>
      <c r="K85" s="152" t="s">
        <v>2</v>
      </c>
      <c r="L85" s="152" t="s">
        <v>95</v>
      </c>
      <c r="M85" s="152" t="s">
        <v>148</v>
      </c>
      <c r="N85" s="152" t="s">
        <v>1469</v>
      </c>
      <c r="O85" s="152" t="s">
        <v>1470</v>
      </c>
      <c r="P85" s="152" t="s">
        <v>1471</v>
      </c>
      <c r="Q85" s="152" t="s">
        <v>2008</v>
      </c>
      <c r="R85" s="152" t="s">
        <v>1472</v>
      </c>
      <c r="S85" s="152" t="s">
        <v>2523</v>
      </c>
    </row>
    <row r="86" spans="2:19" hidden="1" x14ac:dyDescent="0.2">
      <c r="B86" s="146" t="s">
        <v>18</v>
      </c>
      <c r="C86" s="146" t="s">
        <v>89</v>
      </c>
      <c r="D86" s="146" t="s">
        <v>150</v>
      </c>
      <c r="E86" s="146" t="s">
        <v>121</v>
      </c>
      <c r="F86" s="146" t="s">
        <v>1261</v>
      </c>
      <c r="G86" s="146" t="s">
        <v>1262</v>
      </c>
      <c r="H86" s="146" t="s">
        <v>2022</v>
      </c>
      <c r="I86" s="66" t="s">
        <v>1859</v>
      </c>
      <c r="J86" s="66" t="s">
        <v>2492</v>
      </c>
      <c r="K86" s="66" t="s">
        <v>7</v>
      </c>
      <c r="L86" s="146" t="s">
        <v>96</v>
      </c>
      <c r="M86" s="146" t="s">
        <v>161</v>
      </c>
      <c r="N86" s="146" t="s">
        <v>128</v>
      </c>
      <c r="O86" s="146" t="s">
        <v>1477</v>
      </c>
      <c r="P86" s="146" t="s">
        <v>1478</v>
      </c>
      <c r="Q86" s="66" t="s">
        <v>1892</v>
      </c>
      <c r="R86" s="146" t="s">
        <v>1479</v>
      </c>
      <c r="S86" s="146" t="s">
        <v>1479</v>
      </c>
    </row>
    <row r="87" spans="2:19" hidden="1" x14ac:dyDescent="0.2">
      <c r="B87" s="45" t="s">
        <v>834</v>
      </c>
      <c r="C87" s="45" t="s">
        <v>1455</v>
      </c>
      <c r="D87" s="45" t="s">
        <v>1456</v>
      </c>
      <c r="E87" s="45" t="s">
        <v>1457</v>
      </c>
      <c r="F87" s="67" t="s">
        <v>1875</v>
      </c>
      <c r="G87" s="45" t="s">
        <v>1454</v>
      </c>
      <c r="H87" s="67" t="s">
        <v>2023</v>
      </c>
      <c r="I87" s="45" t="s">
        <v>1458</v>
      </c>
      <c r="J87" s="45" t="s">
        <v>2493</v>
      </c>
      <c r="K87" s="146" t="s">
        <v>8</v>
      </c>
      <c r="L87" s="146" t="s">
        <v>97</v>
      </c>
      <c r="M87" s="146" t="s">
        <v>162</v>
      </c>
      <c r="N87" s="146" t="s">
        <v>129</v>
      </c>
      <c r="O87" s="146" t="s">
        <v>1480</v>
      </c>
      <c r="P87" s="146" t="s">
        <v>1481</v>
      </c>
      <c r="Q87" s="66" t="s">
        <v>1893</v>
      </c>
      <c r="R87" s="146" t="s">
        <v>1482</v>
      </c>
      <c r="S87" s="146" t="s">
        <v>2524</v>
      </c>
    </row>
    <row r="88" spans="2:19" hidden="1" x14ac:dyDescent="0.2">
      <c r="B88" s="146" t="s">
        <v>4</v>
      </c>
      <c r="C88" s="146" t="s">
        <v>1263</v>
      </c>
      <c r="D88" s="146" t="s">
        <v>151</v>
      </c>
      <c r="E88" s="146" t="s">
        <v>122</v>
      </c>
      <c r="F88" s="146" t="s">
        <v>1264</v>
      </c>
      <c r="G88" s="146" t="s">
        <v>1265</v>
      </c>
      <c r="H88" s="146" t="s">
        <v>1266</v>
      </c>
      <c r="I88" s="146" t="s">
        <v>1430</v>
      </c>
      <c r="J88" s="146" t="s">
        <v>2494</v>
      </c>
      <c r="K88" s="146" t="s">
        <v>9</v>
      </c>
      <c r="L88" s="146" t="s">
        <v>98</v>
      </c>
      <c r="M88" s="146" t="s">
        <v>163</v>
      </c>
      <c r="N88" s="146" t="s">
        <v>130</v>
      </c>
      <c r="O88" s="146" t="s">
        <v>1483</v>
      </c>
      <c r="P88" s="146" t="s">
        <v>1484</v>
      </c>
      <c r="Q88" s="66" t="s">
        <v>9</v>
      </c>
      <c r="R88" s="146" t="s">
        <v>1485</v>
      </c>
      <c r="S88" s="146" t="s">
        <v>1485</v>
      </c>
    </row>
    <row r="89" spans="2:19" hidden="1" x14ac:dyDescent="0.2">
      <c r="B89" s="146" t="s">
        <v>675</v>
      </c>
      <c r="C89" s="146" t="s">
        <v>1267</v>
      </c>
      <c r="D89" s="146" t="s">
        <v>1268</v>
      </c>
      <c r="E89" s="66" t="s">
        <v>2223</v>
      </c>
      <c r="F89" s="146" t="s">
        <v>1269</v>
      </c>
      <c r="G89" s="146" t="s">
        <v>1270</v>
      </c>
      <c r="H89" s="146" t="s">
        <v>1271</v>
      </c>
      <c r="I89" s="146" t="s">
        <v>1431</v>
      </c>
      <c r="J89" s="146" t="s">
        <v>2495</v>
      </c>
      <c r="K89" s="146" t="s">
        <v>10</v>
      </c>
      <c r="L89" s="146" t="s">
        <v>99</v>
      </c>
      <c r="M89" s="146" t="s">
        <v>164</v>
      </c>
      <c r="N89" s="146" t="s">
        <v>131</v>
      </c>
      <c r="O89" s="66" t="s">
        <v>2222</v>
      </c>
      <c r="P89" s="146" t="s">
        <v>1486</v>
      </c>
      <c r="Q89" s="66" t="s">
        <v>1894</v>
      </c>
      <c r="R89" s="146" t="s">
        <v>1487</v>
      </c>
      <c r="S89" s="146" t="s">
        <v>2525</v>
      </c>
    </row>
    <row r="90" spans="2:19" hidden="1" x14ac:dyDescent="0.2">
      <c r="B90" s="146" t="str">
        <f>IF(N12=0,"Description of Scope:",IF(N12=1,"Description of Scope: (*)",IF(N12=2,"Go to Product List tab to enter products this declaration applies to")))</f>
        <v>Description of Scope:</v>
      </c>
      <c r="C90" s="146" t="str">
        <f>IF(N12=0,"范围描述：",IF(N12=1,"范围描述 (*):",IF(N12=2,"转到产品目录“选项卡进入本声明适用于产品")))</f>
        <v>范围描述：</v>
      </c>
      <c r="D90" s="146" t="str">
        <f>IF(N12=0,"範囲の説明：",IF(N12=1,"範囲の説明 (*):",IF(N12=2,"この宣言に適用される製品を入力するには製品一覧]タブに移動します")))</f>
        <v>範囲の説明：</v>
      </c>
      <c r="E90" s="146" t="str">
        <f>IF(N12=0,"선언범위 설명란:",IF(N12=1,"선언범위 설명란 (*):",IF(N12=2,"이 선언은 적용 제품를 입력하도록 제품리스트 탭으로 이동")))</f>
        <v>선언범위 설명란:</v>
      </c>
      <c r="F90" s="146" t="str">
        <f>IF(N12=0,"Description du périmètre:",IF(N12=1,"Description du périmètre (*):",IF(N12=2,"Allez à l'onglet Liste des produits d'entrer les produits de cette déclaration est valable pour")))</f>
        <v>Description du périmètre:</v>
      </c>
      <c r="G90" s="146" t="str">
        <f>IF(N12=0,"Descrição dos Escopo:",IF(N12=1,"Descrição dos Escopo(*):",IF(N12=2,"Vá para a guia Lista de Produtos para entrar produtos desta declaração se aplica")))</f>
        <v>Descrição dos Escopo:</v>
      </c>
      <c r="H90" s="146" t="str">
        <f>IF(N12=0,"Beschreibung des Erklärungsbereiches:",IF(N12=1,"Beschreibung des Erklärungsbereiches (*):",IF(N12=2,"Wechseln Sie zum Reiter „Product List“ und geben dort die Produkte ein, für die diese Erklärung gilt.")))</f>
        <v>Beschreibung des Erklärungsbereiches:</v>
      </c>
      <c r="I90" s="146" t="str">
        <f>IF(N12=0,"Descripcion del alcance:",IF(N12=1,"Descripcion del alcance (*):",IF(N12=2,"Ir a la ficha del producto para entrar en la lista de los productos de esta declaración se aplica a")))</f>
        <v>Descripcion del alcance:</v>
      </c>
      <c r="J90" s="146" t="s">
        <v>2496</v>
      </c>
      <c r="K90" s="66" t="s">
        <v>0</v>
      </c>
      <c r="L90" s="146" t="s">
        <v>100</v>
      </c>
      <c r="M90" s="146" t="s">
        <v>149</v>
      </c>
      <c r="N90" s="146" t="s">
        <v>1473</v>
      </c>
      <c r="O90" s="146" t="s">
        <v>1474</v>
      </c>
      <c r="P90" s="146" t="s">
        <v>1475</v>
      </c>
      <c r="Q90" s="146" t="s">
        <v>2043</v>
      </c>
      <c r="R90" s="146" t="s">
        <v>1476</v>
      </c>
      <c r="S90" s="146" t="s">
        <v>2526</v>
      </c>
    </row>
    <row r="91" spans="2:19" hidden="1" x14ac:dyDescent="0.2">
      <c r="B91" s="146" t="s">
        <v>5</v>
      </c>
      <c r="C91" s="146" t="s">
        <v>1272</v>
      </c>
      <c r="D91" s="146" t="s">
        <v>152</v>
      </c>
      <c r="E91" s="146" t="s">
        <v>123</v>
      </c>
      <c r="F91" s="66" t="s">
        <v>2226</v>
      </c>
      <c r="G91" s="146" t="s">
        <v>1273</v>
      </c>
      <c r="H91" s="146" t="s">
        <v>2024</v>
      </c>
      <c r="I91" s="146" t="s">
        <v>1432</v>
      </c>
      <c r="J91" s="146" t="s">
        <v>2497</v>
      </c>
      <c r="K91" s="45"/>
      <c r="L91" s="45"/>
      <c r="M91" s="45"/>
      <c r="N91" s="45"/>
      <c r="O91" s="13"/>
      <c r="S91" s="62"/>
    </row>
    <row r="92" spans="2:19" hidden="1" x14ac:dyDescent="0.2">
      <c r="B92" s="146" t="s">
        <v>1</v>
      </c>
      <c r="C92" s="146" t="s">
        <v>1274</v>
      </c>
      <c r="D92" s="146" t="s">
        <v>153</v>
      </c>
      <c r="E92" s="146" t="s">
        <v>124</v>
      </c>
      <c r="F92" s="66" t="s">
        <v>1275</v>
      </c>
      <c r="G92" s="66" t="s">
        <v>2232</v>
      </c>
      <c r="H92" s="146" t="s">
        <v>1275</v>
      </c>
      <c r="I92" s="146" t="s">
        <v>1433</v>
      </c>
      <c r="J92" s="146" t="s">
        <v>2498</v>
      </c>
      <c r="K92" s="45"/>
      <c r="L92" s="45"/>
      <c r="M92" s="45"/>
      <c r="O92" s="13"/>
      <c r="R92" s="62"/>
    </row>
    <row r="93" spans="2:19" hidden="1" x14ac:dyDescent="0.2">
      <c r="B93" s="146" t="s">
        <v>687</v>
      </c>
      <c r="C93" s="146" t="s">
        <v>1276</v>
      </c>
      <c r="D93" s="146" t="s">
        <v>1277</v>
      </c>
      <c r="E93" s="146" t="s">
        <v>1278</v>
      </c>
      <c r="F93" s="66" t="s">
        <v>2227</v>
      </c>
      <c r="G93" s="146" t="s">
        <v>1279</v>
      </c>
      <c r="H93" s="146" t="s">
        <v>1280</v>
      </c>
      <c r="I93" s="146" t="s">
        <v>1434</v>
      </c>
      <c r="J93" s="146" t="s">
        <v>2499</v>
      </c>
      <c r="K93" s="45"/>
      <c r="L93" s="45"/>
      <c r="M93" s="45"/>
      <c r="O93" s="13"/>
      <c r="R93" s="62"/>
    </row>
    <row r="94" spans="2:19" hidden="1" x14ac:dyDescent="0.2">
      <c r="B94" s="146" t="s">
        <v>90</v>
      </c>
      <c r="C94" s="146" t="s">
        <v>1281</v>
      </c>
      <c r="D94" s="146" t="s">
        <v>154</v>
      </c>
      <c r="E94" s="66" t="s">
        <v>2224</v>
      </c>
      <c r="F94" s="66" t="s">
        <v>2228</v>
      </c>
      <c r="G94" s="146" t="s">
        <v>1282</v>
      </c>
      <c r="H94" s="146" t="s">
        <v>1283</v>
      </c>
      <c r="I94" s="146" t="s">
        <v>1435</v>
      </c>
      <c r="J94" s="146" t="s">
        <v>2500</v>
      </c>
      <c r="K94" s="45"/>
      <c r="L94" s="45"/>
      <c r="M94" s="45"/>
      <c r="O94" s="13"/>
      <c r="R94" s="62"/>
    </row>
    <row r="95" spans="2:19" hidden="1" x14ac:dyDescent="0.2">
      <c r="B95" s="146" t="s">
        <v>6</v>
      </c>
      <c r="C95" s="146" t="s">
        <v>1284</v>
      </c>
      <c r="D95" s="146" t="s">
        <v>155</v>
      </c>
      <c r="E95" s="66" t="s">
        <v>125</v>
      </c>
      <c r="F95" s="66" t="s">
        <v>2229</v>
      </c>
      <c r="G95" s="146" t="s">
        <v>1285</v>
      </c>
      <c r="H95" s="146" t="s">
        <v>1286</v>
      </c>
      <c r="I95" s="146" t="s">
        <v>1436</v>
      </c>
      <c r="J95" s="146" t="s">
        <v>2501</v>
      </c>
      <c r="K95" s="45"/>
      <c r="L95" s="45"/>
      <c r="M95" s="45"/>
      <c r="O95" s="13"/>
      <c r="R95" s="62"/>
    </row>
    <row r="96" spans="2:19" hidden="1" x14ac:dyDescent="0.2">
      <c r="B96" s="146" t="s">
        <v>56</v>
      </c>
      <c r="C96" s="146" t="s">
        <v>1287</v>
      </c>
      <c r="D96" s="146" t="s">
        <v>156</v>
      </c>
      <c r="E96" s="66" t="s">
        <v>126</v>
      </c>
      <c r="F96" s="66" t="s">
        <v>2230</v>
      </c>
      <c r="G96" s="146" t="s">
        <v>1288</v>
      </c>
      <c r="H96" s="146" t="s">
        <v>1289</v>
      </c>
      <c r="I96" s="146" t="s">
        <v>1437</v>
      </c>
      <c r="J96" s="146" t="s">
        <v>2502</v>
      </c>
      <c r="K96" s="45"/>
      <c r="L96" s="45"/>
      <c r="M96" s="45"/>
      <c r="O96" s="13"/>
      <c r="R96" s="62"/>
    </row>
    <row r="97" spans="2:18" hidden="1" x14ac:dyDescent="0.2">
      <c r="B97" s="66" t="s">
        <v>91</v>
      </c>
      <c r="C97" s="66" t="s">
        <v>1290</v>
      </c>
      <c r="D97" s="146" t="s">
        <v>157</v>
      </c>
      <c r="E97" s="66" t="s">
        <v>2225</v>
      </c>
      <c r="F97" s="66" t="s">
        <v>2231</v>
      </c>
      <c r="G97" s="146" t="s">
        <v>1291</v>
      </c>
      <c r="H97" s="146" t="s">
        <v>2025</v>
      </c>
      <c r="I97" s="146" t="s">
        <v>1438</v>
      </c>
      <c r="J97" s="146" t="s">
        <v>2503</v>
      </c>
      <c r="K97" s="45"/>
      <c r="L97" s="45"/>
      <c r="M97" s="45"/>
      <c r="O97" s="13"/>
      <c r="R97" s="62"/>
    </row>
    <row r="98" spans="2:18" hidden="1" x14ac:dyDescent="0.2">
      <c r="B98" s="146" t="s">
        <v>751</v>
      </c>
      <c r="C98" s="146" t="s">
        <v>1292</v>
      </c>
      <c r="D98" s="146" t="s">
        <v>1293</v>
      </c>
      <c r="E98" s="146" t="s">
        <v>1294</v>
      </c>
      <c r="F98" s="146" t="s">
        <v>1295</v>
      </c>
      <c r="G98" s="146" t="s">
        <v>1296</v>
      </c>
      <c r="H98" s="146" t="s">
        <v>2026</v>
      </c>
      <c r="I98" s="146" t="s">
        <v>1439</v>
      </c>
      <c r="J98" s="146" t="s">
        <v>2504</v>
      </c>
      <c r="K98" s="45"/>
      <c r="L98" s="45"/>
      <c r="M98" s="45"/>
      <c r="O98" s="13"/>
      <c r="R98" s="62"/>
    </row>
    <row r="99" spans="2:18" hidden="1" x14ac:dyDescent="0.2">
      <c r="B99" s="146" t="s">
        <v>82</v>
      </c>
      <c r="C99" s="146" t="s">
        <v>1996</v>
      </c>
      <c r="D99" s="146" t="s">
        <v>158</v>
      </c>
      <c r="E99" s="146" t="s">
        <v>171</v>
      </c>
      <c r="F99" s="146" t="s">
        <v>1297</v>
      </c>
      <c r="G99" s="146" t="s">
        <v>1298</v>
      </c>
      <c r="H99" s="146" t="s">
        <v>2027</v>
      </c>
      <c r="I99" s="146" t="s">
        <v>1440</v>
      </c>
      <c r="J99" s="146" t="s">
        <v>2505</v>
      </c>
      <c r="K99" s="45"/>
      <c r="L99" s="45"/>
      <c r="M99" s="45"/>
      <c r="O99" s="13"/>
      <c r="R99" s="62"/>
    </row>
    <row r="100" spans="2:18" hidden="1" x14ac:dyDescent="0.2">
      <c r="B100" s="146" t="s">
        <v>747</v>
      </c>
      <c r="C100" s="146" t="s">
        <v>1299</v>
      </c>
      <c r="D100" s="146" t="s">
        <v>748</v>
      </c>
      <c r="E100" s="146" t="s">
        <v>1300</v>
      </c>
      <c r="F100" s="146" t="s">
        <v>1999</v>
      </c>
      <c r="G100" s="146" t="s">
        <v>1301</v>
      </c>
      <c r="H100" s="146" t="s">
        <v>2028</v>
      </c>
      <c r="I100" s="146" t="s">
        <v>1441</v>
      </c>
      <c r="J100" s="146" t="s">
        <v>2506</v>
      </c>
      <c r="K100" s="45"/>
      <c r="L100" s="45"/>
      <c r="M100" s="45"/>
      <c r="O100" s="13"/>
      <c r="R100" s="62"/>
    </row>
    <row r="101" spans="2:18" hidden="1" x14ac:dyDescent="0.2">
      <c r="B101" s="146" t="s">
        <v>749</v>
      </c>
      <c r="C101" s="146" t="s">
        <v>1302</v>
      </c>
      <c r="D101" s="146" t="s">
        <v>750</v>
      </c>
      <c r="E101" s="146" t="s">
        <v>1303</v>
      </c>
      <c r="F101" s="146" t="s">
        <v>1998</v>
      </c>
      <c r="G101" s="146" t="s">
        <v>1304</v>
      </c>
      <c r="H101" s="146" t="s">
        <v>2029</v>
      </c>
      <c r="I101" s="146" t="s">
        <v>1442</v>
      </c>
      <c r="J101" s="146" t="s">
        <v>2507</v>
      </c>
      <c r="K101" s="45"/>
      <c r="L101" s="45"/>
      <c r="M101" s="45"/>
      <c r="O101" s="13"/>
      <c r="R101" s="62"/>
    </row>
    <row r="102" spans="2:18" hidden="1" x14ac:dyDescent="0.2">
      <c r="B102" s="146" t="s">
        <v>752</v>
      </c>
      <c r="C102" s="146" t="s">
        <v>1305</v>
      </c>
      <c r="D102" s="146" t="s">
        <v>1306</v>
      </c>
      <c r="E102" s="146" t="s">
        <v>2252</v>
      </c>
      <c r="F102" s="146" t="s">
        <v>1307</v>
      </c>
      <c r="G102" s="146" t="s">
        <v>1308</v>
      </c>
      <c r="H102" s="146" t="s">
        <v>2030</v>
      </c>
      <c r="I102" s="146" t="s">
        <v>1443</v>
      </c>
      <c r="J102" s="146" t="s">
        <v>2508</v>
      </c>
      <c r="K102" s="45"/>
      <c r="L102" s="45"/>
      <c r="M102" s="45"/>
      <c r="O102" s="13"/>
      <c r="R102" s="62"/>
    </row>
    <row r="103" spans="2:18" hidden="1" x14ac:dyDescent="0.2">
      <c r="B103" s="146" t="s">
        <v>753</v>
      </c>
      <c r="C103" s="146" t="s">
        <v>2005</v>
      </c>
      <c r="D103" s="146" t="s">
        <v>1309</v>
      </c>
      <c r="E103" s="146" t="s">
        <v>1310</v>
      </c>
      <c r="F103" s="146" t="s">
        <v>1311</v>
      </c>
      <c r="G103" s="146" t="s">
        <v>1312</v>
      </c>
      <c r="H103" s="146" t="s">
        <v>2031</v>
      </c>
      <c r="I103" s="146" t="s">
        <v>1444</v>
      </c>
      <c r="J103" s="146" t="s">
        <v>2509</v>
      </c>
      <c r="K103" s="45"/>
      <c r="L103" s="45"/>
      <c r="M103" s="45"/>
      <c r="O103" s="13"/>
      <c r="R103" s="62"/>
    </row>
    <row r="104" spans="2:18" hidden="1" x14ac:dyDescent="0.2">
      <c r="B104" s="146" t="s">
        <v>796</v>
      </c>
      <c r="C104" s="146" t="s">
        <v>1313</v>
      </c>
      <c r="D104" s="146" t="s">
        <v>1997</v>
      </c>
      <c r="E104" s="146" t="s">
        <v>2253</v>
      </c>
      <c r="F104" s="146" t="s">
        <v>1314</v>
      </c>
      <c r="G104" s="146" t="s">
        <v>1315</v>
      </c>
      <c r="H104" s="146" t="s">
        <v>2032</v>
      </c>
      <c r="I104" s="146" t="s">
        <v>1445</v>
      </c>
      <c r="J104" s="146" t="s">
        <v>2510</v>
      </c>
      <c r="K104" s="45"/>
      <c r="L104" s="45"/>
      <c r="M104" s="45"/>
      <c r="O104" s="13"/>
      <c r="R104" s="62"/>
    </row>
    <row r="105" spans="2:18" hidden="1" x14ac:dyDescent="0.2">
      <c r="B105" s="66" t="s">
        <v>835</v>
      </c>
      <c r="C105" s="146" t="s">
        <v>1459</v>
      </c>
      <c r="D105" s="146" t="s">
        <v>1460</v>
      </c>
      <c r="E105" s="146" t="s">
        <v>1461</v>
      </c>
      <c r="F105" s="146" t="s">
        <v>1462</v>
      </c>
      <c r="G105" s="146" t="s">
        <v>1463</v>
      </c>
      <c r="H105" s="146" t="s">
        <v>2033</v>
      </c>
      <c r="I105" s="146" t="s">
        <v>1464</v>
      </c>
      <c r="J105" s="67" t="s">
        <v>2639</v>
      </c>
      <c r="K105" s="45"/>
      <c r="L105" s="45"/>
      <c r="M105" s="45"/>
      <c r="O105" s="13"/>
      <c r="R105" s="62"/>
    </row>
    <row r="106" spans="2:18" hidden="1" x14ac:dyDescent="0.2">
      <c r="B106" s="67" t="s">
        <v>14</v>
      </c>
      <c r="C106" s="67" t="s">
        <v>1895</v>
      </c>
      <c r="D106" s="67" t="s">
        <v>186</v>
      </c>
      <c r="E106" s="67" t="s">
        <v>1316</v>
      </c>
      <c r="F106" s="67" t="s">
        <v>1317</v>
      </c>
      <c r="G106" s="67" t="s">
        <v>1318</v>
      </c>
      <c r="H106" s="67" t="s">
        <v>2034</v>
      </c>
      <c r="I106" s="67" t="s">
        <v>1446</v>
      </c>
      <c r="J106" s="67" t="s">
        <v>2511</v>
      </c>
      <c r="K106" s="45"/>
      <c r="L106" s="45"/>
      <c r="M106" s="45"/>
      <c r="O106" s="13"/>
      <c r="R106" s="62"/>
    </row>
    <row r="107" spans="2:18" hidden="1" x14ac:dyDescent="0.2">
      <c r="B107" s="67" t="s">
        <v>15</v>
      </c>
      <c r="C107" s="67" t="s">
        <v>1896</v>
      </c>
      <c r="D107" s="67" t="s">
        <v>159</v>
      </c>
      <c r="E107" s="67" t="s">
        <v>1319</v>
      </c>
      <c r="F107" s="67" t="s">
        <v>1320</v>
      </c>
      <c r="G107" s="67" t="s">
        <v>1321</v>
      </c>
      <c r="H107" s="67" t="s">
        <v>2035</v>
      </c>
      <c r="I107" s="67" t="s">
        <v>1447</v>
      </c>
      <c r="J107" s="67" t="s">
        <v>2512</v>
      </c>
      <c r="K107" s="45"/>
      <c r="L107" s="45"/>
      <c r="M107" s="45"/>
      <c r="O107" s="13"/>
      <c r="R107" s="62"/>
    </row>
    <row r="108" spans="2:18" hidden="1" x14ac:dyDescent="0.2">
      <c r="B108" s="67" t="s">
        <v>16</v>
      </c>
      <c r="C108" s="67" t="s">
        <v>1897</v>
      </c>
      <c r="D108" s="67" t="s">
        <v>160</v>
      </c>
      <c r="E108" s="67" t="s">
        <v>135</v>
      </c>
      <c r="F108" s="67" t="s">
        <v>1322</v>
      </c>
      <c r="G108" s="67" t="s">
        <v>1323</v>
      </c>
      <c r="H108" s="67" t="s">
        <v>2036</v>
      </c>
      <c r="I108" s="67" t="s">
        <v>1860</v>
      </c>
      <c r="J108" s="67" t="s">
        <v>2513</v>
      </c>
      <c r="K108" s="45"/>
      <c r="L108" s="45"/>
      <c r="M108" s="45"/>
      <c r="O108" s="13"/>
      <c r="R108" s="62"/>
    </row>
    <row r="109" spans="2:18" hidden="1" x14ac:dyDescent="0.2">
      <c r="B109" s="67" t="s">
        <v>754</v>
      </c>
      <c r="C109" s="67" t="s">
        <v>1898</v>
      </c>
      <c r="D109" s="67" t="s">
        <v>1905</v>
      </c>
      <c r="E109" s="67" t="s">
        <v>2254</v>
      </c>
      <c r="F109" s="67" t="s">
        <v>1324</v>
      </c>
      <c r="G109" s="67" t="s">
        <v>1906</v>
      </c>
      <c r="H109" s="67" t="s">
        <v>2037</v>
      </c>
      <c r="I109" s="67" t="s">
        <v>1861</v>
      </c>
      <c r="J109" s="67" t="s">
        <v>2514</v>
      </c>
      <c r="K109" s="45"/>
      <c r="L109" s="45"/>
      <c r="M109" s="45"/>
      <c r="O109" s="13"/>
      <c r="R109" s="62"/>
    </row>
    <row r="110" spans="2:18" hidden="1" x14ac:dyDescent="0.2">
      <c r="B110" s="67" t="s">
        <v>755</v>
      </c>
      <c r="C110" s="67" t="s">
        <v>1899</v>
      </c>
      <c r="D110" s="67" t="s">
        <v>1325</v>
      </c>
      <c r="E110" s="67" t="s">
        <v>2255</v>
      </c>
      <c r="F110" s="67" t="s">
        <v>1326</v>
      </c>
      <c r="G110" s="67" t="s">
        <v>1327</v>
      </c>
      <c r="H110" s="67" t="s">
        <v>2038</v>
      </c>
      <c r="I110" s="67" t="s">
        <v>1448</v>
      </c>
      <c r="J110" s="67" t="s">
        <v>2515</v>
      </c>
      <c r="K110" s="45"/>
      <c r="L110" s="45"/>
      <c r="M110" s="45"/>
      <c r="O110" s="13"/>
      <c r="R110" s="62"/>
    </row>
    <row r="111" spans="2:18" hidden="1" x14ac:dyDescent="0.2">
      <c r="B111" s="67" t="s">
        <v>746</v>
      </c>
      <c r="C111" s="67" t="s">
        <v>1900</v>
      </c>
      <c r="D111" s="67" t="s">
        <v>1328</v>
      </c>
      <c r="E111" s="67" t="s">
        <v>2256</v>
      </c>
      <c r="F111" s="67" t="s">
        <v>1329</v>
      </c>
      <c r="G111" s="67" t="s">
        <v>1330</v>
      </c>
      <c r="H111" s="67" t="s">
        <v>2647</v>
      </c>
      <c r="I111" s="67" t="s">
        <v>1449</v>
      </c>
      <c r="J111" s="67" t="s">
        <v>2516</v>
      </c>
      <c r="K111" s="45"/>
      <c r="L111" s="45"/>
      <c r="M111" s="45"/>
      <c r="O111" s="13"/>
      <c r="R111" s="62"/>
    </row>
    <row r="112" spans="2:18" hidden="1" x14ac:dyDescent="0.2">
      <c r="B112" s="67" t="s">
        <v>692</v>
      </c>
      <c r="C112" s="67" t="s">
        <v>1901</v>
      </c>
      <c r="D112" s="67" t="s">
        <v>1331</v>
      </c>
      <c r="E112" s="67" t="s">
        <v>1332</v>
      </c>
      <c r="F112" s="67" t="s">
        <v>1333</v>
      </c>
      <c r="G112" s="67" t="s">
        <v>1334</v>
      </c>
      <c r="H112" s="67" t="s">
        <v>2039</v>
      </c>
      <c r="I112" s="67" t="s">
        <v>1450</v>
      </c>
      <c r="J112" s="67" t="s">
        <v>2517</v>
      </c>
      <c r="K112" s="45"/>
      <c r="L112" s="45"/>
      <c r="M112" s="45"/>
      <c r="O112" s="13"/>
      <c r="R112" s="62"/>
    </row>
    <row r="113" spans="2:18" hidden="1" x14ac:dyDescent="0.2">
      <c r="B113" s="67" t="s">
        <v>756</v>
      </c>
      <c r="C113" s="67" t="s">
        <v>1902</v>
      </c>
      <c r="D113" s="67" t="s">
        <v>1335</v>
      </c>
      <c r="E113" s="67" t="s">
        <v>2257</v>
      </c>
      <c r="F113" s="67" t="s">
        <v>1336</v>
      </c>
      <c r="G113" s="67" t="s">
        <v>1337</v>
      </c>
      <c r="H113" s="67" t="s">
        <v>2040</v>
      </c>
      <c r="I113" s="67" t="s">
        <v>1451</v>
      </c>
      <c r="J113" s="67" t="s">
        <v>2518</v>
      </c>
      <c r="K113" s="45"/>
      <c r="L113" s="45"/>
      <c r="M113" s="45"/>
      <c r="O113" s="13"/>
      <c r="R113" s="62"/>
    </row>
    <row r="114" spans="2:18" hidden="1" x14ac:dyDescent="0.2">
      <c r="B114" s="67" t="s">
        <v>693</v>
      </c>
      <c r="C114" s="67" t="s">
        <v>1903</v>
      </c>
      <c r="D114" s="67" t="s">
        <v>1338</v>
      </c>
      <c r="E114" s="67" t="s">
        <v>1339</v>
      </c>
      <c r="F114" s="67" t="s">
        <v>1340</v>
      </c>
      <c r="G114" s="67" t="s">
        <v>1341</v>
      </c>
      <c r="H114" s="67" t="s">
        <v>2041</v>
      </c>
      <c r="I114" s="67" t="s">
        <v>1452</v>
      </c>
      <c r="J114" s="67" t="s">
        <v>2519</v>
      </c>
      <c r="K114" s="45"/>
      <c r="L114" s="45"/>
      <c r="M114" s="45"/>
      <c r="O114" s="13"/>
      <c r="R114" s="62"/>
    </row>
    <row r="115" spans="2:18" hidden="1" x14ac:dyDescent="0.2">
      <c r="B115" s="67" t="s">
        <v>694</v>
      </c>
      <c r="C115" s="67" t="s">
        <v>1904</v>
      </c>
      <c r="D115" s="67" t="s">
        <v>1342</v>
      </c>
      <c r="E115" s="67" t="s">
        <v>2258</v>
      </c>
      <c r="F115" s="67" t="s">
        <v>1343</v>
      </c>
      <c r="G115" s="67" t="s">
        <v>1344</v>
      </c>
      <c r="H115" s="67" t="s">
        <v>2042</v>
      </c>
      <c r="I115" s="67" t="s">
        <v>1453</v>
      </c>
      <c r="J115" s="67" t="s">
        <v>2520</v>
      </c>
      <c r="K115" s="45"/>
      <c r="L115" s="45"/>
      <c r="M115" s="45"/>
      <c r="O115" s="13"/>
      <c r="R115" s="62"/>
    </row>
    <row r="116" spans="2:18" hidden="1" x14ac:dyDescent="0.2">
      <c r="B116" s="148" t="s">
        <v>795</v>
      </c>
      <c r="C116" s="148" t="s">
        <v>1060</v>
      </c>
      <c r="D116" s="148" t="s">
        <v>795</v>
      </c>
      <c r="E116" s="148" t="s">
        <v>795</v>
      </c>
      <c r="F116" s="148" t="s">
        <v>1061</v>
      </c>
      <c r="G116" s="148" t="s">
        <v>1062</v>
      </c>
      <c r="H116" s="148" t="s">
        <v>795</v>
      </c>
      <c r="I116" s="148" t="s">
        <v>1393</v>
      </c>
      <c r="J116" s="148" t="s">
        <v>2454</v>
      </c>
      <c r="K116" s="62"/>
      <c r="L116" s="62"/>
      <c r="M116" s="62"/>
      <c r="O116" s="13"/>
      <c r="R116" s="62"/>
    </row>
    <row r="117" spans="2:18" hidden="1" x14ac:dyDescent="0.2">
      <c r="B117" s="67" t="s">
        <v>101</v>
      </c>
      <c r="C117" s="45"/>
      <c r="D117" s="45"/>
      <c r="E117" s="45"/>
      <c r="F117" s="45"/>
      <c r="G117" s="45"/>
      <c r="H117" s="45"/>
      <c r="I117" s="45"/>
      <c r="J117" s="62"/>
      <c r="O117" s="13"/>
      <c r="R117" s="62"/>
    </row>
    <row r="118" spans="2:18" hidden="1" x14ac:dyDescent="0.2">
      <c r="B118" s="67" t="s">
        <v>102</v>
      </c>
      <c r="C118" s="45"/>
      <c r="D118" s="45"/>
      <c r="E118" s="45"/>
      <c r="F118" s="45"/>
      <c r="G118" s="45"/>
      <c r="H118" s="45"/>
      <c r="I118" s="45"/>
      <c r="O118" s="13"/>
      <c r="R118" s="62"/>
    </row>
    <row r="119" spans="2:18" hidden="1" x14ac:dyDescent="0.2">
      <c r="B119" s="67" t="s">
        <v>103</v>
      </c>
      <c r="C119" s="45"/>
      <c r="D119" s="45"/>
      <c r="E119" s="45"/>
      <c r="F119" s="45"/>
      <c r="G119" s="45"/>
      <c r="H119" s="45"/>
      <c r="I119" s="45"/>
      <c r="O119" s="13"/>
      <c r="R119" s="62"/>
    </row>
    <row r="120" spans="2:18" hidden="1" x14ac:dyDescent="0.2">
      <c r="B120" s="67" t="s">
        <v>104</v>
      </c>
      <c r="C120" s="45"/>
      <c r="D120" s="45"/>
      <c r="E120" s="45"/>
      <c r="F120" s="45"/>
      <c r="G120" s="45"/>
      <c r="H120" s="45"/>
      <c r="I120" s="45"/>
      <c r="O120" s="13"/>
      <c r="R120" s="62"/>
    </row>
    <row r="121" spans="2:18" hidden="1" x14ac:dyDescent="0.2">
      <c r="B121" s="67" t="s">
        <v>190</v>
      </c>
      <c r="C121" s="91"/>
      <c r="D121" s="91"/>
      <c r="E121" s="91"/>
      <c r="F121" s="91"/>
      <c r="G121" s="91"/>
      <c r="H121" s="91"/>
      <c r="I121" s="62"/>
      <c r="O121" s="13"/>
      <c r="R121" s="62"/>
    </row>
    <row r="122" spans="2:18" hidden="1" x14ac:dyDescent="0.2">
      <c r="O122" s="13"/>
      <c r="R122" s="62"/>
    </row>
    <row r="123" spans="2:18" hidden="1" x14ac:dyDescent="0.2">
      <c r="B123" s="118"/>
      <c r="O123" s="13"/>
      <c r="R123" s="62"/>
    </row>
    <row r="124" spans="2:18" hidden="1" x14ac:dyDescent="0.2">
      <c r="O124" s="13"/>
      <c r="R124" s="62"/>
    </row>
    <row r="125" spans="2:18" hidden="1" x14ac:dyDescent="0.2">
      <c r="R125" s="62"/>
    </row>
    <row r="126" spans="2:18" ht="25.5" hidden="1" x14ac:dyDescent="0.2">
      <c r="B126" s="93" t="s">
        <v>688</v>
      </c>
      <c r="D126" s="93"/>
      <c r="E126" s="95" t="s">
        <v>689</v>
      </c>
      <c r="F126" s="95"/>
      <c r="G126" s="95"/>
      <c r="H126" s="95"/>
    </row>
    <row r="127" spans="2:18" hidden="1" x14ac:dyDescent="0.2">
      <c r="B127" s="93" t="s">
        <v>839</v>
      </c>
      <c r="E127" s="93"/>
      <c r="F127" s="93"/>
      <c r="G127" s="93"/>
      <c r="H127" s="93"/>
    </row>
    <row r="128" spans="2:18" hidden="1" x14ac:dyDescent="0.2">
      <c r="B128" s="93" t="s">
        <v>840</v>
      </c>
      <c r="E128" s="93"/>
      <c r="F128" s="93"/>
      <c r="G128" s="93"/>
      <c r="H128" s="93"/>
    </row>
    <row r="129" spans="2:8" hidden="1" x14ac:dyDescent="0.2">
      <c r="B129" s="93" t="s">
        <v>744</v>
      </c>
      <c r="E129" s="93"/>
      <c r="F129" s="93"/>
      <c r="G129" s="93"/>
      <c r="H129" s="93"/>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F3:H3"/>
    <mergeCell ref="G55:J55"/>
    <mergeCell ref="B7:J7"/>
    <mergeCell ref="B20:J20"/>
    <mergeCell ref="B57:J57"/>
    <mergeCell ref="G67:J67"/>
    <mergeCell ref="G69:J69"/>
    <mergeCell ref="D55:E55"/>
    <mergeCell ref="G59:J59"/>
    <mergeCell ref="H26:J26"/>
    <mergeCell ref="D19:E19"/>
    <mergeCell ref="D11:J11"/>
    <mergeCell ref="H51:J51"/>
    <mergeCell ref="H39:J39"/>
    <mergeCell ref="D28:E28"/>
    <mergeCell ref="D29:E29"/>
    <mergeCell ref="D30:E30"/>
    <mergeCell ref="D31:E31"/>
    <mergeCell ref="D34:E34"/>
    <mergeCell ref="D35:E35"/>
    <mergeCell ref="H45:J45"/>
    <mergeCell ref="D54:E54"/>
    <mergeCell ref="D23:E23"/>
    <mergeCell ref="D47:E47"/>
    <mergeCell ref="G34:J34"/>
    <mergeCell ref="G35:J35"/>
    <mergeCell ref="G36:J36"/>
    <mergeCell ref="G37:J37"/>
    <mergeCell ref="D22:E22"/>
    <mergeCell ref="D24:E24"/>
    <mergeCell ref="D25:E25"/>
    <mergeCell ref="D53:E53"/>
    <mergeCell ref="D52:E52"/>
    <mergeCell ref="G41:J41"/>
    <mergeCell ref="G42:J42"/>
    <mergeCell ref="G43:J43"/>
    <mergeCell ref="G46:J46"/>
    <mergeCell ref="G47:J47"/>
    <mergeCell ref="G52:J52"/>
    <mergeCell ref="G53:J53"/>
    <mergeCell ref="D43:E43"/>
    <mergeCell ref="D46:E46"/>
    <mergeCell ref="G54:J54"/>
    <mergeCell ref="G22:J22"/>
    <mergeCell ref="G23:J23"/>
    <mergeCell ref="G24:J24"/>
    <mergeCell ref="G25:J25"/>
    <mergeCell ref="G28:J28"/>
    <mergeCell ref="G29:J29"/>
    <mergeCell ref="G40:J40"/>
    <mergeCell ref="A1:K1"/>
    <mergeCell ref="D2:J2"/>
    <mergeCell ref="D8:J8"/>
    <mergeCell ref="D13:J13"/>
    <mergeCell ref="D18:E18"/>
    <mergeCell ref="D49:E49"/>
    <mergeCell ref="G48:J48"/>
    <mergeCell ref="G49:J49"/>
    <mergeCell ref="D36:E36"/>
    <mergeCell ref="D37:E37"/>
    <mergeCell ref="G30:J30"/>
    <mergeCell ref="G31:J31"/>
    <mergeCell ref="D40:E40"/>
    <mergeCell ref="D41:E41"/>
    <mergeCell ref="D42:E42"/>
    <mergeCell ref="D48:E48"/>
    <mergeCell ref="L4:L6"/>
    <mergeCell ref="L8:L17"/>
    <mergeCell ref="D12:J12"/>
    <mergeCell ref="D16:J16"/>
    <mergeCell ref="D17:J17"/>
    <mergeCell ref="D14:J14"/>
    <mergeCell ref="B6:J6"/>
    <mergeCell ref="D15:J15"/>
    <mergeCell ref="D10:J10"/>
    <mergeCell ref="B10:B11"/>
    <mergeCell ref="B4:H4"/>
    <mergeCell ref="I4:J4"/>
    <mergeCell ref="D9:G9"/>
    <mergeCell ref="K81:S81"/>
    <mergeCell ref="G58:I58"/>
    <mergeCell ref="D77:E77"/>
    <mergeCell ref="G60:J60"/>
    <mergeCell ref="G70:J70"/>
    <mergeCell ref="G72:J72"/>
    <mergeCell ref="D75:E75"/>
    <mergeCell ref="D71:E71"/>
    <mergeCell ref="D73:E73"/>
    <mergeCell ref="D69:E69"/>
    <mergeCell ref="D65:E65"/>
    <mergeCell ref="D67:E67"/>
    <mergeCell ref="D63:E63"/>
    <mergeCell ref="A79:J79"/>
    <mergeCell ref="D61:E61"/>
    <mergeCell ref="D59:E59"/>
    <mergeCell ref="B78:J78"/>
    <mergeCell ref="G73:J73"/>
    <mergeCell ref="G75:J75"/>
    <mergeCell ref="G77:J77"/>
    <mergeCell ref="G61:J61"/>
    <mergeCell ref="G63:J63"/>
    <mergeCell ref="G65:J65"/>
    <mergeCell ref="G71:J71"/>
  </mergeCells>
  <phoneticPr fontId="4" type="noConversion"/>
  <conditionalFormatting sqref="D8">
    <cfRule type="expression" dxfId="309" priority="164">
      <formula>IF($D$8="",TRUE)</formula>
    </cfRule>
  </conditionalFormatting>
  <conditionalFormatting sqref="D14">
    <cfRule type="expression" dxfId="308" priority="161">
      <formula>IF($D$14="",TRUE)</formula>
    </cfRule>
  </conditionalFormatting>
  <conditionalFormatting sqref="D16">
    <cfRule type="expression" dxfId="307" priority="158">
      <formula>IF($D$16="",TRUE)</formula>
    </cfRule>
  </conditionalFormatting>
  <conditionalFormatting sqref="D22:E22">
    <cfRule type="expression" dxfId="306" priority="146">
      <formula>IF($D$22="",TRUE)</formula>
    </cfRule>
  </conditionalFormatting>
  <conditionalFormatting sqref="D23:E23">
    <cfRule type="expression" dxfId="305" priority="144">
      <formula>IF($D$23="",TRUE)</formula>
    </cfRule>
  </conditionalFormatting>
  <conditionalFormatting sqref="D24:E24">
    <cfRule type="expression" dxfId="304" priority="143">
      <formula>IF($D$24="",TRUE)</formula>
    </cfRule>
  </conditionalFormatting>
  <conditionalFormatting sqref="D25:E25">
    <cfRule type="expression" dxfId="303" priority="142">
      <formula>IF($D$25="",TRUE)</formula>
    </cfRule>
  </conditionalFormatting>
  <conditionalFormatting sqref="D69 D71 D73 D75 D77 D59 D61 D63 D65 D67 D9 D18">
    <cfRule type="expression" dxfId="302" priority="112">
      <formula>IF(D9="",TRUE)</formula>
    </cfRule>
  </conditionalFormatting>
  <conditionalFormatting sqref="D40">
    <cfRule type="expression" dxfId="301" priority="92">
      <formula>IF(F40=1,TRUE)</formula>
    </cfRule>
    <cfRule type="expression" dxfId="300" priority="93">
      <formula>IF(D40="",TRUE)</formula>
    </cfRule>
  </conditionalFormatting>
  <conditionalFormatting sqref="D52">
    <cfRule type="expression" dxfId="299" priority="90">
      <formula>IF(F52=1,TRUE)</formula>
    </cfRule>
    <cfRule type="expression" dxfId="298" priority="91">
      <formula>IF(D52="",TRUE)</formula>
    </cfRule>
  </conditionalFormatting>
  <conditionalFormatting sqref="D41">
    <cfRule type="expression" dxfId="297" priority="76">
      <formula>IF(F41=1,TRUE)</formula>
    </cfRule>
    <cfRule type="expression" dxfId="296" priority="77">
      <formula>IF(D41="",TRUE)</formula>
    </cfRule>
  </conditionalFormatting>
  <conditionalFormatting sqref="D42">
    <cfRule type="expression" dxfId="295" priority="74">
      <formula>IF(F42=1,TRUE)</formula>
    </cfRule>
    <cfRule type="expression" dxfId="294" priority="75">
      <formula>IF(D42="",TRUE)</formula>
    </cfRule>
  </conditionalFormatting>
  <conditionalFormatting sqref="D43">
    <cfRule type="expression" dxfId="293" priority="72">
      <formula>IF(F43=1,TRUE)</formula>
    </cfRule>
    <cfRule type="expression" dxfId="292" priority="73">
      <formula>IF(D43="",TRUE)</formula>
    </cfRule>
  </conditionalFormatting>
  <conditionalFormatting sqref="D53">
    <cfRule type="expression" dxfId="291" priority="70">
      <formula>IF(F53=1,TRUE)</formula>
    </cfRule>
    <cfRule type="expression" dxfId="290" priority="71">
      <formula>IF(D53="",TRUE)</formula>
    </cfRule>
  </conditionalFormatting>
  <conditionalFormatting sqref="D54">
    <cfRule type="expression" dxfId="289" priority="68">
      <formula>IF(F54=1,TRUE)</formula>
    </cfRule>
    <cfRule type="expression" dxfId="288" priority="69">
      <formula>IF(D54="",TRUE)</formula>
    </cfRule>
  </conditionalFormatting>
  <conditionalFormatting sqref="D55">
    <cfRule type="expression" dxfId="287" priority="66">
      <formula>IF(F55=1,TRUE)</formula>
    </cfRule>
    <cfRule type="expression" dxfId="286" priority="67">
      <formula>IF(D55="",TRUE)</formula>
    </cfRule>
  </conditionalFormatting>
  <conditionalFormatting sqref="I3">
    <cfRule type="cellIs" dxfId="285" priority="51" operator="equal">
      <formula>"1 or more required fields need to be populated"</formula>
    </cfRule>
  </conditionalFormatting>
  <conditionalFormatting sqref="D46">
    <cfRule type="expression" dxfId="284" priority="36">
      <formula>IF(F46=1,TRUE)</formula>
    </cfRule>
    <cfRule type="expression" dxfId="283" priority="37">
      <formula>IF(D46="",TRUE)</formula>
    </cfRule>
  </conditionalFormatting>
  <conditionalFormatting sqref="D47">
    <cfRule type="expression" dxfId="282" priority="34">
      <formula>IF(F47=1,TRUE)</formula>
    </cfRule>
    <cfRule type="expression" dxfId="281" priority="35">
      <formula>IF(D47="",TRUE)</formula>
    </cfRule>
  </conditionalFormatting>
  <conditionalFormatting sqref="D48">
    <cfRule type="expression" dxfId="280" priority="32">
      <formula>IF(F48=1,TRUE)</formula>
    </cfRule>
    <cfRule type="expression" dxfId="279" priority="33">
      <formula>IF(D48="",TRUE)</formula>
    </cfRule>
  </conditionalFormatting>
  <conditionalFormatting sqref="D49">
    <cfRule type="expression" dxfId="278" priority="30">
      <formula>IF(F49=1,TRUE)</formula>
    </cfRule>
    <cfRule type="expression" dxfId="277" priority="31">
      <formula>IF(D49="",TRUE)</formula>
    </cfRule>
  </conditionalFormatting>
  <conditionalFormatting sqref="D28">
    <cfRule type="expression" dxfId="276" priority="20">
      <formula>IF(F28=1,TRUE)</formula>
    </cfRule>
    <cfRule type="expression" dxfId="275" priority="21">
      <formula>IF(D28="",TRUE)</formula>
    </cfRule>
  </conditionalFormatting>
  <conditionalFormatting sqref="D29">
    <cfRule type="expression" dxfId="274" priority="18">
      <formula>IF(F29=1,TRUE)</formula>
    </cfRule>
    <cfRule type="expression" dxfId="273" priority="19">
      <formula>IF(D29="",TRUE)</formula>
    </cfRule>
  </conditionalFormatting>
  <conditionalFormatting sqref="D30">
    <cfRule type="expression" dxfId="272" priority="16">
      <formula>IF(F30=1,TRUE)</formula>
    </cfRule>
    <cfRule type="expression" dxfId="271" priority="17">
      <formula>IF(D30="",TRUE)</formula>
    </cfRule>
  </conditionalFormatting>
  <conditionalFormatting sqref="D31">
    <cfRule type="expression" dxfId="270" priority="14">
      <formula>IF(F31=1,TRUE)</formula>
    </cfRule>
    <cfRule type="expression" dxfId="269" priority="15">
      <formula>IF(D31="",TRUE)</formula>
    </cfRule>
  </conditionalFormatting>
  <conditionalFormatting sqref="D34">
    <cfRule type="expression" dxfId="268" priority="12">
      <formula>IF(F34=1,TRUE)</formula>
    </cfRule>
    <cfRule type="expression" dxfId="267" priority="13">
      <formula>IF(D34="",TRUE)</formula>
    </cfRule>
  </conditionalFormatting>
  <conditionalFormatting sqref="D35">
    <cfRule type="expression" dxfId="266" priority="10">
      <formula>IF(F35=1,TRUE)</formula>
    </cfRule>
    <cfRule type="expression" dxfId="265" priority="11">
      <formula>IF(D35="",TRUE)</formula>
    </cfRule>
  </conditionalFormatting>
  <conditionalFormatting sqref="D36">
    <cfRule type="expression" dxfId="264" priority="8">
      <formula>IF(F36=1,TRUE)</formula>
    </cfRule>
    <cfRule type="expression" dxfId="263" priority="9">
      <formula>IF(D36="",TRUE)</formula>
    </cfRule>
  </conditionalFormatting>
  <conditionalFormatting sqref="D37">
    <cfRule type="expression" dxfId="262" priority="6">
      <formula>IF(F37=1,TRUE)</formula>
    </cfRule>
    <cfRule type="expression" dxfId="261" priority="7">
      <formula>IF(D37="",TRUE)</formula>
    </cfRule>
  </conditionalFormatting>
  <conditionalFormatting sqref="D10">
    <cfRule type="expression" dxfId="260" priority="4">
      <formula>IF(N11=1,TRUE)</formula>
    </cfRule>
  </conditionalFormatting>
  <conditionalFormatting sqref="D11:J11">
    <cfRule type="expression" dxfId="259" priority="3">
      <formula>IF(N11=1,TRUE)</formula>
    </cfRule>
  </conditionalFormatting>
  <conditionalFormatting sqref="D10:J10">
    <cfRule type="expression" dxfId="258" priority="1">
      <formula>IF(D10&lt;&gt;0,TRUE)</formula>
    </cfRule>
    <cfRule type="expression" dxfId="257"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Français,Português,Deutsch,Español,italiano"</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2929"/>
  <sheetViews>
    <sheetView showZeros="0" zoomScale="75" zoomScaleNormal="75" zoomScalePageLayoutView="75" workbookViewId="0">
      <pane ySplit="4" topLeftCell="A5" activePane="bottomLeft" state="frozen"/>
      <selection pane="bottomLeft" activeCell="A5" sqref="A5"/>
    </sheetView>
  </sheetViews>
  <sheetFormatPr defaultColWidth="8.75" defaultRowHeight="12.75" x14ac:dyDescent="0.2"/>
  <cols>
    <col min="1" max="1" width="1.5" style="241" customWidth="1"/>
    <col min="2" max="2" width="13.375" style="42" customWidth="1"/>
    <col min="3" max="4" width="40.5" style="42" customWidth="1"/>
    <col min="5" max="5" width="25.75" style="42" customWidth="1"/>
    <col min="6" max="6" width="9.875" style="42" customWidth="1"/>
    <col min="7" max="7" width="25.125" style="42" customWidth="1"/>
    <col min="8" max="8" width="24.25" style="42" customWidth="1"/>
    <col min="9" max="9" width="18.375" style="42" customWidth="1"/>
    <col min="10" max="10" width="27.375" style="42" customWidth="1"/>
    <col min="11" max="11" width="20.625" style="42" customWidth="1"/>
    <col min="12" max="12" width="35.125" style="42" customWidth="1"/>
    <col min="13" max="13" width="42.125" style="42" customWidth="1"/>
    <col min="14" max="14" width="30.125" style="42" customWidth="1"/>
    <col min="15" max="15" width="19.5" style="42" customWidth="1"/>
    <col min="16" max="16" width="8.75" style="42"/>
    <col min="17" max="17" width="39.25" style="42" customWidth="1"/>
    <col min="18" max="21" width="8.75" style="42" customWidth="1"/>
    <col min="22" max="16384" width="8.75" style="42"/>
  </cols>
  <sheetData>
    <row r="1" spans="1:18" ht="13.5" thickTop="1" x14ac:dyDescent="0.2">
      <c r="B1" s="316"/>
      <c r="C1" s="316"/>
      <c r="D1" s="316"/>
      <c r="E1" s="316"/>
      <c r="F1" s="316"/>
      <c r="G1" s="316"/>
      <c r="H1" s="316"/>
      <c r="I1" s="316"/>
      <c r="J1" s="316"/>
      <c r="K1" s="316"/>
      <c r="L1" s="316"/>
      <c r="M1" s="316"/>
      <c r="N1" s="316"/>
      <c r="O1" s="317"/>
      <c r="Q1" s="95"/>
      <c r="R1" s="91"/>
    </row>
    <row r="2" spans="1:18" ht="27.6" customHeight="1" x14ac:dyDescent="0.2">
      <c r="B2" s="322" t="str">
        <f>IF(Declaration!$D$3="English",D2522,IF(Declaration!$D$3="中文 Chinese",E2522,IF(Declaration!$D$3="日本語 Japanese",F2522,IF(Declaration!$D$3="한국어 Korean",G2522,IF(Declaration!$D$3="Français",H2522,IF(Declaration!$D$3="Português",I2522,IF(Declaration!$D$3="Deutsch",J2522,IF(Declaration!$D$3="Español",K2522,IF(Declaration!$D$3="italiano",L2522)))))))))</f>
        <v>To begin:
Step 1. Select Metal in column B
Step 2. Select from dropdown in column C
Step 3. If dropdown selection is "Smelter Not Listed" complete columns D &amp; E
Step 4. Enter all available smelter information in columns F thru N</v>
      </c>
      <c r="C2" s="323"/>
      <c r="D2" s="323"/>
      <c r="E2" s="194"/>
      <c r="F2" s="194"/>
      <c r="G2" s="194"/>
      <c r="H2" s="195"/>
      <c r="I2" s="320" t="str">
        <f>IF(Declaration!$D$3="English",D2521,IF(Declaration!$D$3="中文 Chinese",E2521,IF(Declaration!$D$3="日本語 Japanese",F2521,IF(Declaration!$D$3="한국어 Korean",G2521,IF(Declaration!$D$3="Français",H2521,IF(Declaration!$D$3="Português",I2521,IF(Declaration!$D$3="Deutsch",J2521,IF(Declaration!$D$3="Español",K2521,IF(Declaration!$D$3="italiano",L2521)))))))))</f>
        <v>Link to "CFS Compliant Smelter List"</v>
      </c>
      <c r="J2" s="321"/>
      <c r="K2" s="321"/>
      <c r="L2" s="321"/>
      <c r="M2" s="321"/>
      <c r="N2" s="321"/>
      <c r="O2" s="123"/>
      <c r="R2" s="95"/>
    </row>
    <row r="3" spans="1:18" ht="102" customHeight="1" x14ac:dyDescent="0.2">
      <c r="B3" s="324"/>
      <c r="C3" s="325"/>
      <c r="D3" s="325"/>
      <c r="E3" s="221" t="s">
        <v>795</v>
      </c>
      <c r="F3" s="196"/>
      <c r="G3" s="196"/>
      <c r="H3" s="197"/>
      <c r="I3" s="319"/>
      <c r="J3" s="319"/>
      <c r="K3" s="125"/>
      <c r="L3" s="125"/>
      <c r="M3" s="125"/>
      <c r="N3" s="82" t="s">
        <v>2634</v>
      </c>
      <c r="O3" s="123"/>
    </row>
    <row r="4" spans="1:18" s="43" customFormat="1" ht="63" x14ac:dyDescent="0.25">
      <c r="A4" s="242"/>
      <c r="B4" s="240" t="str">
        <f>IF(Declaration!$D$3="English",D2508,IF(Declaration!$D$3="中文 Chinese",E2508,IF(Declaration!$D$3="日本語 Japanese",F2508,IF(Declaration!$D$3="한국어 Korean",G2508,IF(Declaration!$D$3="Français",H2508,IF(Declaration!$D$3="Português",I2508,IF(Declaration!$D$3="Deutsch",J2508,IF(Declaration!$D$3="Español",K2508,IF(Declaration!$D$3="italiano",L2508)))))))))</f>
        <v>Metal (*)</v>
      </c>
      <c r="C4" s="240" t="str">
        <f>IF(Declaration!$D$3="English",D2509,IF(Declaration!$D$3="中文 Chinese",E2509,IF(Declaration!$D$3="日本語 Japanese",F2509,IF(Declaration!$D$3="한국어 Korean",G2509,IF(Declaration!$D$3="Français",H2509,IF(Declaration!$D$3="Português",I2509,IF(Declaration!$D$3="Deutsch",J2509,IF(Declaration!$D$3="Español",K2509,IF(Declaration!$D$3="italiano",L2509)))))))))</f>
        <v>Smelter Reference List (*)</v>
      </c>
      <c r="D4" s="240" t="str">
        <f>IF(Declaration!$D$3="English",D2510,IF(Declaration!$D$3="中文 Chinese",E2510,IF(Declaration!$D$3="日本語 Japanese",F2510,IF(Declaration!$D$3="한국어 Korean",G2510,IF(Declaration!$D$3="Français",H2510,IF(Declaration!$D$3="Português",I2510,IF(Declaration!$D$3="Deutsch",J2510,IF(Declaration!$D$3="Español",K2510,IF(Declaration!$D$3="italiano",L2510)))))))))</f>
        <v>Standard Smelter Names (*)</v>
      </c>
      <c r="E4" s="240" t="str">
        <f>IF(Declaration!$D$3="English",D2511,IF(Declaration!$D$3="中文 Chinese",E2511,IF(Declaration!$D$3="日本語 Japanese",F2511,IF(Declaration!$D$3="한국어 Korean",G2511,IF(Declaration!$D$3="Français",H2511,IF(Declaration!$D$3="Português",I2511,IF(Declaration!$D$3="Deutsch",J2511,IF(Declaration!$D$3="Español",K2511,IF(Declaration!$D$3="italiano",L2511)))))))))</f>
        <v>Smelter Facility Location: Country (*)</v>
      </c>
      <c r="F4" s="240" t="str">
        <f>IF(Declaration!$D$3="English",D2523,IF(Declaration!$D$3="中文 Chinese",E2523,IF(Declaration!$D$3="日本語 Japanese",F2523,IF(Declaration!$D$3="한국어 Korean",G2523,IF(Declaration!$D$3="Français",H2523,IF(Declaration!$D$3="Português",I2523,IF(Declaration!$D$3="Deutsch",J2523,IF(Declaration!$D$3="Español",K2523,IF(Declaration!$D$3="italiano",L2523)))))))))</f>
        <v>Smelter ID</v>
      </c>
      <c r="G4" s="240" t="str">
        <f>IF(Declaration!$D$3="English",D2512,IF(Declaration!$D$3="中文 Chinese",E2512,IF(Declaration!$D$3="日本語 Japanese",F2512,IF(Declaration!$D$3="한국어 Korean",G2512,IF(Declaration!$D$3="Français",H2512,IF(Declaration!$D$3="Português",I2512,IF(Declaration!$D$3="Deutsch",J2512,IF(Declaration!$D$3="Español",K2512,IF(Declaration!$D$3="italiano",L2512)))))))))</f>
        <v>Smelter Facility Location: Street address</v>
      </c>
      <c r="H4" s="240" t="str">
        <f>IF(Declaration!$D$3="English",D2513,IF(Declaration!$D$3="中文 Chinese",E2513,IF(Declaration!$D$3="日本語 Japanese",F2513,IF(Declaration!$D$3="한국어 Korean",G2513,IF(Declaration!$D$3="Français",H2513,IF(Declaration!$D$3="Português",I2513,IF(Declaration!$D$3="Deutsch",J2513,IF(Declaration!$D$3="Español",K2513,IF(Declaration!$D$3="italiano",L2513)))))))))</f>
        <v>Smelter Facility Location: City</v>
      </c>
      <c r="I4" s="240" t="str">
        <f>IF(Declaration!$D$3="English",D2514,IF(Declaration!$D$3="中文 Chinese",E2514,IF(Declaration!$D$3="日本語 Japanese",F2514,IF(Declaration!$D$3="한국어 Korean",G2514,IF(Declaration!$D$3="Français",H2514,IF(Declaration!$D$3="Português",I2514,IF(Declaration!$D$3="Deutsch",J2514,IF(Declaration!$D$3="Español",K2514,IF(Declaration!$D$3="italiano",L2514)))))))))</f>
        <v>Smelter Facility Location: State / Province</v>
      </c>
      <c r="J4" s="240" t="str">
        <f>IF(Declaration!$D$3="English",D2515,IF(Declaration!$D$3="中文 Chinese",E2515,IF(Declaration!$D$3="日本語 Japanese",F2515,IF(Declaration!$D$3="한국어 Korean",G2515,IF(Declaration!$D$3="Français",H2515,IF(Declaration!$D$3="Português",I2515,IF(Declaration!$D$3="Deutsch",J2515,IF(Declaration!$D$3="Español",K2515,IF(Declaration!$D$3="italiano",L2515)))))))))</f>
        <v>Smelter Facility Contact Name</v>
      </c>
      <c r="K4" s="240" t="str">
        <f>IF(Declaration!$D$3="English",D2516,IF(Declaration!$D$3="中文 Chinese",E2516,IF(Declaration!$D$3="日本語 Japanese",F2516,IF(Declaration!$D$3="한국어 Korean",G2516,IF(Declaration!$D$3="Français",H2516,IF(Declaration!$D$3="Português",I2516,IF(Declaration!$D$3="Deutsch",J2516,IF(Declaration!$D$3="Español",K2516,IF(Declaration!$D$3="italiano",L2516)))))))))</f>
        <v>Smelter Facility Contact Email</v>
      </c>
      <c r="L4" s="240" t="str">
        <f>IF(Declaration!$D$3="English",D2517,IF(Declaration!$D$3="中文 Chinese",E2517,IF(Declaration!$D$3="日本語 Japanese",F2517,IF(Declaration!$D$3="한국어 Korean",G2517,IF(Declaration!$D$3="Français",H2517,IF(Declaration!$D$3="Português",I2517,IF(Declaration!$D$3="Deutsch",J2517,IF(Declaration!$D$3="Español",K2517,IF(Declaration!$D$3="italiano",L2517)))))))))</f>
        <v>Proposed next steps, if applicable</v>
      </c>
      <c r="M4" s="240" t="str">
        <f>IF(Declaration!$D$3="English",D2518,IF(Declaration!$D$3="中文 Chinese",E2518,IF(Declaration!$D$3="日本語 Japanese",F2518,IF(Declaration!$D$3="한국어 Korean",G2518,IF(Declaration!$D$3="Français",H2518,IF(Declaration!$D$3="Português",I2518,IF(Declaration!$D$3="Deutsch",J2518,IF(Declaration!$D$3="Español",K2518,IF(Declaration!$D$3="italiano",L2518)))))))))</f>
        <v>Name of Mine(s) or if recycled or scrap sourced, state recycled or scrap</v>
      </c>
      <c r="N4" s="240" t="str">
        <f>IF(Declaration!$D$3="English",D2519,IF(Declaration!$D$3="中文 Chinese",E2519,IF(Declaration!$D$3="日本語 Japanese",F2519,IF(Declaration!$D$3="한국어 Korean",G2519,IF(Declaration!$D$3="Français",H2519,IF(Declaration!$D$3="Português",I2519,IF(Declaration!$D$3="Deutsch",J2519,IF(Declaration!$D$3="Español",K2519,IF(Declaration!$D$3="italiano",L2519)))))))))</f>
        <v>Location (Country) of Mine(s) or if recycled or scrap sourced, state recycled or scrap</v>
      </c>
      <c r="O4" s="240" t="str">
        <f>IF(Declaration!$D$3="English",D2520,IF(Declaration!$D$3="中文 Chinese",E2520,IF(Declaration!$D$3="日本語 Japanese",F2520,IF(Declaration!$D$3="한국어 Korean",G2520,IF(Declaration!$D$3="Français",H2520,IF(Declaration!$D$3="Português",I2520,IF(Declaration!$D$3="Deutsch",J2520,IF(Declaration!$D$3="Español",K2520,IF(Declaration!$D$3="italiano",L2520)))))))))</f>
        <v>Comments</v>
      </c>
      <c r="P4" s="19"/>
      <c r="R4" s="159"/>
    </row>
    <row r="5" spans="1:18" s="243" customFormat="1" ht="15.75" x14ac:dyDescent="0.25">
      <c r="B5" s="244" t="s">
        <v>1497</v>
      </c>
      <c r="C5" s="245" t="s">
        <v>711</v>
      </c>
      <c r="D5" s="245" t="s">
        <v>1914</v>
      </c>
      <c r="E5" s="244" t="s">
        <v>491</v>
      </c>
      <c r="F5" s="189" t="str">
        <f>IF(ISNA(VLOOKUP(D5,'Standard Smelter Names'!$B$3:$E$187,4,FALSE)),"",VLOOKUP(D5,'Standard Smelter Names'!$B$3:$E$187,4,FALSE))</f>
        <v/>
      </c>
      <c r="G5" s="189"/>
      <c r="H5" s="189"/>
      <c r="I5" s="189"/>
      <c r="J5" s="189"/>
      <c r="K5" s="189"/>
      <c r="L5" s="189"/>
      <c r="M5" s="189"/>
      <c r="N5" s="189"/>
      <c r="O5" s="211"/>
      <c r="P5" s="210"/>
    </row>
    <row r="6" spans="1:18" s="191" customFormat="1" ht="15.75" x14ac:dyDescent="0.25">
      <c r="B6" s="244" t="s">
        <v>1498</v>
      </c>
      <c r="C6" s="245" t="s">
        <v>1967</v>
      </c>
      <c r="D6" s="245" t="s">
        <v>2689</v>
      </c>
      <c r="E6" s="244" t="s">
        <v>658</v>
      </c>
      <c r="F6" s="189" t="str">
        <f>IF(ISNA(VLOOKUP(D6,'Standard Smelter Names'!$B$3:$E$187,4,FALSE)),"",VLOOKUP(D6,'Standard Smelter Names'!$B$3:$E$187,4,FALSE))</f>
        <v/>
      </c>
      <c r="G6" s="189"/>
      <c r="H6" s="189"/>
      <c r="I6" s="189"/>
      <c r="J6" s="189"/>
      <c r="K6" s="189"/>
      <c r="L6" s="189"/>
      <c r="M6" s="189"/>
      <c r="N6" s="189"/>
      <c r="O6" s="211"/>
      <c r="P6" s="210"/>
    </row>
    <row r="7" spans="1:18" s="191" customFormat="1" ht="15.75" x14ac:dyDescent="0.25">
      <c r="B7" s="244" t="s">
        <v>1499</v>
      </c>
      <c r="C7" s="245" t="s">
        <v>1983</v>
      </c>
      <c r="D7" s="245" t="s">
        <v>1983</v>
      </c>
      <c r="E7" s="244" t="s">
        <v>658</v>
      </c>
      <c r="F7" s="189" t="str">
        <f>IF(ISNA(VLOOKUP(D7,'Standard Smelter Names'!$B$3:$E$187,4,FALSE)),"",VLOOKUP(D7,'Standard Smelter Names'!$B$3:$E$187,4,FALSE))</f>
        <v/>
      </c>
      <c r="G7" s="189"/>
      <c r="H7" s="189"/>
      <c r="I7" s="189"/>
      <c r="J7" s="189"/>
      <c r="K7" s="189"/>
      <c r="L7" s="189"/>
      <c r="M7" s="189"/>
      <c r="N7" s="189"/>
      <c r="O7" s="211"/>
      <c r="P7" s="210"/>
    </row>
    <row r="8" spans="1:18" s="191" customFormat="1" ht="15.75" x14ac:dyDescent="0.25">
      <c r="B8" s="244" t="s">
        <v>1500</v>
      </c>
      <c r="C8" s="246" t="s">
        <v>2690</v>
      </c>
      <c r="D8" s="245" t="s">
        <v>2690</v>
      </c>
      <c r="E8" s="247" t="s">
        <v>477</v>
      </c>
      <c r="F8" s="189" t="str">
        <f>IF(ISNA(VLOOKUP(D8,'Standard Smelter Names'!$B$3:$E$187,4,FALSE)),"",VLOOKUP(D8,'Standard Smelter Names'!$B$3:$E$187,4,FALSE))</f>
        <v/>
      </c>
      <c r="G8" s="189"/>
      <c r="H8" s="189"/>
      <c r="I8" s="189"/>
      <c r="J8" s="189"/>
      <c r="K8" s="189"/>
      <c r="L8" s="189"/>
      <c r="M8" s="189"/>
      <c r="N8" s="189"/>
      <c r="O8" s="211"/>
      <c r="P8" s="210"/>
    </row>
    <row r="9" spans="1:18" s="191" customFormat="1" ht="15.75" x14ac:dyDescent="0.25">
      <c r="B9" s="189"/>
      <c r="C9" s="190"/>
      <c r="D9" s="190" t="str">
        <f t="shared" ref="D9:D68" si="0">IF(ISNA(VLOOKUP(C9,$G$2525:$I$2929,3,FALSE)),"",VLOOKUP(C9,$G$2525:$I$2929,3,FALSE))</f>
        <v/>
      </c>
      <c r="E9" s="189" t="str">
        <f t="shared" ref="E9:E68" si="1">IF(ISNA(VLOOKUP(C9,$G$2525:$I$2929,2,FALSE)),"",VLOOKUP(C9,$G$2525:$I$2929,2,FALSE))</f>
        <v/>
      </c>
      <c r="F9" s="189" t="str">
        <f>IF(ISNA(VLOOKUP(D9,'Standard Smelter Names'!$B$3:$E$187,4,FALSE)),"",VLOOKUP(D9,'Standard Smelter Names'!$B$3:$E$187,4,FALSE))</f>
        <v/>
      </c>
      <c r="G9" s="189"/>
      <c r="H9" s="189"/>
      <c r="I9" s="189"/>
      <c r="J9" s="189"/>
      <c r="K9" s="189"/>
      <c r="L9" s="189"/>
      <c r="M9" s="189"/>
      <c r="N9" s="189"/>
      <c r="O9" s="211"/>
      <c r="P9" s="210"/>
    </row>
    <row r="10" spans="1:18" s="191" customFormat="1" ht="15.75" x14ac:dyDescent="0.25">
      <c r="B10" s="189"/>
      <c r="C10" s="190"/>
      <c r="D10" s="190" t="str">
        <f t="shared" si="0"/>
        <v/>
      </c>
      <c r="E10" s="189" t="str">
        <f t="shared" si="1"/>
        <v/>
      </c>
      <c r="F10" s="189" t="str">
        <f>IF(ISNA(VLOOKUP(D10,'Standard Smelter Names'!$B$3:$E$187,4,FALSE)),"",VLOOKUP(D10,'Standard Smelter Names'!$B$3:$E$187,4,FALSE))</f>
        <v/>
      </c>
      <c r="G10" s="189"/>
      <c r="H10" s="189"/>
      <c r="I10" s="189"/>
      <c r="J10" s="189"/>
      <c r="K10" s="189"/>
      <c r="L10" s="189"/>
      <c r="M10" s="189"/>
      <c r="N10" s="189"/>
      <c r="O10" s="211"/>
      <c r="P10" s="210"/>
    </row>
    <row r="11" spans="1:18" s="191" customFormat="1" ht="15.75" x14ac:dyDescent="0.25">
      <c r="B11" s="189"/>
      <c r="C11" s="190"/>
      <c r="D11" s="190" t="str">
        <f t="shared" si="0"/>
        <v/>
      </c>
      <c r="E11" s="189" t="str">
        <f t="shared" si="1"/>
        <v/>
      </c>
      <c r="F11" s="189" t="str">
        <f>IF(ISNA(VLOOKUP(D11,'Standard Smelter Names'!$B$3:$E$187,4,FALSE)),"",VLOOKUP(D11,'Standard Smelter Names'!$B$3:$E$187,4,FALSE))</f>
        <v/>
      </c>
      <c r="G11" s="189"/>
      <c r="H11" s="189"/>
      <c r="I11" s="189"/>
      <c r="J11" s="189"/>
      <c r="K11" s="189"/>
      <c r="L11" s="189"/>
      <c r="M11" s="189"/>
      <c r="N11" s="189"/>
      <c r="O11" s="211"/>
      <c r="P11" s="210"/>
    </row>
    <row r="12" spans="1:18" s="191" customFormat="1" ht="15.75" x14ac:dyDescent="0.25">
      <c r="B12" s="189"/>
      <c r="C12" s="190"/>
      <c r="D12" s="190" t="str">
        <f t="shared" si="0"/>
        <v/>
      </c>
      <c r="E12" s="189" t="str">
        <f t="shared" si="1"/>
        <v/>
      </c>
      <c r="F12" s="189" t="str">
        <f>IF(ISNA(VLOOKUP(D12,'Standard Smelter Names'!$B$3:$E$187,4,FALSE)),"",VLOOKUP(D12,'Standard Smelter Names'!$B$3:$E$187,4,FALSE))</f>
        <v/>
      </c>
      <c r="G12" s="189"/>
      <c r="H12" s="189"/>
      <c r="I12" s="189"/>
      <c r="J12" s="189"/>
      <c r="K12" s="189"/>
      <c r="L12" s="189"/>
      <c r="M12" s="189"/>
      <c r="N12" s="189"/>
      <c r="O12" s="211"/>
      <c r="P12" s="210"/>
    </row>
    <row r="13" spans="1:18" s="191" customFormat="1" ht="15.75" x14ac:dyDescent="0.25">
      <c r="B13" s="189"/>
      <c r="C13" s="190"/>
      <c r="D13" s="190" t="str">
        <f t="shared" si="0"/>
        <v/>
      </c>
      <c r="E13" s="189" t="str">
        <f t="shared" si="1"/>
        <v/>
      </c>
      <c r="F13" s="189" t="str">
        <f>IF(ISNA(VLOOKUP(D13,'Standard Smelter Names'!$B$3:$E$187,4,FALSE)),"",VLOOKUP(D13,'Standard Smelter Names'!$B$3:$E$187,4,FALSE))</f>
        <v/>
      </c>
      <c r="G13" s="189"/>
      <c r="H13" s="189"/>
      <c r="I13" s="189"/>
      <c r="J13" s="189"/>
      <c r="K13" s="189"/>
      <c r="L13" s="189"/>
      <c r="M13" s="189"/>
      <c r="N13" s="189"/>
      <c r="O13" s="211"/>
      <c r="P13" s="210"/>
    </row>
    <row r="14" spans="1:18" s="191" customFormat="1" ht="15.75" x14ac:dyDescent="0.25">
      <c r="B14" s="189"/>
      <c r="C14" s="190"/>
      <c r="D14" s="190" t="str">
        <f t="shared" si="0"/>
        <v/>
      </c>
      <c r="E14" s="189" t="str">
        <f t="shared" si="1"/>
        <v/>
      </c>
      <c r="F14" s="189" t="str">
        <f>IF(ISNA(VLOOKUP(D14,'Standard Smelter Names'!$B$3:$E$187,4,FALSE)),"",VLOOKUP(D14,'Standard Smelter Names'!$B$3:$E$187,4,FALSE))</f>
        <v/>
      </c>
      <c r="G14" s="189"/>
      <c r="H14" s="189"/>
      <c r="I14" s="189"/>
      <c r="J14" s="189"/>
      <c r="K14" s="189"/>
      <c r="L14" s="189"/>
      <c r="M14" s="189"/>
      <c r="N14" s="189"/>
      <c r="O14" s="211"/>
      <c r="P14" s="210"/>
    </row>
    <row r="15" spans="1:18" s="191" customFormat="1" ht="15.75" x14ac:dyDescent="0.25">
      <c r="B15" s="189"/>
      <c r="C15" s="190"/>
      <c r="D15" s="190" t="str">
        <f t="shared" si="0"/>
        <v/>
      </c>
      <c r="E15" s="189" t="str">
        <f t="shared" si="1"/>
        <v/>
      </c>
      <c r="F15" s="189" t="str">
        <f>IF(ISNA(VLOOKUP(D15,'Standard Smelter Names'!$B$3:$E$187,4,FALSE)),"",VLOOKUP(D15,'Standard Smelter Names'!$B$3:$E$187,4,FALSE))</f>
        <v/>
      </c>
      <c r="G15" s="189"/>
      <c r="H15" s="189"/>
      <c r="I15" s="189"/>
      <c r="J15" s="189"/>
      <c r="K15" s="189"/>
      <c r="L15" s="189"/>
      <c r="M15" s="189"/>
      <c r="N15" s="189"/>
      <c r="O15" s="211"/>
      <c r="P15" s="210"/>
    </row>
    <row r="16" spans="1:18" s="191" customFormat="1" ht="15.75" x14ac:dyDescent="0.25">
      <c r="B16" s="189"/>
      <c r="C16" s="190"/>
      <c r="D16" s="190" t="str">
        <f t="shared" si="0"/>
        <v/>
      </c>
      <c r="E16" s="189" t="str">
        <f t="shared" si="1"/>
        <v/>
      </c>
      <c r="F16" s="189" t="str">
        <f>IF(ISNA(VLOOKUP(D16,'Standard Smelter Names'!$B$3:$E$187,4,FALSE)),"",VLOOKUP(D16,'Standard Smelter Names'!$B$3:$E$187,4,FALSE))</f>
        <v/>
      </c>
      <c r="G16" s="189"/>
      <c r="H16" s="189"/>
      <c r="I16" s="189"/>
      <c r="J16" s="189"/>
      <c r="K16" s="189"/>
      <c r="L16" s="189"/>
      <c r="M16" s="189"/>
      <c r="N16" s="189"/>
      <c r="O16" s="211"/>
      <c r="P16" s="210"/>
    </row>
    <row r="17" spans="2:16" s="191" customFormat="1" ht="15.75" x14ac:dyDescent="0.25">
      <c r="B17" s="189"/>
      <c r="C17" s="190"/>
      <c r="D17" s="190" t="str">
        <f t="shared" si="0"/>
        <v/>
      </c>
      <c r="E17" s="189" t="str">
        <f t="shared" si="1"/>
        <v/>
      </c>
      <c r="F17" s="189" t="str">
        <f>IF(ISNA(VLOOKUP(D17,'Standard Smelter Names'!$B$3:$E$187,4,FALSE)),"",VLOOKUP(D17,'Standard Smelter Names'!$B$3:$E$187,4,FALSE))</f>
        <v/>
      </c>
      <c r="G17" s="189"/>
      <c r="H17" s="189"/>
      <c r="I17" s="189"/>
      <c r="J17" s="189"/>
      <c r="K17" s="189"/>
      <c r="L17" s="189"/>
      <c r="M17" s="189"/>
      <c r="N17" s="189"/>
      <c r="O17" s="211"/>
      <c r="P17" s="210"/>
    </row>
    <row r="18" spans="2:16" s="191" customFormat="1" ht="15.75" x14ac:dyDescent="0.25">
      <c r="B18" s="189"/>
      <c r="C18" s="190"/>
      <c r="D18" s="190" t="str">
        <f t="shared" si="0"/>
        <v/>
      </c>
      <c r="E18" s="189" t="str">
        <f t="shared" si="1"/>
        <v/>
      </c>
      <c r="F18" s="189" t="str">
        <f>IF(ISNA(VLOOKUP(D18,'Standard Smelter Names'!$B$3:$E$187,4,FALSE)),"",VLOOKUP(D18,'Standard Smelter Names'!$B$3:$E$187,4,FALSE))</f>
        <v/>
      </c>
      <c r="G18" s="189"/>
      <c r="H18" s="189"/>
      <c r="I18" s="189"/>
      <c r="J18" s="189"/>
      <c r="K18" s="189"/>
      <c r="L18" s="189"/>
      <c r="M18" s="189"/>
      <c r="N18" s="189"/>
      <c r="O18" s="211"/>
      <c r="P18" s="210"/>
    </row>
    <row r="19" spans="2:16" s="191" customFormat="1" ht="15.75" x14ac:dyDescent="0.25">
      <c r="B19" s="189"/>
      <c r="C19" s="190"/>
      <c r="D19" s="190" t="str">
        <f t="shared" si="0"/>
        <v/>
      </c>
      <c r="E19" s="189" t="str">
        <f t="shared" si="1"/>
        <v/>
      </c>
      <c r="F19" s="189" t="str">
        <f>IF(ISNA(VLOOKUP(D19,'Standard Smelter Names'!$B$3:$E$187,4,FALSE)),"",VLOOKUP(D19,'Standard Smelter Names'!$B$3:$E$187,4,FALSE))</f>
        <v/>
      </c>
      <c r="G19" s="189"/>
      <c r="H19" s="189"/>
      <c r="I19" s="189"/>
      <c r="J19" s="189"/>
      <c r="K19" s="189"/>
      <c r="L19" s="189"/>
      <c r="M19" s="189"/>
      <c r="N19" s="189"/>
      <c r="O19" s="211"/>
      <c r="P19" s="210"/>
    </row>
    <row r="20" spans="2:16" s="191" customFormat="1" ht="15.75" x14ac:dyDescent="0.25">
      <c r="B20" s="189"/>
      <c r="C20" s="190"/>
      <c r="D20" s="190" t="str">
        <f t="shared" si="0"/>
        <v/>
      </c>
      <c r="E20" s="189" t="str">
        <f t="shared" si="1"/>
        <v/>
      </c>
      <c r="F20" s="189" t="str">
        <f>IF(ISNA(VLOOKUP(D20,'Standard Smelter Names'!$B$3:$E$187,4,FALSE)),"",VLOOKUP(D20,'Standard Smelter Names'!$B$3:$E$187,4,FALSE))</f>
        <v/>
      </c>
      <c r="G20" s="189"/>
      <c r="H20" s="189"/>
      <c r="I20" s="189"/>
      <c r="J20" s="189"/>
      <c r="K20" s="189"/>
      <c r="L20" s="189"/>
      <c r="M20" s="189"/>
      <c r="N20" s="189"/>
      <c r="O20" s="211"/>
      <c r="P20" s="210"/>
    </row>
    <row r="21" spans="2:16" s="191" customFormat="1" ht="15.75" x14ac:dyDescent="0.25">
      <c r="B21" s="189"/>
      <c r="C21" s="190"/>
      <c r="D21" s="190" t="str">
        <f t="shared" si="0"/>
        <v/>
      </c>
      <c r="E21" s="189" t="str">
        <f t="shared" si="1"/>
        <v/>
      </c>
      <c r="F21" s="189" t="str">
        <f>IF(ISNA(VLOOKUP(D21,'Standard Smelter Names'!$B$3:$E$187,4,FALSE)),"",VLOOKUP(D21,'Standard Smelter Names'!$B$3:$E$187,4,FALSE))</f>
        <v/>
      </c>
      <c r="G21" s="189"/>
      <c r="H21" s="189"/>
      <c r="I21" s="189"/>
      <c r="J21" s="189"/>
      <c r="K21" s="189"/>
      <c r="L21" s="189"/>
      <c r="M21" s="189"/>
      <c r="N21" s="189"/>
      <c r="O21" s="211"/>
      <c r="P21" s="210"/>
    </row>
    <row r="22" spans="2:16" s="191" customFormat="1" ht="15.75" x14ac:dyDescent="0.25">
      <c r="B22" s="189"/>
      <c r="C22" s="190"/>
      <c r="D22" s="190" t="str">
        <f t="shared" si="0"/>
        <v/>
      </c>
      <c r="E22" s="189" t="str">
        <f t="shared" si="1"/>
        <v/>
      </c>
      <c r="F22" s="189" t="str">
        <f>IF(ISNA(VLOOKUP(D22,'Standard Smelter Names'!$B$3:$E$187,4,FALSE)),"",VLOOKUP(D22,'Standard Smelter Names'!$B$3:$E$187,4,FALSE))</f>
        <v/>
      </c>
      <c r="G22" s="189"/>
      <c r="H22" s="189"/>
      <c r="I22" s="189"/>
      <c r="J22" s="189"/>
      <c r="K22" s="189"/>
      <c r="L22" s="189"/>
      <c r="M22" s="189"/>
      <c r="N22" s="189"/>
      <c r="O22" s="211"/>
      <c r="P22" s="210"/>
    </row>
    <row r="23" spans="2:16" s="191" customFormat="1" ht="15.75" x14ac:dyDescent="0.25">
      <c r="B23" s="189"/>
      <c r="C23" s="190"/>
      <c r="D23" s="190" t="str">
        <f t="shared" si="0"/>
        <v/>
      </c>
      <c r="E23" s="189" t="str">
        <f t="shared" si="1"/>
        <v/>
      </c>
      <c r="F23" s="189" t="str">
        <f>IF(ISNA(VLOOKUP(D23,'Standard Smelter Names'!$B$3:$E$187,4,FALSE)),"",VLOOKUP(D23,'Standard Smelter Names'!$B$3:$E$187,4,FALSE))</f>
        <v/>
      </c>
      <c r="G23" s="189"/>
      <c r="H23" s="189"/>
      <c r="I23" s="189"/>
      <c r="J23" s="189"/>
      <c r="K23" s="189"/>
      <c r="L23" s="189"/>
      <c r="M23" s="189"/>
      <c r="N23" s="189"/>
      <c r="O23" s="211"/>
      <c r="P23" s="210"/>
    </row>
    <row r="24" spans="2:16" s="191" customFormat="1" ht="15.75" x14ac:dyDescent="0.25">
      <c r="B24" s="189"/>
      <c r="C24" s="190"/>
      <c r="D24" s="190" t="str">
        <f t="shared" si="0"/>
        <v/>
      </c>
      <c r="E24" s="189" t="str">
        <f t="shared" si="1"/>
        <v/>
      </c>
      <c r="F24" s="189" t="str">
        <f>IF(ISNA(VLOOKUP(D24,'Standard Smelter Names'!$B$3:$E$187,4,FALSE)),"",VLOOKUP(D24,'Standard Smelter Names'!$B$3:$E$187,4,FALSE))</f>
        <v/>
      </c>
      <c r="G24" s="189"/>
      <c r="H24" s="189"/>
      <c r="I24" s="189"/>
      <c r="J24" s="189"/>
      <c r="K24" s="189"/>
      <c r="L24" s="189"/>
      <c r="M24" s="189"/>
      <c r="N24" s="189"/>
      <c r="O24" s="211"/>
      <c r="P24" s="210"/>
    </row>
    <row r="25" spans="2:16" s="191" customFormat="1" ht="15.75" x14ac:dyDescent="0.25">
      <c r="B25" s="189"/>
      <c r="C25" s="190"/>
      <c r="D25" s="190" t="str">
        <f t="shared" si="0"/>
        <v/>
      </c>
      <c r="E25" s="189" t="str">
        <f t="shared" si="1"/>
        <v/>
      </c>
      <c r="F25" s="189" t="str">
        <f>IF(ISNA(VLOOKUP(D25,'Standard Smelter Names'!$B$3:$E$187,4,FALSE)),"",VLOOKUP(D25,'Standard Smelter Names'!$B$3:$E$187,4,FALSE))</f>
        <v/>
      </c>
      <c r="G25" s="189"/>
      <c r="H25" s="189"/>
      <c r="I25" s="189"/>
      <c r="J25" s="189"/>
      <c r="K25" s="189"/>
      <c r="L25" s="189"/>
      <c r="M25" s="189"/>
      <c r="N25" s="189"/>
      <c r="O25" s="211"/>
      <c r="P25" s="210"/>
    </row>
    <row r="26" spans="2:16" s="191" customFormat="1" ht="15.75" x14ac:dyDescent="0.25">
      <c r="B26" s="189"/>
      <c r="C26" s="190"/>
      <c r="D26" s="190" t="str">
        <f t="shared" si="0"/>
        <v/>
      </c>
      <c r="E26" s="189" t="str">
        <f t="shared" si="1"/>
        <v/>
      </c>
      <c r="F26" s="189" t="str">
        <f>IF(ISNA(VLOOKUP(D26,'Standard Smelter Names'!$B$3:$E$187,4,FALSE)),"",VLOOKUP(D26,'Standard Smelter Names'!$B$3:$E$187,4,FALSE))</f>
        <v/>
      </c>
      <c r="G26" s="189"/>
      <c r="H26" s="189"/>
      <c r="I26" s="189"/>
      <c r="J26" s="189"/>
      <c r="K26" s="189"/>
      <c r="L26" s="189"/>
      <c r="M26" s="189"/>
      <c r="N26" s="189"/>
      <c r="O26" s="211"/>
      <c r="P26" s="210"/>
    </row>
    <row r="27" spans="2:16" s="191" customFormat="1" ht="15.75" x14ac:dyDescent="0.25">
      <c r="B27" s="189"/>
      <c r="C27" s="190"/>
      <c r="D27" s="190" t="str">
        <f t="shared" si="0"/>
        <v/>
      </c>
      <c r="E27" s="189" t="str">
        <f t="shared" si="1"/>
        <v/>
      </c>
      <c r="F27" s="189" t="str">
        <f>IF(ISNA(VLOOKUP(D27,'Standard Smelter Names'!$B$3:$E$187,4,FALSE)),"",VLOOKUP(D27,'Standard Smelter Names'!$B$3:$E$187,4,FALSE))</f>
        <v/>
      </c>
      <c r="G27" s="189"/>
      <c r="H27" s="189"/>
      <c r="I27" s="189"/>
      <c r="J27" s="189"/>
      <c r="K27" s="189"/>
      <c r="L27" s="189"/>
      <c r="M27" s="189"/>
      <c r="N27" s="189"/>
      <c r="O27" s="211"/>
      <c r="P27" s="210"/>
    </row>
    <row r="28" spans="2:16" s="191" customFormat="1" ht="15.75" x14ac:dyDescent="0.25">
      <c r="B28" s="189"/>
      <c r="C28" s="190"/>
      <c r="D28" s="190" t="str">
        <f t="shared" si="0"/>
        <v/>
      </c>
      <c r="E28" s="189" t="str">
        <f t="shared" si="1"/>
        <v/>
      </c>
      <c r="F28" s="189" t="str">
        <f>IF(ISNA(VLOOKUP(D28,'Standard Smelter Names'!$B$3:$E$187,4,FALSE)),"",VLOOKUP(D28,'Standard Smelter Names'!$B$3:$E$187,4,FALSE))</f>
        <v/>
      </c>
      <c r="G28" s="189"/>
      <c r="H28" s="189"/>
      <c r="I28" s="189"/>
      <c r="J28" s="189"/>
      <c r="K28" s="189"/>
      <c r="L28" s="189"/>
      <c r="M28" s="189"/>
      <c r="N28" s="189"/>
      <c r="O28" s="211"/>
      <c r="P28" s="210"/>
    </row>
    <row r="29" spans="2:16" s="191" customFormat="1" ht="15.75" x14ac:dyDescent="0.25">
      <c r="B29" s="189"/>
      <c r="C29" s="190"/>
      <c r="D29" s="190" t="str">
        <f t="shared" si="0"/>
        <v/>
      </c>
      <c r="E29" s="189" t="str">
        <f t="shared" si="1"/>
        <v/>
      </c>
      <c r="F29" s="189" t="str">
        <f>IF(ISNA(VLOOKUP(D29,'Standard Smelter Names'!$B$3:$E$187,4,FALSE)),"",VLOOKUP(D29,'Standard Smelter Names'!$B$3:$E$187,4,FALSE))</f>
        <v/>
      </c>
      <c r="G29" s="189"/>
      <c r="H29" s="189"/>
      <c r="I29" s="189"/>
      <c r="J29" s="189"/>
      <c r="K29" s="189"/>
      <c r="L29" s="189"/>
      <c r="M29" s="189"/>
      <c r="N29" s="189"/>
      <c r="O29" s="211"/>
      <c r="P29" s="210"/>
    </row>
    <row r="30" spans="2:16" s="191" customFormat="1" ht="15.75" x14ac:dyDescent="0.25">
      <c r="B30" s="189"/>
      <c r="C30" s="190"/>
      <c r="D30" s="190" t="str">
        <f t="shared" si="0"/>
        <v/>
      </c>
      <c r="E30" s="189" t="str">
        <f t="shared" si="1"/>
        <v/>
      </c>
      <c r="F30" s="189" t="str">
        <f>IF(ISNA(VLOOKUP(D30,'Standard Smelter Names'!$B$3:$E$187,4,FALSE)),"",VLOOKUP(D30,'Standard Smelter Names'!$B$3:$E$187,4,FALSE))</f>
        <v/>
      </c>
      <c r="G30" s="189"/>
      <c r="H30" s="189"/>
      <c r="I30" s="189"/>
      <c r="J30" s="189"/>
      <c r="K30" s="189"/>
      <c r="L30" s="189"/>
      <c r="M30" s="189"/>
      <c r="N30" s="189"/>
      <c r="O30" s="211"/>
      <c r="P30" s="210"/>
    </row>
    <row r="31" spans="2:16" s="191" customFormat="1" ht="15.75" x14ac:dyDescent="0.25">
      <c r="B31" s="189"/>
      <c r="C31" s="190"/>
      <c r="D31" s="190" t="str">
        <f t="shared" si="0"/>
        <v/>
      </c>
      <c r="E31" s="189" t="str">
        <f t="shared" si="1"/>
        <v/>
      </c>
      <c r="F31" s="189" t="str">
        <f>IF(ISNA(VLOOKUP(D31,'Standard Smelter Names'!$B$3:$E$187,4,FALSE)),"",VLOOKUP(D31,'Standard Smelter Names'!$B$3:$E$187,4,FALSE))</f>
        <v/>
      </c>
      <c r="G31" s="189"/>
      <c r="H31" s="189"/>
      <c r="I31" s="189"/>
      <c r="J31" s="189"/>
      <c r="K31" s="189"/>
      <c r="L31" s="189"/>
      <c r="M31" s="189"/>
      <c r="N31" s="189"/>
      <c r="O31" s="211"/>
      <c r="P31" s="210"/>
    </row>
    <row r="32" spans="2:16" s="191" customFormat="1" ht="15.75" x14ac:dyDescent="0.25">
      <c r="B32" s="189"/>
      <c r="C32" s="190"/>
      <c r="D32" s="190" t="str">
        <f t="shared" si="0"/>
        <v/>
      </c>
      <c r="E32" s="189" t="str">
        <f t="shared" si="1"/>
        <v/>
      </c>
      <c r="F32" s="189" t="str">
        <f>IF(ISNA(VLOOKUP(D32,'Standard Smelter Names'!$B$3:$E$187,4,FALSE)),"",VLOOKUP(D32,'Standard Smelter Names'!$B$3:$E$187,4,FALSE))</f>
        <v/>
      </c>
      <c r="G32" s="189"/>
      <c r="H32" s="189"/>
      <c r="I32" s="189"/>
      <c r="J32" s="189"/>
      <c r="K32" s="189"/>
      <c r="L32" s="189"/>
      <c r="M32" s="189"/>
      <c r="N32" s="189"/>
      <c r="O32" s="211"/>
      <c r="P32" s="210"/>
    </row>
    <row r="33" spans="2:16" s="191" customFormat="1" ht="15.75" x14ac:dyDescent="0.25">
      <c r="B33" s="189"/>
      <c r="C33" s="190"/>
      <c r="D33" s="190" t="str">
        <f t="shared" si="0"/>
        <v/>
      </c>
      <c r="E33" s="189" t="str">
        <f t="shared" si="1"/>
        <v/>
      </c>
      <c r="F33" s="189" t="str">
        <f>IF(ISNA(VLOOKUP(D33,'Standard Smelter Names'!$B$3:$E$187,4,FALSE)),"",VLOOKUP(D33,'Standard Smelter Names'!$B$3:$E$187,4,FALSE))</f>
        <v/>
      </c>
      <c r="G33" s="189"/>
      <c r="H33" s="189"/>
      <c r="I33" s="189"/>
      <c r="J33" s="189"/>
      <c r="K33" s="189"/>
      <c r="L33" s="189"/>
      <c r="M33" s="189"/>
      <c r="N33" s="189"/>
      <c r="O33" s="211"/>
      <c r="P33" s="210"/>
    </row>
    <row r="34" spans="2:16" s="191" customFormat="1" ht="15.75" x14ac:dyDescent="0.25">
      <c r="B34" s="189"/>
      <c r="C34" s="190"/>
      <c r="D34" s="190" t="str">
        <f t="shared" si="0"/>
        <v/>
      </c>
      <c r="E34" s="189" t="str">
        <f t="shared" si="1"/>
        <v/>
      </c>
      <c r="F34" s="189" t="str">
        <f>IF(ISNA(VLOOKUP(D34,'Standard Smelter Names'!$B$3:$E$187,4,FALSE)),"",VLOOKUP(D34,'Standard Smelter Names'!$B$3:$E$187,4,FALSE))</f>
        <v/>
      </c>
      <c r="G34" s="189"/>
      <c r="H34" s="189"/>
      <c r="I34" s="189"/>
      <c r="J34" s="189"/>
      <c r="K34" s="189"/>
      <c r="L34" s="189"/>
      <c r="M34" s="189"/>
      <c r="N34" s="189"/>
      <c r="O34" s="211"/>
      <c r="P34" s="210"/>
    </row>
    <row r="35" spans="2:16" s="191" customFormat="1" ht="15.75" x14ac:dyDescent="0.25">
      <c r="B35" s="189"/>
      <c r="C35" s="190"/>
      <c r="D35" s="190" t="str">
        <f t="shared" si="0"/>
        <v/>
      </c>
      <c r="E35" s="189" t="str">
        <f t="shared" si="1"/>
        <v/>
      </c>
      <c r="F35" s="189" t="str">
        <f>IF(ISNA(VLOOKUP(D35,'Standard Smelter Names'!$B$3:$E$187,4,FALSE)),"",VLOOKUP(D35,'Standard Smelter Names'!$B$3:$E$187,4,FALSE))</f>
        <v/>
      </c>
      <c r="G35" s="189"/>
      <c r="H35" s="189"/>
      <c r="I35" s="189"/>
      <c r="J35" s="189"/>
      <c r="K35" s="189"/>
      <c r="L35" s="189"/>
      <c r="M35" s="189"/>
      <c r="N35" s="189"/>
      <c r="O35" s="211"/>
      <c r="P35" s="210"/>
    </row>
    <row r="36" spans="2:16" s="191" customFormat="1" ht="15.75" x14ac:dyDescent="0.25">
      <c r="B36" s="189"/>
      <c r="C36" s="190"/>
      <c r="D36" s="190" t="str">
        <f t="shared" si="0"/>
        <v/>
      </c>
      <c r="E36" s="189" t="str">
        <f t="shared" si="1"/>
        <v/>
      </c>
      <c r="F36" s="189" t="str">
        <f>IF(ISNA(VLOOKUP(D36,'Standard Smelter Names'!$B$3:$E$187,4,FALSE)),"",VLOOKUP(D36,'Standard Smelter Names'!$B$3:$E$187,4,FALSE))</f>
        <v/>
      </c>
      <c r="G36" s="189"/>
      <c r="H36" s="189"/>
      <c r="I36" s="189"/>
      <c r="J36" s="189"/>
      <c r="K36" s="189"/>
      <c r="L36" s="189"/>
      <c r="M36" s="189"/>
      <c r="N36" s="189"/>
      <c r="O36" s="211"/>
      <c r="P36" s="210"/>
    </row>
    <row r="37" spans="2:16" s="191" customFormat="1" ht="15.75" x14ac:dyDescent="0.25">
      <c r="B37" s="189"/>
      <c r="C37" s="190"/>
      <c r="D37" s="190" t="str">
        <f t="shared" si="0"/>
        <v/>
      </c>
      <c r="E37" s="189" t="str">
        <f t="shared" si="1"/>
        <v/>
      </c>
      <c r="F37" s="189" t="str">
        <f>IF(ISNA(VLOOKUP(D37,'Standard Smelter Names'!$B$3:$E$187,4,FALSE)),"",VLOOKUP(D37,'Standard Smelter Names'!$B$3:$E$187,4,FALSE))</f>
        <v/>
      </c>
      <c r="G37" s="189"/>
      <c r="H37" s="189"/>
      <c r="I37" s="189"/>
      <c r="J37" s="189"/>
      <c r="K37" s="189"/>
      <c r="L37" s="189"/>
      <c r="M37" s="189"/>
      <c r="N37" s="189"/>
      <c r="O37" s="211"/>
      <c r="P37" s="210"/>
    </row>
    <row r="38" spans="2:16" s="191" customFormat="1" ht="15.75" x14ac:dyDescent="0.25">
      <c r="B38" s="189"/>
      <c r="C38" s="190"/>
      <c r="D38" s="190" t="str">
        <f t="shared" si="0"/>
        <v/>
      </c>
      <c r="E38" s="189" t="str">
        <f t="shared" si="1"/>
        <v/>
      </c>
      <c r="F38" s="189" t="str">
        <f>IF(ISNA(VLOOKUP(D38,'Standard Smelter Names'!$B$3:$E$187,4,FALSE)),"",VLOOKUP(D38,'Standard Smelter Names'!$B$3:$E$187,4,FALSE))</f>
        <v/>
      </c>
      <c r="G38" s="189"/>
      <c r="H38" s="189"/>
      <c r="I38" s="189"/>
      <c r="J38" s="189"/>
      <c r="K38" s="189"/>
      <c r="L38" s="189"/>
      <c r="M38" s="189"/>
      <c r="N38" s="189"/>
      <c r="O38" s="211"/>
      <c r="P38" s="210"/>
    </row>
    <row r="39" spans="2:16" s="191" customFormat="1" ht="15.75" x14ac:dyDescent="0.25">
      <c r="B39" s="189"/>
      <c r="C39" s="190"/>
      <c r="D39" s="190" t="str">
        <f t="shared" si="0"/>
        <v/>
      </c>
      <c r="E39" s="189" t="str">
        <f t="shared" si="1"/>
        <v/>
      </c>
      <c r="F39" s="189" t="str">
        <f>IF(ISNA(VLOOKUP(D39,'Standard Smelter Names'!$B$3:$E$187,4,FALSE)),"",VLOOKUP(D39,'Standard Smelter Names'!$B$3:$E$187,4,FALSE))</f>
        <v/>
      </c>
      <c r="G39" s="189"/>
      <c r="H39" s="189"/>
      <c r="I39" s="189"/>
      <c r="J39" s="189"/>
      <c r="K39" s="189"/>
      <c r="L39" s="189"/>
      <c r="M39" s="189"/>
      <c r="N39" s="189"/>
      <c r="O39" s="211"/>
      <c r="P39" s="210"/>
    </row>
    <row r="40" spans="2:16" s="191" customFormat="1" ht="15.75" x14ac:dyDescent="0.25">
      <c r="B40" s="189"/>
      <c r="C40" s="190"/>
      <c r="D40" s="190" t="str">
        <f t="shared" si="0"/>
        <v/>
      </c>
      <c r="E40" s="189" t="str">
        <f t="shared" si="1"/>
        <v/>
      </c>
      <c r="F40" s="189" t="str">
        <f>IF(ISNA(VLOOKUP(D40,'Standard Smelter Names'!$B$3:$E$187,4,FALSE)),"",VLOOKUP(D40,'Standard Smelter Names'!$B$3:$E$187,4,FALSE))</f>
        <v/>
      </c>
      <c r="G40" s="189"/>
      <c r="H40" s="189"/>
      <c r="I40" s="189"/>
      <c r="J40" s="189"/>
      <c r="K40" s="189"/>
      <c r="L40" s="189"/>
      <c r="M40" s="189"/>
      <c r="N40" s="189"/>
      <c r="O40" s="211"/>
      <c r="P40" s="210"/>
    </row>
    <row r="41" spans="2:16" s="191" customFormat="1" ht="15.75" x14ac:dyDescent="0.25">
      <c r="B41" s="189"/>
      <c r="C41" s="190"/>
      <c r="D41" s="190" t="str">
        <f t="shared" si="0"/>
        <v/>
      </c>
      <c r="E41" s="189" t="str">
        <f t="shared" si="1"/>
        <v/>
      </c>
      <c r="F41" s="189" t="str">
        <f>IF(ISNA(VLOOKUP(D41,'Standard Smelter Names'!$B$3:$E$187,4,FALSE)),"",VLOOKUP(D41,'Standard Smelter Names'!$B$3:$E$187,4,FALSE))</f>
        <v/>
      </c>
      <c r="G41" s="189"/>
      <c r="H41" s="189"/>
      <c r="I41" s="189"/>
      <c r="J41" s="189"/>
      <c r="K41" s="189"/>
      <c r="L41" s="189"/>
      <c r="M41" s="189"/>
      <c r="N41" s="189"/>
      <c r="O41" s="211"/>
      <c r="P41" s="210"/>
    </row>
    <row r="42" spans="2:16" s="191" customFormat="1" ht="15.75" x14ac:dyDescent="0.25">
      <c r="B42" s="189"/>
      <c r="C42" s="190"/>
      <c r="D42" s="190" t="str">
        <f t="shared" si="0"/>
        <v/>
      </c>
      <c r="E42" s="189" t="str">
        <f t="shared" si="1"/>
        <v/>
      </c>
      <c r="F42" s="189" t="str">
        <f>IF(ISNA(VLOOKUP(D42,'Standard Smelter Names'!$B$3:$E$187,4,FALSE)),"",VLOOKUP(D42,'Standard Smelter Names'!$B$3:$E$187,4,FALSE))</f>
        <v/>
      </c>
      <c r="G42" s="189"/>
      <c r="H42" s="189"/>
      <c r="I42" s="189"/>
      <c r="J42" s="189"/>
      <c r="K42" s="189"/>
      <c r="L42" s="189"/>
      <c r="M42" s="189"/>
      <c r="N42" s="189"/>
      <c r="O42" s="211"/>
      <c r="P42" s="210"/>
    </row>
    <row r="43" spans="2:16" s="191" customFormat="1" ht="15.75" x14ac:dyDescent="0.25">
      <c r="B43" s="189"/>
      <c r="C43" s="190"/>
      <c r="D43" s="190" t="str">
        <f t="shared" si="0"/>
        <v/>
      </c>
      <c r="E43" s="189" t="str">
        <f t="shared" si="1"/>
        <v/>
      </c>
      <c r="F43" s="189" t="str">
        <f>IF(ISNA(VLOOKUP(D43,'Standard Smelter Names'!$B$3:$E$187,4,FALSE)),"",VLOOKUP(D43,'Standard Smelter Names'!$B$3:$E$187,4,FALSE))</f>
        <v/>
      </c>
      <c r="G43" s="189"/>
      <c r="H43" s="189"/>
      <c r="I43" s="189"/>
      <c r="J43" s="189"/>
      <c r="K43" s="189"/>
      <c r="L43" s="189"/>
      <c r="M43" s="189"/>
      <c r="N43" s="189"/>
      <c r="O43" s="211"/>
      <c r="P43" s="210"/>
    </row>
    <row r="44" spans="2:16" s="191" customFormat="1" ht="15.75" x14ac:dyDescent="0.25">
      <c r="B44" s="189"/>
      <c r="C44" s="190"/>
      <c r="D44" s="190" t="str">
        <f t="shared" si="0"/>
        <v/>
      </c>
      <c r="E44" s="189" t="str">
        <f t="shared" si="1"/>
        <v/>
      </c>
      <c r="F44" s="189" t="str">
        <f>IF(ISNA(VLOOKUP(D44,'Standard Smelter Names'!$B$3:$E$187,4,FALSE)),"",VLOOKUP(D44,'Standard Smelter Names'!$B$3:$E$187,4,FALSE))</f>
        <v/>
      </c>
      <c r="G44" s="189"/>
      <c r="H44" s="189"/>
      <c r="I44" s="189"/>
      <c r="J44" s="189"/>
      <c r="K44" s="189"/>
      <c r="L44" s="189"/>
      <c r="M44" s="189"/>
      <c r="N44" s="189"/>
      <c r="O44" s="211"/>
      <c r="P44" s="210"/>
    </row>
    <row r="45" spans="2:16" s="191" customFormat="1" ht="15.75" x14ac:dyDescent="0.25">
      <c r="B45" s="189"/>
      <c r="C45" s="190"/>
      <c r="D45" s="190" t="str">
        <f t="shared" si="0"/>
        <v/>
      </c>
      <c r="E45" s="189" t="str">
        <f t="shared" si="1"/>
        <v/>
      </c>
      <c r="F45" s="189" t="str">
        <f>IF(ISNA(VLOOKUP(D45,'Standard Smelter Names'!$B$3:$E$187,4,FALSE)),"",VLOOKUP(D45,'Standard Smelter Names'!$B$3:$E$187,4,FALSE))</f>
        <v/>
      </c>
      <c r="G45" s="189"/>
      <c r="H45" s="189"/>
      <c r="I45" s="189"/>
      <c r="J45" s="189"/>
      <c r="K45" s="189"/>
      <c r="L45" s="189"/>
      <c r="M45" s="189"/>
      <c r="N45" s="189"/>
      <c r="O45" s="211"/>
      <c r="P45" s="210"/>
    </row>
    <row r="46" spans="2:16" s="191" customFormat="1" ht="15.75" x14ac:dyDescent="0.25">
      <c r="B46" s="189"/>
      <c r="C46" s="190"/>
      <c r="D46" s="190" t="str">
        <f t="shared" si="0"/>
        <v/>
      </c>
      <c r="E46" s="189" t="str">
        <f t="shared" si="1"/>
        <v/>
      </c>
      <c r="F46" s="189" t="str">
        <f>IF(ISNA(VLOOKUP(D46,'Standard Smelter Names'!$B$3:$E$187,4,FALSE)),"",VLOOKUP(D46,'Standard Smelter Names'!$B$3:$E$187,4,FALSE))</f>
        <v/>
      </c>
      <c r="G46" s="189"/>
      <c r="H46" s="189"/>
      <c r="I46" s="189"/>
      <c r="J46" s="189"/>
      <c r="K46" s="189"/>
      <c r="L46" s="189"/>
      <c r="M46" s="189"/>
      <c r="N46" s="189"/>
      <c r="O46" s="211"/>
      <c r="P46" s="210"/>
    </row>
    <row r="47" spans="2:16" s="191" customFormat="1" ht="15.75" x14ac:dyDescent="0.25">
      <c r="B47" s="189"/>
      <c r="C47" s="190"/>
      <c r="D47" s="190" t="str">
        <f t="shared" si="0"/>
        <v/>
      </c>
      <c r="E47" s="189" t="str">
        <f t="shared" si="1"/>
        <v/>
      </c>
      <c r="F47" s="189" t="str">
        <f>IF(ISNA(VLOOKUP(D47,'Standard Smelter Names'!$B$3:$E$187,4,FALSE)),"",VLOOKUP(D47,'Standard Smelter Names'!$B$3:$E$187,4,FALSE))</f>
        <v/>
      </c>
      <c r="G47" s="189"/>
      <c r="H47" s="189"/>
      <c r="I47" s="189"/>
      <c r="J47" s="189"/>
      <c r="K47" s="189"/>
      <c r="L47" s="189"/>
      <c r="M47" s="189"/>
      <c r="N47" s="189"/>
      <c r="O47" s="211"/>
      <c r="P47" s="210"/>
    </row>
    <row r="48" spans="2:16" s="191" customFormat="1" ht="15.75" x14ac:dyDescent="0.25">
      <c r="B48" s="189"/>
      <c r="C48" s="190"/>
      <c r="D48" s="190" t="str">
        <f t="shared" si="0"/>
        <v/>
      </c>
      <c r="E48" s="189" t="str">
        <f t="shared" si="1"/>
        <v/>
      </c>
      <c r="F48" s="189" t="str">
        <f>IF(ISNA(VLOOKUP(D48,'Standard Smelter Names'!$B$3:$E$187,4,FALSE)),"",VLOOKUP(D48,'Standard Smelter Names'!$B$3:$E$187,4,FALSE))</f>
        <v/>
      </c>
      <c r="G48" s="189"/>
      <c r="H48" s="189"/>
      <c r="I48" s="189"/>
      <c r="J48" s="189"/>
      <c r="K48" s="189"/>
      <c r="L48" s="189"/>
      <c r="M48" s="189"/>
      <c r="N48" s="189"/>
      <c r="O48" s="211"/>
      <c r="P48" s="210"/>
    </row>
    <row r="49" spans="2:16" s="191" customFormat="1" ht="15.75" x14ac:dyDescent="0.25">
      <c r="B49" s="189"/>
      <c r="C49" s="190"/>
      <c r="D49" s="190" t="str">
        <f t="shared" si="0"/>
        <v/>
      </c>
      <c r="E49" s="189" t="str">
        <f t="shared" si="1"/>
        <v/>
      </c>
      <c r="F49" s="189" t="str">
        <f>IF(ISNA(VLOOKUP(D49,'Standard Smelter Names'!$B$3:$E$187,4,FALSE)),"",VLOOKUP(D49,'Standard Smelter Names'!$B$3:$E$187,4,FALSE))</f>
        <v/>
      </c>
      <c r="G49" s="189"/>
      <c r="H49" s="189"/>
      <c r="I49" s="189"/>
      <c r="J49" s="189"/>
      <c r="K49" s="189"/>
      <c r="L49" s="189"/>
      <c r="M49" s="189"/>
      <c r="N49" s="189"/>
      <c r="O49" s="211"/>
      <c r="P49" s="210"/>
    </row>
    <row r="50" spans="2:16" s="191" customFormat="1" ht="15.75" x14ac:dyDescent="0.25">
      <c r="B50" s="189"/>
      <c r="C50" s="190"/>
      <c r="D50" s="190" t="str">
        <f t="shared" si="0"/>
        <v/>
      </c>
      <c r="E50" s="189" t="str">
        <f t="shared" si="1"/>
        <v/>
      </c>
      <c r="F50" s="189" t="str">
        <f>IF(ISNA(VLOOKUP(D50,'Standard Smelter Names'!$B$3:$E$187,4,FALSE)),"",VLOOKUP(D50,'Standard Smelter Names'!$B$3:$E$187,4,FALSE))</f>
        <v/>
      </c>
      <c r="G50" s="189"/>
      <c r="H50" s="189"/>
      <c r="I50" s="189"/>
      <c r="J50" s="189"/>
      <c r="K50" s="189"/>
      <c r="L50" s="189"/>
      <c r="M50" s="189"/>
      <c r="N50" s="189"/>
      <c r="O50" s="211"/>
      <c r="P50" s="210"/>
    </row>
    <row r="51" spans="2:16" s="191" customFormat="1" ht="15.75" x14ac:dyDescent="0.25">
      <c r="B51" s="189"/>
      <c r="C51" s="190"/>
      <c r="D51" s="190" t="str">
        <f t="shared" si="0"/>
        <v/>
      </c>
      <c r="E51" s="189" t="str">
        <f t="shared" si="1"/>
        <v/>
      </c>
      <c r="F51" s="189" t="str">
        <f>IF(ISNA(VLOOKUP(D51,'Standard Smelter Names'!$B$3:$E$187,4,FALSE)),"",VLOOKUP(D51,'Standard Smelter Names'!$B$3:$E$187,4,FALSE))</f>
        <v/>
      </c>
      <c r="G51" s="189"/>
      <c r="H51" s="189"/>
      <c r="I51" s="189"/>
      <c r="J51" s="189"/>
      <c r="K51" s="189"/>
      <c r="L51" s="189"/>
      <c r="M51" s="189"/>
      <c r="N51" s="189"/>
      <c r="O51" s="211"/>
      <c r="P51" s="210"/>
    </row>
    <row r="52" spans="2:16" s="191" customFormat="1" ht="15.75" x14ac:dyDescent="0.25">
      <c r="B52" s="189"/>
      <c r="C52" s="190"/>
      <c r="D52" s="190" t="str">
        <f t="shared" si="0"/>
        <v/>
      </c>
      <c r="E52" s="189" t="str">
        <f t="shared" si="1"/>
        <v/>
      </c>
      <c r="F52" s="189" t="str">
        <f>IF(ISNA(VLOOKUP(D52,'Standard Smelter Names'!$B$3:$E$187,4,FALSE)),"",VLOOKUP(D52,'Standard Smelter Names'!$B$3:$E$187,4,FALSE))</f>
        <v/>
      </c>
      <c r="G52" s="189"/>
      <c r="H52" s="189"/>
      <c r="I52" s="189"/>
      <c r="J52" s="189"/>
      <c r="K52" s="189"/>
      <c r="L52" s="189"/>
      <c r="M52" s="189"/>
      <c r="N52" s="189"/>
      <c r="O52" s="211"/>
      <c r="P52" s="210"/>
    </row>
    <row r="53" spans="2:16" s="191" customFormat="1" ht="15.75" x14ac:dyDescent="0.25">
      <c r="B53" s="189"/>
      <c r="C53" s="190"/>
      <c r="D53" s="190" t="str">
        <f t="shared" si="0"/>
        <v/>
      </c>
      <c r="E53" s="189" t="str">
        <f t="shared" si="1"/>
        <v/>
      </c>
      <c r="F53" s="189" t="str">
        <f>IF(ISNA(VLOOKUP(D53,'Standard Smelter Names'!$B$3:$E$187,4,FALSE)),"",VLOOKUP(D53,'Standard Smelter Names'!$B$3:$E$187,4,FALSE))</f>
        <v/>
      </c>
      <c r="G53" s="189"/>
      <c r="H53" s="189"/>
      <c r="I53" s="189"/>
      <c r="J53" s="189"/>
      <c r="K53" s="189"/>
      <c r="L53" s="189"/>
      <c r="M53" s="189"/>
      <c r="N53" s="189"/>
      <c r="O53" s="211"/>
      <c r="P53" s="210"/>
    </row>
    <row r="54" spans="2:16" s="191" customFormat="1" ht="15.75" x14ac:dyDescent="0.25">
      <c r="B54" s="189"/>
      <c r="C54" s="190"/>
      <c r="D54" s="190" t="str">
        <f t="shared" si="0"/>
        <v/>
      </c>
      <c r="E54" s="189" t="str">
        <f t="shared" si="1"/>
        <v/>
      </c>
      <c r="F54" s="189" t="str">
        <f>IF(ISNA(VLOOKUP(D54,'Standard Smelter Names'!$B$3:$E$187,4,FALSE)),"",VLOOKUP(D54,'Standard Smelter Names'!$B$3:$E$187,4,FALSE))</f>
        <v/>
      </c>
      <c r="G54" s="189"/>
      <c r="H54" s="189"/>
      <c r="I54" s="189"/>
      <c r="J54" s="189"/>
      <c r="K54" s="189"/>
      <c r="L54" s="189"/>
      <c r="M54" s="189"/>
      <c r="N54" s="189"/>
      <c r="O54" s="211"/>
      <c r="P54" s="210"/>
    </row>
    <row r="55" spans="2:16" s="191" customFormat="1" ht="15.75" x14ac:dyDescent="0.25">
      <c r="B55" s="189"/>
      <c r="C55" s="190"/>
      <c r="D55" s="190" t="str">
        <f t="shared" si="0"/>
        <v/>
      </c>
      <c r="E55" s="189" t="str">
        <f t="shared" si="1"/>
        <v/>
      </c>
      <c r="F55" s="189" t="str">
        <f>IF(ISNA(VLOOKUP(D55,'Standard Smelter Names'!$B$3:$E$187,4,FALSE)),"",VLOOKUP(D55,'Standard Smelter Names'!$B$3:$E$187,4,FALSE))</f>
        <v/>
      </c>
      <c r="G55" s="189"/>
      <c r="H55" s="189"/>
      <c r="I55" s="189"/>
      <c r="J55" s="189"/>
      <c r="K55" s="189"/>
      <c r="L55" s="189"/>
      <c r="M55" s="189"/>
      <c r="N55" s="189"/>
      <c r="O55" s="211"/>
      <c r="P55" s="210"/>
    </row>
    <row r="56" spans="2:16" s="191" customFormat="1" ht="15.75" x14ac:dyDescent="0.25">
      <c r="B56" s="189"/>
      <c r="C56" s="190"/>
      <c r="D56" s="190" t="str">
        <f t="shared" si="0"/>
        <v/>
      </c>
      <c r="E56" s="189" t="str">
        <f t="shared" si="1"/>
        <v/>
      </c>
      <c r="F56" s="189" t="str">
        <f>IF(ISNA(VLOOKUP(D56,'Standard Smelter Names'!$B$3:$E$187,4,FALSE)),"",VLOOKUP(D56,'Standard Smelter Names'!$B$3:$E$187,4,FALSE))</f>
        <v/>
      </c>
      <c r="G56" s="189"/>
      <c r="H56" s="189"/>
      <c r="I56" s="189"/>
      <c r="J56" s="189"/>
      <c r="K56" s="189"/>
      <c r="L56" s="189"/>
      <c r="M56" s="189"/>
      <c r="N56" s="189"/>
      <c r="O56" s="211"/>
      <c r="P56" s="210"/>
    </row>
    <row r="57" spans="2:16" s="191" customFormat="1" ht="15.75" x14ac:dyDescent="0.25">
      <c r="B57" s="189"/>
      <c r="C57" s="190"/>
      <c r="D57" s="190" t="str">
        <f t="shared" si="0"/>
        <v/>
      </c>
      <c r="E57" s="189" t="str">
        <f t="shared" si="1"/>
        <v/>
      </c>
      <c r="F57" s="189" t="str">
        <f>IF(ISNA(VLOOKUP(D57,'Standard Smelter Names'!$B$3:$E$187,4,FALSE)),"",VLOOKUP(D57,'Standard Smelter Names'!$B$3:$E$187,4,FALSE))</f>
        <v/>
      </c>
      <c r="G57" s="189"/>
      <c r="H57" s="189"/>
      <c r="I57" s="189"/>
      <c r="J57" s="189"/>
      <c r="K57" s="189"/>
      <c r="L57" s="189"/>
      <c r="M57" s="189"/>
      <c r="N57" s="189"/>
      <c r="O57" s="211"/>
      <c r="P57" s="210"/>
    </row>
    <row r="58" spans="2:16" s="191" customFormat="1" ht="15.75" x14ac:dyDescent="0.25">
      <c r="B58" s="189"/>
      <c r="C58" s="190"/>
      <c r="D58" s="190" t="str">
        <f t="shared" si="0"/>
        <v/>
      </c>
      <c r="E58" s="189" t="str">
        <f t="shared" si="1"/>
        <v/>
      </c>
      <c r="F58" s="189" t="str">
        <f>IF(ISNA(VLOOKUP(D58,'Standard Smelter Names'!$B$3:$E$187,4,FALSE)),"",VLOOKUP(D58,'Standard Smelter Names'!$B$3:$E$187,4,FALSE))</f>
        <v/>
      </c>
      <c r="G58" s="189"/>
      <c r="H58" s="189"/>
      <c r="I58" s="189"/>
      <c r="J58" s="189"/>
      <c r="K58" s="189"/>
      <c r="L58" s="189"/>
      <c r="M58" s="189"/>
      <c r="N58" s="189"/>
      <c r="O58" s="211"/>
      <c r="P58" s="210"/>
    </row>
    <row r="59" spans="2:16" s="191" customFormat="1" ht="15.75" x14ac:dyDescent="0.25">
      <c r="B59" s="189"/>
      <c r="C59" s="190"/>
      <c r="D59" s="190" t="str">
        <f t="shared" si="0"/>
        <v/>
      </c>
      <c r="E59" s="189" t="str">
        <f t="shared" si="1"/>
        <v/>
      </c>
      <c r="F59" s="189" t="str">
        <f>IF(ISNA(VLOOKUP(D59,'Standard Smelter Names'!$B$3:$E$187,4,FALSE)),"",VLOOKUP(D59,'Standard Smelter Names'!$B$3:$E$187,4,FALSE))</f>
        <v/>
      </c>
      <c r="G59" s="189"/>
      <c r="H59" s="189"/>
      <c r="I59" s="189"/>
      <c r="J59" s="189"/>
      <c r="K59" s="189"/>
      <c r="L59" s="189"/>
      <c r="M59" s="189"/>
      <c r="N59" s="189"/>
      <c r="O59" s="211"/>
      <c r="P59" s="210"/>
    </row>
    <row r="60" spans="2:16" s="191" customFormat="1" ht="15.75" x14ac:dyDescent="0.25">
      <c r="B60" s="189"/>
      <c r="C60" s="190"/>
      <c r="D60" s="190" t="str">
        <f t="shared" si="0"/>
        <v/>
      </c>
      <c r="E60" s="189" t="str">
        <f t="shared" si="1"/>
        <v/>
      </c>
      <c r="F60" s="189" t="str">
        <f>IF(ISNA(VLOOKUP(D60,'Standard Smelter Names'!$B$3:$E$187,4,FALSE)),"",VLOOKUP(D60,'Standard Smelter Names'!$B$3:$E$187,4,FALSE))</f>
        <v/>
      </c>
      <c r="G60" s="189"/>
      <c r="H60" s="189"/>
      <c r="I60" s="189"/>
      <c r="J60" s="189"/>
      <c r="K60" s="189"/>
      <c r="L60" s="189"/>
      <c r="M60" s="189"/>
      <c r="N60" s="189"/>
      <c r="O60" s="211"/>
      <c r="P60" s="210"/>
    </row>
    <row r="61" spans="2:16" s="191" customFormat="1" ht="15.75" x14ac:dyDescent="0.25">
      <c r="B61" s="189"/>
      <c r="C61" s="190"/>
      <c r="D61" s="190" t="str">
        <f t="shared" si="0"/>
        <v/>
      </c>
      <c r="E61" s="189" t="str">
        <f t="shared" si="1"/>
        <v/>
      </c>
      <c r="F61" s="189" t="str">
        <f>IF(ISNA(VLOOKUP(D61,'Standard Smelter Names'!$B$3:$E$187,4,FALSE)),"",VLOOKUP(D61,'Standard Smelter Names'!$B$3:$E$187,4,FALSE))</f>
        <v/>
      </c>
      <c r="G61" s="189"/>
      <c r="H61" s="189"/>
      <c r="I61" s="189"/>
      <c r="J61" s="189"/>
      <c r="K61" s="189"/>
      <c r="L61" s="189"/>
      <c r="M61" s="189"/>
      <c r="N61" s="189"/>
      <c r="O61" s="211"/>
      <c r="P61" s="210"/>
    </row>
    <row r="62" spans="2:16" s="191" customFormat="1" ht="15.75" x14ac:dyDescent="0.25">
      <c r="B62" s="189"/>
      <c r="C62" s="190"/>
      <c r="D62" s="190" t="str">
        <f t="shared" si="0"/>
        <v/>
      </c>
      <c r="E62" s="189" t="str">
        <f t="shared" si="1"/>
        <v/>
      </c>
      <c r="F62" s="189" t="str">
        <f>IF(ISNA(VLOOKUP(D62,'Standard Smelter Names'!$B$3:$E$187,4,FALSE)),"",VLOOKUP(D62,'Standard Smelter Names'!$B$3:$E$187,4,FALSE))</f>
        <v/>
      </c>
      <c r="G62" s="189"/>
      <c r="H62" s="189"/>
      <c r="I62" s="189"/>
      <c r="J62" s="189"/>
      <c r="K62" s="189"/>
      <c r="L62" s="189"/>
      <c r="M62" s="189"/>
      <c r="N62" s="189"/>
      <c r="O62" s="211"/>
      <c r="P62" s="210"/>
    </row>
    <row r="63" spans="2:16" s="191" customFormat="1" ht="15.75" x14ac:dyDescent="0.25">
      <c r="B63" s="189"/>
      <c r="C63" s="190"/>
      <c r="D63" s="190" t="str">
        <f t="shared" si="0"/>
        <v/>
      </c>
      <c r="E63" s="189" t="str">
        <f t="shared" si="1"/>
        <v/>
      </c>
      <c r="F63" s="189" t="str">
        <f>IF(ISNA(VLOOKUP(D63,'Standard Smelter Names'!$B$3:$E$187,4,FALSE)),"",VLOOKUP(D63,'Standard Smelter Names'!$B$3:$E$187,4,FALSE))</f>
        <v/>
      </c>
      <c r="G63" s="189"/>
      <c r="H63" s="189"/>
      <c r="I63" s="189"/>
      <c r="J63" s="189"/>
      <c r="K63" s="189"/>
      <c r="L63" s="189"/>
      <c r="M63" s="189"/>
      <c r="N63" s="189"/>
      <c r="O63" s="211"/>
      <c r="P63" s="210"/>
    </row>
    <row r="64" spans="2:16" s="191" customFormat="1" ht="15.75" x14ac:dyDescent="0.25">
      <c r="B64" s="189"/>
      <c r="C64" s="190"/>
      <c r="D64" s="190" t="str">
        <f t="shared" si="0"/>
        <v/>
      </c>
      <c r="E64" s="189" t="str">
        <f t="shared" si="1"/>
        <v/>
      </c>
      <c r="F64" s="189" t="str">
        <f>IF(ISNA(VLOOKUP(D64,'Standard Smelter Names'!$B$3:$E$187,4,FALSE)),"",VLOOKUP(D64,'Standard Smelter Names'!$B$3:$E$187,4,FALSE))</f>
        <v/>
      </c>
      <c r="G64" s="189"/>
      <c r="H64" s="189"/>
      <c r="I64" s="189"/>
      <c r="J64" s="189"/>
      <c r="K64" s="189"/>
      <c r="L64" s="189"/>
      <c r="M64" s="189"/>
      <c r="N64" s="189"/>
      <c r="O64" s="211"/>
      <c r="P64" s="210"/>
    </row>
    <row r="65" spans="2:16" s="191" customFormat="1" ht="15.75" x14ac:dyDescent="0.25">
      <c r="B65" s="189"/>
      <c r="C65" s="190"/>
      <c r="D65" s="190" t="str">
        <f t="shared" si="0"/>
        <v/>
      </c>
      <c r="E65" s="189" t="str">
        <f t="shared" si="1"/>
        <v/>
      </c>
      <c r="F65" s="189" t="str">
        <f>IF(ISNA(VLOOKUP(D65,'Standard Smelter Names'!$B$3:$E$187,4,FALSE)),"",VLOOKUP(D65,'Standard Smelter Names'!$B$3:$E$187,4,FALSE))</f>
        <v/>
      </c>
      <c r="G65" s="189"/>
      <c r="H65" s="189"/>
      <c r="I65" s="189"/>
      <c r="J65" s="189"/>
      <c r="K65" s="189"/>
      <c r="L65" s="189"/>
      <c r="M65" s="189"/>
      <c r="N65" s="189"/>
      <c r="O65" s="211"/>
      <c r="P65" s="210"/>
    </row>
    <row r="66" spans="2:16" s="191" customFormat="1" ht="15.75" x14ac:dyDescent="0.25">
      <c r="B66" s="189"/>
      <c r="C66" s="190"/>
      <c r="D66" s="190" t="str">
        <f t="shared" si="0"/>
        <v/>
      </c>
      <c r="E66" s="189" t="str">
        <f t="shared" si="1"/>
        <v/>
      </c>
      <c r="F66" s="189" t="str">
        <f>IF(ISNA(VLOOKUP(D66,'Standard Smelter Names'!$B$3:$E$187,4,FALSE)),"",VLOOKUP(D66,'Standard Smelter Names'!$B$3:$E$187,4,FALSE))</f>
        <v/>
      </c>
      <c r="G66" s="189"/>
      <c r="H66" s="189"/>
      <c r="I66" s="189"/>
      <c r="J66" s="189"/>
      <c r="K66" s="189"/>
      <c r="L66" s="189"/>
      <c r="M66" s="189"/>
      <c r="N66" s="189"/>
      <c r="O66" s="211"/>
      <c r="P66" s="210"/>
    </row>
    <row r="67" spans="2:16" s="191" customFormat="1" ht="15.75" x14ac:dyDescent="0.25">
      <c r="B67" s="189"/>
      <c r="C67" s="190"/>
      <c r="D67" s="190" t="str">
        <f t="shared" si="0"/>
        <v/>
      </c>
      <c r="E67" s="189" t="str">
        <f t="shared" si="1"/>
        <v/>
      </c>
      <c r="F67" s="189" t="str">
        <f>IF(ISNA(VLOOKUP(D67,'Standard Smelter Names'!$B$3:$E$187,4,FALSE)),"",VLOOKUP(D67,'Standard Smelter Names'!$B$3:$E$187,4,FALSE))</f>
        <v/>
      </c>
      <c r="G67" s="189"/>
      <c r="H67" s="189"/>
      <c r="I67" s="189"/>
      <c r="J67" s="189"/>
      <c r="K67" s="189"/>
      <c r="L67" s="189"/>
      <c r="M67" s="189"/>
      <c r="N67" s="189"/>
      <c r="O67" s="211"/>
      <c r="P67" s="210"/>
    </row>
    <row r="68" spans="2:16" s="191" customFormat="1" ht="15.75" x14ac:dyDescent="0.25">
      <c r="B68" s="189"/>
      <c r="C68" s="190"/>
      <c r="D68" s="190" t="str">
        <f t="shared" si="0"/>
        <v/>
      </c>
      <c r="E68" s="189" t="str">
        <f t="shared" si="1"/>
        <v/>
      </c>
      <c r="F68" s="189" t="str">
        <f>IF(ISNA(VLOOKUP(D68,'Standard Smelter Names'!$B$3:$E$187,4,FALSE)),"",VLOOKUP(D68,'Standard Smelter Names'!$B$3:$E$187,4,FALSE))</f>
        <v/>
      </c>
      <c r="G68" s="189"/>
      <c r="H68" s="189"/>
      <c r="I68" s="189"/>
      <c r="J68" s="189"/>
      <c r="K68" s="189"/>
      <c r="L68" s="189"/>
      <c r="M68" s="189"/>
      <c r="N68" s="189"/>
      <c r="O68" s="211"/>
      <c r="P68" s="210"/>
    </row>
    <row r="69" spans="2:16" s="191" customFormat="1" ht="15.75" x14ac:dyDescent="0.25">
      <c r="B69" s="189"/>
      <c r="C69" s="190"/>
      <c r="D69" s="190" t="str">
        <f t="shared" ref="D69:D132" si="2">IF(ISNA(VLOOKUP(C69,$G$2525:$I$2929,3,FALSE)),"",VLOOKUP(C69,$G$2525:$I$2929,3,FALSE))</f>
        <v/>
      </c>
      <c r="E69" s="189" t="str">
        <f t="shared" ref="E69:E132" si="3">IF(ISNA(VLOOKUP(C69,$G$2525:$I$2929,2,FALSE)),"",VLOOKUP(C69,$G$2525:$I$2929,2,FALSE))</f>
        <v/>
      </c>
      <c r="F69" s="189" t="str">
        <f>IF(ISNA(VLOOKUP(D69,'Standard Smelter Names'!$B$3:$E$187,4,FALSE)),"",VLOOKUP(D69,'Standard Smelter Names'!$B$3:$E$187,4,FALSE))</f>
        <v/>
      </c>
      <c r="G69" s="189"/>
      <c r="H69" s="189"/>
      <c r="I69" s="189"/>
      <c r="J69" s="189"/>
      <c r="K69" s="189"/>
      <c r="L69" s="189"/>
      <c r="M69" s="189"/>
      <c r="N69" s="189"/>
      <c r="O69" s="211"/>
      <c r="P69" s="210"/>
    </row>
    <row r="70" spans="2:16" s="191" customFormat="1" ht="15.75" x14ac:dyDescent="0.25">
      <c r="B70" s="189"/>
      <c r="C70" s="190"/>
      <c r="D70" s="190" t="str">
        <f t="shared" si="2"/>
        <v/>
      </c>
      <c r="E70" s="189" t="str">
        <f t="shared" si="3"/>
        <v/>
      </c>
      <c r="F70" s="189" t="str">
        <f>IF(ISNA(VLOOKUP(D70,'Standard Smelter Names'!$B$3:$E$187,4,FALSE)),"",VLOOKUP(D70,'Standard Smelter Names'!$B$3:$E$187,4,FALSE))</f>
        <v/>
      </c>
      <c r="G70" s="189"/>
      <c r="H70" s="189"/>
      <c r="I70" s="189"/>
      <c r="J70" s="189"/>
      <c r="K70" s="189"/>
      <c r="L70" s="189"/>
      <c r="M70" s="189"/>
      <c r="N70" s="189"/>
      <c r="O70" s="211"/>
      <c r="P70" s="210"/>
    </row>
    <row r="71" spans="2:16" s="191" customFormat="1" ht="15.75" x14ac:dyDescent="0.25">
      <c r="B71" s="189"/>
      <c r="C71" s="190"/>
      <c r="D71" s="190" t="str">
        <f t="shared" si="2"/>
        <v/>
      </c>
      <c r="E71" s="189" t="str">
        <f t="shared" si="3"/>
        <v/>
      </c>
      <c r="F71" s="189" t="str">
        <f>IF(ISNA(VLOOKUP(D71,'Standard Smelter Names'!$B$3:$E$187,4,FALSE)),"",VLOOKUP(D71,'Standard Smelter Names'!$B$3:$E$187,4,FALSE))</f>
        <v/>
      </c>
      <c r="G71" s="189"/>
      <c r="H71" s="189"/>
      <c r="I71" s="189"/>
      <c r="J71" s="189"/>
      <c r="K71" s="189"/>
      <c r="L71" s="189"/>
      <c r="M71" s="189"/>
      <c r="N71" s="189"/>
      <c r="O71" s="211"/>
      <c r="P71" s="210"/>
    </row>
    <row r="72" spans="2:16" s="191" customFormat="1" ht="15.75" x14ac:dyDescent="0.25">
      <c r="B72" s="189"/>
      <c r="C72" s="190"/>
      <c r="D72" s="190" t="str">
        <f t="shared" si="2"/>
        <v/>
      </c>
      <c r="E72" s="189" t="str">
        <f t="shared" si="3"/>
        <v/>
      </c>
      <c r="F72" s="189" t="str">
        <f>IF(ISNA(VLOOKUP(D72,'Standard Smelter Names'!$B$3:$E$187,4,FALSE)),"",VLOOKUP(D72,'Standard Smelter Names'!$B$3:$E$187,4,FALSE))</f>
        <v/>
      </c>
      <c r="G72" s="189"/>
      <c r="H72" s="189"/>
      <c r="I72" s="189"/>
      <c r="J72" s="189"/>
      <c r="K72" s="189"/>
      <c r="L72" s="189"/>
      <c r="M72" s="189"/>
      <c r="N72" s="189"/>
      <c r="O72" s="211"/>
      <c r="P72" s="210"/>
    </row>
    <row r="73" spans="2:16" s="191" customFormat="1" ht="15.75" x14ac:dyDescent="0.25">
      <c r="B73" s="189"/>
      <c r="C73" s="190"/>
      <c r="D73" s="190" t="str">
        <f t="shared" si="2"/>
        <v/>
      </c>
      <c r="E73" s="189" t="str">
        <f t="shared" si="3"/>
        <v/>
      </c>
      <c r="F73" s="189" t="str">
        <f>IF(ISNA(VLOOKUP(D73,'Standard Smelter Names'!$B$3:$E$187,4,FALSE)),"",VLOOKUP(D73,'Standard Smelter Names'!$B$3:$E$187,4,FALSE))</f>
        <v/>
      </c>
      <c r="G73" s="189"/>
      <c r="H73" s="189"/>
      <c r="I73" s="189"/>
      <c r="J73" s="189"/>
      <c r="K73" s="189"/>
      <c r="L73" s="189"/>
      <c r="M73" s="189"/>
      <c r="N73" s="189"/>
      <c r="O73" s="211"/>
      <c r="P73" s="210"/>
    </row>
    <row r="74" spans="2:16" s="191" customFormat="1" ht="15.75" x14ac:dyDescent="0.25">
      <c r="B74" s="189"/>
      <c r="C74" s="190"/>
      <c r="D74" s="190" t="str">
        <f t="shared" si="2"/>
        <v/>
      </c>
      <c r="E74" s="189" t="str">
        <f t="shared" si="3"/>
        <v/>
      </c>
      <c r="F74" s="189" t="str">
        <f>IF(ISNA(VLOOKUP(D74,'Standard Smelter Names'!$B$3:$E$187,4,FALSE)),"",VLOOKUP(D74,'Standard Smelter Names'!$B$3:$E$187,4,FALSE))</f>
        <v/>
      </c>
      <c r="G74" s="189"/>
      <c r="H74" s="189"/>
      <c r="I74" s="189"/>
      <c r="J74" s="189"/>
      <c r="K74" s="189"/>
      <c r="L74" s="189"/>
      <c r="M74" s="189"/>
      <c r="N74" s="189"/>
      <c r="O74" s="211"/>
      <c r="P74" s="210"/>
    </row>
    <row r="75" spans="2:16" s="191" customFormat="1" ht="15.75" x14ac:dyDescent="0.25">
      <c r="B75" s="189"/>
      <c r="C75" s="190"/>
      <c r="D75" s="190" t="str">
        <f t="shared" si="2"/>
        <v/>
      </c>
      <c r="E75" s="189" t="str">
        <f t="shared" si="3"/>
        <v/>
      </c>
      <c r="F75" s="189" t="str">
        <f>IF(ISNA(VLOOKUP(D75,'Standard Smelter Names'!$B$3:$E$187,4,FALSE)),"",VLOOKUP(D75,'Standard Smelter Names'!$B$3:$E$187,4,FALSE))</f>
        <v/>
      </c>
      <c r="G75" s="189"/>
      <c r="H75" s="189"/>
      <c r="I75" s="189"/>
      <c r="J75" s="189"/>
      <c r="K75" s="189"/>
      <c r="L75" s="189"/>
      <c r="M75" s="189"/>
      <c r="N75" s="189"/>
      <c r="O75" s="211"/>
      <c r="P75" s="210"/>
    </row>
    <row r="76" spans="2:16" s="191" customFormat="1" ht="15.75" x14ac:dyDescent="0.25">
      <c r="B76" s="189"/>
      <c r="C76" s="190"/>
      <c r="D76" s="190" t="str">
        <f t="shared" si="2"/>
        <v/>
      </c>
      <c r="E76" s="189" t="str">
        <f t="shared" si="3"/>
        <v/>
      </c>
      <c r="F76" s="189" t="str">
        <f>IF(ISNA(VLOOKUP(D76,'Standard Smelter Names'!$B$3:$E$187,4,FALSE)),"",VLOOKUP(D76,'Standard Smelter Names'!$B$3:$E$187,4,FALSE))</f>
        <v/>
      </c>
      <c r="G76" s="189"/>
      <c r="H76" s="189"/>
      <c r="I76" s="189"/>
      <c r="J76" s="189"/>
      <c r="K76" s="189"/>
      <c r="L76" s="189"/>
      <c r="M76" s="189"/>
      <c r="N76" s="189"/>
      <c r="O76" s="211"/>
      <c r="P76" s="210"/>
    </row>
    <row r="77" spans="2:16" s="191" customFormat="1" ht="15.75" x14ac:dyDescent="0.25">
      <c r="B77" s="189"/>
      <c r="C77" s="190"/>
      <c r="D77" s="190" t="str">
        <f t="shared" si="2"/>
        <v/>
      </c>
      <c r="E77" s="189" t="str">
        <f t="shared" si="3"/>
        <v/>
      </c>
      <c r="F77" s="189" t="str">
        <f>IF(ISNA(VLOOKUP(D77,'Standard Smelter Names'!$B$3:$E$187,4,FALSE)),"",VLOOKUP(D77,'Standard Smelter Names'!$B$3:$E$187,4,FALSE))</f>
        <v/>
      </c>
      <c r="G77" s="189"/>
      <c r="H77" s="189"/>
      <c r="I77" s="189"/>
      <c r="J77" s="189"/>
      <c r="K77" s="189"/>
      <c r="L77" s="189"/>
      <c r="M77" s="189"/>
      <c r="N77" s="189"/>
      <c r="O77" s="211"/>
      <c r="P77" s="210"/>
    </row>
    <row r="78" spans="2:16" s="191" customFormat="1" ht="15.75" x14ac:dyDescent="0.25">
      <c r="B78" s="189"/>
      <c r="C78" s="190"/>
      <c r="D78" s="190" t="str">
        <f t="shared" si="2"/>
        <v/>
      </c>
      <c r="E78" s="189" t="str">
        <f t="shared" si="3"/>
        <v/>
      </c>
      <c r="F78" s="189" t="str">
        <f>IF(ISNA(VLOOKUP(D78,'Standard Smelter Names'!$B$3:$E$187,4,FALSE)),"",VLOOKUP(D78,'Standard Smelter Names'!$B$3:$E$187,4,FALSE))</f>
        <v/>
      </c>
      <c r="G78" s="189"/>
      <c r="H78" s="189"/>
      <c r="I78" s="189"/>
      <c r="J78" s="189"/>
      <c r="K78" s="189"/>
      <c r="L78" s="189"/>
      <c r="M78" s="189"/>
      <c r="N78" s="189"/>
      <c r="O78" s="211"/>
      <c r="P78" s="210"/>
    </row>
    <row r="79" spans="2:16" s="191" customFormat="1" ht="15.75" x14ac:dyDescent="0.25">
      <c r="B79" s="189"/>
      <c r="C79" s="190"/>
      <c r="D79" s="190" t="str">
        <f t="shared" si="2"/>
        <v/>
      </c>
      <c r="E79" s="189" t="str">
        <f t="shared" si="3"/>
        <v/>
      </c>
      <c r="F79" s="189" t="str">
        <f>IF(ISNA(VLOOKUP(D79,'Standard Smelter Names'!$B$3:$E$187,4,FALSE)),"",VLOOKUP(D79,'Standard Smelter Names'!$B$3:$E$187,4,FALSE))</f>
        <v/>
      </c>
      <c r="G79" s="189"/>
      <c r="H79" s="189"/>
      <c r="I79" s="189"/>
      <c r="J79" s="189"/>
      <c r="K79" s="189"/>
      <c r="L79" s="189"/>
      <c r="M79" s="189"/>
      <c r="N79" s="189"/>
      <c r="O79" s="211"/>
      <c r="P79" s="210"/>
    </row>
    <row r="80" spans="2:16" s="191" customFormat="1" ht="15.75" x14ac:dyDescent="0.25">
      <c r="B80" s="189"/>
      <c r="C80" s="190"/>
      <c r="D80" s="190" t="str">
        <f t="shared" si="2"/>
        <v/>
      </c>
      <c r="E80" s="189" t="str">
        <f t="shared" si="3"/>
        <v/>
      </c>
      <c r="F80" s="189" t="str">
        <f>IF(ISNA(VLOOKUP(D80,'Standard Smelter Names'!$B$3:$E$187,4,FALSE)),"",VLOOKUP(D80,'Standard Smelter Names'!$B$3:$E$187,4,FALSE))</f>
        <v/>
      </c>
      <c r="G80" s="189"/>
      <c r="H80" s="189"/>
      <c r="I80" s="189"/>
      <c r="J80" s="189"/>
      <c r="K80" s="189"/>
      <c r="L80" s="189"/>
      <c r="M80" s="189"/>
      <c r="N80" s="189"/>
      <c r="O80" s="211"/>
      <c r="P80" s="210"/>
    </row>
    <row r="81" spans="2:16" s="191" customFormat="1" ht="15.75" x14ac:dyDescent="0.25">
      <c r="B81" s="189"/>
      <c r="C81" s="190"/>
      <c r="D81" s="190" t="str">
        <f t="shared" si="2"/>
        <v/>
      </c>
      <c r="E81" s="189" t="str">
        <f t="shared" si="3"/>
        <v/>
      </c>
      <c r="F81" s="189" t="str">
        <f>IF(ISNA(VLOOKUP(D81,'Standard Smelter Names'!$B$3:$E$187,4,FALSE)),"",VLOOKUP(D81,'Standard Smelter Names'!$B$3:$E$187,4,FALSE))</f>
        <v/>
      </c>
      <c r="G81" s="189"/>
      <c r="H81" s="189"/>
      <c r="I81" s="189"/>
      <c r="J81" s="189"/>
      <c r="K81" s="189"/>
      <c r="L81" s="189"/>
      <c r="M81" s="189"/>
      <c r="N81" s="189"/>
      <c r="O81" s="211"/>
      <c r="P81" s="210"/>
    </row>
    <row r="82" spans="2:16" s="191" customFormat="1" ht="15.75" x14ac:dyDescent="0.25">
      <c r="B82" s="189"/>
      <c r="C82" s="190"/>
      <c r="D82" s="190" t="str">
        <f t="shared" si="2"/>
        <v/>
      </c>
      <c r="E82" s="189" t="str">
        <f t="shared" si="3"/>
        <v/>
      </c>
      <c r="F82" s="189" t="str">
        <f>IF(ISNA(VLOOKUP(D82,'Standard Smelter Names'!$B$3:$E$187,4,FALSE)),"",VLOOKUP(D82,'Standard Smelter Names'!$B$3:$E$187,4,FALSE))</f>
        <v/>
      </c>
      <c r="G82" s="189"/>
      <c r="H82" s="189"/>
      <c r="I82" s="189"/>
      <c r="J82" s="189"/>
      <c r="K82" s="189"/>
      <c r="L82" s="189"/>
      <c r="M82" s="189"/>
      <c r="N82" s="189"/>
      <c r="O82" s="211"/>
      <c r="P82" s="210"/>
    </row>
    <row r="83" spans="2:16" s="191" customFormat="1" ht="15.75" x14ac:dyDescent="0.25">
      <c r="B83" s="189"/>
      <c r="C83" s="190"/>
      <c r="D83" s="190" t="str">
        <f t="shared" si="2"/>
        <v/>
      </c>
      <c r="E83" s="189" t="str">
        <f t="shared" si="3"/>
        <v/>
      </c>
      <c r="F83" s="189" t="str">
        <f>IF(ISNA(VLOOKUP(D83,'Standard Smelter Names'!$B$3:$E$187,4,FALSE)),"",VLOOKUP(D83,'Standard Smelter Names'!$B$3:$E$187,4,FALSE))</f>
        <v/>
      </c>
      <c r="G83" s="189"/>
      <c r="H83" s="189"/>
      <c r="I83" s="189"/>
      <c r="J83" s="189"/>
      <c r="K83" s="189"/>
      <c r="L83" s="189"/>
      <c r="M83" s="189"/>
      <c r="N83" s="189"/>
      <c r="O83" s="211"/>
      <c r="P83" s="210"/>
    </row>
    <row r="84" spans="2:16" s="191" customFormat="1" ht="15.75" x14ac:dyDescent="0.25">
      <c r="B84" s="189"/>
      <c r="C84" s="190"/>
      <c r="D84" s="190" t="str">
        <f t="shared" si="2"/>
        <v/>
      </c>
      <c r="E84" s="189" t="str">
        <f t="shared" si="3"/>
        <v/>
      </c>
      <c r="F84" s="189" t="str">
        <f>IF(ISNA(VLOOKUP(D84,'Standard Smelter Names'!$B$3:$E$187,4,FALSE)),"",VLOOKUP(D84,'Standard Smelter Names'!$B$3:$E$187,4,FALSE))</f>
        <v/>
      </c>
      <c r="G84" s="189"/>
      <c r="H84" s="189"/>
      <c r="I84" s="189"/>
      <c r="J84" s="189"/>
      <c r="K84" s="189"/>
      <c r="L84" s="189"/>
      <c r="M84" s="189"/>
      <c r="N84" s="189"/>
      <c r="O84" s="211"/>
      <c r="P84" s="210"/>
    </row>
    <row r="85" spans="2:16" s="191" customFormat="1" ht="15.75" x14ac:dyDescent="0.25">
      <c r="B85" s="189"/>
      <c r="C85" s="190"/>
      <c r="D85" s="190" t="str">
        <f t="shared" si="2"/>
        <v/>
      </c>
      <c r="E85" s="189" t="str">
        <f t="shared" si="3"/>
        <v/>
      </c>
      <c r="F85" s="189" t="str">
        <f>IF(ISNA(VLOOKUP(D85,'Standard Smelter Names'!$B$3:$E$187,4,FALSE)),"",VLOOKUP(D85,'Standard Smelter Names'!$B$3:$E$187,4,FALSE))</f>
        <v/>
      </c>
      <c r="G85" s="189"/>
      <c r="H85" s="189"/>
      <c r="I85" s="189"/>
      <c r="J85" s="189"/>
      <c r="K85" s="189"/>
      <c r="L85" s="189"/>
      <c r="M85" s="189"/>
      <c r="N85" s="189"/>
      <c r="O85" s="211"/>
      <c r="P85" s="210"/>
    </row>
    <row r="86" spans="2:16" s="191" customFormat="1" ht="15.75" x14ac:dyDescent="0.25">
      <c r="B86" s="189"/>
      <c r="C86" s="190"/>
      <c r="D86" s="190" t="str">
        <f t="shared" si="2"/>
        <v/>
      </c>
      <c r="E86" s="189" t="str">
        <f t="shared" si="3"/>
        <v/>
      </c>
      <c r="F86" s="189" t="str">
        <f>IF(ISNA(VLOOKUP(D86,'Standard Smelter Names'!$B$3:$E$187,4,FALSE)),"",VLOOKUP(D86,'Standard Smelter Names'!$B$3:$E$187,4,FALSE))</f>
        <v/>
      </c>
      <c r="G86" s="189"/>
      <c r="H86" s="189"/>
      <c r="I86" s="189"/>
      <c r="J86" s="189"/>
      <c r="K86" s="189"/>
      <c r="L86" s="189"/>
      <c r="M86" s="189"/>
      <c r="N86" s="189"/>
      <c r="O86" s="211"/>
      <c r="P86" s="210"/>
    </row>
    <row r="87" spans="2:16" s="191" customFormat="1" ht="15.75" x14ac:dyDescent="0.25">
      <c r="B87" s="189"/>
      <c r="C87" s="190"/>
      <c r="D87" s="190" t="str">
        <f t="shared" si="2"/>
        <v/>
      </c>
      <c r="E87" s="189" t="str">
        <f t="shared" si="3"/>
        <v/>
      </c>
      <c r="F87" s="189" t="str">
        <f>IF(ISNA(VLOOKUP(D87,'Standard Smelter Names'!$B$3:$E$187,4,FALSE)),"",VLOOKUP(D87,'Standard Smelter Names'!$B$3:$E$187,4,FALSE))</f>
        <v/>
      </c>
      <c r="G87" s="189"/>
      <c r="H87" s="189"/>
      <c r="I87" s="189"/>
      <c r="J87" s="189"/>
      <c r="K87" s="189"/>
      <c r="L87" s="189"/>
      <c r="M87" s="189"/>
      <c r="N87" s="189"/>
      <c r="O87" s="211"/>
      <c r="P87" s="210"/>
    </row>
    <row r="88" spans="2:16" s="191" customFormat="1" ht="15.75" x14ac:dyDescent="0.25">
      <c r="B88" s="189"/>
      <c r="C88" s="190"/>
      <c r="D88" s="190" t="str">
        <f t="shared" si="2"/>
        <v/>
      </c>
      <c r="E88" s="189" t="str">
        <f t="shared" si="3"/>
        <v/>
      </c>
      <c r="F88" s="189" t="str">
        <f>IF(ISNA(VLOOKUP(D88,'Standard Smelter Names'!$B$3:$E$187,4,FALSE)),"",VLOOKUP(D88,'Standard Smelter Names'!$B$3:$E$187,4,FALSE))</f>
        <v/>
      </c>
      <c r="G88" s="189"/>
      <c r="H88" s="189"/>
      <c r="I88" s="189"/>
      <c r="J88" s="189"/>
      <c r="K88" s="189"/>
      <c r="L88" s="189"/>
      <c r="M88" s="189"/>
      <c r="N88" s="189"/>
      <c r="O88" s="211"/>
      <c r="P88" s="210"/>
    </row>
    <row r="89" spans="2:16" s="191" customFormat="1" ht="15.75" x14ac:dyDescent="0.25">
      <c r="B89" s="189"/>
      <c r="C89" s="190"/>
      <c r="D89" s="190" t="str">
        <f t="shared" si="2"/>
        <v/>
      </c>
      <c r="E89" s="189" t="str">
        <f t="shared" si="3"/>
        <v/>
      </c>
      <c r="F89" s="189" t="str">
        <f>IF(ISNA(VLOOKUP(D89,'Standard Smelter Names'!$B$3:$E$187,4,FALSE)),"",VLOOKUP(D89,'Standard Smelter Names'!$B$3:$E$187,4,FALSE))</f>
        <v/>
      </c>
      <c r="G89" s="189"/>
      <c r="H89" s="189"/>
      <c r="I89" s="189"/>
      <c r="J89" s="189"/>
      <c r="K89" s="189"/>
      <c r="L89" s="189"/>
      <c r="M89" s="189"/>
      <c r="N89" s="189"/>
      <c r="O89" s="211"/>
      <c r="P89" s="210"/>
    </row>
    <row r="90" spans="2:16" s="191" customFormat="1" ht="15.75" x14ac:dyDescent="0.25">
      <c r="B90" s="189"/>
      <c r="C90" s="190"/>
      <c r="D90" s="190" t="str">
        <f t="shared" si="2"/>
        <v/>
      </c>
      <c r="E90" s="189" t="str">
        <f t="shared" si="3"/>
        <v/>
      </c>
      <c r="F90" s="189" t="str">
        <f>IF(ISNA(VLOOKUP(D90,'Standard Smelter Names'!$B$3:$E$187,4,FALSE)),"",VLOOKUP(D90,'Standard Smelter Names'!$B$3:$E$187,4,FALSE))</f>
        <v/>
      </c>
      <c r="G90" s="189"/>
      <c r="H90" s="189"/>
      <c r="I90" s="189"/>
      <c r="J90" s="189"/>
      <c r="K90" s="189"/>
      <c r="L90" s="189"/>
      <c r="M90" s="189"/>
      <c r="N90" s="189"/>
      <c r="O90" s="211"/>
      <c r="P90" s="210"/>
    </row>
    <row r="91" spans="2:16" s="191" customFormat="1" ht="15.75" x14ac:dyDescent="0.25">
      <c r="B91" s="189"/>
      <c r="C91" s="190"/>
      <c r="D91" s="190" t="str">
        <f t="shared" si="2"/>
        <v/>
      </c>
      <c r="E91" s="189" t="str">
        <f t="shared" si="3"/>
        <v/>
      </c>
      <c r="F91" s="189" t="str">
        <f>IF(ISNA(VLOOKUP(D91,'Standard Smelter Names'!$B$3:$E$187,4,FALSE)),"",VLOOKUP(D91,'Standard Smelter Names'!$B$3:$E$187,4,FALSE))</f>
        <v/>
      </c>
      <c r="G91" s="189"/>
      <c r="H91" s="189"/>
      <c r="I91" s="189"/>
      <c r="J91" s="189"/>
      <c r="K91" s="189"/>
      <c r="L91" s="189"/>
      <c r="M91" s="189"/>
      <c r="N91" s="189"/>
      <c r="O91" s="211"/>
      <c r="P91" s="210"/>
    </row>
    <row r="92" spans="2:16" s="191" customFormat="1" ht="15.75" x14ac:dyDescent="0.25">
      <c r="B92" s="189"/>
      <c r="C92" s="190"/>
      <c r="D92" s="190" t="str">
        <f t="shared" si="2"/>
        <v/>
      </c>
      <c r="E92" s="189" t="str">
        <f t="shared" si="3"/>
        <v/>
      </c>
      <c r="F92" s="189" t="str">
        <f>IF(ISNA(VLOOKUP(D92,'Standard Smelter Names'!$B$3:$E$187,4,FALSE)),"",VLOOKUP(D92,'Standard Smelter Names'!$B$3:$E$187,4,FALSE))</f>
        <v/>
      </c>
      <c r="G92" s="189"/>
      <c r="H92" s="189"/>
      <c r="I92" s="189"/>
      <c r="J92" s="189"/>
      <c r="K92" s="189"/>
      <c r="L92" s="189"/>
      <c r="M92" s="189"/>
      <c r="N92" s="189"/>
      <c r="O92" s="211"/>
      <c r="P92" s="210"/>
    </row>
    <row r="93" spans="2:16" s="191" customFormat="1" ht="15.75" x14ac:dyDescent="0.25">
      <c r="B93" s="189"/>
      <c r="C93" s="190"/>
      <c r="D93" s="190" t="str">
        <f t="shared" si="2"/>
        <v/>
      </c>
      <c r="E93" s="189" t="str">
        <f t="shared" si="3"/>
        <v/>
      </c>
      <c r="F93" s="189" t="str">
        <f>IF(ISNA(VLOOKUP(D93,'Standard Smelter Names'!$B$3:$E$187,4,FALSE)),"",VLOOKUP(D93,'Standard Smelter Names'!$B$3:$E$187,4,FALSE))</f>
        <v/>
      </c>
      <c r="G93" s="189"/>
      <c r="H93" s="189"/>
      <c r="I93" s="189"/>
      <c r="J93" s="189"/>
      <c r="K93" s="189"/>
      <c r="L93" s="189"/>
      <c r="M93" s="189"/>
      <c r="N93" s="189"/>
      <c r="O93" s="211"/>
      <c r="P93" s="210"/>
    </row>
    <row r="94" spans="2:16" s="191" customFormat="1" ht="15.75" x14ac:dyDescent="0.25">
      <c r="B94" s="189"/>
      <c r="C94" s="190"/>
      <c r="D94" s="190" t="str">
        <f t="shared" si="2"/>
        <v/>
      </c>
      <c r="E94" s="189" t="str">
        <f t="shared" si="3"/>
        <v/>
      </c>
      <c r="F94" s="189" t="str">
        <f>IF(ISNA(VLOOKUP(D94,'Standard Smelter Names'!$B$3:$E$187,4,FALSE)),"",VLOOKUP(D94,'Standard Smelter Names'!$B$3:$E$187,4,FALSE))</f>
        <v/>
      </c>
      <c r="G94" s="189"/>
      <c r="H94" s="189"/>
      <c r="I94" s="189"/>
      <c r="J94" s="189"/>
      <c r="K94" s="189"/>
      <c r="L94" s="189"/>
      <c r="M94" s="189"/>
      <c r="N94" s="189"/>
      <c r="O94" s="211"/>
      <c r="P94" s="210"/>
    </row>
    <row r="95" spans="2:16" s="191" customFormat="1" ht="15.75" x14ac:dyDescent="0.25">
      <c r="B95" s="189"/>
      <c r="C95" s="190"/>
      <c r="D95" s="190" t="str">
        <f t="shared" si="2"/>
        <v/>
      </c>
      <c r="E95" s="189" t="str">
        <f t="shared" si="3"/>
        <v/>
      </c>
      <c r="F95" s="189" t="str">
        <f>IF(ISNA(VLOOKUP(D95,'Standard Smelter Names'!$B$3:$E$187,4,FALSE)),"",VLOOKUP(D95,'Standard Smelter Names'!$B$3:$E$187,4,FALSE))</f>
        <v/>
      </c>
      <c r="G95" s="189"/>
      <c r="H95" s="189"/>
      <c r="I95" s="189"/>
      <c r="J95" s="189"/>
      <c r="K95" s="189"/>
      <c r="L95" s="189"/>
      <c r="M95" s="189"/>
      <c r="N95" s="189"/>
      <c r="O95" s="211"/>
      <c r="P95" s="210"/>
    </row>
    <row r="96" spans="2:16" s="191" customFormat="1" ht="15.75" x14ac:dyDescent="0.25">
      <c r="B96" s="189"/>
      <c r="C96" s="190"/>
      <c r="D96" s="190" t="str">
        <f t="shared" si="2"/>
        <v/>
      </c>
      <c r="E96" s="189" t="str">
        <f t="shared" si="3"/>
        <v/>
      </c>
      <c r="F96" s="189" t="str">
        <f>IF(ISNA(VLOOKUP(D96,'Standard Smelter Names'!$B$3:$E$187,4,FALSE)),"",VLOOKUP(D96,'Standard Smelter Names'!$B$3:$E$187,4,FALSE))</f>
        <v/>
      </c>
      <c r="G96" s="189"/>
      <c r="H96" s="189"/>
      <c r="I96" s="189"/>
      <c r="J96" s="189"/>
      <c r="K96" s="189"/>
      <c r="L96" s="189"/>
      <c r="M96" s="189"/>
      <c r="N96" s="189"/>
      <c r="O96" s="211"/>
      <c r="P96" s="210"/>
    </row>
    <row r="97" spans="2:16" s="191" customFormat="1" ht="15.75" x14ac:dyDescent="0.25">
      <c r="B97" s="189"/>
      <c r="C97" s="190"/>
      <c r="D97" s="190" t="str">
        <f t="shared" si="2"/>
        <v/>
      </c>
      <c r="E97" s="189" t="str">
        <f t="shared" si="3"/>
        <v/>
      </c>
      <c r="F97" s="189" t="str">
        <f>IF(ISNA(VLOOKUP(D97,'Standard Smelter Names'!$B$3:$E$187,4,FALSE)),"",VLOOKUP(D97,'Standard Smelter Names'!$B$3:$E$187,4,FALSE))</f>
        <v/>
      </c>
      <c r="G97" s="189"/>
      <c r="H97" s="189"/>
      <c r="I97" s="189"/>
      <c r="J97" s="189"/>
      <c r="K97" s="189"/>
      <c r="L97" s="189"/>
      <c r="M97" s="189"/>
      <c r="N97" s="189"/>
      <c r="O97" s="211"/>
      <c r="P97" s="210"/>
    </row>
    <row r="98" spans="2:16" s="191" customFormat="1" ht="15.75" x14ac:dyDescent="0.25">
      <c r="B98" s="189"/>
      <c r="C98" s="190"/>
      <c r="D98" s="190" t="str">
        <f t="shared" si="2"/>
        <v/>
      </c>
      <c r="E98" s="189" t="str">
        <f t="shared" si="3"/>
        <v/>
      </c>
      <c r="F98" s="189" t="str">
        <f>IF(ISNA(VLOOKUP(D98,'Standard Smelter Names'!$B$3:$E$187,4,FALSE)),"",VLOOKUP(D98,'Standard Smelter Names'!$B$3:$E$187,4,FALSE))</f>
        <v/>
      </c>
      <c r="G98" s="189"/>
      <c r="H98" s="189"/>
      <c r="I98" s="189"/>
      <c r="J98" s="189"/>
      <c r="K98" s="189"/>
      <c r="L98" s="189"/>
      <c r="M98" s="189"/>
      <c r="N98" s="189"/>
      <c r="O98" s="211"/>
      <c r="P98" s="210"/>
    </row>
    <row r="99" spans="2:16" s="191" customFormat="1" ht="15.75" x14ac:dyDescent="0.25">
      <c r="B99" s="189"/>
      <c r="C99" s="190"/>
      <c r="D99" s="190" t="str">
        <f t="shared" si="2"/>
        <v/>
      </c>
      <c r="E99" s="189" t="str">
        <f t="shared" si="3"/>
        <v/>
      </c>
      <c r="F99" s="189" t="str">
        <f>IF(ISNA(VLOOKUP(D99,'Standard Smelter Names'!$B$3:$E$187,4,FALSE)),"",VLOOKUP(D99,'Standard Smelter Names'!$B$3:$E$187,4,FALSE))</f>
        <v/>
      </c>
      <c r="G99" s="189"/>
      <c r="H99" s="189"/>
      <c r="I99" s="189"/>
      <c r="J99" s="189"/>
      <c r="K99" s="189"/>
      <c r="L99" s="189"/>
      <c r="M99" s="189"/>
      <c r="N99" s="189"/>
      <c r="O99" s="211"/>
      <c r="P99" s="210"/>
    </row>
    <row r="100" spans="2:16" s="191" customFormat="1" ht="15.75" x14ac:dyDescent="0.25">
      <c r="B100" s="189"/>
      <c r="C100" s="190"/>
      <c r="D100" s="190" t="str">
        <f t="shared" si="2"/>
        <v/>
      </c>
      <c r="E100" s="189" t="str">
        <f t="shared" si="3"/>
        <v/>
      </c>
      <c r="F100" s="189" t="str">
        <f>IF(ISNA(VLOOKUP(D100,'Standard Smelter Names'!$B$3:$E$187,4,FALSE)),"",VLOOKUP(D100,'Standard Smelter Names'!$B$3:$E$187,4,FALSE))</f>
        <v/>
      </c>
      <c r="G100" s="189"/>
      <c r="H100" s="189"/>
      <c r="I100" s="189"/>
      <c r="J100" s="189"/>
      <c r="K100" s="189"/>
      <c r="L100" s="189"/>
      <c r="M100" s="189"/>
      <c r="N100" s="189"/>
      <c r="O100" s="211"/>
      <c r="P100" s="210"/>
    </row>
    <row r="101" spans="2:16" s="191" customFormat="1" ht="15.75" x14ac:dyDescent="0.25">
      <c r="B101" s="189"/>
      <c r="C101" s="190"/>
      <c r="D101" s="190" t="str">
        <f t="shared" si="2"/>
        <v/>
      </c>
      <c r="E101" s="189" t="str">
        <f t="shared" si="3"/>
        <v/>
      </c>
      <c r="F101" s="189" t="str">
        <f>IF(ISNA(VLOOKUP(D101,'Standard Smelter Names'!$B$3:$E$187,4,FALSE)),"",VLOOKUP(D101,'Standard Smelter Names'!$B$3:$E$187,4,FALSE))</f>
        <v/>
      </c>
      <c r="G101" s="189"/>
      <c r="H101" s="189"/>
      <c r="I101" s="189"/>
      <c r="J101" s="189"/>
      <c r="K101" s="189"/>
      <c r="L101" s="189"/>
      <c r="M101" s="189"/>
      <c r="N101" s="189"/>
      <c r="O101" s="211"/>
      <c r="P101" s="210"/>
    </row>
    <row r="102" spans="2:16" s="191" customFormat="1" ht="15.75" x14ac:dyDescent="0.25">
      <c r="B102" s="189"/>
      <c r="C102" s="190"/>
      <c r="D102" s="190" t="str">
        <f t="shared" si="2"/>
        <v/>
      </c>
      <c r="E102" s="189" t="str">
        <f t="shared" si="3"/>
        <v/>
      </c>
      <c r="F102" s="189" t="str">
        <f>IF(ISNA(VLOOKUP(D102,'Standard Smelter Names'!$B$3:$E$187,4,FALSE)),"",VLOOKUP(D102,'Standard Smelter Names'!$B$3:$E$187,4,FALSE))</f>
        <v/>
      </c>
      <c r="G102" s="189"/>
      <c r="H102" s="189"/>
      <c r="I102" s="189"/>
      <c r="J102" s="189"/>
      <c r="K102" s="189"/>
      <c r="L102" s="189"/>
      <c r="M102" s="189"/>
      <c r="N102" s="189"/>
      <c r="O102" s="211"/>
      <c r="P102" s="210"/>
    </row>
    <row r="103" spans="2:16" s="191" customFormat="1" ht="15.75" x14ac:dyDescent="0.25">
      <c r="B103" s="189"/>
      <c r="C103" s="190"/>
      <c r="D103" s="190" t="str">
        <f t="shared" si="2"/>
        <v/>
      </c>
      <c r="E103" s="189" t="str">
        <f t="shared" si="3"/>
        <v/>
      </c>
      <c r="F103" s="189" t="str">
        <f>IF(ISNA(VLOOKUP(D103,'Standard Smelter Names'!$B$3:$E$187,4,FALSE)),"",VLOOKUP(D103,'Standard Smelter Names'!$B$3:$E$187,4,FALSE))</f>
        <v/>
      </c>
      <c r="G103" s="189"/>
      <c r="H103" s="189"/>
      <c r="I103" s="189"/>
      <c r="J103" s="189"/>
      <c r="K103" s="189"/>
      <c r="L103" s="189"/>
      <c r="M103" s="189"/>
      <c r="N103" s="189"/>
      <c r="O103" s="211"/>
      <c r="P103" s="210"/>
    </row>
    <row r="104" spans="2:16" s="191" customFormat="1" ht="15.75" x14ac:dyDescent="0.25">
      <c r="B104" s="189"/>
      <c r="C104" s="190"/>
      <c r="D104" s="190" t="str">
        <f t="shared" si="2"/>
        <v/>
      </c>
      <c r="E104" s="189" t="str">
        <f t="shared" si="3"/>
        <v/>
      </c>
      <c r="F104" s="189" t="str">
        <f>IF(ISNA(VLOOKUP(D104,'Standard Smelter Names'!$B$3:$E$187,4,FALSE)),"",VLOOKUP(D104,'Standard Smelter Names'!$B$3:$E$187,4,FALSE))</f>
        <v/>
      </c>
      <c r="G104" s="189"/>
      <c r="H104" s="189"/>
      <c r="I104" s="189"/>
      <c r="J104" s="189"/>
      <c r="K104" s="189"/>
      <c r="L104" s="189"/>
      <c r="M104" s="189"/>
      <c r="N104" s="189"/>
      <c r="O104" s="211"/>
      <c r="P104" s="210"/>
    </row>
    <row r="105" spans="2:16" s="191" customFormat="1" ht="15.75" x14ac:dyDescent="0.25">
      <c r="B105" s="189"/>
      <c r="C105" s="190"/>
      <c r="D105" s="190" t="str">
        <f t="shared" si="2"/>
        <v/>
      </c>
      <c r="E105" s="189" t="str">
        <f t="shared" si="3"/>
        <v/>
      </c>
      <c r="F105" s="189" t="str">
        <f>IF(ISNA(VLOOKUP(D105,'Standard Smelter Names'!$B$3:$E$187,4,FALSE)),"",VLOOKUP(D105,'Standard Smelter Names'!$B$3:$E$187,4,FALSE))</f>
        <v/>
      </c>
      <c r="G105" s="189"/>
      <c r="H105" s="189"/>
      <c r="I105" s="189"/>
      <c r="J105" s="189"/>
      <c r="K105" s="189"/>
      <c r="L105" s="189"/>
      <c r="M105" s="189"/>
      <c r="N105" s="189"/>
      <c r="O105" s="211"/>
      <c r="P105" s="210"/>
    </row>
    <row r="106" spans="2:16" s="191" customFormat="1" ht="15.75" x14ac:dyDescent="0.25">
      <c r="B106" s="189"/>
      <c r="C106" s="190"/>
      <c r="D106" s="190" t="str">
        <f t="shared" si="2"/>
        <v/>
      </c>
      <c r="E106" s="189" t="str">
        <f t="shared" si="3"/>
        <v/>
      </c>
      <c r="F106" s="189" t="str">
        <f>IF(ISNA(VLOOKUP(D106,'Standard Smelter Names'!$B$3:$E$187,4,FALSE)),"",VLOOKUP(D106,'Standard Smelter Names'!$B$3:$E$187,4,FALSE))</f>
        <v/>
      </c>
      <c r="G106" s="189"/>
      <c r="H106" s="189"/>
      <c r="I106" s="189"/>
      <c r="J106" s="189"/>
      <c r="K106" s="189"/>
      <c r="L106" s="189"/>
      <c r="M106" s="189"/>
      <c r="N106" s="189"/>
      <c r="O106" s="211"/>
      <c r="P106" s="210"/>
    </row>
    <row r="107" spans="2:16" s="191" customFormat="1" ht="15.75" x14ac:dyDescent="0.25">
      <c r="B107" s="189"/>
      <c r="C107" s="190"/>
      <c r="D107" s="190" t="str">
        <f t="shared" si="2"/>
        <v/>
      </c>
      <c r="E107" s="189" t="str">
        <f t="shared" si="3"/>
        <v/>
      </c>
      <c r="F107" s="189" t="str">
        <f>IF(ISNA(VLOOKUP(D107,'Standard Smelter Names'!$B$3:$E$187,4,FALSE)),"",VLOOKUP(D107,'Standard Smelter Names'!$B$3:$E$187,4,FALSE))</f>
        <v/>
      </c>
      <c r="G107" s="189"/>
      <c r="H107" s="189"/>
      <c r="I107" s="189"/>
      <c r="J107" s="189"/>
      <c r="K107" s="189"/>
      <c r="L107" s="189"/>
      <c r="M107" s="189"/>
      <c r="N107" s="189"/>
      <c r="O107" s="211"/>
      <c r="P107" s="210"/>
    </row>
    <row r="108" spans="2:16" s="191" customFormat="1" ht="15.75" x14ac:dyDescent="0.25">
      <c r="B108" s="189"/>
      <c r="C108" s="190"/>
      <c r="D108" s="190" t="str">
        <f t="shared" si="2"/>
        <v/>
      </c>
      <c r="E108" s="189" t="str">
        <f t="shared" si="3"/>
        <v/>
      </c>
      <c r="F108" s="189" t="str">
        <f>IF(ISNA(VLOOKUP(D108,'Standard Smelter Names'!$B$3:$E$187,4,FALSE)),"",VLOOKUP(D108,'Standard Smelter Names'!$B$3:$E$187,4,FALSE))</f>
        <v/>
      </c>
      <c r="G108" s="189"/>
      <c r="H108" s="189"/>
      <c r="I108" s="189"/>
      <c r="J108" s="189"/>
      <c r="K108" s="189"/>
      <c r="L108" s="189"/>
      <c r="M108" s="189"/>
      <c r="N108" s="189"/>
      <c r="O108" s="211"/>
      <c r="P108" s="210"/>
    </row>
    <row r="109" spans="2:16" s="191" customFormat="1" ht="15.75" x14ac:dyDescent="0.25">
      <c r="B109" s="189"/>
      <c r="C109" s="190"/>
      <c r="D109" s="190" t="str">
        <f t="shared" si="2"/>
        <v/>
      </c>
      <c r="E109" s="189" t="str">
        <f t="shared" si="3"/>
        <v/>
      </c>
      <c r="F109" s="189" t="str">
        <f>IF(ISNA(VLOOKUP(D109,'Standard Smelter Names'!$B$3:$E$187,4,FALSE)),"",VLOOKUP(D109,'Standard Smelter Names'!$B$3:$E$187,4,FALSE))</f>
        <v/>
      </c>
      <c r="G109" s="189"/>
      <c r="H109" s="189"/>
      <c r="I109" s="189"/>
      <c r="J109" s="189"/>
      <c r="K109" s="189"/>
      <c r="L109" s="189"/>
      <c r="M109" s="189"/>
      <c r="N109" s="189"/>
      <c r="O109" s="211"/>
      <c r="P109" s="210"/>
    </row>
    <row r="110" spans="2:16" s="191" customFormat="1" ht="15.75" x14ac:dyDescent="0.25">
      <c r="B110" s="189"/>
      <c r="C110" s="190"/>
      <c r="D110" s="190" t="str">
        <f t="shared" si="2"/>
        <v/>
      </c>
      <c r="E110" s="189" t="str">
        <f t="shared" si="3"/>
        <v/>
      </c>
      <c r="F110" s="189" t="str">
        <f>IF(ISNA(VLOOKUP(D110,'Standard Smelter Names'!$B$3:$E$187,4,FALSE)),"",VLOOKUP(D110,'Standard Smelter Names'!$B$3:$E$187,4,FALSE))</f>
        <v/>
      </c>
      <c r="G110" s="189"/>
      <c r="H110" s="189"/>
      <c r="I110" s="189"/>
      <c r="J110" s="189"/>
      <c r="K110" s="189"/>
      <c r="L110" s="189"/>
      <c r="M110" s="189"/>
      <c r="N110" s="189"/>
      <c r="O110" s="211"/>
      <c r="P110" s="210"/>
    </row>
    <row r="111" spans="2:16" s="191" customFormat="1" ht="15.75" x14ac:dyDescent="0.25">
      <c r="B111" s="189"/>
      <c r="C111" s="190"/>
      <c r="D111" s="190" t="str">
        <f t="shared" si="2"/>
        <v/>
      </c>
      <c r="E111" s="189" t="str">
        <f t="shared" si="3"/>
        <v/>
      </c>
      <c r="F111" s="189" t="str">
        <f>IF(ISNA(VLOOKUP(D111,'Standard Smelter Names'!$B$3:$E$187,4,FALSE)),"",VLOOKUP(D111,'Standard Smelter Names'!$B$3:$E$187,4,FALSE))</f>
        <v/>
      </c>
      <c r="G111" s="189"/>
      <c r="H111" s="189"/>
      <c r="I111" s="189"/>
      <c r="J111" s="189"/>
      <c r="K111" s="189"/>
      <c r="L111" s="189"/>
      <c r="M111" s="189"/>
      <c r="N111" s="189"/>
      <c r="O111" s="211"/>
      <c r="P111" s="210"/>
    </row>
    <row r="112" spans="2:16" s="191" customFormat="1" ht="15.75" x14ac:dyDescent="0.25">
      <c r="B112" s="189"/>
      <c r="C112" s="190"/>
      <c r="D112" s="190" t="str">
        <f t="shared" si="2"/>
        <v/>
      </c>
      <c r="E112" s="189" t="str">
        <f t="shared" si="3"/>
        <v/>
      </c>
      <c r="F112" s="189" t="str">
        <f>IF(ISNA(VLOOKUP(D112,'Standard Smelter Names'!$B$3:$E$187,4,FALSE)),"",VLOOKUP(D112,'Standard Smelter Names'!$B$3:$E$187,4,FALSE))</f>
        <v/>
      </c>
      <c r="G112" s="189"/>
      <c r="H112" s="189"/>
      <c r="I112" s="189"/>
      <c r="J112" s="189"/>
      <c r="K112" s="189"/>
      <c r="L112" s="189"/>
      <c r="M112" s="189"/>
      <c r="N112" s="189"/>
      <c r="O112" s="211"/>
      <c r="P112" s="210"/>
    </row>
    <row r="113" spans="2:16" s="191" customFormat="1" ht="15.75" x14ac:dyDescent="0.25">
      <c r="B113" s="189"/>
      <c r="C113" s="190"/>
      <c r="D113" s="190" t="str">
        <f t="shared" si="2"/>
        <v/>
      </c>
      <c r="E113" s="189" t="str">
        <f t="shared" si="3"/>
        <v/>
      </c>
      <c r="F113" s="189" t="str">
        <f>IF(ISNA(VLOOKUP(D113,'Standard Smelter Names'!$B$3:$E$187,4,FALSE)),"",VLOOKUP(D113,'Standard Smelter Names'!$B$3:$E$187,4,FALSE))</f>
        <v/>
      </c>
      <c r="G113" s="189"/>
      <c r="H113" s="189"/>
      <c r="I113" s="189"/>
      <c r="J113" s="189"/>
      <c r="K113" s="189"/>
      <c r="L113" s="189"/>
      <c r="M113" s="189"/>
      <c r="N113" s="189"/>
      <c r="O113" s="211"/>
      <c r="P113" s="210"/>
    </row>
    <row r="114" spans="2:16" s="191" customFormat="1" ht="15.75" x14ac:dyDescent="0.25">
      <c r="B114" s="189"/>
      <c r="C114" s="190"/>
      <c r="D114" s="190" t="str">
        <f t="shared" si="2"/>
        <v/>
      </c>
      <c r="E114" s="189" t="str">
        <f t="shared" si="3"/>
        <v/>
      </c>
      <c r="F114" s="189" t="str">
        <f>IF(ISNA(VLOOKUP(D114,'Standard Smelter Names'!$B$3:$E$187,4,FALSE)),"",VLOOKUP(D114,'Standard Smelter Names'!$B$3:$E$187,4,FALSE))</f>
        <v/>
      </c>
      <c r="G114" s="189"/>
      <c r="H114" s="189"/>
      <c r="I114" s="189"/>
      <c r="J114" s="189"/>
      <c r="K114" s="189"/>
      <c r="L114" s="189"/>
      <c r="M114" s="189"/>
      <c r="N114" s="189"/>
      <c r="O114" s="211"/>
      <c r="P114" s="210"/>
    </row>
    <row r="115" spans="2:16" s="191" customFormat="1" ht="15.75" x14ac:dyDescent="0.25">
      <c r="B115" s="189"/>
      <c r="C115" s="190"/>
      <c r="D115" s="190" t="str">
        <f t="shared" si="2"/>
        <v/>
      </c>
      <c r="E115" s="189" t="str">
        <f t="shared" si="3"/>
        <v/>
      </c>
      <c r="F115" s="189" t="str">
        <f>IF(ISNA(VLOOKUP(D115,'Standard Smelter Names'!$B$3:$E$187,4,FALSE)),"",VLOOKUP(D115,'Standard Smelter Names'!$B$3:$E$187,4,FALSE))</f>
        <v/>
      </c>
      <c r="G115" s="189"/>
      <c r="H115" s="189"/>
      <c r="I115" s="189"/>
      <c r="J115" s="189"/>
      <c r="K115" s="189"/>
      <c r="L115" s="189"/>
      <c r="M115" s="189"/>
      <c r="N115" s="189"/>
      <c r="O115" s="211"/>
      <c r="P115" s="210"/>
    </row>
    <row r="116" spans="2:16" s="191" customFormat="1" ht="15.75" x14ac:dyDescent="0.25">
      <c r="B116" s="189"/>
      <c r="C116" s="190"/>
      <c r="D116" s="190" t="str">
        <f t="shared" si="2"/>
        <v/>
      </c>
      <c r="E116" s="189" t="str">
        <f t="shared" si="3"/>
        <v/>
      </c>
      <c r="F116" s="189" t="str">
        <f>IF(ISNA(VLOOKUP(D116,'Standard Smelter Names'!$B$3:$E$187,4,FALSE)),"",VLOOKUP(D116,'Standard Smelter Names'!$B$3:$E$187,4,FALSE))</f>
        <v/>
      </c>
      <c r="G116" s="189"/>
      <c r="H116" s="189"/>
      <c r="I116" s="189"/>
      <c r="J116" s="189"/>
      <c r="K116" s="189"/>
      <c r="L116" s="189"/>
      <c r="M116" s="189"/>
      <c r="N116" s="189"/>
      <c r="O116" s="211"/>
      <c r="P116" s="210"/>
    </row>
    <row r="117" spans="2:16" s="191" customFormat="1" ht="15.75" x14ac:dyDescent="0.25">
      <c r="B117" s="189"/>
      <c r="C117" s="190"/>
      <c r="D117" s="190" t="str">
        <f t="shared" si="2"/>
        <v/>
      </c>
      <c r="E117" s="189" t="str">
        <f t="shared" si="3"/>
        <v/>
      </c>
      <c r="F117" s="189" t="str">
        <f>IF(ISNA(VLOOKUP(D117,'Standard Smelter Names'!$B$3:$E$187,4,FALSE)),"",VLOOKUP(D117,'Standard Smelter Names'!$B$3:$E$187,4,FALSE))</f>
        <v/>
      </c>
      <c r="G117" s="189"/>
      <c r="H117" s="189"/>
      <c r="I117" s="189"/>
      <c r="J117" s="189"/>
      <c r="K117" s="189"/>
      <c r="L117" s="189"/>
      <c r="M117" s="189"/>
      <c r="N117" s="189"/>
      <c r="O117" s="211"/>
      <c r="P117" s="210"/>
    </row>
    <row r="118" spans="2:16" s="191" customFormat="1" ht="15.75" x14ac:dyDescent="0.25">
      <c r="B118" s="189"/>
      <c r="C118" s="190"/>
      <c r="D118" s="190" t="str">
        <f t="shared" si="2"/>
        <v/>
      </c>
      <c r="E118" s="189" t="str">
        <f t="shared" si="3"/>
        <v/>
      </c>
      <c r="F118" s="189" t="str">
        <f>IF(ISNA(VLOOKUP(D118,'Standard Smelter Names'!$B$3:$E$187,4,FALSE)),"",VLOOKUP(D118,'Standard Smelter Names'!$B$3:$E$187,4,FALSE))</f>
        <v/>
      </c>
      <c r="G118" s="189"/>
      <c r="H118" s="189"/>
      <c r="I118" s="189"/>
      <c r="J118" s="189"/>
      <c r="K118" s="189"/>
      <c r="L118" s="189"/>
      <c r="M118" s="189"/>
      <c r="N118" s="189"/>
      <c r="O118" s="211"/>
      <c r="P118" s="210"/>
    </row>
    <row r="119" spans="2:16" s="191" customFormat="1" ht="15.75" x14ac:dyDescent="0.25">
      <c r="B119" s="189"/>
      <c r="C119" s="190"/>
      <c r="D119" s="190" t="str">
        <f t="shared" si="2"/>
        <v/>
      </c>
      <c r="E119" s="189" t="str">
        <f t="shared" si="3"/>
        <v/>
      </c>
      <c r="F119" s="189" t="str">
        <f>IF(ISNA(VLOOKUP(D119,'Standard Smelter Names'!$B$3:$E$187,4,FALSE)),"",VLOOKUP(D119,'Standard Smelter Names'!$B$3:$E$187,4,FALSE))</f>
        <v/>
      </c>
      <c r="G119" s="189"/>
      <c r="H119" s="189"/>
      <c r="I119" s="189"/>
      <c r="J119" s="189"/>
      <c r="K119" s="189"/>
      <c r="L119" s="189"/>
      <c r="M119" s="189"/>
      <c r="N119" s="189"/>
      <c r="O119" s="211"/>
      <c r="P119" s="210"/>
    </row>
    <row r="120" spans="2:16" s="191" customFormat="1" ht="15.75" x14ac:dyDescent="0.25">
      <c r="B120" s="189"/>
      <c r="C120" s="190"/>
      <c r="D120" s="190" t="str">
        <f t="shared" si="2"/>
        <v/>
      </c>
      <c r="E120" s="189" t="str">
        <f t="shared" si="3"/>
        <v/>
      </c>
      <c r="F120" s="189" t="str">
        <f>IF(ISNA(VLOOKUP(D120,'Standard Smelter Names'!$B$3:$E$187,4,FALSE)),"",VLOOKUP(D120,'Standard Smelter Names'!$B$3:$E$187,4,FALSE))</f>
        <v/>
      </c>
      <c r="G120" s="189"/>
      <c r="H120" s="189"/>
      <c r="I120" s="189"/>
      <c r="J120" s="189"/>
      <c r="K120" s="189"/>
      <c r="L120" s="189"/>
      <c r="M120" s="189"/>
      <c r="N120" s="189"/>
      <c r="O120" s="211"/>
      <c r="P120" s="210"/>
    </row>
    <row r="121" spans="2:16" s="191" customFormat="1" ht="15.75" x14ac:dyDescent="0.25">
      <c r="B121" s="189"/>
      <c r="C121" s="190"/>
      <c r="D121" s="190" t="str">
        <f t="shared" si="2"/>
        <v/>
      </c>
      <c r="E121" s="189" t="str">
        <f t="shared" si="3"/>
        <v/>
      </c>
      <c r="F121" s="189" t="str">
        <f>IF(ISNA(VLOOKUP(D121,'Standard Smelter Names'!$B$3:$E$187,4,FALSE)),"",VLOOKUP(D121,'Standard Smelter Names'!$B$3:$E$187,4,FALSE))</f>
        <v/>
      </c>
      <c r="G121" s="189"/>
      <c r="H121" s="189"/>
      <c r="I121" s="189"/>
      <c r="J121" s="189"/>
      <c r="K121" s="189"/>
      <c r="L121" s="189"/>
      <c r="M121" s="189"/>
      <c r="N121" s="189"/>
      <c r="O121" s="211"/>
      <c r="P121" s="210"/>
    </row>
    <row r="122" spans="2:16" s="191" customFormat="1" ht="15.75" x14ac:dyDescent="0.25">
      <c r="B122" s="189"/>
      <c r="C122" s="190"/>
      <c r="D122" s="190" t="str">
        <f t="shared" si="2"/>
        <v/>
      </c>
      <c r="E122" s="189" t="str">
        <f t="shared" si="3"/>
        <v/>
      </c>
      <c r="F122" s="189" t="str">
        <f>IF(ISNA(VLOOKUP(D122,'Standard Smelter Names'!$B$3:$E$187,4,FALSE)),"",VLOOKUP(D122,'Standard Smelter Names'!$B$3:$E$187,4,FALSE))</f>
        <v/>
      </c>
      <c r="G122" s="189"/>
      <c r="H122" s="189"/>
      <c r="I122" s="189"/>
      <c r="J122" s="189"/>
      <c r="K122" s="189"/>
      <c r="L122" s="189"/>
      <c r="M122" s="189"/>
      <c r="N122" s="189"/>
      <c r="O122" s="211"/>
      <c r="P122" s="210"/>
    </row>
    <row r="123" spans="2:16" s="191" customFormat="1" ht="15.75" x14ac:dyDescent="0.25">
      <c r="B123" s="189"/>
      <c r="C123" s="190"/>
      <c r="D123" s="190" t="str">
        <f t="shared" si="2"/>
        <v/>
      </c>
      <c r="E123" s="189" t="str">
        <f t="shared" si="3"/>
        <v/>
      </c>
      <c r="F123" s="189" t="str">
        <f>IF(ISNA(VLOOKUP(D123,'Standard Smelter Names'!$B$3:$E$187,4,FALSE)),"",VLOOKUP(D123,'Standard Smelter Names'!$B$3:$E$187,4,FALSE))</f>
        <v/>
      </c>
      <c r="G123" s="189"/>
      <c r="H123" s="189"/>
      <c r="I123" s="189"/>
      <c r="J123" s="189"/>
      <c r="K123" s="189"/>
      <c r="L123" s="189"/>
      <c r="M123" s="189"/>
      <c r="N123" s="189"/>
      <c r="O123" s="211"/>
      <c r="P123" s="210"/>
    </row>
    <row r="124" spans="2:16" s="191" customFormat="1" ht="15.75" x14ac:dyDescent="0.25">
      <c r="B124" s="189"/>
      <c r="C124" s="190"/>
      <c r="D124" s="190" t="str">
        <f t="shared" si="2"/>
        <v/>
      </c>
      <c r="E124" s="189" t="str">
        <f t="shared" si="3"/>
        <v/>
      </c>
      <c r="F124" s="189" t="str">
        <f>IF(ISNA(VLOOKUP(D124,'Standard Smelter Names'!$B$3:$E$187,4,FALSE)),"",VLOOKUP(D124,'Standard Smelter Names'!$B$3:$E$187,4,FALSE))</f>
        <v/>
      </c>
      <c r="G124" s="189"/>
      <c r="H124" s="189"/>
      <c r="I124" s="189"/>
      <c r="J124" s="189"/>
      <c r="K124" s="189"/>
      <c r="L124" s="189"/>
      <c r="M124" s="189"/>
      <c r="N124" s="189"/>
      <c r="O124" s="211"/>
      <c r="P124" s="210"/>
    </row>
    <row r="125" spans="2:16" s="191" customFormat="1" ht="15.75" x14ac:dyDescent="0.25">
      <c r="B125" s="189"/>
      <c r="C125" s="190"/>
      <c r="D125" s="190" t="str">
        <f t="shared" si="2"/>
        <v/>
      </c>
      <c r="E125" s="189" t="str">
        <f t="shared" si="3"/>
        <v/>
      </c>
      <c r="F125" s="189" t="str">
        <f>IF(ISNA(VLOOKUP(D125,'Standard Smelter Names'!$B$3:$E$187,4,FALSE)),"",VLOOKUP(D125,'Standard Smelter Names'!$B$3:$E$187,4,FALSE))</f>
        <v/>
      </c>
      <c r="G125" s="189"/>
      <c r="H125" s="189"/>
      <c r="I125" s="189"/>
      <c r="J125" s="189"/>
      <c r="K125" s="189"/>
      <c r="L125" s="189"/>
      <c r="M125" s="189"/>
      <c r="N125" s="189"/>
      <c r="O125" s="211"/>
      <c r="P125" s="210"/>
    </row>
    <row r="126" spans="2:16" s="191" customFormat="1" ht="15.75" x14ac:dyDescent="0.25">
      <c r="B126" s="189"/>
      <c r="C126" s="190"/>
      <c r="D126" s="190" t="str">
        <f t="shared" si="2"/>
        <v/>
      </c>
      <c r="E126" s="189" t="str">
        <f t="shared" si="3"/>
        <v/>
      </c>
      <c r="F126" s="189" t="str">
        <f>IF(ISNA(VLOOKUP(D126,'Standard Smelter Names'!$B$3:$E$187,4,FALSE)),"",VLOOKUP(D126,'Standard Smelter Names'!$B$3:$E$187,4,FALSE))</f>
        <v/>
      </c>
      <c r="G126" s="189"/>
      <c r="H126" s="189"/>
      <c r="I126" s="189"/>
      <c r="J126" s="189"/>
      <c r="K126" s="189"/>
      <c r="L126" s="189"/>
      <c r="M126" s="189"/>
      <c r="N126" s="189"/>
      <c r="O126" s="211"/>
      <c r="P126" s="210"/>
    </row>
    <row r="127" spans="2:16" s="191" customFormat="1" ht="15.75" x14ac:dyDescent="0.25">
      <c r="B127" s="189"/>
      <c r="C127" s="190"/>
      <c r="D127" s="190" t="str">
        <f t="shared" si="2"/>
        <v/>
      </c>
      <c r="E127" s="189" t="str">
        <f t="shared" si="3"/>
        <v/>
      </c>
      <c r="F127" s="189" t="str">
        <f>IF(ISNA(VLOOKUP(D127,'Standard Smelter Names'!$B$3:$E$187,4,FALSE)),"",VLOOKUP(D127,'Standard Smelter Names'!$B$3:$E$187,4,FALSE))</f>
        <v/>
      </c>
      <c r="G127" s="189"/>
      <c r="H127" s="189"/>
      <c r="I127" s="189"/>
      <c r="J127" s="189"/>
      <c r="K127" s="189"/>
      <c r="L127" s="189"/>
      <c r="M127" s="189"/>
      <c r="N127" s="189"/>
      <c r="O127" s="211"/>
      <c r="P127" s="210"/>
    </row>
    <row r="128" spans="2:16" s="191" customFormat="1" ht="15.75" x14ac:dyDescent="0.25">
      <c r="B128" s="189"/>
      <c r="C128" s="190"/>
      <c r="D128" s="190" t="str">
        <f t="shared" si="2"/>
        <v/>
      </c>
      <c r="E128" s="189" t="str">
        <f t="shared" si="3"/>
        <v/>
      </c>
      <c r="F128" s="189" t="str">
        <f>IF(ISNA(VLOOKUP(D128,'Standard Smelter Names'!$B$3:$E$187,4,FALSE)),"",VLOOKUP(D128,'Standard Smelter Names'!$B$3:$E$187,4,FALSE))</f>
        <v/>
      </c>
      <c r="G128" s="189"/>
      <c r="H128" s="189"/>
      <c r="I128" s="189"/>
      <c r="J128" s="189"/>
      <c r="K128" s="189"/>
      <c r="L128" s="189"/>
      <c r="M128" s="189"/>
      <c r="N128" s="189"/>
      <c r="O128" s="211"/>
      <c r="P128" s="210"/>
    </row>
    <row r="129" spans="2:16" s="191" customFormat="1" ht="15.75" x14ac:dyDescent="0.25">
      <c r="B129" s="189"/>
      <c r="C129" s="190"/>
      <c r="D129" s="190" t="str">
        <f t="shared" si="2"/>
        <v/>
      </c>
      <c r="E129" s="189" t="str">
        <f t="shared" si="3"/>
        <v/>
      </c>
      <c r="F129" s="189" t="str">
        <f>IF(ISNA(VLOOKUP(D129,'Standard Smelter Names'!$B$3:$E$187,4,FALSE)),"",VLOOKUP(D129,'Standard Smelter Names'!$B$3:$E$187,4,FALSE))</f>
        <v/>
      </c>
      <c r="G129" s="189"/>
      <c r="H129" s="189"/>
      <c r="I129" s="189"/>
      <c r="J129" s="189"/>
      <c r="K129" s="189"/>
      <c r="L129" s="189"/>
      <c r="M129" s="189"/>
      <c r="N129" s="189"/>
      <c r="O129" s="211"/>
      <c r="P129" s="210"/>
    </row>
    <row r="130" spans="2:16" s="191" customFormat="1" ht="15.75" x14ac:dyDescent="0.25">
      <c r="B130" s="189"/>
      <c r="C130" s="190"/>
      <c r="D130" s="190" t="str">
        <f t="shared" si="2"/>
        <v/>
      </c>
      <c r="E130" s="189" t="str">
        <f t="shared" si="3"/>
        <v/>
      </c>
      <c r="F130" s="189" t="str">
        <f>IF(ISNA(VLOOKUP(D130,'Standard Smelter Names'!$B$3:$E$187,4,FALSE)),"",VLOOKUP(D130,'Standard Smelter Names'!$B$3:$E$187,4,FALSE))</f>
        <v/>
      </c>
      <c r="G130" s="189"/>
      <c r="H130" s="189"/>
      <c r="I130" s="189"/>
      <c r="J130" s="189"/>
      <c r="K130" s="189"/>
      <c r="L130" s="189"/>
      <c r="M130" s="189"/>
      <c r="N130" s="189"/>
      <c r="O130" s="211"/>
      <c r="P130" s="210"/>
    </row>
    <row r="131" spans="2:16" s="191" customFormat="1" ht="15.75" x14ac:dyDescent="0.25">
      <c r="B131" s="189"/>
      <c r="C131" s="190"/>
      <c r="D131" s="190" t="str">
        <f t="shared" si="2"/>
        <v/>
      </c>
      <c r="E131" s="189" t="str">
        <f t="shared" si="3"/>
        <v/>
      </c>
      <c r="F131" s="189" t="str">
        <f>IF(ISNA(VLOOKUP(D131,'Standard Smelter Names'!$B$3:$E$187,4,FALSE)),"",VLOOKUP(D131,'Standard Smelter Names'!$B$3:$E$187,4,FALSE))</f>
        <v/>
      </c>
      <c r="G131" s="189"/>
      <c r="H131" s="189"/>
      <c r="I131" s="189"/>
      <c r="J131" s="189"/>
      <c r="K131" s="189"/>
      <c r="L131" s="189"/>
      <c r="M131" s="189"/>
      <c r="N131" s="189"/>
      <c r="O131" s="211"/>
      <c r="P131" s="210"/>
    </row>
    <row r="132" spans="2:16" s="191" customFormat="1" ht="15.75" x14ac:dyDescent="0.25">
      <c r="B132" s="189"/>
      <c r="C132" s="190"/>
      <c r="D132" s="190" t="str">
        <f t="shared" si="2"/>
        <v/>
      </c>
      <c r="E132" s="189" t="str">
        <f t="shared" si="3"/>
        <v/>
      </c>
      <c r="F132" s="189" t="str">
        <f>IF(ISNA(VLOOKUP(D132,'Standard Smelter Names'!$B$3:$E$187,4,FALSE)),"",VLOOKUP(D132,'Standard Smelter Names'!$B$3:$E$187,4,FALSE))</f>
        <v/>
      </c>
      <c r="G132" s="189"/>
      <c r="H132" s="189"/>
      <c r="I132" s="189"/>
      <c r="J132" s="189"/>
      <c r="K132" s="189"/>
      <c r="L132" s="189"/>
      <c r="M132" s="189"/>
      <c r="N132" s="189"/>
      <c r="O132" s="211"/>
      <c r="P132" s="210"/>
    </row>
    <row r="133" spans="2:16" s="191" customFormat="1" ht="15.75" x14ac:dyDescent="0.25">
      <c r="B133" s="189"/>
      <c r="C133" s="190"/>
      <c r="D133" s="190" t="str">
        <f t="shared" ref="D133:D196" si="4">IF(ISNA(VLOOKUP(C133,$G$2525:$I$2929,3,FALSE)),"",VLOOKUP(C133,$G$2525:$I$2929,3,FALSE))</f>
        <v/>
      </c>
      <c r="E133" s="189" t="str">
        <f t="shared" ref="E133:E196" si="5">IF(ISNA(VLOOKUP(C133,$G$2525:$I$2929,2,FALSE)),"",VLOOKUP(C133,$G$2525:$I$2929,2,FALSE))</f>
        <v/>
      </c>
      <c r="F133" s="189" t="str">
        <f>IF(ISNA(VLOOKUP(D133,'Standard Smelter Names'!$B$3:$E$187,4,FALSE)),"",VLOOKUP(D133,'Standard Smelter Names'!$B$3:$E$187,4,FALSE))</f>
        <v/>
      </c>
      <c r="G133" s="189"/>
      <c r="H133" s="189"/>
      <c r="I133" s="189"/>
      <c r="J133" s="189"/>
      <c r="K133" s="189"/>
      <c r="L133" s="189"/>
      <c r="M133" s="189"/>
      <c r="N133" s="189"/>
      <c r="O133" s="211"/>
      <c r="P133" s="210"/>
    </row>
    <row r="134" spans="2:16" s="191" customFormat="1" ht="15.75" x14ac:dyDescent="0.25">
      <c r="B134" s="189"/>
      <c r="C134" s="190"/>
      <c r="D134" s="190" t="str">
        <f t="shared" si="4"/>
        <v/>
      </c>
      <c r="E134" s="189" t="str">
        <f t="shared" si="5"/>
        <v/>
      </c>
      <c r="F134" s="189" t="str">
        <f>IF(ISNA(VLOOKUP(D134,'Standard Smelter Names'!$B$3:$E$187,4,FALSE)),"",VLOOKUP(D134,'Standard Smelter Names'!$B$3:$E$187,4,FALSE))</f>
        <v/>
      </c>
      <c r="G134" s="189"/>
      <c r="H134" s="189"/>
      <c r="I134" s="189"/>
      <c r="J134" s="189"/>
      <c r="K134" s="189"/>
      <c r="L134" s="189"/>
      <c r="M134" s="189"/>
      <c r="N134" s="189"/>
      <c r="O134" s="211"/>
      <c r="P134" s="210"/>
    </row>
    <row r="135" spans="2:16" s="191" customFormat="1" ht="15.75" x14ac:dyDescent="0.25">
      <c r="B135" s="189"/>
      <c r="C135" s="190"/>
      <c r="D135" s="190" t="str">
        <f t="shared" si="4"/>
        <v/>
      </c>
      <c r="E135" s="189" t="str">
        <f t="shared" si="5"/>
        <v/>
      </c>
      <c r="F135" s="189" t="str">
        <f>IF(ISNA(VLOOKUP(D135,'Standard Smelter Names'!$B$3:$E$187,4,FALSE)),"",VLOOKUP(D135,'Standard Smelter Names'!$B$3:$E$187,4,FALSE))</f>
        <v/>
      </c>
      <c r="G135" s="189"/>
      <c r="H135" s="189"/>
      <c r="I135" s="189"/>
      <c r="J135" s="189"/>
      <c r="K135" s="189"/>
      <c r="L135" s="189"/>
      <c r="M135" s="189"/>
      <c r="N135" s="189"/>
      <c r="O135" s="211"/>
      <c r="P135" s="210"/>
    </row>
    <row r="136" spans="2:16" s="191" customFormat="1" ht="15.75" x14ac:dyDescent="0.25">
      <c r="B136" s="189"/>
      <c r="C136" s="190"/>
      <c r="D136" s="190" t="str">
        <f t="shared" si="4"/>
        <v/>
      </c>
      <c r="E136" s="189" t="str">
        <f t="shared" si="5"/>
        <v/>
      </c>
      <c r="F136" s="189" t="str">
        <f>IF(ISNA(VLOOKUP(D136,'Standard Smelter Names'!$B$3:$E$187,4,FALSE)),"",VLOOKUP(D136,'Standard Smelter Names'!$B$3:$E$187,4,FALSE))</f>
        <v/>
      </c>
      <c r="G136" s="189"/>
      <c r="H136" s="189"/>
      <c r="I136" s="189"/>
      <c r="J136" s="189"/>
      <c r="K136" s="189"/>
      <c r="L136" s="189"/>
      <c r="M136" s="189"/>
      <c r="N136" s="189"/>
      <c r="O136" s="211"/>
      <c r="P136" s="210"/>
    </row>
    <row r="137" spans="2:16" s="191" customFormat="1" ht="15.75" x14ac:dyDescent="0.25">
      <c r="B137" s="189"/>
      <c r="C137" s="190"/>
      <c r="D137" s="190" t="str">
        <f t="shared" si="4"/>
        <v/>
      </c>
      <c r="E137" s="189" t="str">
        <f t="shared" si="5"/>
        <v/>
      </c>
      <c r="F137" s="189" t="str">
        <f>IF(ISNA(VLOOKUP(D137,'Standard Smelter Names'!$B$3:$E$187,4,FALSE)),"",VLOOKUP(D137,'Standard Smelter Names'!$B$3:$E$187,4,FALSE))</f>
        <v/>
      </c>
      <c r="G137" s="189"/>
      <c r="H137" s="189"/>
      <c r="I137" s="189"/>
      <c r="J137" s="189"/>
      <c r="K137" s="189"/>
      <c r="L137" s="189"/>
      <c r="M137" s="189"/>
      <c r="N137" s="189"/>
      <c r="O137" s="211"/>
      <c r="P137" s="210"/>
    </row>
    <row r="138" spans="2:16" s="191" customFormat="1" ht="15.75" x14ac:dyDescent="0.25">
      <c r="B138" s="189"/>
      <c r="C138" s="190"/>
      <c r="D138" s="190" t="str">
        <f t="shared" si="4"/>
        <v/>
      </c>
      <c r="E138" s="189" t="str">
        <f t="shared" si="5"/>
        <v/>
      </c>
      <c r="F138" s="189" t="str">
        <f>IF(ISNA(VLOOKUP(D138,'Standard Smelter Names'!$B$3:$E$187,4,FALSE)),"",VLOOKUP(D138,'Standard Smelter Names'!$B$3:$E$187,4,FALSE))</f>
        <v/>
      </c>
      <c r="G138" s="189"/>
      <c r="H138" s="189"/>
      <c r="I138" s="189"/>
      <c r="J138" s="189"/>
      <c r="K138" s="189"/>
      <c r="L138" s="189"/>
      <c r="M138" s="189"/>
      <c r="N138" s="189"/>
      <c r="O138" s="211"/>
      <c r="P138" s="210"/>
    </row>
    <row r="139" spans="2:16" s="191" customFormat="1" ht="15.75" x14ac:dyDescent="0.25">
      <c r="B139" s="189"/>
      <c r="C139" s="190"/>
      <c r="D139" s="190" t="str">
        <f t="shared" si="4"/>
        <v/>
      </c>
      <c r="E139" s="189" t="str">
        <f t="shared" si="5"/>
        <v/>
      </c>
      <c r="F139" s="189" t="str">
        <f>IF(ISNA(VLOOKUP(D139,'Standard Smelter Names'!$B$3:$E$187,4,FALSE)),"",VLOOKUP(D139,'Standard Smelter Names'!$B$3:$E$187,4,FALSE))</f>
        <v/>
      </c>
      <c r="G139" s="189"/>
      <c r="H139" s="189"/>
      <c r="I139" s="189"/>
      <c r="J139" s="189"/>
      <c r="K139" s="189"/>
      <c r="L139" s="189"/>
      <c r="M139" s="189"/>
      <c r="N139" s="189"/>
      <c r="O139" s="211"/>
      <c r="P139" s="210"/>
    </row>
    <row r="140" spans="2:16" s="191" customFormat="1" ht="15.75" x14ac:dyDescent="0.25">
      <c r="B140" s="189"/>
      <c r="C140" s="190"/>
      <c r="D140" s="190" t="str">
        <f t="shared" si="4"/>
        <v/>
      </c>
      <c r="E140" s="189" t="str">
        <f t="shared" si="5"/>
        <v/>
      </c>
      <c r="F140" s="189" t="str">
        <f>IF(ISNA(VLOOKUP(D140,'Standard Smelter Names'!$B$3:$E$187,4,FALSE)),"",VLOOKUP(D140,'Standard Smelter Names'!$B$3:$E$187,4,FALSE))</f>
        <v/>
      </c>
      <c r="G140" s="189"/>
      <c r="H140" s="189"/>
      <c r="I140" s="189"/>
      <c r="J140" s="189"/>
      <c r="K140" s="189"/>
      <c r="L140" s="189"/>
      <c r="M140" s="189"/>
      <c r="N140" s="189"/>
      <c r="O140" s="211"/>
      <c r="P140" s="210"/>
    </row>
    <row r="141" spans="2:16" s="191" customFormat="1" ht="15.75" x14ac:dyDescent="0.25">
      <c r="B141" s="189"/>
      <c r="C141" s="190"/>
      <c r="D141" s="190" t="str">
        <f t="shared" si="4"/>
        <v/>
      </c>
      <c r="E141" s="189" t="str">
        <f t="shared" si="5"/>
        <v/>
      </c>
      <c r="F141" s="189" t="str">
        <f>IF(ISNA(VLOOKUP(D141,'Standard Smelter Names'!$B$3:$E$187,4,FALSE)),"",VLOOKUP(D141,'Standard Smelter Names'!$B$3:$E$187,4,FALSE))</f>
        <v/>
      </c>
      <c r="G141" s="189"/>
      <c r="H141" s="189"/>
      <c r="I141" s="189"/>
      <c r="J141" s="189"/>
      <c r="K141" s="189"/>
      <c r="L141" s="189"/>
      <c r="M141" s="189"/>
      <c r="N141" s="189"/>
      <c r="O141" s="211"/>
      <c r="P141" s="210"/>
    </row>
    <row r="142" spans="2:16" s="191" customFormat="1" ht="15.75" x14ac:dyDescent="0.25">
      <c r="B142" s="189"/>
      <c r="C142" s="190"/>
      <c r="D142" s="190" t="str">
        <f t="shared" si="4"/>
        <v/>
      </c>
      <c r="E142" s="189" t="str">
        <f t="shared" si="5"/>
        <v/>
      </c>
      <c r="F142" s="189" t="str">
        <f>IF(ISNA(VLOOKUP(D142,'Standard Smelter Names'!$B$3:$E$187,4,FALSE)),"",VLOOKUP(D142,'Standard Smelter Names'!$B$3:$E$187,4,FALSE))</f>
        <v/>
      </c>
      <c r="G142" s="189"/>
      <c r="H142" s="189"/>
      <c r="I142" s="189"/>
      <c r="J142" s="189"/>
      <c r="K142" s="189"/>
      <c r="L142" s="189"/>
      <c r="M142" s="189"/>
      <c r="N142" s="189"/>
      <c r="O142" s="211"/>
      <c r="P142" s="210"/>
    </row>
    <row r="143" spans="2:16" s="191" customFormat="1" ht="15.75" x14ac:dyDescent="0.25">
      <c r="B143" s="189"/>
      <c r="C143" s="190"/>
      <c r="D143" s="190" t="str">
        <f t="shared" si="4"/>
        <v/>
      </c>
      <c r="E143" s="189" t="str">
        <f t="shared" si="5"/>
        <v/>
      </c>
      <c r="F143" s="189" t="str">
        <f>IF(ISNA(VLOOKUP(D143,'Standard Smelter Names'!$B$3:$E$187,4,FALSE)),"",VLOOKUP(D143,'Standard Smelter Names'!$B$3:$E$187,4,FALSE))</f>
        <v/>
      </c>
      <c r="G143" s="189"/>
      <c r="H143" s="189"/>
      <c r="I143" s="189"/>
      <c r="J143" s="189"/>
      <c r="K143" s="189"/>
      <c r="L143" s="189"/>
      <c r="M143" s="189"/>
      <c r="N143" s="189"/>
      <c r="O143" s="211"/>
      <c r="P143" s="210"/>
    </row>
    <row r="144" spans="2:16" s="191" customFormat="1" ht="15.75" x14ac:dyDescent="0.25">
      <c r="B144" s="189"/>
      <c r="C144" s="190"/>
      <c r="D144" s="190" t="str">
        <f t="shared" si="4"/>
        <v/>
      </c>
      <c r="E144" s="189" t="str">
        <f t="shared" si="5"/>
        <v/>
      </c>
      <c r="F144" s="189" t="str">
        <f>IF(ISNA(VLOOKUP(D144,'Standard Smelter Names'!$B$3:$E$187,4,FALSE)),"",VLOOKUP(D144,'Standard Smelter Names'!$B$3:$E$187,4,FALSE))</f>
        <v/>
      </c>
      <c r="G144" s="189"/>
      <c r="H144" s="189"/>
      <c r="I144" s="189"/>
      <c r="J144" s="189"/>
      <c r="K144" s="189"/>
      <c r="L144" s="189"/>
      <c r="M144" s="189"/>
      <c r="N144" s="189"/>
      <c r="O144" s="211"/>
      <c r="P144" s="210"/>
    </row>
    <row r="145" spans="2:16" s="191" customFormat="1" ht="15.75" x14ac:dyDescent="0.25">
      <c r="B145" s="189"/>
      <c r="C145" s="190"/>
      <c r="D145" s="190" t="str">
        <f t="shared" si="4"/>
        <v/>
      </c>
      <c r="E145" s="189" t="str">
        <f t="shared" si="5"/>
        <v/>
      </c>
      <c r="F145" s="189" t="str">
        <f>IF(ISNA(VLOOKUP(D145,'Standard Smelter Names'!$B$3:$E$187,4,FALSE)),"",VLOOKUP(D145,'Standard Smelter Names'!$B$3:$E$187,4,FALSE))</f>
        <v/>
      </c>
      <c r="G145" s="189"/>
      <c r="H145" s="189"/>
      <c r="I145" s="189"/>
      <c r="J145" s="189"/>
      <c r="K145" s="189"/>
      <c r="L145" s="189"/>
      <c r="M145" s="189"/>
      <c r="N145" s="189"/>
      <c r="O145" s="211"/>
      <c r="P145" s="210"/>
    </row>
    <row r="146" spans="2:16" s="191" customFormat="1" ht="15.75" x14ac:dyDescent="0.25">
      <c r="B146" s="189"/>
      <c r="C146" s="190"/>
      <c r="D146" s="190" t="str">
        <f t="shared" si="4"/>
        <v/>
      </c>
      <c r="E146" s="189" t="str">
        <f t="shared" si="5"/>
        <v/>
      </c>
      <c r="F146" s="189" t="str">
        <f>IF(ISNA(VLOOKUP(D146,'Standard Smelter Names'!$B$3:$E$187,4,FALSE)),"",VLOOKUP(D146,'Standard Smelter Names'!$B$3:$E$187,4,FALSE))</f>
        <v/>
      </c>
      <c r="G146" s="189"/>
      <c r="H146" s="189"/>
      <c r="I146" s="189"/>
      <c r="J146" s="189"/>
      <c r="K146" s="189"/>
      <c r="L146" s="189"/>
      <c r="M146" s="189"/>
      <c r="N146" s="189"/>
      <c r="O146" s="211"/>
      <c r="P146" s="210"/>
    </row>
    <row r="147" spans="2:16" s="191" customFormat="1" ht="15.75" x14ac:dyDescent="0.25">
      <c r="B147" s="189"/>
      <c r="C147" s="190"/>
      <c r="D147" s="190" t="str">
        <f t="shared" si="4"/>
        <v/>
      </c>
      <c r="E147" s="189" t="str">
        <f t="shared" si="5"/>
        <v/>
      </c>
      <c r="F147" s="189" t="str">
        <f>IF(ISNA(VLOOKUP(D147,'Standard Smelter Names'!$B$3:$E$187,4,FALSE)),"",VLOOKUP(D147,'Standard Smelter Names'!$B$3:$E$187,4,FALSE))</f>
        <v/>
      </c>
      <c r="G147" s="189"/>
      <c r="H147" s="189"/>
      <c r="I147" s="189"/>
      <c r="J147" s="189"/>
      <c r="K147" s="189"/>
      <c r="L147" s="189"/>
      <c r="M147" s="189"/>
      <c r="N147" s="189"/>
      <c r="O147" s="211"/>
      <c r="P147" s="210"/>
    </row>
    <row r="148" spans="2:16" s="191" customFormat="1" ht="15.75" x14ac:dyDescent="0.25">
      <c r="B148" s="189"/>
      <c r="C148" s="190"/>
      <c r="D148" s="190" t="str">
        <f t="shared" si="4"/>
        <v/>
      </c>
      <c r="E148" s="189" t="str">
        <f t="shared" si="5"/>
        <v/>
      </c>
      <c r="F148" s="189" t="str">
        <f>IF(ISNA(VLOOKUP(D148,'Standard Smelter Names'!$B$3:$E$187,4,FALSE)),"",VLOOKUP(D148,'Standard Smelter Names'!$B$3:$E$187,4,FALSE))</f>
        <v/>
      </c>
      <c r="G148" s="189"/>
      <c r="H148" s="189"/>
      <c r="I148" s="189"/>
      <c r="J148" s="189"/>
      <c r="K148" s="189"/>
      <c r="L148" s="189"/>
      <c r="M148" s="189"/>
      <c r="N148" s="189"/>
      <c r="O148" s="211"/>
      <c r="P148" s="210"/>
    </row>
    <row r="149" spans="2:16" s="191" customFormat="1" ht="15.75" x14ac:dyDescent="0.25">
      <c r="B149" s="189"/>
      <c r="C149" s="190"/>
      <c r="D149" s="190" t="str">
        <f t="shared" si="4"/>
        <v/>
      </c>
      <c r="E149" s="189" t="str">
        <f t="shared" si="5"/>
        <v/>
      </c>
      <c r="F149" s="189" t="str">
        <f>IF(ISNA(VLOOKUP(D149,'Standard Smelter Names'!$B$3:$E$187,4,FALSE)),"",VLOOKUP(D149,'Standard Smelter Names'!$B$3:$E$187,4,FALSE))</f>
        <v/>
      </c>
      <c r="G149" s="189"/>
      <c r="H149" s="189"/>
      <c r="I149" s="189"/>
      <c r="J149" s="189"/>
      <c r="K149" s="189"/>
      <c r="L149" s="189"/>
      <c r="M149" s="189"/>
      <c r="N149" s="189"/>
      <c r="O149" s="211"/>
      <c r="P149" s="210"/>
    </row>
    <row r="150" spans="2:16" s="191" customFormat="1" ht="15.75" x14ac:dyDescent="0.25">
      <c r="B150" s="189"/>
      <c r="C150" s="190"/>
      <c r="D150" s="190" t="str">
        <f t="shared" si="4"/>
        <v/>
      </c>
      <c r="E150" s="189" t="str">
        <f t="shared" si="5"/>
        <v/>
      </c>
      <c r="F150" s="189" t="str">
        <f>IF(ISNA(VLOOKUP(D150,'Standard Smelter Names'!$B$3:$E$187,4,FALSE)),"",VLOOKUP(D150,'Standard Smelter Names'!$B$3:$E$187,4,FALSE))</f>
        <v/>
      </c>
      <c r="G150" s="189"/>
      <c r="H150" s="189"/>
      <c r="I150" s="189"/>
      <c r="J150" s="189"/>
      <c r="K150" s="189"/>
      <c r="L150" s="189"/>
      <c r="M150" s="189"/>
      <c r="N150" s="189"/>
      <c r="O150" s="211"/>
      <c r="P150" s="210"/>
    </row>
    <row r="151" spans="2:16" s="191" customFormat="1" ht="15.75" x14ac:dyDescent="0.25">
      <c r="B151" s="189"/>
      <c r="C151" s="190"/>
      <c r="D151" s="190" t="str">
        <f t="shared" si="4"/>
        <v/>
      </c>
      <c r="E151" s="189" t="str">
        <f t="shared" si="5"/>
        <v/>
      </c>
      <c r="F151" s="189" t="str">
        <f>IF(ISNA(VLOOKUP(D151,'Standard Smelter Names'!$B$3:$E$187,4,FALSE)),"",VLOOKUP(D151,'Standard Smelter Names'!$B$3:$E$187,4,FALSE))</f>
        <v/>
      </c>
      <c r="G151" s="189"/>
      <c r="H151" s="189"/>
      <c r="I151" s="189"/>
      <c r="J151" s="189"/>
      <c r="K151" s="189"/>
      <c r="L151" s="189"/>
      <c r="M151" s="189"/>
      <c r="N151" s="189"/>
      <c r="O151" s="211"/>
      <c r="P151" s="210"/>
    </row>
    <row r="152" spans="2:16" s="191" customFormat="1" ht="15.75" x14ac:dyDescent="0.25">
      <c r="B152" s="189"/>
      <c r="C152" s="190"/>
      <c r="D152" s="190" t="str">
        <f t="shared" si="4"/>
        <v/>
      </c>
      <c r="E152" s="189" t="str">
        <f t="shared" si="5"/>
        <v/>
      </c>
      <c r="F152" s="189" t="str">
        <f>IF(ISNA(VLOOKUP(D152,'Standard Smelter Names'!$B$3:$E$187,4,FALSE)),"",VLOOKUP(D152,'Standard Smelter Names'!$B$3:$E$187,4,FALSE))</f>
        <v/>
      </c>
      <c r="G152" s="189"/>
      <c r="H152" s="189"/>
      <c r="I152" s="189"/>
      <c r="J152" s="189"/>
      <c r="K152" s="189"/>
      <c r="L152" s="189"/>
      <c r="M152" s="189"/>
      <c r="N152" s="189"/>
      <c r="O152" s="211"/>
      <c r="P152" s="210"/>
    </row>
    <row r="153" spans="2:16" s="191" customFormat="1" ht="15.75" x14ac:dyDescent="0.25">
      <c r="B153" s="189"/>
      <c r="C153" s="190"/>
      <c r="D153" s="190" t="str">
        <f t="shared" si="4"/>
        <v/>
      </c>
      <c r="E153" s="189" t="str">
        <f t="shared" si="5"/>
        <v/>
      </c>
      <c r="F153" s="189" t="str">
        <f>IF(ISNA(VLOOKUP(D153,'Standard Smelter Names'!$B$3:$E$187,4,FALSE)),"",VLOOKUP(D153,'Standard Smelter Names'!$B$3:$E$187,4,FALSE))</f>
        <v/>
      </c>
      <c r="G153" s="189"/>
      <c r="H153" s="189"/>
      <c r="I153" s="189"/>
      <c r="J153" s="189"/>
      <c r="K153" s="189"/>
      <c r="L153" s="189"/>
      <c r="M153" s="189"/>
      <c r="N153" s="189"/>
      <c r="O153" s="211"/>
      <c r="P153" s="210"/>
    </row>
    <row r="154" spans="2:16" s="191" customFormat="1" ht="15.75" x14ac:dyDescent="0.25">
      <c r="B154" s="189"/>
      <c r="C154" s="190"/>
      <c r="D154" s="190" t="str">
        <f t="shared" si="4"/>
        <v/>
      </c>
      <c r="E154" s="189" t="str">
        <f t="shared" si="5"/>
        <v/>
      </c>
      <c r="F154" s="189" t="str">
        <f>IF(ISNA(VLOOKUP(D154,'Standard Smelter Names'!$B$3:$E$187,4,FALSE)),"",VLOOKUP(D154,'Standard Smelter Names'!$B$3:$E$187,4,FALSE))</f>
        <v/>
      </c>
      <c r="G154" s="189"/>
      <c r="H154" s="189"/>
      <c r="I154" s="189"/>
      <c r="J154" s="189"/>
      <c r="K154" s="189"/>
      <c r="L154" s="189"/>
      <c r="M154" s="189"/>
      <c r="N154" s="189"/>
      <c r="O154" s="211"/>
      <c r="P154" s="210"/>
    </row>
    <row r="155" spans="2:16" s="191" customFormat="1" ht="15.75" x14ac:dyDescent="0.25">
      <c r="B155" s="189"/>
      <c r="C155" s="190"/>
      <c r="D155" s="190" t="str">
        <f t="shared" si="4"/>
        <v/>
      </c>
      <c r="E155" s="189" t="str">
        <f t="shared" si="5"/>
        <v/>
      </c>
      <c r="F155" s="189" t="str">
        <f>IF(ISNA(VLOOKUP(D155,'Standard Smelter Names'!$B$3:$E$187,4,FALSE)),"",VLOOKUP(D155,'Standard Smelter Names'!$B$3:$E$187,4,FALSE))</f>
        <v/>
      </c>
      <c r="G155" s="189"/>
      <c r="H155" s="189"/>
      <c r="I155" s="189"/>
      <c r="J155" s="189"/>
      <c r="K155" s="189"/>
      <c r="L155" s="189"/>
      <c r="M155" s="189"/>
      <c r="N155" s="189"/>
      <c r="O155" s="211"/>
      <c r="P155" s="210"/>
    </row>
    <row r="156" spans="2:16" s="191" customFormat="1" ht="15.75" x14ac:dyDescent="0.25">
      <c r="B156" s="189"/>
      <c r="C156" s="190"/>
      <c r="D156" s="190" t="str">
        <f t="shared" si="4"/>
        <v/>
      </c>
      <c r="E156" s="189" t="str">
        <f t="shared" si="5"/>
        <v/>
      </c>
      <c r="F156" s="189" t="str">
        <f>IF(ISNA(VLOOKUP(D156,'Standard Smelter Names'!$B$3:$E$187,4,FALSE)),"",VLOOKUP(D156,'Standard Smelter Names'!$B$3:$E$187,4,FALSE))</f>
        <v/>
      </c>
      <c r="G156" s="189"/>
      <c r="H156" s="189"/>
      <c r="I156" s="189"/>
      <c r="J156" s="189"/>
      <c r="K156" s="189"/>
      <c r="L156" s="189"/>
      <c r="M156" s="189"/>
      <c r="N156" s="189"/>
      <c r="O156" s="211"/>
      <c r="P156" s="210"/>
    </row>
    <row r="157" spans="2:16" s="191" customFormat="1" ht="15.75" x14ac:dyDescent="0.25">
      <c r="B157" s="189"/>
      <c r="C157" s="190"/>
      <c r="D157" s="190" t="str">
        <f t="shared" si="4"/>
        <v/>
      </c>
      <c r="E157" s="189" t="str">
        <f t="shared" si="5"/>
        <v/>
      </c>
      <c r="F157" s="189" t="str">
        <f>IF(ISNA(VLOOKUP(D157,'Standard Smelter Names'!$B$3:$E$187,4,FALSE)),"",VLOOKUP(D157,'Standard Smelter Names'!$B$3:$E$187,4,FALSE))</f>
        <v/>
      </c>
      <c r="G157" s="189"/>
      <c r="H157" s="189"/>
      <c r="I157" s="189"/>
      <c r="J157" s="189"/>
      <c r="K157" s="189"/>
      <c r="L157" s="189"/>
      <c r="M157" s="189"/>
      <c r="N157" s="189"/>
      <c r="O157" s="211"/>
      <c r="P157" s="210"/>
    </row>
    <row r="158" spans="2:16" s="191" customFormat="1" ht="15.75" x14ac:dyDescent="0.25">
      <c r="B158" s="189"/>
      <c r="C158" s="190"/>
      <c r="D158" s="190" t="str">
        <f t="shared" si="4"/>
        <v/>
      </c>
      <c r="E158" s="189" t="str">
        <f t="shared" si="5"/>
        <v/>
      </c>
      <c r="F158" s="189" t="str">
        <f>IF(ISNA(VLOOKUP(D158,'Standard Smelter Names'!$B$3:$E$187,4,FALSE)),"",VLOOKUP(D158,'Standard Smelter Names'!$B$3:$E$187,4,FALSE))</f>
        <v/>
      </c>
      <c r="G158" s="189"/>
      <c r="H158" s="189"/>
      <c r="I158" s="189"/>
      <c r="J158" s="189"/>
      <c r="K158" s="189"/>
      <c r="L158" s="189"/>
      <c r="M158" s="189"/>
      <c r="N158" s="189"/>
      <c r="O158" s="211"/>
      <c r="P158" s="210"/>
    </row>
    <row r="159" spans="2:16" s="191" customFormat="1" ht="15.75" x14ac:dyDescent="0.25">
      <c r="B159" s="189"/>
      <c r="C159" s="190"/>
      <c r="D159" s="190" t="str">
        <f t="shared" si="4"/>
        <v/>
      </c>
      <c r="E159" s="189" t="str">
        <f t="shared" si="5"/>
        <v/>
      </c>
      <c r="F159" s="189" t="str">
        <f>IF(ISNA(VLOOKUP(D159,'Standard Smelter Names'!$B$3:$E$187,4,FALSE)),"",VLOOKUP(D159,'Standard Smelter Names'!$B$3:$E$187,4,FALSE))</f>
        <v/>
      </c>
      <c r="G159" s="189"/>
      <c r="H159" s="189"/>
      <c r="I159" s="189"/>
      <c r="J159" s="189"/>
      <c r="K159" s="189"/>
      <c r="L159" s="189"/>
      <c r="M159" s="189"/>
      <c r="N159" s="189"/>
      <c r="O159" s="211"/>
      <c r="P159" s="210"/>
    </row>
    <row r="160" spans="2:16" s="191" customFormat="1" ht="15.75" x14ac:dyDescent="0.25">
      <c r="B160" s="189"/>
      <c r="C160" s="190"/>
      <c r="D160" s="190" t="str">
        <f t="shared" si="4"/>
        <v/>
      </c>
      <c r="E160" s="189" t="str">
        <f t="shared" si="5"/>
        <v/>
      </c>
      <c r="F160" s="189" t="str">
        <f>IF(ISNA(VLOOKUP(D160,'Standard Smelter Names'!$B$3:$E$187,4,FALSE)),"",VLOOKUP(D160,'Standard Smelter Names'!$B$3:$E$187,4,FALSE))</f>
        <v/>
      </c>
      <c r="G160" s="189"/>
      <c r="H160" s="189"/>
      <c r="I160" s="189"/>
      <c r="J160" s="189"/>
      <c r="K160" s="189"/>
      <c r="L160" s="189"/>
      <c r="M160" s="189"/>
      <c r="N160" s="189"/>
      <c r="O160" s="211"/>
      <c r="P160" s="210"/>
    </row>
    <row r="161" spans="2:16" s="191" customFormat="1" ht="15.75" x14ac:dyDescent="0.25">
      <c r="B161" s="189"/>
      <c r="C161" s="190"/>
      <c r="D161" s="190" t="str">
        <f t="shared" si="4"/>
        <v/>
      </c>
      <c r="E161" s="189" t="str">
        <f t="shared" si="5"/>
        <v/>
      </c>
      <c r="F161" s="189" t="str">
        <f>IF(ISNA(VLOOKUP(D161,'Standard Smelter Names'!$B$3:$E$187,4,FALSE)),"",VLOOKUP(D161,'Standard Smelter Names'!$B$3:$E$187,4,FALSE))</f>
        <v/>
      </c>
      <c r="G161" s="189"/>
      <c r="H161" s="189"/>
      <c r="I161" s="189"/>
      <c r="J161" s="189"/>
      <c r="K161" s="189"/>
      <c r="L161" s="189"/>
      <c r="M161" s="189"/>
      <c r="N161" s="189"/>
      <c r="O161" s="211"/>
      <c r="P161" s="210"/>
    </row>
    <row r="162" spans="2:16" s="191" customFormat="1" ht="15.75" x14ac:dyDescent="0.25">
      <c r="B162" s="189"/>
      <c r="C162" s="190"/>
      <c r="D162" s="190" t="str">
        <f t="shared" si="4"/>
        <v/>
      </c>
      <c r="E162" s="189" t="str">
        <f t="shared" si="5"/>
        <v/>
      </c>
      <c r="F162" s="189" t="str">
        <f>IF(ISNA(VLOOKUP(D162,'Standard Smelter Names'!$B$3:$E$187,4,FALSE)),"",VLOOKUP(D162,'Standard Smelter Names'!$B$3:$E$187,4,FALSE))</f>
        <v/>
      </c>
      <c r="G162" s="189"/>
      <c r="H162" s="189"/>
      <c r="I162" s="189"/>
      <c r="J162" s="189"/>
      <c r="K162" s="189"/>
      <c r="L162" s="189"/>
      <c r="M162" s="189"/>
      <c r="N162" s="189"/>
      <c r="O162" s="211"/>
      <c r="P162" s="210"/>
    </row>
    <row r="163" spans="2:16" s="191" customFormat="1" ht="15.75" x14ac:dyDescent="0.25">
      <c r="B163" s="189"/>
      <c r="C163" s="190"/>
      <c r="D163" s="190" t="str">
        <f t="shared" si="4"/>
        <v/>
      </c>
      <c r="E163" s="189" t="str">
        <f t="shared" si="5"/>
        <v/>
      </c>
      <c r="F163" s="189" t="str">
        <f>IF(ISNA(VLOOKUP(D163,'Standard Smelter Names'!$B$3:$E$187,4,FALSE)),"",VLOOKUP(D163,'Standard Smelter Names'!$B$3:$E$187,4,FALSE))</f>
        <v/>
      </c>
      <c r="G163" s="189"/>
      <c r="H163" s="189"/>
      <c r="I163" s="189"/>
      <c r="J163" s="189"/>
      <c r="K163" s="189"/>
      <c r="L163" s="189"/>
      <c r="M163" s="189"/>
      <c r="N163" s="189"/>
      <c r="O163" s="211"/>
      <c r="P163" s="210"/>
    </row>
    <row r="164" spans="2:16" s="191" customFormat="1" ht="15.75" x14ac:dyDescent="0.25">
      <c r="B164" s="189"/>
      <c r="C164" s="190"/>
      <c r="D164" s="190" t="str">
        <f t="shared" si="4"/>
        <v/>
      </c>
      <c r="E164" s="189" t="str">
        <f t="shared" si="5"/>
        <v/>
      </c>
      <c r="F164" s="189" t="str">
        <f>IF(ISNA(VLOOKUP(D164,'Standard Smelter Names'!$B$3:$E$187,4,FALSE)),"",VLOOKUP(D164,'Standard Smelter Names'!$B$3:$E$187,4,FALSE))</f>
        <v/>
      </c>
      <c r="G164" s="189"/>
      <c r="H164" s="189"/>
      <c r="I164" s="189"/>
      <c r="J164" s="189"/>
      <c r="K164" s="189"/>
      <c r="L164" s="189"/>
      <c r="M164" s="189"/>
      <c r="N164" s="189"/>
      <c r="O164" s="211"/>
      <c r="P164" s="210"/>
    </row>
    <row r="165" spans="2:16" s="191" customFormat="1" ht="15.75" x14ac:dyDescent="0.25">
      <c r="B165" s="189"/>
      <c r="C165" s="190"/>
      <c r="D165" s="190" t="str">
        <f t="shared" si="4"/>
        <v/>
      </c>
      <c r="E165" s="189" t="str">
        <f t="shared" si="5"/>
        <v/>
      </c>
      <c r="F165" s="189" t="str">
        <f>IF(ISNA(VLOOKUP(D165,'Standard Smelter Names'!$B$3:$E$187,4,FALSE)),"",VLOOKUP(D165,'Standard Smelter Names'!$B$3:$E$187,4,FALSE))</f>
        <v/>
      </c>
      <c r="G165" s="189"/>
      <c r="H165" s="189"/>
      <c r="I165" s="189"/>
      <c r="J165" s="189"/>
      <c r="K165" s="189"/>
      <c r="L165" s="189"/>
      <c r="M165" s="189"/>
      <c r="N165" s="189"/>
      <c r="O165" s="211"/>
      <c r="P165" s="210"/>
    </row>
    <row r="166" spans="2:16" s="191" customFormat="1" ht="15.75" x14ac:dyDescent="0.25">
      <c r="B166" s="189"/>
      <c r="C166" s="190"/>
      <c r="D166" s="190" t="str">
        <f t="shared" si="4"/>
        <v/>
      </c>
      <c r="E166" s="189" t="str">
        <f t="shared" si="5"/>
        <v/>
      </c>
      <c r="F166" s="189" t="str">
        <f>IF(ISNA(VLOOKUP(D166,'Standard Smelter Names'!$B$3:$E$187,4,FALSE)),"",VLOOKUP(D166,'Standard Smelter Names'!$B$3:$E$187,4,FALSE))</f>
        <v/>
      </c>
      <c r="G166" s="189"/>
      <c r="H166" s="189"/>
      <c r="I166" s="189"/>
      <c r="J166" s="189"/>
      <c r="K166" s="189"/>
      <c r="L166" s="189"/>
      <c r="M166" s="189"/>
      <c r="N166" s="189"/>
      <c r="O166" s="211"/>
      <c r="P166" s="210"/>
    </row>
    <row r="167" spans="2:16" s="191" customFormat="1" ht="15.75" x14ac:dyDescent="0.25">
      <c r="B167" s="189"/>
      <c r="C167" s="190"/>
      <c r="D167" s="190" t="str">
        <f t="shared" si="4"/>
        <v/>
      </c>
      <c r="E167" s="189" t="str">
        <f t="shared" si="5"/>
        <v/>
      </c>
      <c r="F167" s="189" t="str">
        <f>IF(ISNA(VLOOKUP(D167,'Standard Smelter Names'!$B$3:$E$187,4,FALSE)),"",VLOOKUP(D167,'Standard Smelter Names'!$B$3:$E$187,4,FALSE))</f>
        <v/>
      </c>
      <c r="G167" s="189"/>
      <c r="H167" s="189"/>
      <c r="I167" s="189"/>
      <c r="J167" s="189"/>
      <c r="K167" s="189"/>
      <c r="L167" s="189"/>
      <c r="M167" s="189"/>
      <c r="N167" s="189"/>
      <c r="O167" s="211"/>
      <c r="P167" s="210"/>
    </row>
    <row r="168" spans="2:16" s="191" customFormat="1" ht="15.75" x14ac:dyDescent="0.25">
      <c r="B168" s="189"/>
      <c r="C168" s="190"/>
      <c r="D168" s="190" t="str">
        <f t="shared" si="4"/>
        <v/>
      </c>
      <c r="E168" s="189" t="str">
        <f t="shared" si="5"/>
        <v/>
      </c>
      <c r="F168" s="189" t="str">
        <f>IF(ISNA(VLOOKUP(D168,'Standard Smelter Names'!$B$3:$E$187,4,FALSE)),"",VLOOKUP(D168,'Standard Smelter Names'!$B$3:$E$187,4,FALSE))</f>
        <v/>
      </c>
      <c r="G168" s="189"/>
      <c r="H168" s="189"/>
      <c r="I168" s="189"/>
      <c r="J168" s="189"/>
      <c r="K168" s="189"/>
      <c r="L168" s="189"/>
      <c r="M168" s="189"/>
      <c r="N168" s="189"/>
      <c r="O168" s="211"/>
      <c r="P168" s="210"/>
    </row>
    <row r="169" spans="2:16" s="191" customFormat="1" ht="15.75" x14ac:dyDescent="0.25">
      <c r="B169" s="189"/>
      <c r="C169" s="190"/>
      <c r="D169" s="190" t="str">
        <f t="shared" si="4"/>
        <v/>
      </c>
      <c r="E169" s="189" t="str">
        <f t="shared" si="5"/>
        <v/>
      </c>
      <c r="F169" s="189" t="str">
        <f>IF(ISNA(VLOOKUP(D169,'Standard Smelter Names'!$B$3:$E$187,4,FALSE)),"",VLOOKUP(D169,'Standard Smelter Names'!$B$3:$E$187,4,FALSE))</f>
        <v/>
      </c>
      <c r="G169" s="189"/>
      <c r="H169" s="189"/>
      <c r="I169" s="189"/>
      <c r="J169" s="189"/>
      <c r="K169" s="189"/>
      <c r="L169" s="189"/>
      <c r="M169" s="189"/>
      <c r="N169" s="189"/>
      <c r="O169" s="211"/>
      <c r="P169" s="210"/>
    </row>
    <row r="170" spans="2:16" s="191" customFormat="1" ht="15.75" x14ac:dyDescent="0.25">
      <c r="B170" s="189"/>
      <c r="C170" s="190"/>
      <c r="D170" s="190" t="str">
        <f t="shared" si="4"/>
        <v/>
      </c>
      <c r="E170" s="189" t="str">
        <f t="shared" si="5"/>
        <v/>
      </c>
      <c r="F170" s="189" t="str">
        <f>IF(ISNA(VLOOKUP(D170,'Standard Smelter Names'!$B$3:$E$187,4,FALSE)),"",VLOOKUP(D170,'Standard Smelter Names'!$B$3:$E$187,4,FALSE))</f>
        <v/>
      </c>
      <c r="G170" s="189"/>
      <c r="H170" s="189"/>
      <c r="I170" s="189"/>
      <c r="J170" s="189"/>
      <c r="K170" s="189"/>
      <c r="L170" s="189"/>
      <c r="M170" s="189"/>
      <c r="N170" s="189"/>
      <c r="O170" s="211"/>
      <c r="P170" s="210"/>
    </row>
    <row r="171" spans="2:16" s="191" customFormat="1" ht="15.75" x14ac:dyDescent="0.25">
      <c r="B171" s="189"/>
      <c r="C171" s="190"/>
      <c r="D171" s="190" t="str">
        <f t="shared" si="4"/>
        <v/>
      </c>
      <c r="E171" s="189" t="str">
        <f t="shared" si="5"/>
        <v/>
      </c>
      <c r="F171" s="189" t="str">
        <f>IF(ISNA(VLOOKUP(D171,'Standard Smelter Names'!$B$3:$E$187,4,FALSE)),"",VLOOKUP(D171,'Standard Smelter Names'!$B$3:$E$187,4,FALSE))</f>
        <v/>
      </c>
      <c r="G171" s="189"/>
      <c r="H171" s="189"/>
      <c r="I171" s="189"/>
      <c r="J171" s="189"/>
      <c r="K171" s="189"/>
      <c r="L171" s="189"/>
      <c r="M171" s="189"/>
      <c r="N171" s="189"/>
      <c r="O171" s="211"/>
      <c r="P171" s="210"/>
    </row>
    <row r="172" spans="2:16" s="191" customFormat="1" ht="15.75" x14ac:dyDescent="0.25">
      <c r="B172" s="189"/>
      <c r="C172" s="190"/>
      <c r="D172" s="190" t="str">
        <f t="shared" si="4"/>
        <v/>
      </c>
      <c r="E172" s="189" t="str">
        <f t="shared" si="5"/>
        <v/>
      </c>
      <c r="F172" s="189" t="str">
        <f>IF(ISNA(VLOOKUP(D172,'Standard Smelter Names'!$B$3:$E$187,4,FALSE)),"",VLOOKUP(D172,'Standard Smelter Names'!$B$3:$E$187,4,FALSE))</f>
        <v/>
      </c>
      <c r="G172" s="189"/>
      <c r="H172" s="189"/>
      <c r="I172" s="189"/>
      <c r="J172" s="189"/>
      <c r="K172" s="189"/>
      <c r="L172" s="189"/>
      <c r="M172" s="189"/>
      <c r="N172" s="189"/>
      <c r="O172" s="211"/>
      <c r="P172" s="210"/>
    </row>
    <row r="173" spans="2:16" s="191" customFormat="1" ht="15.75" x14ac:dyDescent="0.25">
      <c r="B173" s="189"/>
      <c r="C173" s="190"/>
      <c r="D173" s="190" t="str">
        <f t="shared" si="4"/>
        <v/>
      </c>
      <c r="E173" s="189" t="str">
        <f t="shared" si="5"/>
        <v/>
      </c>
      <c r="F173" s="189" t="str">
        <f>IF(ISNA(VLOOKUP(D173,'Standard Smelter Names'!$B$3:$E$187,4,FALSE)),"",VLOOKUP(D173,'Standard Smelter Names'!$B$3:$E$187,4,FALSE))</f>
        <v/>
      </c>
      <c r="G173" s="189"/>
      <c r="H173" s="189"/>
      <c r="I173" s="189"/>
      <c r="J173" s="189"/>
      <c r="K173" s="189"/>
      <c r="L173" s="189"/>
      <c r="M173" s="189"/>
      <c r="N173" s="189"/>
      <c r="O173" s="211"/>
      <c r="P173" s="210"/>
    </row>
    <row r="174" spans="2:16" s="191" customFormat="1" ht="15.75" x14ac:dyDescent="0.25">
      <c r="B174" s="189"/>
      <c r="C174" s="190"/>
      <c r="D174" s="190" t="str">
        <f t="shared" si="4"/>
        <v/>
      </c>
      <c r="E174" s="189" t="str">
        <f t="shared" si="5"/>
        <v/>
      </c>
      <c r="F174" s="189" t="str">
        <f>IF(ISNA(VLOOKUP(D174,'Standard Smelter Names'!$B$3:$E$187,4,FALSE)),"",VLOOKUP(D174,'Standard Smelter Names'!$B$3:$E$187,4,FALSE))</f>
        <v/>
      </c>
      <c r="G174" s="189"/>
      <c r="H174" s="189"/>
      <c r="I174" s="189"/>
      <c r="J174" s="189"/>
      <c r="K174" s="189"/>
      <c r="L174" s="189"/>
      <c r="M174" s="189"/>
      <c r="N174" s="189"/>
      <c r="O174" s="211"/>
      <c r="P174" s="210"/>
    </row>
    <row r="175" spans="2:16" s="191" customFormat="1" ht="15.75" x14ac:dyDescent="0.25">
      <c r="B175" s="189"/>
      <c r="C175" s="190"/>
      <c r="D175" s="190" t="str">
        <f t="shared" si="4"/>
        <v/>
      </c>
      <c r="E175" s="189" t="str">
        <f t="shared" si="5"/>
        <v/>
      </c>
      <c r="F175" s="189" t="str">
        <f>IF(ISNA(VLOOKUP(D175,'Standard Smelter Names'!$B$3:$E$187,4,FALSE)),"",VLOOKUP(D175,'Standard Smelter Names'!$B$3:$E$187,4,FALSE))</f>
        <v/>
      </c>
      <c r="G175" s="189"/>
      <c r="H175" s="189"/>
      <c r="I175" s="189"/>
      <c r="J175" s="189"/>
      <c r="K175" s="189"/>
      <c r="L175" s="189"/>
      <c r="M175" s="189"/>
      <c r="N175" s="189"/>
      <c r="O175" s="211"/>
      <c r="P175" s="210"/>
    </row>
    <row r="176" spans="2:16" s="191" customFormat="1" ht="15.75" x14ac:dyDescent="0.25">
      <c r="B176" s="189"/>
      <c r="C176" s="190"/>
      <c r="D176" s="190" t="str">
        <f t="shared" si="4"/>
        <v/>
      </c>
      <c r="E176" s="189" t="str">
        <f t="shared" si="5"/>
        <v/>
      </c>
      <c r="F176" s="189" t="str">
        <f>IF(ISNA(VLOOKUP(D176,'Standard Smelter Names'!$B$3:$E$187,4,FALSE)),"",VLOOKUP(D176,'Standard Smelter Names'!$B$3:$E$187,4,FALSE))</f>
        <v/>
      </c>
      <c r="G176" s="189"/>
      <c r="H176" s="189"/>
      <c r="I176" s="189"/>
      <c r="J176" s="189"/>
      <c r="K176" s="189"/>
      <c r="L176" s="189"/>
      <c r="M176" s="189"/>
      <c r="N176" s="189"/>
      <c r="O176" s="211"/>
      <c r="P176" s="210"/>
    </row>
    <row r="177" spans="2:16" s="191" customFormat="1" ht="15.75" x14ac:dyDescent="0.25">
      <c r="B177" s="189"/>
      <c r="C177" s="190"/>
      <c r="D177" s="190" t="str">
        <f t="shared" si="4"/>
        <v/>
      </c>
      <c r="E177" s="189" t="str">
        <f t="shared" si="5"/>
        <v/>
      </c>
      <c r="F177" s="189" t="str">
        <f>IF(ISNA(VLOOKUP(D177,'Standard Smelter Names'!$B$3:$E$187,4,FALSE)),"",VLOOKUP(D177,'Standard Smelter Names'!$B$3:$E$187,4,FALSE))</f>
        <v/>
      </c>
      <c r="G177" s="189"/>
      <c r="H177" s="189"/>
      <c r="I177" s="189"/>
      <c r="J177" s="189"/>
      <c r="K177" s="189"/>
      <c r="L177" s="189"/>
      <c r="M177" s="189"/>
      <c r="N177" s="189"/>
      <c r="O177" s="211"/>
      <c r="P177" s="210"/>
    </row>
    <row r="178" spans="2:16" s="191" customFormat="1" ht="15.75" x14ac:dyDescent="0.25">
      <c r="B178" s="189"/>
      <c r="C178" s="190"/>
      <c r="D178" s="190" t="str">
        <f t="shared" si="4"/>
        <v/>
      </c>
      <c r="E178" s="189" t="str">
        <f t="shared" si="5"/>
        <v/>
      </c>
      <c r="F178" s="189" t="str">
        <f>IF(ISNA(VLOOKUP(D178,'Standard Smelter Names'!$B$3:$E$187,4,FALSE)),"",VLOOKUP(D178,'Standard Smelter Names'!$B$3:$E$187,4,FALSE))</f>
        <v/>
      </c>
      <c r="G178" s="189"/>
      <c r="H178" s="189"/>
      <c r="I178" s="189"/>
      <c r="J178" s="189"/>
      <c r="K178" s="189"/>
      <c r="L178" s="189"/>
      <c r="M178" s="189"/>
      <c r="N178" s="189"/>
      <c r="O178" s="211"/>
      <c r="P178" s="210"/>
    </row>
    <row r="179" spans="2:16" s="191" customFormat="1" ht="15.75" x14ac:dyDescent="0.25">
      <c r="B179" s="189"/>
      <c r="C179" s="190"/>
      <c r="D179" s="190" t="str">
        <f t="shared" si="4"/>
        <v/>
      </c>
      <c r="E179" s="189" t="str">
        <f t="shared" si="5"/>
        <v/>
      </c>
      <c r="F179" s="189" t="str">
        <f>IF(ISNA(VLOOKUP(D179,'Standard Smelter Names'!$B$3:$E$187,4,FALSE)),"",VLOOKUP(D179,'Standard Smelter Names'!$B$3:$E$187,4,FALSE))</f>
        <v/>
      </c>
      <c r="G179" s="189"/>
      <c r="H179" s="189"/>
      <c r="I179" s="189"/>
      <c r="J179" s="189"/>
      <c r="K179" s="189"/>
      <c r="L179" s="189"/>
      <c r="M179" s="189"/>
      <c r="N179" s="189"/>
      <c r="O179" s="211"/>
      <c r="P179" s="210"/>
    </row>
    <row r="180" spans="2:16" s="191" customFormat="1" ht="15.75" x14ac:dyDescent="0.25">
      <c r="B180" s="189"/>
      <c r="C180" s="190"/>
      <c r="D180" s="190" t="str">
        <f t="shared" si="4"/>
        <v/>
      </c>
      <c r="E180" s="189" t="str">
        <f t="shared" si="5"/>
        <v/>
      </c>
      <c r="F180" s="189" t="str">
        <f>IF(ISNA(VLOOKUP(D180,'Standard Smelter Names'!$B$3:$E$187,4,FALSE)),"",VLOOKUP(D180,'Standard Smelter Names'!$B$3:$E$187,4,FALSE))</f>
        <v/>
      </c>
      <c r="G180" s="189"/>
      <c r="H180" s="189"/>
      <c r="I180" s="189"/>
      <c r="J180" s="189"/>
      <c r="K180" s="189"/>
      <c r="L180" s="189"/>
      <c r="M180" s="189"/>
      <c r="N180" s="189"/>
      <c r="O180" s="211"/>
      <c r="P180" s="210"/>
    </row>
    <row r="181" spans="2:16" s="191" customFormat="1" ht="15.75" x14ac:dyDescent="0.25">
      <c r="B181" s="189"/>
      <c r="C181" s="190"/>
      <c r="D181" s="190" t="str">
        <f t="shared" si="4"/>
        <v/>
      </c>
      <c r="E181" s="189" t="str">
        <f t="shared" si="5"/>
        <v/>
      </c>
      <c r="F181" s="189" t="str">
        <f>IF(ISNA(VLOOKUP(D181,'Standard Smelter Names'!$B$3:$E$187,4,FALSE)),"",VLOOKUP(D181,'Standard Smelter Names'!$B$3:$E$187,4,FALSE))</f>
        <v/>
      </c>
      <c r="G181" s="189"/>
      <c r="H181" s="189"/>
      <c r="I181" s="189"/>
      <c r="J181" s="189"/>
      <c r="K181" s="189"/>
      <c r="L181" s="189"/>
      <c r="M181" s="189"/>
      <c r="N181" s="189"/>
      <c r="O181" s="211"/>
      <c r="P181" s="210"/>
    </row>
    <row r="182" spans="2:16" s="191" customFormat="1" ht="15.75" x14ac:dyDescent="0.25">
      <c r="B182" s="189"/>
      <c r="C182" s="190"/>
      <c r="D182" s="190" t="str">
        <f t="shared" si="4"/>
        <v/>
      </c>
      <c r="E182" s="189" t="str">
        <f t="shared" si="5"/>
        <v/>
      </c>
      <c r="F182" s="189" t="str">
        <f>IF(ISNA(VLOOKUP(D182,'Standard Smelter Names'!$B$3:$E$187,4,FALSE)),"",VLOOKUP(D182,'Standard Smelter Names'!$B$3:$E$187,4,FALSE))</f>
        <v/>
      </c>
      <c r="G182" s="189"/>
      <c r="H182" s="189"/>
      <c r="I182" s="189"/>
      <c r="J182" s="189"/>
      <c r="K182" s="189"/>
      <c r="L182" s="189"/>
      <c r="M182" s="189"/>
      <c r="N182" s="189"/>
      <c r="O182" s="211"/>
      <c r="P182" s="210"/>
    </row>
    <row r="183" spans="2:16" s="191" customFormat="1" ht="15.75" x14ac:dyDescent="0.25">
      <c r="B183" s="189"/>
      <c r="C183" s="190"/>
      <c r="D183" s="190" t="str">
        <f t="shared" si="4"/>
        <v/>
      </c>
      <c r="E183" s="189" t="str">
        <f t="shared" si="5"/>
        <v/>
      </c>
      <c r="F183" s="189" t="str">
        <f>IF(ISNA(VLOOKUP(D183,'Standard Smelter Names'!$B$3:$E$187,4,FALSE)),"",VLOOKUP(D183,'Standard Smelter Names'!$B$3:$E$187,4,FALSE))</f>
        <v/>
      </c>
      <c r="G183" s="189"/>
      <c r="H183" s="189"/>
      <c r="I183" s="189"/>
      <c r="J183" s="189"/>
      <c r="K183" s="189"/>
      <c r="L183" s="189"/>
      <c r="M183" s="189"/>
      <c r="N183" s="189"/>
      <c r="O183" s="211"/>
      <c r="P183" s="210"/>
    </row>
    <row r="184" spans="2:16" s="191" customFormat="1" ht="15.75" x14ac:dyDescent="0.25">
      <c r="B184" s="189"/>
      <c r="C184" s="190"/>
      <c r="D184" s="190" t="str">
        <f t="shared" si="4"/>
        <v/>
      </c>
      <c r="E184" s="189" t="str">
        <f t="shared" si="5"/>
        <v/>
      </c>
      <c r="F184" s="189" t="str">
        <f>IF(ISNA(VLOOKUP(D184,'Standard Smelter Names'!$B$3:$E$187,4,FALSE)),"",VLOOKUP(D184,'Standard Smelter Names'!$B$3:$E$187,4,FALSE))</f>
        <v/>
      </c>
      <c r="G184" s="189"/>
      <c r="H184" s="189"/>
      <c r="I184" s="189"/>
      <c r="J184" s="189"/>
      <c r="K184" s="189"/>
      <c r="L184" s="189"/>
      <c r="M184" s="189"/>
      <c r="N184" s="189"/>
      <c r="O184" s="211"/>
      <c r="P184" s="210"/>
    </row>
    <row r="185" spans="2:16" s="191" customFormat="1" ht="15.75" x14ac:dyDescent="0.25">
      <c r="B185" s="189"/>
      <c r="C185" s="190"/>
      <c r="D185" s="190" t="str">
        <f t="shared" si="4"/>
        <v/>
      </c>
      <c r="E185" s="189" t="str">
        <f t="shared" si="5"/>
        <v/>
      </c>
      <c r="F185" s="189" t="str">
        <f>IF(ISNA(VLOOKUP(D185,'Standard Smelter Names'!$B$3:$E$187,4,FALSE)),"",VLOOKUP(D185,'Standard Smelter Names'!$B$3:$E$187,4,FALSE))</f>
        <v/>
      </c>
      <c r="G185" s="189"/>
      <c r="H185" s="189"/>
      <c r="I185" s="189"/>
      <c r="J185" s="189"/>
      <c r="K185" s="189"/>
      <c r="L185" s="189"/>
      <c r="M185" s="189"/>
      <c r="N185" s="189"/>
      <c r="O185" s="211"/>
      <c r="P185" s="210"/>
    </row>
    <row r="186" spans="2:16" s="191" customFormat="1" ht="15.75" x14ac:dyDescent="0.25">
      <c r="B186" s="189"/>
      <c r="C186" s="190"/>
      <c r="D186" s="190" t="str">
        <f t="shared" si="4"/>
        <v/>
      </c>
      <c r="E186" s="189" t="str">
        <f t="shared" si="5"/>
        <v/>
      </c>
      <c r="F186" s="189" t="str">
        <f>IF(ISNA(VLOOKUP(D186,'Standard Smelter Names'!$B$3:$E$187,4,FALSE)),"",VLOOKUP(D186,'Standard Smelter Names'!$B$3:$E$187,4,FALSE))</f>
        <v/>
      </c>
      <c r="G186" s="189"/>
      <c r="H186" s="189"/>
      <c r="I186" s="189"/>
      <c r="J186" s="189"/>
      <c r="K186" s="189"/>
      <c r="L186" s="189"/>
      <c r="M186" s="189"/>
      <c r="N186" s="189"/>
      <c r="O186" s="211"/>
      <c r="P186" s="210"/>
    </row>
    <row r="187" spans="2:16" s="191" customFormat="1" ht="15.75" x14ac:dyDescent="0.25">
      <c r="B187" s="189"/>
      <c r="C187" s="190"/>
      <c r="D187" s="190" t="str">
        <f t="shared" si="4"/>
        <v/>
      </c>
      <c r="E187" s="189" t="str">
        <f t="shared" si="5"/>
        <v/>
      </c>
      <c r="F187" s="189" t="str">
        <f>IF(ISNA(VLOOKUP(D187,'Standard Smelter Names'!$B$3:$E$187,4,FALSE)),"",VLOOKUP(D187,'Standard Smelter Names'!$B$3:$E$187,4,FALSE))</f>
        <v/>
      </c>
      <c r="G187" s="189"/>
      <c r="H187" s="189"/>
      <c r="I187" s="189"/>
      <c r="J187" s="189"/>
      <c r="K187" s="189"/>
      <c r="L187" s="189"/>
      <c r="M187" s="189"/>
      <c r="N187" s="189"/>
      <c r="O187" s="211"/>
      <c r="P187" s="210"/>
    </row>
    <row r="188" spans="2:16" s="191" customFormat="1" ht="15.75" x14ac:dyDescent="0.25">
      <c r="B188" s="189"/>
      <c r="C188" s="190"/>
      <c r="D188" s="190" t="str">
        <f t="shared" si="4"/>
        <v/>
      </c>
      <c r="E188" s="189" t="str">
        <f t="shared" si="5"/>
        <v/>
      </c>
      <c r="F188" s="189" t="str">
        <f>IF(ISNA(VLOOKUP(D188,'Standard Smelter Names'!$B$3:$E$187,4,FALSE)),"",VLOOKUP(D188,'Standard Smelter Names'!$B$3:$E$187,4,FALSE))</f>
        <v/>
      </c>
      <c r="G188" s="189"/>
      <c r="H188" s="189"/>
      <c r="I188" s="189"/>
      <c r="J188" s="189"/>
      <c r="K188" s="189"/>
      <c r="L188" s="189"/>
      <c r="M188" s="189"/>
      <c r="N188" s="189"/>
      <c r="O188" s="211"/>
      <c r="P188" s="210"/>
    </row>
    <row r="189" spans="2:16" s="191" customFormat="1" ht="15.75" x14ac:dyDescent="0.25">
      <c r="B189" s="189"/>
      <c r="C189" s="190"/>
      <c r="D189" s="190" t="str">
        <f t="shared" si="4"/>
        <v/>
      </c>
      <c r="E189" s="189" t="str">
        <f t="shared" si="5"/>
        <v/>
      </c>
      <c r="F189" s="189" t="str">
        <f>IF(ISNA(VLOOKUP(D189,'Standard Smelter Names'!$B$3:$E$187,4,FALSE)),"",VLOOKUP(D189,'Standard Smelter Names'!$B$3:$E$187,4,FALSE))</f>
        <v/>
      </c>
      <c r="G189" s="189"/>
      <c r="H189" s="189"/>
      <c r="I189" s="189"/>
      <c r="J189" s="189"/>
      <c r="K189" s="189"/>
      <c r="L189" s="189"/>
      <c r="M189" s="189"/>
      <c r="N189" s="189"/>
      <c r="O189" s="211"/>
      <c r="P189" s="210"/>
    </row>
    <row r="190" spans="2:16" s="191" customFormat="1" ht="15.75" x14ac:dyDescent="0.25">
      <c r="B190" s="189"/>
      <c r="C190" s="190"/>
      <c r="D190" s="190" t="str">
        <f t="shared" si="4"/>
        <v/>
      </c>
      <c r="E190" s="189" t="str">
        <f t="shared" si="5"/>
        <v/>
      </c>
      <c r="F190" s="189" t="str">
        <f>IF(ISNA(VLOOKUP(D190,'Standard Smelter Names'!$B$3:$E$187,4,FALSE)),"",VLOOKUP(D190,'Standard Smelter Names'!$B$3:$E$187,4,FALSE))</f>
        <v/>
      </c>
      <c r="G190" s="189"/>
      <c r="H190" s="189"/>
      <c r="I190" s="189"/>
      <c r="J190" s="189"/>
      <c r="K190" s="189"/>
      <c r="L190" s="189"/>
      <c r="M190" s="189"/>
      <c r="N190" s="189"/>
      <c r="O190" s="211"/>
      <c r="P190" s="210"/>
    </row>
    <row r="191" spans="2:16" s="191" customFormat="1" ht="15.75" x14ac:dyDescent="0.25">
      <c r="B191" s="189"/>
      <c r="C191" s="190"/>
      <c r="D191" s="190" t="str">
        <f t="shared" si="4"/>
        <v/>
      </c>
      <c r="E191" s="189" t="str">
        <f t="shared" si="5"/>
        <v/>
      </c>
      <c r="F191" s="189" t="str">
        <f>IF(ISNA(VLOOKUP(D191,'Standard Smelter Names'!$B$3:$E$187,4,FALSE)),"",VLOOKUP(D191,'Standard Smelter Names'!$B$3:$E$187,4,FALSE))</f>
        <v/>
      </c>
      <c r="G191" s="189"/>
      <c r="H191" s="189"/>
      <c r="I191" s="189"/>
      <c r="J191" s="189"/>
      <c r="K191" s="189"/>
      <c r="L191" s="189"/>
      <c r="M191" s="189"/>
      <c r="N191" s="189"/>
      <c r="O191" s="211"/>
      <c r="P191" s="210"/>
    </row>
    <row r="192" spans="2:16" s="191" customFormat="1" ht="15.75" x14ac:dyDescent="0.25">
      <c r="B192" s="189"/>
      <c r="C192" s="190"/>
      <c r="D192" s="190" t="str">
        <f t="shared" si="4"/>
        <v/>
      </c>
      <c r="E192" s="189" t="str">
        <f t="shared" si="5"/>
        <v/>
      </c>
      <c r="F192" s="189" t="str">
        <f>IF(ISNA(VLOOKUP(D192,'Standard Smelter Names'!$B$3:$E$187,4,FALSE)),"",VLOOKUP(D192,'Standard Smelter Names'!$B$3:$E$187,4,FALSE))</f>
        <v/>
      </c>
      <c r="G192" s="189"/>
      <c r="H192" s="189"/>
      <c r="I192" s="189"/>
      <c r="J192" s="189"/>
      <c r="K192" s="189"/>
      <c r="L192" s="189"/>
      <c r="M192" s="189"/>
      <c r="N192" s="189"/>
      <c r="O192" s="211"/>
      <c r="P192" s="210"/>
    </row>
    <row r="193" spans="2:16" s="191" customFormat="1" ht="15.75" x14ac:dyDescent="0.25">
      <c r="B193" s="189"/>
      <c r="C193" s="190"/>
      <c r="D193" s="190" t="str">
        <f t="shared" si="4"/>
        <v/>
      </c>
      <c r="E193" s="189" t="str">
        <f t="shared" si="5"/>
        <v/>
      </c>
      <c r="F193" s="189" t="str">
        <f>IF(ISNA(VLOOKUP(D193,'Standard Smelter Names'!$B$3:$E$187,4,FALSE)),"",VLOOKUP(D193,'Standard Smelter Names'!$B$3:$E$187,4,FALSE))</f>
        <v/>
      </c>
      <c r="G193" s="189"/>
      <c r="H193" s="189"/>
      <c r="I193" s="189"/>
      <c r="J193" s="189"/>
      <c r="K193" s="189"/>
      <c r="L193" s="189"/>
      <c r="M193" s="189"/>
      <c r="N193" s="189"/>
      <c r="O193" s="211"/>
      <c r="P193" s="210"/>
    </row>
    <row r="194" spans="2:16" s="191" customFormat="1" ht="15.75" x14ac:dyDescent="0.25">
      <c r="B194" s="189"/>
      <c r="C194" s="190"/>
      <c r="D194" s="190" t="str">
        <f t="shared" si="4"/>
        <v/>
      </c>
      <c r="E194" s="189" t="str">
        <f t="shared" si="5"/>
        <v/>
      </c>
      <c r="F194" s="189" t="str">
        <f>IF(ISNA(VLOOKUP(D194,'Standard Smelter Names'!$B$3:$E$187,4,FALSE)),"",VLOOKUP(D194,'Standard Smelter Names'!$B$3:$E$187,4,FALSE))</f>
        <v/>
      </c>
      <c r="G194" s="189"/>
      <c r="H194" s="189"/>
      <c r="I194" s="189"/>
      <c r="J194" s="189"/>
      <c r="K194" s="189"/>
      <c r="L194" s="189"/>
      <c r="M194" s="189"/>
      <c r="N194" s="189"/>
      <c r="O194" s="211"/>
      <c r="P194" s="210"/>
    </row>
    <row r="195" spans="2:16" s="191" customFormat="1" ht="15.75" x14ac:dyDescent="0.25">
      <c r="B195" s="189"/>
      <c r="C195" s="190"/>
      <c r="D195" s="190" t="str">
        <f t="shared" si="4"/>
        <v/>
      </c>
      <c r="E195" s="189" t="str">
        <f t="shared" si="5"/>
        <v/>
      </c>
      <c r="F195" s="189" t="str">
        <f>IF(ISNA(VLOOKUP(D195,'Standard Smelter Names'!$B$3:$E$187,4,FALSE)),"",VLOOKUP(D195,'Standard Smelter Names'!$B$3:$E$187,4,FALSE))</f>
        <v/>
      </c>
      <c r="G195" s="189"/>
      <c r="H195" s="189"/>
      <c r="I195" s="189"/>
      <c r="J195" s="189"/>
      <c r="K195" s="189"/>
      <c r="L195" s="189"/>
      <c r="M195" s="189"/>
      <c r="N195" s="189"/>
      <c r="O195" s="211"/>
      <c r="P195" s="210"/>
    </row>
    <row r="196" spans="2:16" s="191" customFormat="1" ht="15.75" x14ac:dyDescent="0.25">
      <c r="B196" s="189"/>
      <c r="C196" s="190"/>
      <c r="D196" s="190" t="str">
        <f t="shared" si="4"/>
        <v/>
      </c>
      <c r="E196" s="189" t="str">
        <f t="shared" si="5"/>
        <v/>
      </c>
      <c r="F196" s="189" t="str">
        <f>IF(ISNA(VLOOKUP(D196,'Standard Smelter Names'!$B$3:$E$187,4,FALSE)),"",VLOOKUP(D196,'Standard Smelter Names'!$B$3:$E$187,4,FALSE))</f>
        <v/>
      </c>
      <c r="G196" s="189"/>
      <c r="H196" s="189"/>
      <c r="I196" s="189"/>
      <c r="J196" s="189"/>
      <c r="K196" s="189"/>
      <c r="L196" s="189"/>
      <c r="M196" s="189"/>
      <c r="N196" s="189"/>
      <c r="O196" s="211"/>
      <c r="P196" s="210"/>
    </row>
    <row r="197" spans="2:16" s="191" customFormat="1" ht="15.75" x14ac:dyDescent="0.25">
      <c r="B197" s="189"/>
      <c r="C197" s="190"/>
      <c r="D197" s="190" t="str">
        <f t="shared" ref="D197:D260" si="6">IF(ISNA(VLOOKUP(C197,$G$2525:$I$2929,3,FALSE)),"",VLOOKUP(C197,$G$2525:$I$2929,3,FALSE))</f>
        <v/>
      </c>
      <c r="E197" s="189" t="str">
        <f t="shared" ref="E197:E260" si="7">IF(ISNA(VLOOKUP(C197,$G$2525:$I$2929,2,FALSE)),"",VLOOKUP(C197,$G$2525:$I$2929,2,FALSE))</f>
        <v/>
      </c>
      <c r="F197" s="189" t="str">
        <f>IF(ISNA(VLOOKUP(D197,'Standard Smelter Names'!$B$3:$E$187,4,FALSE)),"",VLOOKUP(D197,'Standard Smelter Names'!$B$3:$E$187,4,FALSE))</f>
        <v/>
      </c>
      <c r="G197" s="189"/>
      <c r="H197" s="189"/>
      <c r="I197" s="189"/>
      <c r="J197" s="189"/>
      <c r="K197" s="189"/>
      <c r="L197" s="189"/>
      <c r="M197" s="189"/>
      <c r="N197" s="189"/>
      <c r="O197" s="211"/>
      <c r="P197" s="210"/>
    </row>
    <row r="198" spans="2:16" s="191" customFormat="1" ht="15.75" x14ac:dyDescent="0.25">
      <c r="B198" s="189"/>
      <c r="C198" s="190"/>
      <c r="D198" s="190" t="str">
        <f t="shared" si="6"/>
        <v/>
      </c>
      <c r="E198" s="189" t="str">
        <f t="shared" si="7"/>
        <v/>
      </c>
      <c r="F198" s="189" t="str">
        <f>IF(ISNA(VLOOKUP(D198,'Standard Smelter Names'!$B$3:$E$187,4,FALSE)),"",VLOOKUP(D198,'Standard Smelter Names'!$B$3:$E$187,4,FALSE))</f>
        <v/>
      </c>
      <c r="G198" s="189"/>
      <c r="H198" s="189"/>
      <c r="I198" s="189"/>
      <c r="J198" s="189"/>
      <c r="K198" s="189"/>
      <c r="L198" s="189"/>
      <c r="M198" s="189"/>
      <c r="N198" s="189"/>
      <c r="O198" s="211"/>
      <c r="P198" s="210"/>
    </row>
    <row r="199" spans="2:16" s="191" customFormat="1" ht="15.75" x14ac:dyDescent="0.25">
      <c r="B199" s="189"/>
      <c r="C199" s="190"/>
      <c r="D199" s="190" t="str">
        <f t="shared" si="6"/>
        <v/>
      </c>
      <c r="E199" s="189" t="str">
        <f t="shared" si="7"/>
        <v/>
      </c>
      <c r="F199" s="189" t="str">
        <f>IF(ISNA(VLOOKUP(D199,'Standard Smelter Names'!$B$3:$E$187,4,FALSE)),"",VLOOKUP(D199,'Standard Smelter Names'!$B$3:$E$187,4,FALSE))</f>
        <v/>
      </c>
      <c r="G199" s="189"/>
      <c r="H199" s="189"/>
      <c r="I199" s="189"/>
      <c r="J199" s="189"/>
      <c r="K199" s="189"/>
      <c r="L199" s="189"/>
      <c r="M199" s="189"/>
      <c r="N199" s="189"/>
      <c r="O199" s="211"/>
      <c r="P199" s="210"/>
    </row>
    <row r="200" spans="2:16" s="191" customFormat="1" ht="15.75" x14ac:dyDescent="0.25">
      <c r="B200" s="189"/>
      <c r="C200" s="190"/>
      <c r="D200" s="190" t="str">
        <f t="shared" si="6"/>
        <v/>
      </c>
      <c r="E200" s="189" t="str">
        <f t="shared" si="7"/>
        <v/>
      </c>
      <c r="F200" s="189" t="str">
        <f>IF(ISNA(VLOOKUP(D200,'Standard Smelter Names'!$B$3:$E$187,4,FALSE)),"",VLOOKUP(D200,'Standard Smelter Names'!$B$3:$E$187,4,FALSE))</f>
        <v/>
      </c>
      <c r="G200" s="189"/>
      <c r="H200" s="189"/>
      <c r="I200" s="189"/>
      <c r="J200" s="189"/>
      <c r="K200" s="189"/>
      <c r="L200" s="189"/>
      <c r="M200" s="189"/>
      <c r="N200" s="189"/>
      <c r="O200" s="211"/>
      <c r="P200" s="210"/>
    </row>
    <row r="201" spans="2:16" s="191" customFormat="1" ht="15.75" x14ac:dyDescent="0.25">
      <c r="B201" s="189"/>
      <c r="C201" s="190"/>
      <c r="D201" s="190" t="str">
        <f t="shared" si="6"/>
        <v/>
      </c>
      <c r="E201" s="189" t="str">
        <f t="shared" si="7"/>
        <v/>
      </c>
      <c r="F201" s="189" t="str">
        <f>IF(ISNA(VLOOKUP(D201,'Standard Smelter Names'!$B$3:$E$187,4,FALSE)),"",VLOOKUP(D201,'Standard Smelter Names'!$B$3:$E$187,4,FALSE))</f>
        <v/>
      </c>
      <c r="G201" s="189"/>
      <c r="H201" s="189"/>
      <c r="I201" s="189"/>
      <c r="J201" s="189"/>
      <c r="K201" s="189"/>
      <c r="L201" s="189"/>
      <c r="M201" s="189"/>
      <c r="N201" s="189"/>
      <c r="O201" s="211"/>
      <c r="P201" s="210"/>
    </row>
    <row r="202" spans="2:16" s="191" customFormat="1" ht="15.75" x14ac:dyDescent="0.25">
      <c r="B202" s="189"/>
      <c r="C202" s="190"/>
      <c r="D202" s="190" t="str">
        <f t="shared" si="6"/>
        <v/>
      </c>
      <c r="E202" s="189" t="str">
        <f t="shared" si="7"/>
        <v/>
      </c>
      <c r="F202" s="189" t="str">
        <f>IF(ISNA(VLOOKUP(D202,'Standard Smelter Names'!$B$3:$E$187,4,FALSE)),"",VLOOKUP(D202,'Standard Smelter Names'!$B$3:$E$187,4,FALSE))</f>
        <v/>
      </c>
      <c r="G202" s="189"/>
      <c r="H202" s="189"/>
      <c r="I202" s="189"/>
      <c r="J202" s="189"/>
      <c r="K202" s="189"/>
      <c r="L202" s="189"/>
      <c r="M202" s="189"/>
      <c r="N202" s="189"/>
      <c r="O202" s="211"/>
      <c r="P202" s="210"/>
    </row>
    <row r="203" spans="2:16" s="191" customFormat="1" ht="15.75" x14ac:dyDescent="0.25">
      <c r="B203" s="189"/>
      <c r="C203" s="190"/>
      <c r="D203" s="190" t="str">
        <f t="shared" si="6"/>
        <v/>
      </c>
      <c r="E203" s="189" t="str">
        <f t="shared" si="7"/>
        <v/>
      </c>
      <c r="F203" s="189" t="str">
        <f>IF(ISNA(VLOOKUP(D203,'Standard Smelter Names'!$B$3:$E$187,4,FALSE)),"",VLOOKUP(D203,'Standard Smelter Names'!$B$3:$E$187,4,FALSE))</f>
        <v/>
      </c>
      <c r="G203" s="189"/>
      <c r="H203" s="189"/>
      <c r="I203" s="189"/>
      <c r="J203" s="189"/>
      <c r="K203" s="189"/>
      <c r="L203" s="189"/>
      <c r="M203" s="189"/>
      <c r="N203" s="189"/>
      <c r="O203" s="211"/>
      <c r="P203" s="210"/>
    </row>
    <row r="204" spans="2:16" s="191" customFormat="1" ht="15.75" x14ac:dyDescent="0.25">
      <c r="B204" s="189"/>
      <c r="C204" s="190"/>
      <c r="D204" s="190" t="str">
        <f t="shared" si="6"/>
        <v/>
      </c>
      <c r="E204" s="189" t="str">
        <f t="shared" si="7"/>
        <v/>
      </c>
      <c r="F204" s="189" t="str">
        <f>IF(ISNA(VLOOKUP(D204,'Standard Smelter Names'!$B$3:$E$187,4,FALSE)),"",VLOOKUP(D204,'Standard Smelter Names'!$B$3:$E$187,4,FALSE))</f>
        <v/>
      </c>
      <c r="G204" s="189"/>
      <c r="H204" s="189"/>
      <c r="I204" s="189"/>
      <c r="J204" s="189"/>
      <c r="K204" s="189"/>
      <c r="L204" s="189"/>
      <c r="M204" s="189"/>
      <c r="N204" s="189"/>
      <c r="O204" s="211"/>
      <c r="P204" s="210"/>
    </row>
    <row r="205" spans="2:16" s="191" customFormat="1" ht="15.75" x14ac:dyDescent="0.25">
      <c r="B205" s="189"/>
      <c r="C205" s="190"/>
      <c r="D205" s="190" t="str">
        <f t="shared" si="6"/>
        <v/>
      </c>
      <c r="E205" s="189" t="str">
        <f t="shared" si="7"/>
        <v/>
      </c>
      <c r="F205" s="189" t="str">
        <f>IF(ISNA(VLOOKUP(D205,'Standard Smelter Names'!$B$3:$E$187,4,FALSE)),"",VLOOKUP(D205,'Standard Smelter Names'!$B$3:$E$187,4,FALSE))</f>
        <v/>
      </c>
      <c r="G205" s="189"/>
      <c r="H205" s="189"/>
      <c r="I205" s="189"/>
      <c r="J205" s="189"/>
      <c r="K205" s="189"/>
      <c r="L205" s="189"/>
      <c r="M205" s="189"/>
      <c r="N205" s="189"/>
      <c r="O205" s="211"/>
      <c r="P205" s="210"/>
    </row>
    <row r="206" spans="2:16" s="191" customFormat="1" ht="15.75" x14ac:dyDescent="0.25">
      <c r="B206" s="189"/>
      <c r="C206" s="190"/>
      <c r="D206" s="190" t="str">
        <f t="shared" si="6"/>
        <v/>
      </c>
      <c r="E206" s="189" t="str">
        <f t="shared" si="7"/>
        <v/>
      </c>
      <c r="F206" s="189" t="str">
        <f>IF(ISNA(VLOOKUP(D206,'Standard Smelter Names'!$B$3:$E$187,4,FALSE)),"",VLOOKUP(D206,'Standard Smelter Names'!$B$3:$E$187,4,FALSE))</f>
        <v/>
      </c>
      <c r="G206" s="189"/>
      <c r="H206" s="189"/>
      <c r="I206" s="189"/>
      <c r="J206" s="189"/>
      <c r="K206" s="189"/>
      <c r="L206" s="189"/>
      <c r="M206" s="189"/>
      <c r="N206" s="189"/>
      <c r="O206" s="211"/>
      <c r="P206" s="210"/>
    </row>
    <row r="207" spans="2:16" s="191" customFormat="1" ht="15.75" x14ac:dyDescent="0.25">
      <c r="B207" s="189"/>
      <c r="C207" s="190"/>
      <c r="D207" s="190" t="str">
        <f t="shared" si="6"/>
        <v/>
      </c>
      <c r="E207" s="189" t="str">
        <f t="shared" si="7"/>
        <v/>
      </c>
      <c r="F207" s="189" t="str">
        <f>IF(ISNA(VLOOKUP(D207,'Standard Smelter Names'!$B$3:$E$187,4,FALSE)),"",VLOOKUP(D207,'Standard Smelter Names'!$B$3:$E$187,4,FALSE))</f>
        <v/>
      </c>
      <c r="G207" s="189"/>
      <c r="H207" s="189"/>
      <c r="I207" s="189"/>
      <c r="J207" s="189"/>
      <c r="K207" s="189"/>
      <c r="L207" s="189"/>
      <c r="M207" s="189"/>
      <c r="N207" s="189"/>
      <c r="O207" s="211"/>
      <c r="P207" s="210"/>
    </row>
    <row r="208" spans="2:16" s="191" customFormat="1" ht="15.75" x14ac:dyDescent="0.25">
      <c r="B208" s="189"/>
      <c r="C208" s="190"/>
      <c r="D208" s="190" t="str">
        <f t="shared" si="6"/>
        <v/>
      </c>
      <c r="E208" s="189" t="str">
        <f t="shared" si="7"/>
        <v/>
      </c>
      <c r="F208" s="189" t="str">
        <f>IF(ISNA(VLOOKUP(D208,'Standard Smelter Names'!$B$3:$E$187,4,FALSE)),"",VLOOKUP(D208,'Standard Smelter Names'!$B$3:$E$187,4,FALSE))</f>
        <v/>
      </c>
      <c r="G208" s="189"/>
      <c r="H208" s="189"/>
      <c r="I208" s="189"/>
      <c r="J208" s="189"/>
      <c r="K208" s="189"/>
      <c r="L208" s="189"/>
      <c r="M208" s="189"/>
      <c r="N208" s="189"/>
      <c r="O208" s="211"/>
      <c r="P208" s="210"/>
    </row>
    <row r="209" spans="2:16" s="191" customFormat="1" ht="15.75" x14ac:dyDescent="0.25">
      <c r="B209" s="189"/>
      <c r="C209" s="190"/>
      <c r="D209" s="190" t="str">
        <f t="shared" si="6"/>
        <v/>
      </c>
      <c r="E209" s="189" t="str">
        <f t="shared" si="7"/>
        <v/>
      </c>
      <c r="F209" s="189" t="str">
        <f>IF(ISNA(VLOOKUP(D209,'Standard Smelter Names'!$B$3:$E$187,4,FALSE)),"",VLOOKUP(D209,'Standard Smelter Names'!$B$3:$E$187,4,FALSE))</f>
        <v/>
      </c>
      <c r="G209" s="189"/>
      <c r="H209" s="189"/>
      <c r="I209" s="189"/>
      <c r="J209" s="189"/>
      <c r="K209" s="189"/>
      <c r="L209" s="189"/>
      <c r="M209" s="189"/>
      <c r="N209" s="189"/>
      <c r="O209" s="211"/>
      <c r="P209" s="210"/>
    </row>
    <row r="210" spans="2:16" s="191" customFormat="1" ht="15.75" x14ac:dyDescent="0.25">
      <c r="B210" s="189"/>
      <c r="C210" s="190"/>
      <c r="D210" s="190" t="str">
        <f t="shared" si="6"/>
        <v/>
      </c>
      <c r="E210" s="189" t="str">
        <f t="shared" si="7"/>
        <v/>
      </c>
      <c r="F210" s="189" t="str">
        <f>IF(ISNA(VLOOKUP(D210,'Standard Smelter Names'!$B$3:$E$187,4,FALSE)),"",VLOOKUP(D210,'Standard Smelter Names'!$B$3:$E$187,4,FALSE))</f>
        <v/>
      </c>
      <c r="G210" s="189"/>
      <c r="H210" s="189"/>
      <c r="I210" s="189"/>
      <c r="J210" s="189"/>
      <c r="K210" s="189"/>
      <c r="L210" s="189"/>
      <c r="M210" s="189"/>
      <c r="N210" s="189"/>
      <c r="O210" s="211"/>
      <c r="P210" s="210"/>
    </row>
    <row r="211" spans="2:16" s="191" customFormat="1" ht="15.75" x14ac:dyDescent="0.25">
      <c r="B211" s="189"/>
      <c r="C211" s="190"/>
      <c r="D211" s="190" t="str">
        <f t="shared" si="6"/>
        <v/>
      </c>
      <c r="E211" s="189" t="str">
        <f t="shared" si="7"/>
        <v/>
      </c>
      <c r="F211" s="189" t="str">
        <f>IF(ISNA(VLOOKUP(D211,'Standard Smelter Names'!$B$3:$E$187,4,FALSE)),"",VLOOKUP(D211,'Standard Smelter Names'!$B$3:$E$187,4,FALSE))</f>
        <v/>
      </c>
      <c r="G211" s="189"/>
      <c r="H211" s="189"/>
      <c r="I211" s="189"/>
      <c r="J211" s="189"/>
      <c r="K211" s="189"/>
      <c r="L211" s="189"/>
      <c r="M211" s="189"/>
      <c r="N211" s="189"/>
      <c r="O211" s="211"/>
      <c r="P211" s="210"/>
    </row>
    <row r="212" spans="2:16" s="191" customFormat="1" ht="15.75" x14ac:dyDescent="0.25">
      <c r="B212" s="189"/>
      <c r="C212" s="190"/>
      <c r="D212" s="190" t="str">
        <f t="shared" si="6"/>
        <v/>
      </c>
      <c r="E212" s="189" t="str">
        <f t="shared" si="7"/>
        <v/>
      </c>
      <c r="F212" s="189" t="str">
        <f>IF(ISNA(VLOOKUP(D212,'Standard Smelter Names'!$B$3:$E$187,4,FALSE)),"",VLOOKUP(D212,'Standard Smelter Names'!$B$3:$E$187,4,FALSE))</f>
        <v/>
      </c>
      <c r="G212" s="189"/>
      <c r="H212" s="189"/>
      <c r="I212" s="189"/>
      <c r="J212" s="189"/>
      <c r="K212" s="189"/>
      <c r="L212" s="189"/>
      <c r="M212" s="189"/>
      <c r="N212" s="189"/>
      <c r="O212" s="211"/>
      <c r="P212" s="210"/>
    </row>
    <row r="213" spans="2:16" s="191" customFormat="1" ht="15.75" x14ac:dyDescent="0.25">
      <c r="B213" s="189"/>
      <c r="C213" s="190"/>
      <c r="D213" s="190" t="str">
        <f t="shared" si="6"/>
        <v/>
      </c>
      <c r="E213" s="189" t="str">
        <f t="shared" si="7"/>
        <v/>
      </c>
      <c r="F213" s="189" t="str">
        <f>IF(ISNA(VLOOKUP(D213,'Standard Smelter Names'!$B$3:$E$187,4,FALSE)),"",VLOOKUP(D213,'Standard Smelter Names'!$B$3:$E$187,4,FALSE))</f>
        <v/>
      </c>
      <c r="G213" s="189"/>
      <c r="H213" s="189"/>
      <c r="I213" s="189"/>
      <c r="J213" s="189"/>
      <c r="K213" s="189"/>
      <c r="L213" s="189"/>
      <c r="M213" s="189"/>
      <c r="N213" s="189"/>
      <c r="O213" s="211"/>
      <c r="P213" s="210"/>
    </row>
    <row r="214" spans="2:16" s="191" customFormat="1" ht="15.75" x14ac:dyDescent="0.25">
      <c r="B214" s="189"/>
      <c r="C214" s="190"/>
      <c r="D214" s="190" t="str">
        <f t="shared" si="6"/>
        <v/>
      </c>
      <c r="E214" s="189" t="str">
        <f t="shared" si="7"/>
        <v/>
      </c>
      <c r="F214" s="189" t="str">
        <f>IF(ISNA(VLOOKUP(D214,'Standard Smelter Names'!$B$3:$E$187,4,FALSE)),"",VLOOKUP(D214,'Standard Smelter Names'!$B$3:$E$187,4,FALSE))</f>
        <v/>
      </c>
      <c r="G214" s="189"/>
      <c r="H214" s="189"/>
      <c r="I214" s="189"/>
      <c r="J214" s="189"/>
      <c r="K214" s="189"/>
      <c r="L214" s="189"/>
      <c r="M214" s="189"/>
      <c r="N214" s="189"/>
      <c r="O214" s="211"/>
      <c r="P214" s="210"/>
    </row>
    <row r="215" spans="2:16" s="191" customFormat="1" ht="15.75" x14ac:dyDescent="0.25">
      <c r="B215" s="189"/>
      <c r="C215" s="190"/>
      <c r="D215" s="190" t="str">
        <f t="shared" si="6"/>
        <v/>
      </c>
      <c r="E215" s="189" t="str">
        <f t="shared" si="7"/>
        <v/>
      </c>
      <c r="F215" s="189" t="str">
        <f>IF(ISNA(VLOOKUP(D215,'Standard Smelter Names'!$B$3:$E$187,4,FALSE)),"",VLOOKUP(D215,'Standard Smelter Names'!$B$3:$E$187,4,FALSE))</f>
        <v/>
      </c>
      <c r="G215" s="189"/>
      <c r="H215" s="189"/>
      <c r="I215" s="189"/>
      <c r="J215" s="189"/>
      <c r="K215" s="189"/>
      <c r="L215" s="189"/>
      <c r="M215" s="189"/>
      <c r="N215" s="189"/>
      <c r="O215" s="211"/>
      <c r="P215" s="210"/>
    </row>
    <row r="216" spans="2:16" s="191" customFormat="1" ht="15.75" x14ac:dyDescent="0.25">
      <c r="B216" s="189"/>
      <c r="C216" s="190"/>
      <c r="D216" s="190" t="str">
        <f t="shared" si="6"/>
        <v/>
      </c>
      <c r="E216" s="189" t="str">
        <f t="shared" si="7"/>
        <v/>
      </c>
      <c r="F216" s="189" t="str">
        <f>IF(ISNA(VLOOKUP(D216,'Standard Smelter Names'!$B$3:$E$187,4,FALSE)),"",VLOOKUP(D216,'Standard Smelter Names'!$B$3:$E$187,4,FALSE))</f>
        <v/>
      </c>
      <c r="G216" s="189"/>
      <c r="H216" s="189"/>
      <c r="I216" s="189"/>
      <c r="J216" s="189"/>
      <c r="K216" s="189"/>
      <c r="L216" s="189"/>
      <c r="M216" s="189"/>
      <c r="N216" s="189"/>
      <c r="O216" s="211"/>
      <c r="P216" s="210"/>
    </row>
    <row r="217" spans="2:16" s="191" customFormat="1" ht="15.75" x14ac:dyDescent="0.25">
      <c r="B217" s="189"/>
      <c r="C217" s="190"/>
      <c r="D217" s="190" t="str">
        <f t="shared" si="6"/>
        <v/>
      </c>
      <c r="E217" s="189" t="str">
        <f t="shared" si="7"/>
        <v/>
      </c>
      <c r="F217" s="189" t="str">
        <f>IF(ISNA(VLOOKUP(D217,'Standard Smelter Names'!$B$3:$E$187,4,FALSE)),"",VLOOKUP(D217,'Standard Smelter Names'!$B$3:$E$187,4,FALSE))</f>
        <v/>
      </c>
      <c r="G217" s="189"/>
      <c r="H217" s="189"/>
      <c r="I217" s="189"/>
      <c r="J217" s="189"/>
      <c r="K217" s="189"/>
      <c r="L217" s="189"/>
      <c r="M217" s="189"/>
      <c r="N217" s="189"/>
      <c r="O217" s="211"/>
      <c r="P217" s="210"/>
    </row>
    <row r="218" spans="2:16" s="191" customFormat="1" ht="15.75" x14ac:dyDescent="0.25">
      <c r="B218" s="189"/>
      <c r="C218" s="190"/>
      <c r="D218" s="190" t="str">
        <f t="shared" si="6"/>
        <v/>
      </c>
      <c r="E218" s="189" t="str">
        <f t="shared" si="7"/>
        <v/>
      </c>
      <c r="F218" s="189" t="str">
        <f>IF(ISNA(VLOOKUP(D218,'Standard Smelter Names'!$B$3:$E$187,4,FALSE)),"",VLOOKUP(D218,'Standard Smelter Names'!$B$3:$E$187,4,FALSE))</f>
        <v/>
      </c>
      <c r="G218" s="189"/>
      <c r="H218" s="189"/>
      <c r="I218" s="189"/>
      <c r="J218" s="189"/>
      <c r="K218" s="189"/>
      <c r="L218" s="189"/>
      <c r="M218" s="189"/>
      <c r="N218" s="189"/>
      <c r="O218" s="211"/>
      <c r="P218" s="210"/>
    </row>
    <row r="219" spans="2:16" s="191" customFormat="1" ht="15.75" x14ac:dyDescent="0.25">
      <c r="B219" s="189"/>
      <c r="C219" s="190"/>
      <c r="D219" s="190" t="str">
        <f t="shared" si="6"/>
        <v/>
      </c>
      <c r="E219" s="189" t="str">
        <f t="shared" si="7"/>
        <v/>
      </c>
      <c r="F219" s="189" t="str">
        <f>IF(ISNA(VLOOKUP(D219,'Standard Smelter Names'!$B$3:$E$187,4,FALSE)),"",VLOOKUP(D219,'Standard Smelter Names'!$B$3:$E$187,4,FALSE))</f>
        <v/>
      </c>
      <c r="G219" s="189"/>
      <c r="H219" s="189"/>
      <c r="I219" s="189"/>
      <c r="J219" s="189"/>
      <c r="K219" s="189"/>
      <c r="L219" s="189"/>
      <c r="M219" s="189"/>
      <c r="N219" s="189"/>
      <c r="O219" s="211"/>
      <c r="P219" s="210"/>
    </row>
    <row r="220" spans="2:16" s="191" customFormat="1" ht="15.75" x14ac:dyDescent="0.25">
      <c r="B220" s="189"/>
      <c r="C220" s="190"/>
      <c r="D220" s="190" t="str">
        <f t="shared" si="6"/>
        <v/>
      </c>
      <c r="E220" s="189" t="str">
        <f t="shared" si="7"/>
        <v/>
      </c>
      <c r="F220" s="189" t="str">
        <f>IF(ISNA(VLOOKUP(D220,'Standard Smelter Names'!$B$3:$E$187,4,FALSE)),"",VLOOKUP(D220,'Standard Smelter Names'!$B$3:$E$187,4,FALSE))</f>
        <v/>
      </c>
      <c r="G220" s="189"/>
      <c r="H220" s="189"/>
      <c r="I220" s="189"/>
      <c r="J220" s="189"/>
      <c r="K220" s="189"/>
      <c r="L220" s="189"/>
      <c r="M220" s="189"/>
      <c r="N220" s="189"/>
      <c r="O220" s="211"/>
      <c r="P220" s="210"/>
    </row>
    <row r="221" spans="2:16" s="191" customFormat="1" ht="15.75" x14ac:dyDescent="0.25">
      <c r="B221" s="189"/>
      <c r="C221" s="190"/>
      <c r="D221" s="190" t="str">
        <f t="shared" si="6"/>
        <v/>
      </c>
      <c r="E221" s="189" t="str">
        <f t="shared" si="7"/>
        <v/>
      </c>
      <c r="F221" s="189" t="str">
        <f>IF(ISNA(VLOOKUP(D221,'Standard Smelter Names'!$B$3:$E$187,4,FALSE)),"",VLOOKUP(D221,'Standard Smelter Names'!$B$3:$E$187,4,FALSE))</f>
        <v/>
      </c>
      <c r="G221" s="189"/>
      <c r="H221" s="189"/>
      <c r="I221" s="189"/>
      <c r="J221" s="189"/>
      <c r="K221" s="189"/>
      <c r="L221" s="189"/>
      <c r="M221" s="189"/>
      <c r="N221" s="189"/>
      <c r="O221" s="211"/>
      <c r="P221" s="210"/>
    </row>
    <row r="222" spans="2:16" s="191" customFormat="1" ht="15.75" x14ac:dyDescent="0.25">
      <c r="B222" s="189"/>
      <c r="C222" s="190"/>
      <c r="D222" s="190" t="str">
        <f t="shared" si="6"/>
        <v/>
      </c>
      <c r="E222" s="189" t="str">
        <f t="shared" si="7"/>
        <v/>
      </c>
      <c r="F222" s="189" t="str">
        <f>IF(ISNA(VLOOKUP(D222,'Standard Smelter Names'!$B$3:$E$187,4,FALSE)),"",VLOOKUP(D222,'Standard Smelter Names'!$B$3:$E$187,4,FALSE))</f>
        <v/>
      </c>
      <c r="G222" s="189"/>
      <c r="H222" s="189"/>
      <c r="I222" s="189"/>
      <c r="J222" s="189"/>
      <c r="K222" s="189"/>
      <c r="L222" s="189"/>
      <c r="M222" s="189"/>
      <c r="N222" s="189"/>
      <c r="O222" s="211"/>
      <c r="P222" s="210"/>
    </row>
    <row r="223" spans="2:16" s="191" customFormat="1" ht="15.75" x14ac:dyDescent="0.25">
      <c r="B223" s="189"/>
      <c r="C223" s="190"/>
      <c r="D223" s="190" t="str">
        <f t="shared" si="6"/>
        <v/>
      </c>
      <c r="E223" s="189" t="str">
        <f t="shared" si="7"/>
        <v/>
      </c>
      <c r="F223" s="189" t="str">
        <f>IF(ISNA(VLOOKUP(D223,'Standard Smelter Names'!$B$3:$E$187,4,FALSE)),"",VLOOKUP(D223,'Standard Smelter Names'!$B$3:$E$187,4,FALSE))</f>
        <v/>
      </c>
      <c r="G223" s="189"/>
      <c r="H223" s="189"/>
      <c r="I223" s="189"/>
      <c r="J223" s="189"/>
      <c r="K223" s="189"/>
      <c r="L223" s="189"/>
      <c r="M223" s="189"/>
      <c r="N223" s="189"/>
      <c r="O223" s="211"/>
      <c r="P223" s="210"/>
    </row>
    <row r="224" spans="2:16" s="191" customFormat="1" ht="15.75" x14ac:dyDescent="0.25">
      <c r="B224" s="189"/>
      <c r="C224" s="190"/>
      <c r="D224" s="190" t="str">
        <f t="shared" si="6"/>
        <v/>
      </c>
      <c r="E224" s="189" t="str">
        <f t="shared" si="7"/>
        <v/>
      </c>
      <c r="F224" s="189" t="str">
        <f>IF(ISNA(VLOOKUP(D224,'Standard Smelter Names'!$B$3:$E$187,4,FALSE)),"",VLOOKUP(D224,'Standard Smelter Names'!$B$3:$E$187,4,FALSE))</f>
        <v/>
      </c>
      <c r="G224" s="189"/>
      <c r="H224" s="189"/>
      <c r="I224" s="189"/>
      <c r="J224" s="189"/>
      <c r="K224" s="189"/>
      <c r="L224" s="189"/>
      <c r="M224" s="189"/>
      <c r="N224" s="189"/>
      <c r="O224" s="211"/>
      <c r="P224" s="210"/>
    </row>
    <row r="225" spans="2:16" s="191" customFormat="1" ht="15.75" x14ac:dyDescent="0.25">
      <c r="B225" s="189"/>
      <c r="C225" s="190"/>
      <c r="D225" s="190" t="str">
        <f t="shared" si="6"/>
        <v/>
      </c>
      <c r="E225" s="189" t="str">
        <f t="shared" si="7"/>
        <v/>
      </c>
      <c r="F225" s="189" t="str">
        <f>IF(ISNA(VLOOKUP(D225,'Standard Smelter Names'!$B$3:$E$187,4,FALSE)),"",VLOOKUP(D225,'Standard Smelter Names'!$B$3:$E$187,4,FALSE))</f>
        <v/>
      </c>
      <c r="G225" s="189"/>
      <c r="H225" s="189"/>
      <c r="I225" s="189"/>
      <c r="J225" s="189"/>
      <c r="K225" s="189"/>
      <c r="L225" s="189"/>
      <c r="M225" s="189"/>
      <c r="N225" s="189"/>
      <c r="O225" s="211"/>
      <c r="P225" s="210"/>
    </row>
    <row r="226" spans="2:16" s="191" customFormat="1" ht="15.75" x14ac:dyDescent="0.25">
      <c r="B226" s="189"/>
      <c r="C226" s="190"/>
      <c r="D226" s="190" t="str">
        <f t="shared" si="6"/>
        <v/>
      </c>
      <c r="E226" s="189" t="str">
        <f t="shared" si="7"/>
        <v/>
      </c>
      <c r="F226" s="189" t="str">
        <f>IF(ISNA(VLOOKUP(D226,'Standard Smelter Names'!$B$3:$E$187,4,FALSE)),"",VLOOKUP(D226,'Standard Smelter Names'!$B$3:$E$187,4,FALSE))</f>
        <v/>
      </c>
      <c r="G226" s="189"/>
      <c r="H226" s="189"/>
      <c r="I226" s="189"/>
      <c r="J226" s="189"/>
      <c r="K226" s="189"/>
      <c r="L226" s="189"/>
      <c r="M226" s="189"/>
      <c r="N226" s="189"/>
      <c r="O226" s="211"/>
      <c r="P226" s="210"/>
    </row>
    <row r="227" spans="2:16" s="191" customFormat="1" ht="15.75" x14ac:dyDescent="0.25">
      <c r="B227" s="189"/>
      <c r="C227" s="190"/>
      <c r="D227" s="190" t="str">
        <f t="shared" si="6"/>
        <v/>
      </c>
      <c r="E227" s="189" t="str">
        <f t="shared" si="7"/>
        <v/>
      </c>
      <c r="F227" s="189" t="str">
        <f>IF(ISNA(VLOOKUP(D227,'Standard Smelter Names'!$B$3:$E$187,4,FALSE)),"",VLOOKUP(D227,'Standard Smelter Names'!$B$3:$E$187,4,FALSE))</f>
        <v/>
      </c>
      <c r="G227" s="189"/>
      <c r="H227" s="189"/>
      <c r="I227" s="189"/>
      <c r="J227" s="189"/>
      <c r="K227" s="189"/>
      <c r="L227" s="189"/>
      <c r="M227" s="189"/>
      <c r="N227" s="189"/>
      <c r="O227" s="211"/>
      <c r="P227" s="210"/>
    </row>
    <row r="228" spans="2:16" s="191" customFormat="1" ht="15.75" x14ac:dyDescent="0.25">
      <c r="B228" s="189"/>
      <c r="C228" s="190"/>
      <c r="D228" s="190" t="str">
        <f t="shared" si="6"/>
        <v/>
      </c>
      <c r="E228" s="189" t="str">
        <f t="shared" si="7"/>
        <v/>
      </c>
      <c r="F228" s="189" t="str">
        <f>IF(ISNA(VLOOKUP(D228,'Standard Smelter Names'!$B$3:$E$187,4,FALSE)),"",VLOOKUP(D228,'Standard Smelter Names'!$B$3:$E$187,4,FALSE))</f>
        <v/>
      </c>
      <c r="G228" s="189"/>
      <c r="H228" s="189"/>
      <c r="I228" s="189"/>
      <c r="J228" s="189"/>
      <c r="K228" s="189"/>
      <c r="L228" s="189"/>
      <c r="M228" s="189"/>
      <c r="N228" s="189"/>
      <c r="O228" s="211"/>
      <c r="P228" s="210"/>
    </row>
    <row r="229" spans="2:16" s="191" customFormat="1" ht="15.75" x14ac:dyDescent="0.25">
      <c r="B229" s="189"/>
      <c r="C229" s="190"/>
      <c r="D229" s="190" t="str">
        <f t="shared" si="6"/>
        <v/>
      </c>
      <c r="E229" s="189" t="str">
        <f t="shared" si="7"/>
        <v/>
      </c>
      <c r="F229" s="189" t="str">
        <f>IF(ISNA(VLOOKUP(D229,'Standard Smelter Names'!$B$3:$E$187,4,FALSE)),"",VLOOKUP(D229,'Standard Smelter Names'!$B$3:$E$187,4,FALSE))</f>
        <v/>
      </c>
      <c r="G229" s="189"/>
      <c r="H229" s="189"/>
      <c r="I229" s="189"/>
      <c r="J229" s="189"/>
      <c r="K229" s="189"/>
      <c r="L229" s="189"/>
      <c r="M229" s="189"/>
      <c r="N229" s="189"/>
      <c r="O229" s="211"/>
      <c r="P229" s="210"/>
    </row>
    <row r="230" spans="2:16" s="191" customFormat="1" ht="15.75" x14ac:dyDescent="0.25">
      <c r="B230" s="189"/>
      <c r="C230" s="190"/>
      <c r="D230" s="190" t="str">
        <f t="shared" si="6"/>
        <v/>
      </c>
      <c r="E230" s="189" t="str">
        <f t="shared" si="7"/>
        <v/>
      </c>
      <c r="F230" s="189" t="str">
        <f>IF(ISNA(VLOOKUP(D230,'Standard Smelter Names'!$B$3:$E$187,4,FALSE)),"",VLOOKUP(D230,'Standard Smelter Names'!$B$3:$E$187,4,FALSE))</f>
        <v/>
      </c>
      <c r="G230" s="189"/>
      <c r="H230" s="189"/>
      <c r="I230" s="189"/>
      <c r="J230" s="189"/>
      <c r="K230" s="189"/>
      <c r="L230" s="189"/>
      <c r="M230" s="189"/>
      <c r="N230" s="189"/>
      <c r="O230" s="211"/>
      <c r="P230" s="210"/>
    </row>
    <row r="231" spans="2:16" s="191" customFormat="1" ht="15.75" x14ac:dyDescent="0.25">
      <c r="B231" s="189"/>
      <c r="C231" s="190"/>
      <c r="D231" s="190" t="str">
        <f t="shared" si="6"/>
        <v/>
      </c>
      <c r="E231" s="189" t="str">
        <f t="shared" si="7"/>
        <v/>
      </c>
      <c r="F231" s="189" t="str">
        <f>IF(ISNA(VLOOKUP(D231,'Standard Smelter Names'!$B$3:$E$187,4,FALSE)),"",VLOOKUP(D231,'Standard Smelter Names'!$B$3:$E$187,4,FALSE))</f>
        <v/>
      </c>
      <c r="G231" s="189"/>
      <c r="H231" s="189"/>
      <c r="I231" s="189"/>
      <c r="J231" s="189"/>
      <c r="K231" s="189"/>
      <c r="L231" s="189"/>
      <c r="M231" s="189"/>
      <c r="N231" s="189"/>
      <c r="O231" s="211"/>
      <c r="P231" s="210"/>
    </row>
    <row r="232" spans="2:16" s="191" customFormat="1" ht="15.75" x14ac:dyDescent="0.25">
      <c r="B232" s="189"/>
      <c r="C232" s="190"/>
      <c r="D232" s="190" t="str">
        <f t="shared" si="6"/>
        <v/>
      </c>
      <c r="E232" s="189" t="str">
        <f t="shared" si="7"/>
        <v/>
      </c>
      <c r="F232" s="189" t="str">
        <f>IF(ISNA(VLOOKUP(D232,'Standard Smelter Names'!$B$3:$E$187,4,FALSE)),"",VLOOKUP(D232,'Standard Smelter Names'!$B$3:$E$187,4,FALSE))</f>
        <v/>
      </c>
      <c r="G232" s="189"/>
      <c r="H232" s="189"/>
      <c r="I232" s="189"/>
      <c r="J232" s="189"/>
      <c r="K232" s="189"/>
      <c r="L232" s="189"/>
      <c r="M232" s="189"/>
      <c r="N232" s="189"/>
      <c r="O232" s="211"/>
      <c r="P232" s="210"/>
    </row>
    <row r="233" spans="2:16" s="191" customFormat="1" ht="15.75" x14ac:dyDescent="0.25">
      <c r="B233" s="189"/>
      <c r="C233" s="190"/>
      <c r="D233" s="190" t="str">
        <f t="shared" si="6"/>
        <v/>
      </c>
      <c r="E233" s="189" t="str">
        <f t="shared" si="7"/>
        <v/>
      </c>
      <c r="F233" s="189" t="str">
        <f>IF(ISNA(VLOOKUP(D233,'Standard Smelter Names'!$B$3:$E$187,4,FALSE)),"",VLOOKUP(D233,'Standard Smelter Names'!$B$3:$E$187,4,FALSE))</f>
        <v/>
      </c>
      <c r="G233" s="189"/>
      <c r="H233" s="189"/>
      <c r="I233" s="189"/>
      <c r="J233" s="189"/>
      <c r="K233" s="189"/>
      <c r="L233" s="189"/>
      <c r="M233" s="189"/>
      <c r="N233" s="189"/>
      <c r="O233" s="211"/>
      <c r="P233" s="210"/>
    </row>
    <row r="234" spans="2:16" s="191" customFormat="1" ht="15.75" x14ac:dyDescent="0.25">
      <c r="B234" s="189"/>
      <c r="C234" s="190"/>
      <c r="D234" s="190" t="str">
        <f t="shared" si="6"/>
        <v/>
      </c>
      <c r="E234" s="189" t="str">
        <f t="shared" si="7"/>
        <v/>
      </c>
      <c r="F234" s="189" t="str">
        <f>IF(ISNA(VLOOKUP(D234,'Standard Smelter Names'!$B$3:$E$187,4,FALSE)),"",VLOOKUP(D234,'Standard Smelter Names'!$B$3:$E$187,4,FALSE))</f>
        <v/>
      </c>
      <c r="G234" s="189"/>
      <c r="H234" s="189"/>
      <c r="I234" s="189"/>
      <c r="J234" s="189"/>
      <c r="K234" s="189"/>
      <c r="L234" s="189"/>
      <c r="M234" s="189"/>
      <c r="N234" s="189"/>
      <c r="O234" s="211"/>
      <c r="P234" s="210"/>
    </row>
    <row r="235" spans="2:16" s="191" customFormat="1" ht="15.75" x14ac:dyDescent="0.25">
      <c r="B235" s="189"/>
      <c r="C235" s="190"/>
      <c r="D235" s="190" t="str">
        <f t="shared" si="6"/>
        <v/>
      </c>
      <c r="E235" s="189" t="str">
        <f t="shared" si="7"/>
        <v/>
      </c>
      <c r="F235" s="189" t="str">
        <f>IF(ISNA(VLOOKUP(D235,'Standard Smelter Names'!$B$3:$E$187,4,FALSE)),"",VLOOKUP(D235,'Standard Smelter Names'!$B$3:$E$187,4,FALSE))</f>
        <v/>
      </c>
      <c r="G235" s="189"/>
      <c r="H235" s="189"/>
      <c r="I235" s="189"/>
      <c r="J235" s="189"/>
      <c r="K235" s="189"/>
      <c r="L235" s="189"/>
      <c r="M235" s="189"/>
      <c r="N235" s="189"/>
      <c r="O235" s="211"/>
      <c r="P235" s="210"/>
    </row>
    <row r="236" spans="2:16" s="191" customFormat="1" ht="15.75" x14ac:dyDescent="0.25">
      <c r="B236" s="189"/>
      <c r="C236" s="190"/>
      <c r="D236" s="190" t="str">
        <f t="shared" si="6"/>
        <v/>
      </c>
      <c r="E236" s="189" t="str">
        <f t="shared" si="7"/>
        <v/>
      </c>
      <c r="F236" s="189" t="str">
        <f>IF(ISNA(VLOOKUP(D236,'Standard Smelter Names'!$B$3:$E$187,4,FALSE)),"",VLOOKUP(D236,'Standard Smelter Names'!$B$3:$E$187,4,FALSE))</f>
        <v/>
      </c>
      <c r="G236" s="189"/>
      <c r="H236" s="189"/>
      <c r="I236" s="189"/>
      <c r="J236" s="189"/>
      <c r="K236" s="189"/>
      <c r="L236" s="189"/>
      <c r="M236" s="189"/>
      <c r="N236" s="189"/>
      <c r="O236" s="211"/>
      <c r="P236" s="210"/>
    </row>
    <row r="237" spans="2:16" s="191" customFormat="1" ht="15.75" x14ac:dyDescent="0.25">
      <c r="B237" s="189"/>
      <c r="C237" s="190"/>
      <c r="D237" s="190" t="str">
        <f t="shared" si="6"/>
        <v/>
      </c>
      <c r="E237" s="189" t="str">
        <f t="shared" si="7"/>
        <v/>
      </c>
      <c r="F237" s="189" t="str">
        <f>IF(ISNA(VLOOKUP(D237,'Standard Smelter Names'!$B$3:$E$187,4,FALSE)),"",VLOOKUP(D237,'Standard Smelter Names'!$B$3:$E$187,4,FALSE))</f>
        <v/>
      </c>
      <c r="G237" s="189"/>
      <c r="H237" s="189"/>
      <c r="I237" s="189"/>
      <c r="J237" s="189"/>
      <c r="K237" s="189"/>
      <c r="L237" s="189"/>
      <c r="M237" s="189"/>
      <c r="N237" s="189"/>
      <c r="O237" s="211"/>
      <c r="P237" s="210"/>
    </row>
    <row r="238" spans="2:16" s="191" customFormat="1" ht="15.75" x14ac:dyDescent="0.25">
      <c r="B238" s="189"/>
      <c r="C238" s="190"/>
      <c r="D238" s="190" t="str">
        <f t="shared" si="6"/>
        <v/>
      </c>
      <c r="E238" s="189" t="str">
        <f t="shared" si="7"/>
        <v/>
      </c>
      <c r="F238" s="189" t="str">
        <f>IF(ISNA(VLOOKUP(D238,'Standard Smelter Names'!$B$3:$E$187,4,FALSE)),"",VLOOKUP(D238,'Standard Smelter Names'!$B$3:$E$187,4,FALSE))</f>
        <v/>
      </c>
      <c r="G238" s="189"/>
      <c r="H238" s="189"/>
      <c r="I238" s="189"/>
      <c r="J238" s="189"/>
      <c r="K238" s="189"/>
      <c r="L238" s="189"/>
      <c r="M238" s="189"/>
      <c r="N238" s="189"/>
      <c r="O238" s="211"/>
      <c r="P238" s="210"/>
    </row>
    <row r="239" spans="2:16" s="191" customFormat="1" ht="15.75" x14ac:dyDescent="0.25">
      <c r="B239" s="189"/>
      <c r="C239" s="190"/>
      <c r="D239" s="190" t="str">
        <f t="shared" si="6"/>
        <v/>
      </c>
      <c r="E239" s="189" t="str">
        <f t="shared" si="7"/>
        <v/>
      </c>
      <c r="F239" s="189" t="str">
        <f>IF(ISNA(VLOOKUP(D239,'Standard Smelter Names'!$B$3:$E$187,4,FALSE)),"",VLOOKUP(D239,'Standard Smelter Names'!$B$3:$E$187,4,FALSE))</f>
        <v/>
      </c>
      <c r="G239" s="189"/>
      <c r="H239" s="189"/>
      <c r="I239" s="189"/>
      <c r="J239" s="189"/>
      <c r="K239" s="189"/>
      <c r="L239" s="189"/>
      <c r="M239" s="189"/>
      <c r="N239" s="189"/>
      <c r="O239" s="211"/>
      <c r="P239" s="210"/>
    </row>
    <row r="240" spans="2:16" s="191" customFormat="1" ht="15.75" x14ac:dyDescent="0.25">
      <c r="B240" s="189"/>
      <c r="C240" s="190"/>
      <c r="D240" s="190" t="str">
        <f t="shared" si="6"/>
        <v/>
      </c>
      <c r="E240" s="189" t="str">
        <f t="shared" si="7"/>
        <v/>
      </c>
      <c r="F240" s="189" t="str">
        <f>IF(ISNA(VLOOKUP(D240,'Standard Smelter Names'!$B$3:$E$187,4,FALSE)),"",VLOOKUP(D240,'Standard Smelter Names'!$B$3:$E$187,4,FALSE))</f>
        <v/>
      </c>
      <c r="G240" s="189"/>
      <c r="H240" s="189"/>
      <c r="I240" s="189"/>
      <c r="J240" s="189"/>
      <c r="K240" s="189"/>
      <c r="L240" s="189"/>
      <c r="M240" s="189"/>
      <c r="N240" s="189"/>
      <c r="O240" s="211"/>
      <c r="P240" s="210"/>
    </row>
    <row r="241" spans="2:16" s="191" customFormat="1" ht="15.75" x14ac:dyDescent="0.25">
      <c r="B241" s="189"/>
      <c r="C241" s="190"/>
      <c r="D241" s="190" t="str">
        <f t="shared" si="6"/>
        <v/>
      </c>
      <c r="E241" s="189" t="str">
        <f t="shared" si="7"/>
        <v/>
      </c>
      <c r="F241" s="189" t="str">
        <f>IF(ISNA(VLOOKUP(D241,'Standard Smelter Names'!$B$3:$E$187,4,FALSE)),"",VLOOKUP(D241,'Standard Smelter Names'!$B$3:$E$187,4,FALSE))</f>
        <v/>
      </c>
      <c r="G241" s="189"/>
      <c r="H241" s="189"/>
      <c r="I241" s="189"/>
      <c r="J241" s="189"/>
      <c r="K241" s="189"/>
      <c r="L241" s="189"/>
      <c r="M241" s="189"/>
      <c r="N241" s="189"/>
      <c r="O241" s="211"/>
      <c r="P241" s="210"/>
    </row>
    <row r="242" spans="2:16" s="191" customFormat="1" ht="15.75" x14ac:dyDescent="0.25">
      <c r="B242" s="189"/>
      <c r="C242" s="190"/>
      <c r="D242" s="190" t="str">
        <f t="shared" si="6"/>
        <v/>
      </c>
      <c r="E242" s="189" t="str">
        <f t="shared" si="7"/>
        <v/>
      </c>
      <c r="F242" s="189" t="str">
        <f>IF(ISNA(VLOOKUP(D242,'Standard Smelter Names'!$B$3:$E$187,4,FALSE)),"",VLOOKUP(D242,'Standard Smelter Names'!$B$3:$E$187,4,FALSE))</f>
        <v/>
      </c>
      <c r="G242" s="189"/>
      <c r="H242" s="189"/>
      <c r="I242" s="189"/>
      <c r="J242" s="189"/>
      <c r="K242" s="189"/>
      <c r="L242" s="189"/>
      <c r="M242" s="189"/>
      <c r="N242" s="189"/>
      <c r="O242" s="211"/>
      <c r="P242" s="210"/>
    </row>
    <row r="243" spans="2:16" s="191" customFormat="1" ht="15.75" x14ac:dyDescent="0.25">
      <c r="B243" s="189"/>
      <c r="C243" s="190"/>
      <c r="D243" s="190" t="str">
        <f t="shared" si="6"/>
        <v/>
      </c>
      <c r="E243" s="189" t="str">
        <f t="shared" si="7"/>
        <v/>
      </c>
      <c r="F243" s="189" t="str">
        <f>IF(ISNA(VLOOKUP(D243,'Standard Smelter Names'!$B$3:$E$187,4,FALSE)),"",VLOOKUP(D243,'Standard Smelter Names'!$B$3:$E$187,4,FALSE))</f>
        <v/>
      </c>
      <c r="G243" s="189"/>
      <c r="H243" s="189"/>
      <c r="I243" s="189"/>
      <c r="J243" s="189"/>
      <c r="K243" s="189"/>
      <c r="L243" s="189"/>
      <c r="M243" s="189"/>
      <c r="N243" s="189"/>
      <c r="O243" s="211"/>
      <c r="P243" s="210"/>
    </row>
    <row r="244" spans="2:16" s="191" customFormat="1" ht="15.75" x14ac:dyDescent="0.25">
      <c r="B244" s="189"/>
      <c r="C244" s="190"/>
      <c r="D244" s="190" t="str">
        <f t="shared" si="6"/>
        <v/>
      </c>
      <c r="E244" s="189" t="str">
        <f t="shared" si="7"/>
        <v/>
      </c>
      <c r="F244" s="189" t="str">
        <f>IF(ISNA(VLOOKUP(D244,'Standard Smelter Names'!$B$3:$E$187,4,FALSE)),"",VLOOKUP(D244,'Standard Smelter Names'!$B$3:$E$187,4,FALSE))</f>
        <v/>
      </c>
      <c r="G244" s="189"/>
      <c r="H244" s="189"/>
      <c r="I244" s="189"/>
      <c r="J244" s="189"/>
      <c r="K244" s="189"/>
      <c r="L244" s="189"/>
      <c r="M244" s="189"/>
      <c r="N244" s="189"/>
      <c r="O244" s="211"/>
      <c r="P244" s="210"/>
    </row>
    <row r="245" spans="2:16" s="191" customFormat="1" ht="15.75" x14ac:dyDescent="0.25">
      <c r="B245" s="189"/>
      <c r="C245" s="190"/>
      <c r="D245" s="190" t="str">
        <f t="shared" si="6"/>
        <v/>
      </c>
      <c r="E245" s="189" t="str">
        <f t="shared" si="7"/>
        <v/>
      </c>
      <c r="F245" s="189" t="str">
        <f>IF(ISNA(VLOOKUP(D245,'Standard Smelter Names'!$B$3:$E$187,4,FALSE)),"",VLOOKUP(D245,'Standard Smelter Names'!$B$3:$E$187,4,FALSE))</f>
        <v/>
      </c>
      <c r="G245" s="189"/>
      <c r="H245" s="189"/>
      <c r="I245" s="189"/>
      <c r="J245" s="189"/>
      <c r="K245" s="189"/>
      <c r="L245" s="189"/>
      <c r="M245" s="189"/>
      <c r="N245" s="189"/>
      <c r="O245" s="211"/>
      <c r="P245" s="210"/>
    </row>
    <row r="246" spans="2:16" s="191" customFormat="1" ht="15.75" x14ac:dyDescent="0.25">
      <c r="B246" s="189"/>
      <c r="C246" s="190"/>
      <c r="D246" s="190" t="str">
        <f t="shared" si="6"/>
        <v/>
      </c>
      <c r="E246" s="189" t="str">
        <f t="shared" si="7"/>
        <v/>
      </c>
      <c r="F246" s="189" t="str">
        <f>IF(ISNA(VLOOKUP(D246,'Standard Smelter Names'!$B$3:$E$187,4,FALSE)),"",VLOOKUP(D246,'Standard Smelter Names'!$B$3:$E$187,4,FALSE))</f>
        <v/>
      </c>
      <c r="G246" s="189"/>
      <c r="H246" s="189"/>
      <c r="I246" s="189"/>
      <c r="J246" s="189"/>
      <c r="K246" s="189"/>
      <c r="L246" s="189"/>
      <c r="M246" s="189"/>
      <c r="N246" s="189"/>
      <c r="O246" s="211"/>
      <c r="P246" s="210"/>
    </row>
    <row r="247" spans="2:16" s="191" customFormat="1" ht="15.75" x14ac:dyDescent="0.25">
      <c r="B247" s="189"/>
      <c r="C247" s="190"/>
      <c r="D247" s="190" t="str">
        <f t="shared" si="6"/>
        <v/>
      </c>
      <c r="E247" s="189" t="str">
        <f t="shared" si="7"/>
        <v/>
      </c>
      <c r="F247" s="189" t="str">
        <f>IF(ISNA(VLOOKUP(D247,'Standard Smelter Names'!$B$3:$E$187,4,FALSE)),"",VLOOKUP(D247,'Standard Smelter Names'!$B$3:$E$187,4,FALSE))</f>
        <v/>
      </c>
      <c r="G247" s="189"/>
      <c r="H247" s="189"/>
      <c r="I247" s="189"/>
      <c r="J247" s="189"/>
      <c r="K247" s="189"/>
      <c r="L247" s="189"/>
      <c r="M247" s="189"/>
      <c r="N247" s="189"/>
      <c r="O247" s="211"/>
      <c r="P247" s="210"/>
    </row>
    <row r="248" spans="2:16" s="191" customFormat="1" ht="15.75" x14ac:dyDescent="0.25">
      <c r="B248" s="189"/>
      <c r="C248" s="190"/>
      <c r="D248" s="190" t="str">
        <f t="shared" si="6"/>
        <v/>
      </c>
      <c r="E248" s="189" t="str">
        <f t="shared" si="7"/>
        <v/>
      </c>
      <c r="F248" s="189" t="str">
        <f>IF(ISNA(VLOOKUP(D248,'Standard Smelter Names'!$B$3:$E$187,4,FALSE)),"",VLOOKUP(D248,'Standard Smelter Names'!$B$3:$E$187,4,FALSE))</f>
        <v/>
      </c>
      <c r="G248" s="189"/>
      <c r="H248" s="189"/>
      <c r="I248" s="189"/>
      <c r="J248" s="189"/>
      <c r="K248" s="189"/>
      <c r="L248" s="189"/>
      <c r="M248" s="189"/>
      <c r="N248" s="189"/>
      <c r="O248" s="211"/>
      <c r="P248" s="210"/>
    </row>
    <row r="249" spans="2:16" s="191" customFormat="1" ht="15.75" x14ac:dyDescent="0.25">
      <c r="B249" s="189"/>
      <c r="C249" s="190"/>
      <c r="D249" s="190" t="str">
        <f t="shared" si="6"/>
        <v/>
      </c>
      <c r="E249" s="189" t="str">
        <f t="shared" si="7"/>
        <v/>
      </c>
      <c r="F249" s="189" t="str">
        <f>IF(ISNA(VLOOKUP(D249,'Standard Smelter Names'!$B$3:$E$187,4,FALSE)),"",VLOOKUP(D249,'Standard Smelter Names'!$B$3:$E$187,4,FALSE))</f>
        <v/>
      </c>
      <c r="G249" s="189"/>
      <c r="H249" s="189"/>
      <c r="I249" s="189"/>
      <c r="J249" s="189"/>
      <c r="K249" s="189"/>
      <c r="L249" s="189"/>
      <c r="M249" s="189"/>
      <c r="N249" s="189"/>
      <c r="O249" s="211"/>
      <c r="P249" s="210"/>
    </row>
    <row r="250" spans="2:16" s="191" customFormat="1" ht="15.75" x14ac:dyDescent="0.25">
      <c r="B250" s="189"/>
      <c r="C250" s="190"/>
      <c r="D250" s="190" t="str">
        <f t="shared" si="6"/>
        <v/>
      </c>
      <c r="E250" s="189" t="str">
        <f t="shared" si="7"/>
        <v/>
      </c>
      <c r="F250" s="189" t="str">
        <f>IF(ISNA(VLOOKUP(D250,'Standard Smelter Names'!$B$3:$E$187,4,FALSE)),"",VLOOKUP(D250,'Standard Smelter Names'!$B$3:$E$187,4,FALSE))</f>
        <v/>
      </c>
      <c r="G250" s="189"/>
      <c r="H250" s="189"/>
      <c r="I250" s="189"/>
      <c r="J250" s="189"/>
      <c r="K250" s="189"/>
      <c r="L250" s="189"/>
      <c r="M250" s="189"/>
      <c r="N250" s="189"/>
      <c r="O250" s="211"/>
      <c r="P250" s="210"/>
    </row>
    <row r="251" spans="2:16" s="191" customFormat="1" ht="15.75" x14ac:dyDescent="0.25">
      <c r="B251" s="189"/>
      <c r="C251" s="190"/>
      <c r="D251" s="190" t="str">
        <f t="shared" si="6"/>
        <v/>
      </c>
      <c r="E251" s="189" t="str">
        <f t="shared" si="7"/>
        <v/>
      </c>
      <c r="F251" s="189" t="str">
        <f>IF(ISNA(VLOOKUP(D251,'Standard Smelter Names'!$B$3:$E$187,4,FALSE)),"",VLOOKUP(D251,'Standard Smelter Names'!$B$3:$E$187,4,FALSE))</f>
        <v/>
      </c>
      <c r="G251" s="189"/>
      <c r="H251" s="189"/>
      <c r="I251" s="189"/>
      <c r="J251" s="189"/>
      <c r="K251" s="189"/>
      <c r="L251" s="189"/>
      <c r="M251" s="189"/>
      <c r="N251" s="189"/>
      <c r="O251" s="211"/>
      <c r="P251" s="210"/>
    </row>
    <row r="252" spans="2:16" s="191" customFormat="1" ht="15.75" x14ac:dyDescent="0.25">
      <c r="B252" s="189"/>
      <c r="C252" s="190"/>
      <c r="D252" s="190" t="str">
        <f t="shared" si="6"/>
        <v/>
      </c>
      <c r="E252" s="189" t="str">
        <f t="shared" si="7"/>
        <v/>
      </c>
      <c r="F252" s="189" t="str">
        <f>IF(ISNA(VLOOKUP(D252,'Standard Smelter Names'!$B$3:$E$187,4,FALSE)),"",VLOOKUP(D252,'Standard Smelter Names'!$B$3:$E$187,4,FALSE))</f>
        <v/>
      </c>
      <c r="G252" s="189"/>
      <c r="H252" s="189"/>
      <c r="I252" s="189"/>
      <c r="J252" s="189"/>
      <c r="K252" s="189"/>
      <c r="L252" s="189"/>
      <c r="M252" s="189"/>
      <c r="N252" s="189"/>
      <c r="O252" s="211"/>
      <c r="P252" s="210"/>
    </row>
    <row r="253" spans="2:16" s="191" customFormat="1" ht="15.75" x14ac:dyDescent="0.25">
      <c r="B253" s="189"/>
      <c r="C253" s="190"/>
      <c r="D253" s="190" t="str">
        <f t="shared" si="6"/>
        <v/>
      </c>
      <c r="E253" s="189" t="str">
        <f t="shared" si="7"/>
        <v/>
      </c>
      <c r="F253" s="189" t="str">
        <f>IF(ISNA(VLOOKUP(D253,'Standard Smelter Names'!$B$3:$E$187,4,FALSE)),"",VLOOKUP(D253,'Standard Smelter Names'!$B$3:$E$187,4,FALSE))</f>
        <v/>
      </c>
      <c r="G253" s="189"/>
      <c r="H253" s="189"/>
      <c r="I253" s="189"/>
      <c r="J253" s="189"/>
      <c r="K253" s="189"/>
      <c r="L253" s="189"/>
      <c r="M253" s="189"/>
      <c r="N253" s="189"/>
      <c r="O253" s="211"/>
      <c r="P253" s="210"/>
    </row>
    <row r="254" spans="2:16" s="191" customFormat="1" ht="15.75" x14ac:dyDescent="0.25">
      <c r="B254" s="189"/>
      <c r="C254" s="190"/>
      <c r="D254" s="190" t="str">
        <f t="shared" si="6"/>
        <v/>
      </c>
      <c r="E254" s="189" t="str">
        <f t="shared" si="7"/>
        <v/>
      </c>
      <c r="F254" s="189" t="str">
        <f>IF(ISNA(VLOOKUP(D254,'Standard Smelter Names'!$B$3:$E$187,4,FALSE)),"",VLOOKUP(D254,'Standard Smelter Names'!$B$3:$E$187,4,FALSE))</f>
        <v/>
      </c>
      <c r="G254" s="189"/>
      <c r="H254" s="189"/>
      <c r="I254" s="189"/>
      <c r="J254" s="189"/>
      <c r="K254" s="189"/>
      <c r="L254" s="189"/>
      <c r="M254" s="189"/>
      <c r="N254" s="189"/>
      <c r="O254" s="211"/>
      <c r="P254" s="210"/>
    </row>
    <row r="255" spans="2:16" s="191" customFormat="1" ht="15.75" x14ac:dyDescent="0.25">
      <c r="B255" s="189"/>
      <c r="C255" s="190"/>
      <c r="D255" s="190" t="str">
        <f t="shared" si="6"/>
        <v/>
      </c>
      <c r="E255" s="189" t="str">
        <f t="shared" si="7"/>
        <v/>
      </c>
      <c r="F255" s="189" t="str">
        <f>IF(ISNA(VLOOKUP(D255,'Standard Smelter Names'!$B$3:$E$187,4,FALSE)),"",VLOOKUP(D255,'Standard Smelter Names'!$B$3:$E$187,4,FALSE))</f>
        <v/>
      </c>
      <c r="G255" s="189"/>
      <c r="H255" s="189"/>
      <c r="I255" s="189"/>
      <c r="J255" s="189"/>
      <c r="K255" s="189"/>
      <c r="L255" s="189"/>
      <c r="M255" s="189"/>
      <c r="N255" s="189"/>
      <c r="O255" s="211"/>
      <c r="P255" s="210"/>
    </row>
    <row r="256" spans="2:16" s="191" customFormat="1" ht="15.75" x14ac:dyDescent="0.25">
      <c r="B256" s="189"/>
      <c r="C256" s="190"/>
      <c r="D256" s="190" t="str">
        <f t="shared" si="6"/>
        <v/>
      </c>
      <c r="E256" s="189" t="str">
        <f t="shared" si="7"/>
        <v/>
      </c>
      <c r="F256" s="189" t="str">
        <f>IF(ISNA(VLOOKUP(D256,'Standard Smelter Names'!$B$3:$E$187,4,FALSE)),"",VLOOKUP(D256,'Standard Smelter Names'!$B$3:$E$187,4,FALSE))</f>
        <v/>
      </c>
      <c r="G256" s="189"/>
      <c r="H256" s="189"/>
      <c r="I256" s="189"/>
      <c r="J256" s="189"/>
      <c r="K256" s="189"/>
      <c r="L256" s="189"/>
      <c r="M256" s="189"/>
      <c r="N256" s="189"/>
      <c r="O256" s="211"/>
      <c r="P256" s="210"/>
    </row>
    <row r="257" spans="2:16" s="191" customFormat="1" ht="15.75" x14ac:dyDescent="0.25">
      <c r="B257" s="189"/>
      <c r="C257" s="190"/>
      <c r="D257" s="190" t="str">
        <f t="shared" si="6"/>
        <v/>
      </c>
      <c r="E257" s="189" t="str">
        <f t="shared" si="7"/>
        <v/>
      </c>
      <c r="F257" s="189" t="str">
        <f>IF(ISNA(VLOOKUP(D257,'Standard Smelter Names'!$B$3:$E$187,4,FALSE)),"",VLOOKUP(D257,'Standard Smelter Names'!$B$3:$E$187,4,FALSE))</f>
        <v/>
      </c>
      <c r="G257" s="189"/>
      <c r="H257" s="189"/>
      <c r="I257" s="189"/>
      <c r="J257" s="189"/>
      <c r="K257" s="189"/>
      <c r="L257" s="189"/>
      <c r="M257" s="189"/>
      <c r="N257" s="189"/>
      <c r="O257" s="211"/>
      <c r="P257" s="210"/>
    </row>
    <row r="258" spans="2:16" s="191" customFormat="1" ht="15.75" x14ac:dyDescent="0.25">
      <c r="B258" s="189"/>
      <c r="C258" s="190"/>
      <c r="D258" s="190" t="str">
        <f t="shared" si="6"/>
        <v/>
      </c>
      <c r="E258" s="189" t="str">
        <f t="shared" si="7"/>
        <v/>
      </c>
      <c r="F258" s="189" t="str">
        <f>IF(ISNA(VLOOKUP(D258,'Standard Smelter Names'!$B$3:$E$187,4,FALSE)),"",VLOOKUP(D258,'Standard Smelter Names'!$B$3:$E$187,4,FALSE))</f>
        <v/>
      </c>
      <c r="G258" s="189"/>
      <c r="H258" s="189"/>
      <c r="I258" s="189"/>
      <c r="J258" s="189"/>
      <c r="K258" s="189"/>
      <c r="L258" s="189"/>
      <c r="M258" s="189"/>
      <c r="N258" s="189"/>
      <c r="O258" s="211"/>
      <c r="P258" s="210"/>
    </row>
    <row r="259" spans="2:16" s="191" customFormat="1" ht="15.75" x14ac:dyDescent="0.25">
      <c r="B259" s="189"/>
      <c r="C259" s="190"/>
      <c r="D259" s="190" t="str">
        <f t="shared" si="6"/>
        <v/>
      </c>
      <c r="E259" s="189" t="str">
        <f t="shared" si="7"/>
        <v/>
      </c>
      <c r="F259" s="189" t="str">
        <f>IF(ISNA(VLOOKUP(D259,'Standard Smelter Names'!$B$3:$E$187,4,FALSE)),"",VLOOKUP(D259,'Standard Smelter Names'!$B$3:$E$187,4,FALSE))</f>
        <v/>
      </c>
      <c r="G259" s="189"/>
      <c r="H259" s="189"/>
      <c r="I259" s="189"/>
      <c r="J259" s="189"/>
      <c r="K259" s="189"/>
      <c r="L259" s="189"/>
      <c r="M259" s="189"/>
      <c r="N259" s="189"/>
      <c r="O259" s="211"/>
      <c r="P259" s="210"/>
    </row>
    <row r="260" spans="2:16" s="191" customFormat="1" ht="15.75" x14ac:dyDescent="0.25">
      <c r="B260" s="189"/>
      <c r="C260" s="190"/>
      <c r="D260" s="190" t="str">
        <f t="shared" si="6"/>
        <v/>
      </c>
      <c r="E260" s="189" t="str">
        <f t="shared" si="7"/>
        <v/>
      </c>
      <c r="F260" s="189" t="str">
        <f>IF(ISNA(VLOOKUP(D260,'Standard Smelter Names'!$B$3:$E$187,4,FALSE)),"",VLOOKUP(D260,'Standard Smelter Names'!$B$3:$E$187,4,FALSE))</f>
        <v/>
      </c>
      <c r="G260" s="189"/>
      <c r="H260" s="189"/>
      <c r="I260" s="189"/>
      <c r="J260" s="189"/>
      <c r="K260" s="189"/>
      <c r="L260" s="189"/>
      <c r="M260" s="189"/>
      <c r="N260" s="189"/>
      <c r="O260" s="211"/>
      <c r="P260" s="210"/>
    </row>
    <row r="261" spans="2:16" s="191" customFormat="1" ht="15.75" x14ac:dyDescent="0.25">
      <c r="B261" s="189"/>
      <c r="C261" s="190"/>
      <c r="D261" s="190" t="str">
        <f t="shared" ref="D261:D324" si="8">IF(ISNA(VLOOKUP(C261,$G$2525:$I$2929,3,FALSE)),"",VLOOKUP(C261,$G$2525:$I$2929,3,FALSE))</f>
        <v/>
      </c>
      <c r="E261" s="189" t="str">
        <f t="shared" ref="E261:E324" si="9">IF(ISNA(VLOOKUP(C261,$G$2525:$I$2929,2,FALSE)),"",VLOOKUP(C261,$G$2525:$I$2929,2,FALSE))</f>
        <v/>
      </c>
      <c r="F261" s="189" t="str">
        <f>IF(ISNA(VLOOKUP(D261,'Standard Smelter Names'!$B$3:$E$187,4,FALSE)),"",VLOOKUP(D261,'Standard Smelter Names'!$B$3:$E$187,4,FALSE))</f>
        <v/>
      </c>
      <c r="G261" s="189"/>
      <c r="H261" s="189"/>
      <c r="I261" s="189"/>
      <c r="J261" s="189"/>
      <c r="K261" s="189"/>
      <c r="L261" s="189"/>
      <c r="M261" s="189"/>
      <c r="N261" s="189"/>
      <c r="O261" s="211"/>
      <c r="P261" s="210"/>
    </row>
    <row r="262" spans="2:16" s="191" customFormat="1" ht="15.75" x14ac:dyDescent="0.25">
      <c r="B262" s="189"/>
      <c r="C262" s="190"/>
      <c r="D262" s="190" t="str">
        <f t="shared" si="8"/>
        <v/>
      </c>
      <c r="E262" s="189" t="str">
        <f t="shared" si="9"/>
        <v/>
      </c>
      <c r="F262" s="189" t="str">
        <f>IF(ISNA(VLOOKUP(D262,'Standard Smelter Names'!$B$3:$E$187,4,FALSE)),"",VLOOKUP(D262,'Standard Smelter Names'!$B$3:$E$187,4,FALSE))</f>
        <v/>
      </c>
      <c r="G262" s="189"/>
      <c r="H262" s="189"/>
      <c r="I262" s="189"/>
      <c r="J262" s="189"/>
      <c r="K262" s="189"/>
      <c r="L262" s="189"/>
      <c r="M262" s="189"/>
      <c r="N262" s="189"/>
      <c r="O262" s="211"/>
      <c r="P262" s="210"/>
    </row>
    <row r="263" spans="2:16" s="191" customFormat="1" ht="15.75" x14ac:dyDescent="0.25">
      <c r="B263" s="189"/>
      <c r="C263" s="190"/>
      <c r="D263" s="190" t="str">
        <f t="shared" si="8"/>
        <v/>
      </c>
      <c r="E263" s="189" t="str">
        <f t="shared" si="9"/>
        <v/>
      </c>
      <c r="F263" s="189" t="str">
        <f>IF(ISNA(VLOOKUP(D263,'Standard Smelter Names'!$B$3:$E$187,4,FALSE)),"",VLOOKUP(D263,'Standard Smelter Names'!$B$3:$E$187,4,FALSE))</f>
        <v/>
      </c>
      <c r="G263" s="189"/>
      <c r="H263" s="189"/>
      <c r="I263" s="189"/>
      <c r="J263" s="189"/>
      <c r="K263" s="189"/>
      <c r="L263" s="189"/>
      <c r="M263" s="189"/>
      <c r="N263" s="189"/>
      <c r="O263" s="211"/>
      <c r="P263" s="210"/>
    </row>
    <row r="264" spans="2:16" s="191" customFormat="1" ht="15.75" x14ac:dyDescent="0.25">
      <c r="B264" s="189"/>
      <c r="C264" s="190"/>
      <c r="D264" s="190" t="str">
        <f t="shared" si="8"/>
        <v/>
      </c>
      <c r="E264" s="189" t="str">
        <f t="shared" si="9"/>
        <v/>
      </c>
      <c r="F264" s="189" t="str">
        <f>IF(ISNA(VLOOKUP(D264,'Standard Smelter Names'!$B$3:$E$187,4,FALSE)),"",VLOOKUP(D264,'Standard Smelter Names'!$B$3:$E$187,4,FALSE))</f>
        <v/>
      </c>
      <c r="G264" s="189"/>
      <c r="H264" s="189"/>
      <c r="I264" s="189"/>
      <c r="J264" s="189"/>
      <c r="K264" s="189"/>
      <c r="L264" s="189"/>
      <c r="M264" s="189"/>
      <c r="N264" s="189"/>
      <c r="O264" s="211"/>
      <c r="P264" s="210"/>
    </row>
    <row r="265" spans="2:16" s="191" customFormat="1" ht="15.75" x14ac:dyDescent="0.25">
      <c r="B265" s="189"/>
      <c r="C265" s="190"/>
      <c r="D265" s="190" t="str">
        <f t="shared" si="8"/>
        <v/>
      </c>
      <c r="E265" s="189" t="str">
        <f t="shared" si="9"/>
        <v/>
      </c>
      <c r="F265" s="189" t="str">
        <f>IF(ISNA(VLOOKUP(D265,'Standard Smelter Names'!$B$3:$E$187,4,FALSE)),"",VLOOKUP(D265,'Standard Smelter Names'!$B$3:$E$187,4,FALSE))</f>
        <v/>
      </c>
      <c r="G265" s="189"/>
      <c r="H265" s="189"/>
      <c r="I265" s="189"/>
      <c r="J265" s="189"/>
      <c r="K265" s="189"/>
      <c r="L265" s="189"/>
      <c r="M265" s="189"/>
      <c r="N265" s="189"/>
      <c r="O265" s="211"/>
      <c r="P265" s="210"/>
    </row>
    <row r="266" spans="2:16" s="191" customFormat="1" ht="15.75" x14ac:dyDescent="0.25">
      <c r="B266" s="189"/>
      <c r="C266" s="190"/>
      <c r="D266" s="190" t="str">
        <f t="shared" si="8"/>
        <v/>
      </c>
      <c r="E266" s="189" t="str">
        <f t="shared" si="9"/>
        <v/>
      </c>
      <c r="F266" s="189" t="str">
        <f>IF(ISNA(VLOOKUP(D266,'Standard Smelter Names'!$B$3:$E$187,4,FALSE)),"",VLOOKUP(D266,'Standard Smelter Names'!$B$3:$E$187,4,FALSE))</f>
        <v/>
      </c>
      <c r="G266" s="189"/>
      <c r="H266" s="189"/>
      <c r="I266" s="189"/>
      <c r="J266" s="189"/>
      <c r="K266" s="189"/>
      <c r="L266" s="189"/>
      <c r="M266" s="189"/>
      <c r="N266" s="189"/>
      <c r="O266" s="211"/>
      <c r="P266" s="210"/>
    </row>
    <row r="267" spans="2:16" s="191" customFormat="1" ht="15.75" x14ac:dyDescent="0.25">
      <c r="B267" s="189"/>
      <c r="C267" s="190"/>
      <c r="D267" s="190" t="str">
        <f t="shared" si="8"/>
        <v/>
      </c>
      <c r="E267" s="189" t="str">
        <f t="shared" si="9"/>
        <v/>
      </c>
      <c r="F267" s="189" t="str">
        <f>IF(ISNA(VLOOKUP(D267,'Standard Smelter Names'!$B$3:$E$187,4,FALSE)),"",VLOOKUP(D267,'Standard Smelter Names'!$B$3:$E$187,4,FALSE))</f>
        <v/>
      </c>
      <c r="G267" s="189"/>
      <c r="H267" s="189"/>
      <c r="I267" s="189"/>
      <c r="J267" s="189"/>
      <c r="K267" s="189"/>
      <c r="L267" s="189"/>
      <c r="M267" s="189"/>
      <c r="N267" s="189"/>
      <c r="O267" s="211"/>
      <c r="P267" s="210"/>
    </row>
    <row r="268" spans="2:16" s="191" customFormat="1" ht="15.75" x14ac:dyDescent="0.25">
      <c r="B268" s="189"/>
      <c r="C268" s="190"/>
      <c r="D268" s="190" t="str">
        <f t="shared" si="8"/>
        <v/>
      </c>
      <c r="E268" s="189" t="str">
        <f t="shared" si="9"/>
        <v/>
      </c>
      <c r="F268" s="189" t="str">
        <f>IF(ISNA(VLOOKUP(D268,'Standard Smelter Names'!$B$3:$E$187,4,FALSE)),"",VLOOKUP(D268,'Standard Smelter Names'!$B$3:$E$187,4,FALSE))</f>
        <v/>
      </c>
      <c r="G268" s="189"/>
      <c r="H268" s="189"/>
      <c r="I268" s="189"/>
      <c r="J268" s="189"/>
      <c r="K268" s="189"/>
      <c r="L268" s="189"/>
      <c r="M268" s="189"/>
      <c r="N268" s="189"/>
      <c r="O268" s="211"/>
      <c r="P268" s="210"/>
    </row>
    <row r="269" spans="2:16" s="191" customFormat="1" ht="15.75" x14ac:dyDescent="0.25">
      <c r="B269" s="189"/>
      <c r="C269" s="190"/>
      <c r="D269" s="190" t="str">
        <f t="shared" si="8"/>
        <v/>
      </c>
      <c r="E269" s="189" t="str">
        <f t="shared" si="9"/>
        <v/>
      </c>
      <c r="F269" s="189" t="str">
        <f>IF(ISNA(VLOOKUP(D269,'Standard Smelter Names'!$B$3:$E$187,4,FALSE)),"",VLOOKUP(D269,'Standard Smelter Names'!$B$3:$E$187,4,FALSE))</f>
        <v/>
      </c>
      <c r="G269" s="189"/>
      <c r="H269" s="189"/>
      <c r="I269" s="189"/>
      <c r="J269" s="189"/>
      <c r="K269" s="189"/>
      <c r="L269" s="189"/>
      <c r="M269" s="189"/>
      <c r="N269" s="189"/>
      <c r="O269" s="211"/>
      <c r="P269" s="210"/>
    </row>
    <row r="270" spans="2:16" s="191" customFormat="1" ht="15.75" x14ac:dyDescent="0.25">
      <c r="B270" s="189"/>
      <c r="C270" s="190"/>
      <c r="D270" s="190" t="str">
        <f t="shared" si="8"/>
        <v/>
      </c>
      <c r="E270" s="189" t="str">
        <f t="shared" si="9"/>
        <v/>
      </c>
      <c r="F270" s="189" t="str">
        <f>IF(ISNA(VLOOKUP(D270,'Standard Smelter Names'!$B$3:$E$187,4,FALSE)),"",VLOOKUP(D270,'Standard Smelter Names'!$B$3:$E$187,4,FALSE))</f>
        <v/>
      </c>
      <c r="G270" s="189"/>
      <c r="H270" s="189"/>
      <c r="I270" s="189"/>
      <c r="J270" s="189"/>
      <c r="K270" s="189"/>
      <c r="L270" s="189"/>
      <c r="M270" s="189"/>
      <c r="N270" s="189"/>
      <c r="O270" s="211"/>
      <c r="P270" s="210"/>
    </row>
    <row r="271" spans="2:16" s="191" customFormat="1" ht="15.75" x14ac:dyDescent="0.25">
      <c r="B271" s="189"/>
      <c r="C271" s="190"/>
      <c r="D271" s="190" t="str">
        <f t="shared" si="8"/>
        <v/>
      </c>
      <c r="E271" s="189" t="str">
        <f t="shared" si="9"/>
        <v/>
      </c>
      <c r="F271" s="189" t="str">
        <f>IF(ISNA(VLOOKUP(D271,'Standard Smelter Names'!$B$3:$E$187,4,FALSE)),"",VLOOKUP(D271,'Standard Smelter Names'!$B$3:$E$187,4,FALSE))</f>
        <v/>
      </c>
      <c r="G271" s="189"/>
      <c r="H271" s="189"/>
      <c r="I271" s="189"/>
      <c r="J271" s="189"/>
      <c r="K271" s="189"/>
      <c r="L271" s="189"/>
      <c r="M271" s="189"/>
      <c r="N271" s="189"/>
      <c r="O271" s="211"/>
      <c r="P271" s="210"/>
    </row>
    <row r="272" spans="2:16" s="191" customFormat="1" ht="15.75" x14ac:dyDescent="0.25">
      <c r="B272" s="189"/>
      <c r="C272" s="190"/>
      <c r="D272" s="190" t="str">
        <f t="shared" si="8"/>
        <v/>
      </c>
      <c r="E272" s="189" t="str">
        <f t="shared" si="9"/>
        <v/>
      </c>
      <c r="F272" s="189" t="str">
        <f>IF(ISNA(VLOOKUP(D272,'Standard Smelter Names'!$B$3:$E$187,4,FALSE)),"",VLOOKUP(D272,'Standard Smelter Names'!$B$3:$E$187,4,FALSE))</f>
        <v/>
      </c>
      <c r="G272" s="189"/>
      <c r="H272" s="189"/>
      <c r="I272" s="189"/>
      <c r="J272" s="189"/>
      <c r="K272" s="189"/>
      <c r="L272" s="189"/>
      <c r="M272" s="189"/>
      <c r="N272" s="189"/>
      <c r="O272" s="211"/>
      <c r="P272" s="210"/>
    </row>
    <row r="273" spans="2:16" s="191" customFormat="1" ht="15.75" x14ac:dyDescent="0.25">
      <c r="B273" s="189"/>
      <c r="C273" s="190"/>
      <c r="D273" s="190" t="str">
        <f t="shared" si="8"/>
        <v/>
      </c>
      <c r="E273" s="189" t="str">
        <f t="shared" si="9"/>
        <v/>
      </c>
      <c r="F273" s="189" t="str">
        <f>IF(ISNA(VLOOKUP(D273,'Standard Smelter Names'!$B$3:$E$187,4,FALSE)),"",VLOOKUP(D273,'Standard Smelter Names'!$B$3:$E$187,4,FALSE))</f>
        <v/>
      </c>
      <c r="G273" s="189"/>
      <c r="H273" s="189"/>
      <c r="I273" s="189"/>
      <c r="J273" s="189"/>
      <c r="K273" s="189"/>
      <c r="L273" s="189"/>
      <c r="M273" s="189"/>
      <c r="N273" s="189"/>
      <c r="O273" s="211"/>
      <c r="P273" s="210"/>
    </row>
    <row r="274" spans="2:16" s="191" customFormat="1" ht="15.75" x14ac:dyDescent="0.25">
      <c r="B274" s="189"/>
      <c r="C274" s="190"/>
      <c r="D274" s="190" t="str">
        <f t="shared" si="8"/>
        <v/>
      </c>
      <c r="E274" s="189" t="str">
        <f t="shared" si="9"/>
        <v/>
      </c>
      <c r="F274" s="189" t="str">
        <f>IF(ISNA(VLOOKUP(D274,'Standard Smelter Names'!$B$3:$E$187,4,FALSE)),"",VLOOKUP(D274,'Standard Smelter Names'!$B$3:$E$187,4,FALSE))</f>
        <v/>
      </c>
      <c r="G274" s="189"/>
      <c r="H274" s="189"/>
      <c r="I274" s="189"/>
      <c r="J274" s="189"/>
      <c r="K274" s="189"/>
      <c r="L274" s="189"/>
      <c r="M274" s="189"/>
      <c r="N274" s="189"/>
      <c r="O274" s="211"/>
      <c r="P274" s="210"/>
    </row>
    <row r="275" spans="2:16" s="191" customFormat="1" ht="15.75" x14ac:dyDescent="0.25">
      <c r="B275" s="189"/>
      <c r="C275" s="190"/>
      <c r="D275" s="190" t="str">
        <f t="shared" si="8"/>
        <v/>
      </c>
      <c r="E275" s="189" t="str">
        <f t="shared" si="9"/>
        <v/>
      </c>
      <c r="F275" s="189" t="str">
        <f>IF(ISNA(VLOOKUP(D275,'Standard Smelter Names'!$B$3:$E$187,4,FALSE)),"",VLOOKUP(D275,'Standard Smelter Names'!$B$3:$E$187,4,FALSE))</f>
        <v/>
      </c>
      <c r="G275" s="189"/>
      <c r="H275" s="189"/>
      <c r="I275" s="189"/>
      <c r="J275" s="189"/>
      <c r="K275" s="189"/>
      <c r="L275" s="189"/>
      <c r="M275" s="189"/>
      <c r="N275" s="189"/>
      <c r="O275" s="211"/>
      <c r="P275" s="210"/>
    </row>
    <row r="276" spans="2:16" s="191" customFormat="1" ht="15.75" x14ac:dyDescent="0.25">
      <c r="B276" s="189"/>
      <c r="C276" s="190"/>
      <c r="D276" s="190" t="str">
        <f t="shared" si="8"/>
        <v/>
      </c>
      <c r="E276" s="189" t="str">
        <f t="shared" si="9"/>
        <v/>
      </c>
      <c r="F276" s="189" t="str">
        <f>IF(ISNA(VLOOKUP(D276,'Standard Smelter Names'!$B$3:$E$187,4,FALSE)),"",VLOOKUP(D276,'Standard Smelter Names'!$B$3:$E$187,4,FALSE))</f>
        <v/>
      </c>
      <c r="G276" s="189"/>
      <c r="H276" s="189"/>
      <c r="I276" s="189"/>
      <c r="J276" s="189"/>
      <c r="K276" s="189"/>
      <c r="L276" s="189"/>
      <c r="M276" s="189"/>
      <c r="N276" s="189"/>
      <c r="O276" s="211"/>
      <c r="P276" s="210"/>
    </row>
    <row r="277" spans="2:16" s="191" customFormat="1" ht="15.75" x14ac:dyDescent="0.25">
      <c r="B277" s="189"/>
      <c r="C277" s="190"/>
      <c r="D277" s="190" t="str">
        <f t="shared" si="8"/>
        <v/>
      </c>
      <c r="E277" s="189" t="str">
        <f t="shared" si="9"/>
        <v/>
      </c>
      <c r="F277" s="189" t="str">
        <f>IF(ISNA(VLOOKUP(D277,'Standard Smelter Names'!$B$3:$E$187,4,FALSE)),"",VLOOKUP(D277,'Standard Smelter Names'!$B$3:$E$187,4,FALSE))</f>
        <v/>
      </c>
      <c r="G277" s="189"/>
      <c r="H277" s="189"/>
      <c r="I277" s="189"/>
      <c r="J277" s="189"/>
      <c r="K277" s="189"/>
      <c r="L277" s="189"/>
      <c r="M277" s="189"/>
      <c r="N277" s="189"/>
      <c r="O277" s="211"/>
      <c r="P277" s="210"/>
    </row>
    <row r="278" spans="2:16" s="191" customFormat="1" ht="15.75" x14ac:dyDescent="0.25">
      <c r="B278" s="189"/>
      <c r="C278" s="190"/>
      <c r="D278" s="190" t="str">
        <f t="shared" si="8"/>
        <v/>
      </c>
      <c r="E278" s="189" t="str">
        <f t="shared" si="9"/>
        <v/>
      </c>
      <c r="F278" s="189" t="str">
        <f>IF(ISNA(VLOOKUP(D278,'Standard Smelter Names'!$B$3:$E$187,4,FALSE)),"",VLOOKUP(D278,'Standard Smelter Names'!$B$3:$E$187,4,FALSE))</f>
        <v/>
      </c>
      <c r="G278" s="189"/>
      <c r="H278" s="189"/>
      <c r="I278" s="189"/>
      <c r="J278" s="189"/>
      <c r="K278" s="189"/>
      <c r="L278" s="189"/>
      <c r="M278" s="189"/>
      <c r="N278" s="189"/>
      <c r="O278" s="211"/>
      <c r="P278" s="210"/>
    </row>
    <row r="279" spans="2:16" s="191" customFormat="1" ht="15.75" x14ac:dyDescent="0.25">
      <c r="B279" s="189"/>
      <c r="C279" s="190"/>
      <c r="D279" s="190" t="str">
        <f t="shared" si="8"/>
        <v/>
      </c>
      <c r="E279" s="189" t="str">
        <f t="shared" si="9"/>
        <v/>
      </c>
      <c r="F279" s="189" t="str">
        <f>IF(ISNA(VLOOKUP(D279,'Standard Smelter Names'!$B$3:$E$187,4,FALSE)),"",VLOOKUP(D279,'Standard Smelter Names'!$B$3:$E$187,4,FALSE))</f>
        <v/>
      </c>
      <c r="G279" s="189"/>
      <c r="H279" s="189"/>
      <c r="I279" s="189"/>
      <c r="J279" s="189"/>
      <c r="K279" s="189"/>
      <c r="L279" s="189"/>
      <c r="M279" s="189"/>
      <c r="N279" s="189"/>
      <c r="O279" s="211"/>
      <c r="P279" s="210"/>
    </row>
    <row r="280" spans="2:16" s="191" customFormat="1" ht="15.75" x14ac:dyDescent="0.25">
      <c r="B280" s="189"/>
      <c r="C280" s="190"/>
      <c r="D280" s="190" t="str">
        <f t="shared" si="8"/>
        <v/>
      </c>
      <c r="E280" s="189" t="str">
        <f t="shared" si="9"/>
        <v/>
      </c>
      <c r="F280" s="189" t="str">
        <f>IF(ISNA(VLOOKUP(D280,'Standard Smelter Names'!$B$3:$E$187,4,FALSE)),"",VLOOKUP(D280,'Standard Smelter Names'!$B$3:$E$187,4,FALSE))</f>
        <v/>
      </c>
      <c r="G280" s="189"/>
      <c r="H280" s="189"/>
      <c r="I280" s="189"/>
      <c r="J280" s="189"/>
      <c r="K280" s="189"/>
      <c r="L280" s="189"/>
      <c r="M280" s="189"/>
      <c r="N280" s="189"/>
      <c r="O280" s="211"/>
      <c r="P280" s="210"/>
    </row>
    <row r="281" spans="2:16" s="191" customFormat="1" ht="15.75" x14ac:dyDescent="0.25">
      <c r="B281" s="189"/>
      <c r="C281" s="190"/>
      <c r="D281" s="190" t="str">
        <f t="shared" si="8"/>
        <v/>
      </c>
      <c r="E281" s="189" t="str">
        <f t="shared" si="9"/>
        <v/>
      </c>
      <c r="F281" s="189" t="str">
        <f>IF(ISNA(VLOOKUP(D281,'Standard Smelter Names'!$B$3:$E$187,4,FALSE)),"",VLOOKUP(D281,'Standard Smelter Names'!$B$3:$E$187,4,FALSE))</f>
        <v/>
      </c>
      <c r="G281" s="189"/>
      <c r="H281" s="189"/>
      <c r="I281" s="189"/>
      <c r="J281" s="189"/>
      <c r="K281" s="189"/>
      <c r="L281" s="189"/>
      <c r="M281" s="189"/>
      <c r="N281" s="189"/>
      <c r="O281" s="211"/>
      <c r="P281" s="210"/>
    </row>
    <row r="282" spans="2:16" s="191" customFormat="1" ht="15.75" x14ac:dyDescent="0.25">
      <c r="B282" s="189"/>
      <c r="C282" s="190"/>
      <c r="D282" s="190" t="str">
        <f t="shared" si="8"/>
        <v/>
      </c>
      <c r="E282" s="189" t="str">
        <f t="shared" si="9"/>
        <v/>
      </c>
      <c r="F282" s="189" t="str">
        <f>IF(ISNA(VLOOKUP(D282,'Standard Smelter Names'!$B$3:$E$187,4,FALSE)),"",VLOOKUP(D282,'Standard Smelter Names'!$B$3:$E$187,4,FALSE))</f>
        <v/>
      </c>
      <c r="G282" s="189"/>
      <c r="H282" s="189"/>
      <c r="I282" s="189"/>
      <c r="J282" s="189"/>
      <c r="K282" s="189"/>
      <c r="L282" s="189"/>
      <c r="M282" s="189"/>
      <c r="N282" s="189"/>
      <c r="O282" s="211"/>
      <c r="P282" s="210"/>
    </row>
    <row r="283" spans="2:16" s="191" customFormat="1" ht="15.75" x14ac:dyDescent="0.25">
      <c r="B283" s="189"/>
      <c r="C283" s="190"/>
      <c r="D283" s="190" t="str">
        <f t="shared" si="8"/>
        <v/>
      </c>
      <c r="E283" s="189" t="str">
        <f t="shared" si="9"/>
        <v/>
      </c>
      <c r="F283" s="189" t="str">
        <f>IF(ISNA(VLOOKUP(D283,'Standard Smelter Names'!$B$3:$E$187,4,FALSE)),"",VLOOKUP(D283,'Standard Smelter Names'!$B$3:$E$187,4,FALSE))</f>
        <v/>
      </c>
      <c r="G283" s="189"/>
      <c r="H283" s="189"/>
      <c r="I283" s="189"/>
      <c r="J283" s="189"/>
      <c r="K283" s="189"/>
      <c r="L283" s="189"/>
      <c r="M283" s="189"/>
      <c r="N283" s="189"/>
      <c r="O283" s="211"/>
      <c r="P283" s="210"/>
    </row>
    <row r="284" spans="2:16" s="191" customFormat="1" ht="15.75" x14ac:dyDescent="0.25">
      <c r="B284" s="189"/>
      <c r="C284" s="190"/>
      <c r="D284" s="190" t="str">
        <f t="shared" si="8"/>
        <v/>
      </c>
      <c r="E284" s="189" t="str">
        <f t="shared" si="9"/>
        <v/>
      </c>
      <c r="F284" s="189" t="str">
        <f>IF(ISNA(VLOOKUP(D284,'Standard Smelter Names'!$B$3:$E$187,4,FALSE)),"",VLOOKUP(D284,'Standard Smelter Names'!$B$3:$E$187,4,FALSE))</f>
        <v/>
      </c>
      <c r="G284" s="189"/>
      <c r="H284" s="189"/>
      <c r="I284" s="189"/>
      <c r="J284" s="189"/>
      <c r="K284" s="189"/>
      <c r="L284" s="189"/>
      <c r="M284" s="189"/>
      <c r="N284" s="189"/>
      <c r="O284" s="211"/>
      <c r="P284" s="210"/>
    </row>
    <row r="285" spans="2:16" s="191" customFormat="1" ht="15.75" x14ac:dyDescent="0.25">
      <c r="B285" s="189"/>
      <c r="C285" s="190"/>
      <c r="D285" s="190" t="str">
        <f t="shared" si="8"/>
        <v/>
      </c>
      <c r="E285" s="189" t="str">
        <f t="shared" si="9"/>
        <v/>
      </c>
      <c r="F285" s="189" t="str">
        <f>IF(ISNA(VLOOKUP(D285,'Standard Smelter Names'!$B$3:$E$187,4,FALSE)),"",VLOOKUP(D285,'Standard Smelter Names'!$B$3:$E$187,4,FALSE))</f>
        <v/>
      </c>
      <c r="G285" s="189"/>
      <c r="H285" s="189"/>
      <c r="I285" s="189"/>
      <c r="J285" s="189"/>
      <c r="K285" s="189"/>
      <c r="L285" s="189"/>
      <c r="M285" s="189"/>
      <c r="N285" s="189"/>
      <c r="O285" s="211"/>
      <c r="P285" s="210"/>
    </row>
    <row r="286" spans="2:16" s="191" customFormat="1" ht="15.75" x14ac:dyDescent="0.25">
      <c r="B286" s="189"/>
      <c r="C286" s="190"/>
      <c r="D286" s="190" t="str">
        <f t="shared" si="8"/>
        <v/>
      </c>
      <c r="E286" s="189" t="str">
        <f t="shared" si="9"/>
        <v/>
      </c>
      <c r="F286" s="189" t="str">
        <f>IF(ISNA(VLOOKUP(D286,'Standard Smelter Names'!$B$3:$E$187,4,FALSE)),"",VLOOKUP(D286,'Standard Smelter Names'!$B$3:$E$187,4,FALSE))</f>
        <v/>
      </c>
      <c r="G286" s="189"/>
      <c r="H286" s="189"/>
      <c r="I286" s="189"/>
      <c r="J286" s="189"/>
      <c r="K286" s="189"/>
      <c r="L286" s="189"/>
      <c r="M286" s="189"/>
      <c r="N286" s="189"/>
      <c r="O286" s="211"/>
      <c r="P286" s="210"/>
    </row>
    <row r="287" spans="2:16" s="191" customFormat="1" ht="15.75" x14ac:dyDescent="0.25">
      <c r="B287" s="189"/>
      <c r="C287" s="190"/>
      <c r="D287" s="190" t="str">
        <f t="shared" si="8"/>
        <v/>
      </c>
      <c r="E287" s="189" t="str">
        <f t="shared" si="9"/>
        <v/>
      </c>
      <c r="F287" s="189" t="str">
        <f>IF(ISNA(VLOOKUP(D287,'Standard Smelter Names'!$B$3:$E$187,4,FALSE)),"",VLOOKUP(D287,'Standard Smelter Names'!$B$3:$E$187,4,FALSE))</f>
        <v/>
      </c>
      <c r="G287" s="189"/>
      <c r="H287" s="189"/>
      <c r="I287" s="189"/>
      <c r="J287" s="189"/>
      <c r="K287" s="189"/>
      <c r="L287" s="189"/>
      <c r="M287" s="189"/>
      <c r="N287" s="189"/>
      <c r="O287" s="211"/>
      <c r="P287" s="210"/>
    </row>
    <row r="288" spans="2:16" s="191" customFormat="1" ht="15.75" x14ac:dyDescent="0.25">
      <c r="B288" s="189"/>
      <c r="C288" s="190"/>
      <c r="D288" s="190" t="str">
        <f t="shared" si="8"/>
        <v/>
      </c>
      <c r="E288" s="189" t="str">
        <f t="shared" si="9"/>
        <v/>
      </c>
      <c r="F288" s="189" t="str">
        <f>IF(ISNA(VLOOKUP(D288,'Standard Smelter Names'!$B$3:$E$187,4,FALSE)),"",VLOOKUP(D288,'Standard Smelter Names'!$B$3:$E$187,4,FALSE))</f>
        <v/>
      </c>
      <c r="G288" s="189"/>
      <c r="H288" s="189"/>
      <c r="I288" s="189"/>
      <c r="J288" s="189"/>
      <c r="K288" s="189"/>
      <c r="L288" s="189"/>
      <c r="M288" s="189"/>
      <c r="N288" s="189"/>
      <c r="O288" s="211"/>
      <c r="P288" s="210"/>
    </row>
    <row r="289" spans="2:16" s="191" customFormat="1" ht="15.75" x14ac:dyDescent="0.25">
      <c r="B289" s="189"/>
      <c r="C289" s="190"/>
      <c r="D289" s="190" t="str">
        <f t="shared" si="8"/>
        <v/>
      </c>
      <c r="E289" s="189" t="str">
        <f t="shared" si="9"/>
        <v/>
      </c>
      <c r="F289" s="189" t="str">
        <f>IF(ISNA(VLOOKUP(D289,'Standard Smelter Names'!$B$3:$E$187,4,FALSE)),"",VLOOKUP(D289,'Standard Smelter Names'!$B$3:$E$187,4,FALSE))</f>
        <v/>
      </c>
      <c r="G289" s="189"/>
      <c r="H289" s="189"/>
      <c r="I289" s="189"/>
      <c r="J289" s="189"/>
      <c r="K289" s="189"/>
      <c r="L289" s="189"/>
      <c r="M289" s="189"/>
      <c r="N289" s="189"/>
      <c r="O289" s="211"/>
      <c r="P289" s="210"/>
    </row>
    <row r="290" spans="2:16" s="191" customFormat="1" ht="15.75" x14ac:dyDescent="0.25">
      <c r="B290" s="189"/>
      <c r="C290" s="190"/>
      <c r="D290" s="190" t="str">
        <f t="shared" si="8"/>
        <v/>
      </c>
      <c r="E290" s="189" t="str">
        <f t="shared" si="9"/>
        <v/>
      </c>
      <c r="F290" s="189" t="str">
        <f>IF(ISNA(VLOOKUP(D290,'Standard Smelter Names'!$B$3:$E$187,4,FALSE)),"",VLOOKUP(D290,'Standard Smelter Names'!$B$3:$E$187,4,FALSE))</f>
        <v/>
      </c>
      <c r="G290" s="189"/>
      <c r="H290" s="189"/>
      <c r="I290" s="189"/>
      <c r="J290" s="189"/>
      <c r="K290" s="189"/>
      <c r="L290" s="189"/>
      <c r="M290" s="189"/>
      <c r="N290" s="189"/>
      <c r="O290" s="211"/>
      <c r="P290" s="210"/>
    </row>
    <row r="291" spans="2:16" s="191" customFormat="1" ht="15.75" x14ac:dyDescent="0.25">
      <c r="B291" s="189"/>
      <c r="C291" s="190"/>
      <c r="D291" s="190" t="str">
        <f t="shared" si="8"/>
        <v/>
      </c>
      <c r="E291" s="189" t="str">
        <f t="shared" si="9"/>
        <v/>
      </c>
      <c r="F291" s="189" t="str">
        <f>IF(ISNA(VLOOKUP(D291,'Standard Smelter Names'!$B$3:$E$187,4,FALSE)),"",VLOOKUP(D291,'Standard Smelter Names'!$B$3:$E$187,4,FALSE))</f>
        <v/>
      </c>
      <c r="G291" s="189"/>
      <c r="H291" s="189"/>
      <c r="I291" s="189"/>
      <c r="J291" s="189"/>
      <c r="K291" s="189"/>
      <c r="L291" s="189"/>
      <c r="M291" s="189"/>
      <c r="N291" s="189"/>
      <c r="O291" s="211"/>
      <c r="P291" s="210"/>
    </row>
    <row r="292" spans="2:16" s="191" customFormat="1" ht="15.75" x14ac:dyDescent="0.25">
      <c r="B292" s="189"/>
      <c r="C292" s="190"/>
      <c r="D292" s="190" t="str">
        <f t="shared" si="8"/>
        <v/>
      </c>
      <c r="E292" s="189" t="str">
        <f t="shared" si="9"/>
        <v/>
      </c>
      <c r="F292" s="189" t="str">
        <f>IF(ISNA(VLOOKUP(D292,'Standard Smelter Names'!$B$3:$E$187,4,FALSE)),"",VLOOKUP(D292,'Standard Smelter Names'!$B$3:$E$187,4,FALSE))</f>
        <v/>
      </c>
      <c r="G292" s="189"/>
      <c r="H292" s="189"/>
      <c r="I292" s="189"/>
      <c r="J292" s="189"/>
      <c r="K292" s="189"/>
      <c r="L292" s="189"/>
      <c r="M292" s="189"/>
      <c r="N292" s="189"/>
      <c r="O292" s="211"/>
      <c r="P292" s="210"/>
    </row>
    <row r="293" spans="2:16" s="191" customFormat="1" ht="15.75" x14ac:dyDescent="0.25">
      <c r="B293" s="189"/>
      <c r="C293" s="190"/>
      <c r="D293" s="190" t="str">
        <f t="shared" si="8"/>
        <v/>
      </c>
      <c r="E293" s="189" t="str">
        <f t="shared" si="9"/>
        <v/>
      </c>
      <c r="F293" s="189" t="str">
        <f>IF(ISNA(VLOOKUP(D293,'Standard Smelter Names'!$B$3:$E$187,4,FALSE)),"",VLOOKUP(D293,'Standard Smelter Names'!$B$3:$E$187,4,FALSE))</f>
        <v/>
      </c>
      <c r="G293" s="189"/>
      <c r="H293" s="189"/>
      <c r="I293" s="189"/>
      <c r="J293" s="189"/>
      <c r="K293" s="189"/>
      <c r="L293" s="189"/>
      <c r="M293" s="189"/>
      <c r="N293" s="189"/>
      <c r="O293" s="211"/>
      <c r="P293" s="210"/>
    </row>
    <row r="294" spans="2:16" s="191" customFormat="1" ht="15.75" x14ac:dyDescent="0.25">
      <c r="B294" s="189"/>
      <c r="C294" s="190"/>
      <c r="D294" s="190" t="str">
        <f t="shared" si="8"/>
        <v/>
      </c>
      <c r="E294" s="189" t="str">
        <f t="shared" si="9"/>
        <v/>
      </c>
      <c r="F294" s="189" t="str">
        <f>IF(ISNA(VLOOKUP(D294,'Standard Smelter Names'!$B$3:$E$187,4,FALSE)),"",VLOOKUP(D294,'Standard Smelter Names'!$B$3:$E$187,4,FALSE))</f>
        <v/>
      </c>
      <c r="G294" s="189"/>
      <c r="H294" s="189"/>
      <c r="I294" s="189"/>
      <c r="J294" s="189"/>
      <c r="K294" s="189"/>
      <c r="L294" s="189"/>
      <c r="M294" s="189"/>
      <c r="N294" s="189"/>
      <c r="O294" s="211"/>
      <c r="P294" s="210"/>
    </row>
    <row r="295" spans="2:16" s="191" customFormat="1" ht="15.75" x14ac:dyDescent="0.25">
      <c r="B295" s="189"/>
      <c r="C295" s="190"/>
      <c r="D295" s="190" t="str">
        <f t="shared" si="8"/>
        <v/>
      </c>
      <c r="E295" s="189" t="str">
        <f t="shared" si="9"/>
        <v/>
      </c>
      <c r="F295" s="189" t="str">
        <f>IF(ISNA(VLOOKUP(D295,'Standard Smelter Names'!$B$3:$E$187,4,FALSE)),"",VLOOKUP(D295,'Standard Smelter Names'!$B$3:$E$187,4,FALSE))</f>
        <v/>
      </c>
      <c r="G295" s="189"/>
      <c r="H295" s="189"/>
      <c r="I295" s="189"/>
      <c r="J295" s="189"/>
      <c r="K295" s="189"/>
      <c r="L295" s="189"/>
      <c r="M295" s="189"/>
      <c r="N295" s="189"/>
      <c r="O295" s="211"/>
      <c r="P295" s="210"/>
    </row>
    <row r="296" spans="2:16" s="191" customFormat="1" ht="15.75" x14ac:dyDescent="0.25">
      <c r="B296" s="189"/>
      <c r="C296" s="190"/>
      <c r="D296" s="190" t="str">
        <f t="shared" si="8"/>
        <v/>
      </c>
      <c r="E296" s="189" t="str">
        <f t="shared" si="9"/>
        <v/>
      </c>
      <c r="F296" s="189" t="str">
        <f>IF(ISNA(VLOOKUP(D296,'Standard Smelter Names'!$B$3:$E$187,4,FALSE)),"",VLOOKUP(D296,'Standard Smelter Names'!$B$3:$E$187,4,FALSE))</f>
        <v/>
      </c>
      <c r="G296" s="189"/>
      <c r="H296" s="189"/>
      <c r="I296" s="189"/>
      <c r="J296" s="189"/>
      <c r="K296" s="189"/>
      <c r="L296" s="189"/>
      <c r="M296" s="189"/>
      <c r="N296" s="189"/>
      <c r="O296" s="211"/>
      <c r="P296" s="210"/>
    </row>
    <row r="297" spans="2:16" s="191" customFormat="1" ht="15.75" x14ac:dyDescent="0.25">
      <c r="B297" s="189"/>
      <c r="C297" s="190"/>
      <c r="D297" s="190" t="str">
        <f t="shared" si="8"/>
        <v/>
      </c>
      <c r="E297" s="189" t="str">
        <f t="shared" si="9"/>
        <v/>
      </c>
      <c r="F297" s="189" t="str">
        <f>IF(ISNA(VLOOKUP(D297,'Standard Smelter Names'!$B$3:$E$187,4,FALSE)),"",VLOOKUP(D297,'Standard Smelter Names'!$B$3:$E$187,4,FALSE))</f>
        <v/>
      </c>
      <c r="G297" s="189"/>
      <c r="H297" s="189"/>
      <c r="I297" s="189"/>
      <c r="J297" s="189"/>
      <c r="K297" s="189"/>
      <c r="L297" s="189"/>
      <c r="M297" s="189"/>
      <c r="N297" s="189"/>
      <c r="O297" s="211"/>
      <c r="P297" s="210"/>
    </row>
    <row r="298" spans="2:16" s="191" customFormat="1" ht="15.75" x14ac:dyDescent="0.25">
      <c r="B298" s="189"/>
      <c r="C298" s="190"/>
      <c r="D298" s="190" t="str">
        <f t="shared" si="8"/>
        <v/>
      </c>
      <c r="E298" s="189" t="str">
        <f t="shared" si="9"/>
        <v/>
      </c>
      <c r="F298" s="189" t="str">
        <f>IF(ISNA(VLOOKUP(D298,'Standard Smelter Names'!$B$3:$E$187,4,FALSE)),"",VLOOKUP(D298,'Standard Smelter Names'!$B$3:$E$187,4,FALSE))</f>
        <v/>
      </c>
      <c r="G298" s="189"/>
      <c r="H298" s="189"/>
      <c r="I298" s="189"/>
      <c r="J298" s="189"/>
      <c r="K298" s="189"/>
      <c r="L298" s="189"/>
      <c r="M298" s="189"/>
      <c r="N298" s="189"/>
      <c r="O298" s="211"/>
      <c r="P298" s="210"/>
    </row>
    <row r="299" spans="2:16" s="191" customFormat="1" ht="15.75" x14ac:dyDescent="0.25">
      <c r="B299" s="189"/>
      <c r="C299" s="190"/>
      <c r="D299" s="190" t="str">
        <f t="shared" si="8"/>
        <v/>
      </c>
      <c r="E299" s="189" t="str">
        <f t="shared" si="9"/>
        <v/>
      </c>
      <c r="F299" s="189" t="str">
        <f>IF(ISNA(VLOOKUP(D299,'Standard Smelter Names'!$B$3:$E$187,4,FALSE)),"",VLOOKUP(D299,'Standard Smelter Names'!$B$3:$E$187,4,FALSE))</f>
        <v/>
      </c>
      <c r="G299" s="189"/>
      <c r="H299" s="189"/>
      <c r="I299" s="189"/>
      <c r="J299" s="189"/>
      <c r="K299" s="189"/>
      <c r="L299" s="189"/>
      <c r="M299" s="189"/>
      <c r="N299" s="189"/>
      <c r="O299" s="211"/>
      <c r="P299" s="210"/>
    </row>
    <row r="300" spans="2:16" s="191" customFormat="1" ht="15.75" x14ac:dyDescent="0.25">
      <c r="B300" s="189"/>
      <c r="C300" s="190"/>
      <c r="D300" s="190" t="str">
        <f t="shared" si="8"/>
        <v/>
      </c>
      <c r="E300" s="189" t="str">
        <f t="shared" si="9"/>
        <v/>
      </c>
      <c r="F300" s="189" t="str">
        <f>IF(ISNA(VLOOKUP(D300,'Standard Smelter Names'!$B$3:$E$187,4,FALSE)),"",VLOOKUP(D300,'Standard Smelter Names'!$B$3:$E$187,4,FALSE))</f>
        <v/>
      </c>
      <c r="G300" s="189"/>
      <c r="H300" s="189"/>
      <c r="I300" s="189"/>
      <c r="J300" s="189"/>
      <c r="K300" s="189"/>
      <c r="L300" s="189"/>
      <c r="M300" s="189"/>
      <c r="N300" s="189"/>
      <c r="O300" s="211"/>
      <c r="P300" s="210"/>
    </row>
    <row r="301" spans="2:16" s="191" customFormat="1" ht="15.75" x14ac:dyDescent="0.25">
      <c r="B301" s="189"/>
      <c r="C301" s="190"/>
      <c r="D301" s="190" t="str">
        <f t="shared" si="8"/>
        <v/>
      </c>
      <c r="E301" s="189" t="str">
        <f t="shared" si="9"/>
        <v/>
      </c>
      <c r="F301" s="189" t="str">
        <f>IF(ISNA(VLOOKUP(D301,'Standard Smelter Names'!$B$3:$E$187,4,FALSE)),"",VLOOKUP(D301,'Standard Smelter Names'!$B$3:$E$187,4,FALSE))</f>
        <v/>
      </c>
      <c r="G301" s="189"/>
      <c r="H301" s="189"/>
      <c r="I301" s="189"/>
      <c r="J301" s="189"/>
      <c r="K301" s="189"/>
      <c r="L301" s="189"/>
      <c r="M301" s="189"/>
      <c r="N301" s="189"/>
      <c r="O301" s="211"/>
      <c r="P301" s="210"/>
    </row>
    <row r="302" spans="2:16" s="191" customFormat="1" ht="15.75" x14ac:dyDescent="0.25">
      <c r="B302" s="189"/>
      <c r="C302" s="190"/>
      <c r="D302" s="190" t="str">
        <f t="shared" si="8"/>
        <v/>
      </c>
      <c r="E302" s="189" t="str">
        <f t="shared" si="9"/>
        <v/>
      </c>
      <c r="F302" s="189" t="str">
        <f>IF(ISNA(VLOOKUP(D302,'Standard Smelter Names'!$B$3:$E$187,4,FALSE)),"",VLOOKUP(D302,'Standard Smelter Names'!$B$3:$E$187,4,FALSE))</f>
        <v/>
      </c>
      <c r="G302" s="189"/>
      <c r="H302" s="189"/>
      <c r="I302" s="189"/>
      <c r="J302" s="189"/>
      <c r="K302" s="189"/>
      <c r="L302" s="189"/>
      <c r="M302" s="189"/>
      <c r="N302" s="189"/>
      <c r="O302" s="211"/>
      <c r="P302" s="210"/>
    </row>
    <row r="303" spans="2:16" s="191" customFormat="1" ht="15.75" x14ac:dyDescent="0.25">
      <c r="B303" s="189"/>
      <c r="C303" s="190"/>
      <c r="D303" s="190" t="str">
        <f t="shared" si="8"/>
        <v/>
      </c>
      <c r="E303" s="189" t="str">
        <f t="shared" si="9"/>
        <v/>
      </c>
      <c r="F303" s="189" t="str">
        <f>IF(ISNA(VLOOKUP(D303,'Standard Smelter Names'!$B$3:$E$187,4,FALSE)),"",VLOOKUP(D303,'Standard Smelter Names'!$B$3:$E$187,4,FALSE))</f>
        <v/>
      </c>
      <c r="G303" s="189"/>
      <c r="H303" s="189"/>
      <c r="I303" s="189"/>
      <c r="J303" s="189"/>
      <c r="K303" s="189"/>
      <c r="L303" s="189"/>
      <c r="M303" s="189"/>
      <c r="N303" s="189"/>
      <c r="O303" s="211"/>
      <c r="P303" s="210"/>
    </row>
    <row r="304" spans="2:16" s="191" customFormat="1" ht="15.75" x14ac:dyDescent="0.25">
      <c r="B304" s="189"/>
      <c r="C304" s="190"/>
      <c r="D304" s="190" t="str">
        <f t="shared" si="8"/>
        <v/>
      </c>
      <c r="E304" s="189" t="str">
        <f t="shared" si="9"/>
        <v/>
      </c>
      <c r="F304" s="189" t="str">
        <f>IF(ISNA(VLOOKUP(D304,'Standard Smelter Names'!$B$3:$E$187,4,FALSE)),"",VLOOKUP(D304,'Standard Smelter Names'!$B$3:$E$187,4,FALSE))</f>
        <v/>
      </c>
      <c r="G304" s="189"/>
      <c r="H304" s="189"/>
      <c r="I304" s="189"/>
      <c r="J304" s="189"/>
      <c r="K304" s="189"/>
      <c r="L304" s="189"/>
      <c r="M304" s="189"/>
      <c r="N304" s="189"/>
      <c r="O304" s="211"/>
      <c r="P304" s="210"/>
    </row>
    <row r="305" spans="2:16" s="191" customFormat="1" ht="15.75" x14ac:dyDescent="0.25">
      <c r="B305" s="189"/>
      <c r="C305" s="190"/>
      <c r="D305" s="190" t="str">
        <f t="shared" si="8"/>
        <v/>
      </c>
      <c r="E305" s="189" t="str">
        <f t="shared" si="9"/>
        <v/>
      </c>
      <c r="F305" s="189" t="str">
        <f>IF(ISNA(VLOOKUP(D305,'Standard Smelter Names'!$B$3:$E$187,4,FALSE)),"",VLOOKUP(D305,'Standard Smelter Names'!$B$3:$E$187,4,FALSE))</f>
        <v/>
      </c>
      <c r="G305" s="189"/>
      <c r="H305" s="189"/>
      <c r="I305" s="189"/>
      <c r="J305" s="189"/>
      <c r="K305" s="189"/>
      <c r="L305" s="189"/>
      <c r="M305" s="189"/>
      <c r="N305" s="189"/>
      <c r="O305" s="211"/>
      <c r="P305" s="210"/>
    </row>
    <row r="306" spans="2:16" s="191" customFormat="1" ht="15.75" x14ac:dyDescent="0.25">
      <c r="B306" s="189"/>
      <c r="C306" s="190"/>
      <c r="D306" s="190" t="str">
        <f t="shared" si="8"/>
        <v/>
      </c>
      <c r="E306" s="189" t="str">
        <f t="shared" si="9"/>
        <v/>
      </c>
      <c r="F306" s="189" t="str">
        <f>IF(ISNA(VLOOKUP(D306,'Standard Smelter Names'!$B$3:$E$187,4,FALSE)),"",VLOOKUP(D306,'Standard Smelter Names'!$B$3:$E$187,4,FALSE))</f>
        <v/>
      </c>
      <c r="G306" s="189"/>
      <c r="H306" s="189"/>
      <c r="I306" s="189"/>
      <c r="J306" s="189"/>
      <c r="K306" s="189"/>
      <c r="L306" s="189"/>
      <c r="M306" s="189"/>
      <c r="N306" s="189"/>
      <c r="O306" s="211"/>
      <c r="P306" s="210"/>
    </row>
    <row r="307" spans="2:16" s="191" customFormat="1" ht="15.75" x14ac:dyDescent="0.25">
      <c r="B307" s="189"/>
      <c r="C307" s="190"/>
      <c r="D307" s="190" t="str">
        <f t="shared" si="8"/>
        <v/>
      </c>
      <c r="E307" s="189" t="str">
        <f t="shared" si="9"/>
        <v/>
      </c>
      <c r="F307" s="189" t="str">
        <f>IF(ISNA(VLOOKUP(D307,'Standard Smelter Names'!$B$3:$E$187,4,FALSE)),"",VLOOKUP(D307,'Standard Smelter Names'!$B$3:$E$187,4,FALSE))</f>
        <v/>
      </c>
      <c r="G307" s="189"/>
      <c r="H307" s="189"/>
      <c r="I307" s="189"/>
      <c r="J307" s="189"/>
      <c r="K307" s="189"/>
      <c r="L307" s="189"/>
      <c r="M307" s="189"/>
      <c r="N307" s="189"/>
      <c r="O307" s="211"/>
      <c r="P307" s="210"/>
    </row>
    <row r="308" spans="2:16" s="191" customFormat="1" ht="15.75" x14ac:dyDescent="0.25">
      <c r="B308" s="189"/>
      <c r="C308" s="190"/>
      <c r="D308" s="190" t="str">
        <f t="shared" si="8"/>
        <v/>
      </c>
      <c r="E308" s="189" t="str">
        <f t="shared" si="9"/>
        <v/>
      </c>
      <c r="F308" s="189" t="str">
        <f>IF(ISNA(VLOOKUP(D308,'Standard Smelter Names'!$B$3:$E$187,4,FALSE)),"",VLOOKUP(D308,'Standard Smelter Names'!$B$3:$E$187,4,FALSE))</f>
        <v/>
      </c>
      <c r="G308" s="189"/>
      <c r="H308" s="189"/>
      <c r="I308" s="189"/>
      <c r="J308" s="189"/>
      <c r="K308" s="189"/>
      <c r="L308" s="189"/>
      <c r="M308" s="189"/>
      <c r="N308" s="189"/>
      <c r="O308" s="211"/>
      <c r="P308" s="210"/>
    </row>
    <row r="309" spans="2:16" s="191" customFormat="1" ht="15.75" x14ac:dyDescent="0.25">
      <c r="B309" s="189"/>
      <c r="C309" s="190"/>
      <c r="D309" s="190" t="str">
        <f t="shared" si="8"/>
        <v/>
      </c>
      <c r="E309" s="189" t="str">
        <f t="shared" si="9"/>
        <v/>
      </c>
      <c r="F309" s="189" t="str">
        <f>IF(ISNA(VLOOKUP(D309,'Standard Smelter Names'!$B$3:$E$187,4,FALSE)),"",VLOOKUP(D309,'Standard Smelter Names'!$B$3:$E$187,4,FALSE))</f>
        <v/>
      </c>
      <c r="G309" s="189"/>
      <c r="H309" s="189"/>
      <c r="I309" s="189"/>
      <c r="J309" s="189"/>
      <c r="K309" s="189"/>
      <c r="L309" s="189"/>
      <c r="M309" s="189"/>
      <c r="N309" s="189"/>
      <c r="O309" s="211"/>
      <c r="P309" s="210"/>
    </row>
    <row r="310" spans="2:16" s="191" customFormat="1" ht="15.75" x14ac:dyDescent="0.25">
      <c r="B310" s="189"/>
      <c r="C310" s="190"/>
      <c r="D310" s="190" t="str">
        <f t="shared" si="8"/>
        <v/>
      </c>
      <c r="E310" s="189" t="str">
        <f t="shared" si="9"/>
        <v/>
      </c>
      <c r="F310" s="189" t="str">
        <f>IF(ISNA(VLOOKUP(D310,'Standard Smelter Names'!$B$3:$E$187,4,FALSE)),"",VLOOKUP(D310,'Standard Smelter Names'!$B$3:$E$187,4,FALSE))</f>
        <v/>
      </c>
      <c r="G310" s="189"/>
      <c r="H310" s="189"/>
      <c r="I310" s="189"/>
      <c r="J310" s="189"/>
      <c r="K310" s="189"/>
      <c r="L310" s="189"/>
      <c r="M310" s="189"/>
      <c r="N310" s="189"/>
      <c r="O310" s="211"/>
      <c r="P310" s="210"/>
    </row>
    <row r="311" spans="2:16" s="191" customFormat="1" ht="15.75" x14ac:dyDescent="0.25">
      <c r="B311" s="189"/>
      <c r="C311" s="190"/>
      <c r="D311" s="190" t="str">
        <f t="shared" si="8"/>
        <v/>
      </c>
      <c r="E311" s="189" t="str">
        <f t="shared" si="9"/>
        <v/>
      </c>
      <c r="F311" s="189" t="str">
        <f>IF(ISNA(VLOOKUP(D311,'Standard Smelter Names'!$B$3:$E$187,4,FALSE)),"",VLOOKUP(D311,'Standard Smelter Names'!$B$3:$E$187,4,FALSE))</f>
        <v/>
      </c>
      <c r="G311" s="189"/>
      <c r="H311" s="189"/>
      <c r="I311" s="189"/>
      <c r="J311" s="189"/>
      <c r="K311" s="189"/>
      <c r="L311" s="189"/>
      <c r="M311" s="189"/>
      <c r="N311" s="189"/>
      <c r="O311" s="211"/>
      <c r="P311" s="210"/>
    </row>
    <row r="312" spans="2:16" s="191" customFormat="1" ht="15.75" x14ac:dyDescent="0.25">
      <c r="B312" s="189"/>
      <c r="C312" s="190"/>
      <c r="D312" s="190" t="str">
        <f t="shared" si="8"/>
        <v/>
      </c>
      <c r="E312" s="189" t="str">
        <f t="shared" si="9"/>
        <v/>
      </c>
      <c r="F312" s="189" t="str">
        <f>IF(ISNA(VLOOKUP(D312,'Standard Smelter Names'!$B$3:$E$187,4,FALSE)),"",VLOOKUP(D312,'Standard Smelter Names'!$B$3:$E$187,4,FALSE))</f>
        <v/>
      </c>
      <c r="G312" s="189"/>
      <c r="H312" s="189"/>
      <c r="I312" s="189"/>
      <c r="J312" s="189"/>
      <c r="K312" s="189"/>
      <c r="L312" s="189"/>
      <c r="M312" s="189"/>
      <c r="N312" s="189"/>
      <c r="O312" s="211"/>
      <c r="P312" s="210"/>
    </row>
    <row r="313" spans="2:16" s="191" customFormat="1" ht="15.75" x14ac:dyDescent="0.25">
      <c r="B313" s="189"/>
      <c r="C313" s="190"/>
      <c r="D313" s="190" t="str">
        <f t="shared" si="8"/>
        <v/>
      </c>
      <c r="E313" s="189" t="str">
        <f t="shared" si="9"/>
        <v/>
      </c>
      <c r="F313" s="189" t="str">
        <f>IF(ISNA(VLOOKUP(D313,'Standard Smelter Names'!$B$3:$E$187,4,FALSE)),"",VLOOKUP(D313,'Standard Smelter Names'!$B$3:$E$187,4,FALSE))</f>
        <v/>
      </c>
      <c r="G313" s="189"/>
      <c r="H313" s="189"/>
      <c r="I313" s="189"/>
      <c r="J313" s="189"/>
      <c r="K313" s="189"/>
      <c r="L313" s="189"/>
      <c r="M313" s="189"/>
      <c r="N313" s="189"/>
      <c r="O313" s="211"/>
      <c r="P313" s="210"/>
    </row>
    <row r="314" spans="2:16" s="191" customFormat="1" ht="15.75" x14ac:dyDescent="0.25">
      <c r="B314" s="189"/>
      <c r="C314" s="190"/>
      <c r="D314" s="190" t="str">
        <f t="shared" si="8"/>
        <v/>
      </c>
      <c r="E314" s="189" t="str">
        <f t="shared" si="9"/>
        <v/>
      </c>
      <c r="F314" s="189" t="str">
        <f>IF(ISNA(VLOOKUP(D314,'Standard Smelter Names'!$B$3:$E$187,4,FALSE)),"",VLOOKUP(D314,'Standard Smelter Names'!$B$3:$E$187,4,FALSE))</f>
        <v/>
      </c>
      <c r="G314" s="189"/>
      <c r="H314" s="189"/>
      <c r="I314" s="189"/>
      <c r="J314" s="189"/>
      <c r="K314" s="189"/>
      <c r="L314" s="189"/>
      <c r="M314" s="189"/>
      <c r="N314" s="189"/>
      <c r="O314" s="211"/>
      <c r="P314" s="210"/>
    </row>
    <row r="315" spans="2:16" s="191" customFormat="1" ht="15.75" x14ac:dyDescent="0.25">
      <c r="B315" s="189"/>
      <c r="C315" s="190"/>
      <c r="D315" s="190" t="str">
        <f t="shared" si="8"/>
        <v/>
      </c>
      <c r="E315" s="189" t="str">
        <f t="shared" si="9"/>
        <v/>
      </c>
      <c r="F315" s="189" t="str">
        <f>IF(ISNA(VLOOKUP(D315,'Standard Smelter Names'!$B$3:$E$187,4,FALSE)),"",VLOOKUP(D315,'Standard Smelter Names'!$B$3:$E$187,4,FALSE))</f>
        <v/>
      </c>
      <c r="G315" s="189"/>
      <c r="H315" s="189"/>
      <c r="I315" s="189"/>
      <c r="J315" s="189"/>
      <c r="K315" s="189"/>
      <c r="L315" s="189"/>
      <c r="M315" s="189"/>
      <c r="N315" s="189"/>
      <c r="O315" s="211"/>
      <c r="P315" s="210"/>
    </row>
    <row r="316" spans="2:16" s="191" customFormat="1" ht="15.75" x14ac:dyDescent="0.25">
      <c r="B316" s="189"/>
      <c r="C316" s="190"/>
      <c r="D316" s="190" t="str">
        <f t="shared" si="8"/>
        <v/>
      </c>
      <c r="E316" s="189" t="str">
        <f t="shared" si="9"/>
        <v/>
      </c>
      <c r="F316" s="189" t="str">
        <f>IF(ISNA(VLOOKUP(D316,'Standard Smelter Names'!$B$3:$E$187,4,FALSE)),"",VLOOKUP(D316,'Standard Smelter Names'!$B$3:$E$187,4,FALSE))</f>
        <v/>
      </c>
      <c r="G316" s="189"/>
      <c r="H316" s="189"/>
      <c r="I316" s="189"/>
      <c r="J316" s="189"/>
      <c r="K316" s="189"/>
      <c r="L316" s="189"/>
      <c r="M316" s="189"/>
      <c r="N316" s="189"/>
      <c r="O316" s="211"/>
      <c r="P316" s="210"/>
    </row>
    <row r="317" spans="2:16" s="191" customFormat="1" ht="15.75" x14ac:dyDescent="0.25">
      <c r="B317" s="189"/>
      <c r="C317" s="190"/>
      <c r="D317" s="190" t="str">
        <f t="shared" si="8"/>
        <v/>
      </c>
      <c r="E317" s="189" t="str">
        <f t="shared" si="9"/>
        <v/>
      </c>
      <c r="F317" s="189" t="str">
        <f>IF(ISNA(VLOOKUP(D317,'Standard Smelter Names'!$B$3:$E$187,4,FALSE)),"",VLOOKUP(D317,'Standard Smelter Names'!$B$3:$E$187,4,FALSE))</f>
        <v/>
      </c>
      <c r="G317" s="189"/>
      <c r="H317" s="189"/>
      <c r="I317" s="189"/>
      <c r="J317" s="189"/>
      <c r="K317" s="189"/>
      <c r="L317" s="189"/>
      <c r="M317" s="189"/>
      <c r="N317" s="189"/>
      <c r="O317" s="211"/>
      <c r="P317" s="210"/>
    </row>
    <row r="318" spans="2:16" s="191" customFormat="1" ht="15.75" x14ac:dyDescent="0.25">
      <c r="B318" s="189"/>
      <c r="C318" s="190"/>
      <c r="D318" s="190" t="str">
        <f t="shared" si="8"/>
        <v/>
      </c>
      <c r="E318" s="189" t="str">
        <f t="shared" si="9"/>
        <v/>
      </c>
      <c r="F318" s="189" t="str">
        <f>IF(ISNA(VLOOKUP(D318,'Standard Smelter Names'!$B$3:$E$187,4,FALSE)),"",VLOOKUP(D318,'Standard Smelter Names'!$B$3:$E$187,4,FALSE))</f>
        <v/>
      </c>
      <c r="G318" s="189"/>
      <c r="H318" s="189"/>
      <c r="I318" s="189"/>
      <c r="J318" s="189"/>
      <c r="K318" s="189"/>
      <c r="L318" s="189"/>
      <c r="M318" s="189"/>
      <c r="N318" s="189"/>
      <c r="O318" s="211"/>
      <c r="P318" s="210"/>
    </row>
    <row r="319" spans="2:16" s="191" customFormat="1" ht="15.75" x14ac:dyDescent="0.25">
      <c r="B319" s="189"/>
      <c r="C319" s="190"/>
      <c r="D319" s="190" t="str">
        <f t="shared" si="8"/>
        <v/>
      </c>
      <c r="E319" s="189" t="str">
        <f t="shared" si="9"/>
        <v/>
      </c>
      <c r="F319" s="189" t="str">
        <f>IF(ISNA(VLOOKUP(D319,'Standard Smelter Names'!$B$3:$E$187,4,FALSE)),"",VLOOKUP(D319,'Standard Smelter Names'!$B$3:$E$187,4,FALSE))</f>
        <v/>
      </c>
      <c r="G319" s="189"/>
      <c r="H319" s="189"/>
      <c r="I319" s="189"/>
      <c r="J319" s="189"/>
      <c r="K319" s="189"/>
      <c r="L319" s="189"/>
      <c r="M319" s="189"/>
      <c r="N319" s="189"/>
      <c r="O319" s="211"/>
      <c r="P319" s="210"/>
    </row>
    <row r="320" spans="2:16" s="191" customFormat="1" ht="15.75" x14ac:dyDescent="0.25">
      <c r="B320" s="189"/>
      <c r="C320" s="190"/>
      <c r="D320" s="190" t="str">
        <f t="shared" si="8"/>
        <v/>
      </c>
      <c r="E320" s="189" t="str">
        <f t="shared" si="9"/>
        <v/>
      </c>
      <c r="F320" s="189" t="str">
        <f>IF(ISNA(VLOOKUP(D320,'Standard Smelter Names'!$B$3:$E$187,4,FALSE)),"",VLOOKUP(D320,'Standard Smelter Names'!$B$3:$E$187,4,FALSE))</f>
        <v/>
      </c>
      <c r="G320" s="189"/>
      <c r="H320" s="189"/>
      <c r="I320" s="189"/>
      <c r="J320" s="189"/>
      <c r="K320" s="189"/>
      <c r="L320" s="189"/>
      <c r="M320" s="189"/>
      <c r="N320" s="189"/>
      <c r="O320" s="211"/>
      <c r="P320" s="210"/>
    </row>
    <row r="321" spans="2:16" s="191" customFormat="1" ht="15.75" x14ac:dyDescent="0.25">
      <c r="B321" s="189"/>
      <c r="C321" s="190"/>
      <c r="D321" s="190" t="str">
        <f t="shared" si="8"/>
        <v/>
      </c>
      <c r="E321" s="189" t="str">
        <f t="shared" si="9"/>
        <v/>
      </c>
      <c r="F321" s="189" t="str">
        <f>IF(ISNA(VLOOKUP(D321,'Standard Smelter Names'!$B$3:$E$187,4,FALSE)),"",VLOOKUP(D321,'Standard Smelter Names'!$B$3:$E$187,4,FALSE))</f>
        <v/>
      </c>
      <c r="G321" s="189"/>
      <c r="H321" s="189"/>
      <c r="I321" s="189"/>
      <c r="J321" s="189"/>
      <c r="K321" s="189"/>
      <c r="L321" s="189"/>
      <c r="M321" s="189"/>
      <c r="N321" s="189"/>
      <c r="O321" s="211"/>
      <c r="P321" s="210"/>
    </row>
    <row r="322" spans="2:16" s="191" customFormat="1" ht="15.75" x14ac:dyDescent="0.25">
      <c r="B322" s="189"/>
      <c r="C322" s="190"/>
      <c r="D322" s="190" t="str">
        <f t="shared" si="8"/>
        <v/>
      </c>
      <c r="E322" s="189" t="str">
        <f t="shared" si="9"/>
        <v/>
      </c>
      <c r="F322" s="189" t="str">
        <f>IF(ISNA(VLOOKUP(D322,'Standard Smelter Names'!$B$3:$E$187,4,FALSE)),"",VLOOKUP(D322,'Standard Smelter Names'!$B$3:$E$187,4,FALSE))</f>
        <v/>
      </c>
      <c r="G322" s="189"/>
      <c r="H322" s="189"/>
      <c r="I322" s="189"/>
      <c r="J322" s="189"/>
      <c r="K322" s="189"/>
      <c r="L322" s="189"/>
      <c r="M322" s="189"/>
      <c r="N322" s="189"/>
      <c r="O322" s="211"/>
      <c r="P322" s="210"/>
    </row>
    <row r="323" spans="2:16" s="191" customFormat="1" ht="15.75" x14ac:dyDescent="0.25">
      <c r="B323" s="189"/>
      <c r="C323" s="190"/>
      <c r="D323" s="190" t="str">
        <f t="shared" si="8"/>
        <v/>
      </c>
      <c r="E323" s="189" t="str">
        <f t="shared" si="9"/>
        <v/>
      </c>
      <c r="F323" s="189" t="str">
        <f>IF(ISNA(VLOOKUP(D323,'Standard Smelter Names'!$B$3:$E$187,4,FALSE)),"",VLOOKUP(D323,'Standard Smelter Names'!$B$3:$E$187,4,FALSE))</f>
        <v/>
      </c>
      <c r="G323" s="189"/>
      <c r="H323" s="189"/>
      <c r="I323" s="189"/>
      <c r="J323" s="189"/>
      <c r="K323" s="189"/>
      <c r="L323" s="189"/>
      <c r="M323" s="189"/>
      <c r="N323" s="189"/>
      <c r="O323" s="211"/>
      <c r="P323" s="210"/>
    </row>
    <row r="324" spans="2:16" s="191" customFormat="1" ht="15.75" x14ac:dyDescent="0.25">
      <c r="B324" s="189"/>
      <c r="C324" s="190"/>
      <c r="D324" s="190" t="str">
        <f t="shared" si="8"/>
        <v/>
      </c>
      <c r="E324" s="189" t="str">
        <f t="shared" si="9"/>
        <v/>
      </c>
      <c r="F324" s="189" t="str">
        <f>IF(ISNA(VLOOKUP(D324,'Standard Smelter Names'!$B$3:$E$187,4,FALSE)),"",VLOOKUP(D324,'Standard Smelter Names'!$B$3:$E$187,4,FALSE))</f>
        <v/>
      </c>
      <c r="G324" s="189"/>
      <c r="H324" s="189"/>
      <c r="I324" s="189"/>
      <c r="J324" s="189"/>
      <c r="K324" s="189"/>
      <c r="L324" s="189"/>
      <c r="M324" s="189"/>
      <c r="N324" s="189"/>
      <c r="O324" s="211"/>
      <c r="P324" s="210"/>
    </row>
    <row r="325" spans="2:16" s="191" customFormat="1" ht="15.75" x14ac:dyDescent="0.25">
      <c r="B325" s="189"/>
      <c r="C325" s="190"/>
      <c r="D325" s="190" t="str">
        <f t="shared" ref="D325:D388" si="10">IF(ISNA(VLOOKUP(C325,$G$2525:$I$2929,3,FALSE)),"",VLOOKUP(C325,$G$2525:$I$2929,3,FALSE))</f>
        <v/>
      </c>
      <c r="E325" s="189" t="str">
        <f t="shared" ref="E325:E388" si="11">IF(ISNA(VLOOKUP(C325,$G$2525:$I$2929,2,FALSE)),"",VLOOKUP(C325,$G$2525:$I$2929,2,FALSE))</f>
        <v/>
      </c>
      <c r="F325" s="189" t="str">
        <f>IF(ISNA(VLOOKUP(D325,'Standard Smelter Names'!$B$3:$E$187,4,FALSE)),"",VLOOKUP(D325,'Standard Smelter Names'!$B$3:$E$187,4,FALSE))</f>
        <v/>
      </c>
      <c r="G325" s="189"/>
      <c r="H325" s="189"/>
      <c r="I325" s="189"/>
      <c r="J325" s="189"/>
      <c r="K325" s="189"/>
      <c r="L325" s="189"/>
      <c r="M325" s="189"/>
      <c r="N325" s="189"/>
      <c r="O325" s="211"/>
      <c r="P325" s="210"/>
    </row>
    <row r="326" spans="2:16" s="191" customFormat="1" ht="15.75" x14ac:dyDescent="0.25">
      <c r="B326" s="189"/>
      <c r="C326" s="190"/>
      <c r="D326" s="190" t="str">
        <f t="shared" si="10"/>
        <v/>
      </c>
      <c r="E326" s="189" t="str">
        <f t="shared" si="11"/>
        <v/>
      </c>
      <c r="F326" s="189" t="str">
        <f>IF(ISNA(VLOOKUP(D326,'Standard Smelter Names'!$B$3:$E$187,4,FALSE)),"",VLOOKUP(D326,'Standard Smelter Names'!$B$3:$E$187,4,FALSE))</f>
        <v/>
      </c>
      <c r="G326" s="189"/>
      <c r="H326" s="189"/>
      <c r="I326" s="189"/>
      <c r="J326" s="189"/>
      <c r="K326" s="189"/>
      <c r="L326" s="189"/>
      <c r="M326" s="189"/>
      <c r="N326" s="189"/>
      <c r="O326" s="211"/>
      <c r="P326" s="210"/>
    </row>
    <row r="327" spans="2:16" s="191" customFormat="1" ht="15.75" x14ac:dyDescent="0.25">
      <c r="B327" s="189"/>
      <c r="C327" s="190"/>
      <c r="D327" s="190" t="str">
        <f t="shared" si="10"/>
        <v/>
      </c>
      <c r="E327" s="189" t="str">
        <f t="shared" si="11"/>
        <v/>
      </c>
      <c r="F327" s="189" t="str">
        <f>IF(ISNA(VLOOKUP(D327,'Standard Smelter Names'!$B$3:$E$187,4,FALSE)),"",VLOOKUP(D327,'Standard Smelter Names'!$B$3:$E$187,4,FALSE))</f>
        <v/>
      </c>
      <c r="G327" s="189"/>
      <c r="H327" s="189"/>
      <c r="I327" s="189"/>
      <c r="J327" s="189"/>
      <c r="K327" s="189"/>
      <c r="L327" s="189"/>
      <c r="M327" s="189"/>
      <c r="N327" s="189"/>
      <c r="O327" s="211"/>
      <c r="P327" s="210"/>
    </row>
    <row r="328" spans="2:16" s="191" customFormat="1" ht="15.75" x14ac:dyDescent="0.25">
      <c r="B328" s="189"/>
      <c r="C328" s="190"/>
      <c r="D328" s="190" t="str">
        <f t="shared" si="10"/>
        <v/>
      </c>
      <c r="E328" s="189" t="str">
        <f t="shared" si="11"/>
        <v/>
      </c>
      <c r="F328" s="189" t="str">
        <f>IF(ISNA(VLOOKUP(D328,'Standard Smelter Names'!$B$3:$E$187,4,FALSE)),"",VLOOKUP(D328,'Standard Smelter Names'!$B$3:$E$187,4,FALSE))</f>
        <v/>
      </c>
      <c r="G328" s="189"/>
      <c r="H328" s="189"/>
      <c r="I328" s="189"/>
      <c r="J328" s="189"/>
      <c r="K328" s="189"/>
      <c r="L328" s="189"/>
      <c r="M328" s="189"/>
      <c r="N328" s="189"/>
      <c r="O328" s="211"/>
      <c r="P328" s="210"/>
    </row>
    <row r="329" spans="2:16" s="191" customFormat="1" ht="15.75" x14ac:dyDescent="0.25">
      <c r="B329" s="189"/>
      <c r="C329" s="190"/>
      <c r="D329" s="190" t="str">
        <f t="shared" si="10"/>
        <v/>
      </c>
      <c r="E329" s="189" t="str">
        <f t="shared" si="11"/>
        <v/>
      </c>
      <c r="F329" s="189" t="str">
        <f>IF(ISNA(VLOOKUP(D329,'Standard Smelter Names'!$B$3:$E$187,4,FALSE)),"",VLOOKUP(D329,'Standard Smelter Names'!$B$3:$E$187,4,FALSE))</f>
        <v/>
      </c>
      <c r="G329" s="189"/>
      <c r="H329" s="189"/>
      <c r="I329" s="189"/>
      <c r="J329" s="189"/>
      <c r="K329" s="189"/>
      <c r="L329" s="189"/>
      <c r="M329" s="189"/>
      <c r="N329" s="189"/>
      <c r="O329" s="211"/>
      <c r="P329" s="210"/>
    </row>
    <row r="330" spans="2:16" s="191" customFormat="1" ht="15.75" x14ac:dyDescent="0.25">
      <c r="B330" s="189"/>
      <c r="C330" s="190"/>
      <c r="D330" s="190" t="str">
        <f t="shared" si="10"/>
        <v/>
      </c>
      <c r="E330" s="189" t="str">
        <f t="shared" si="11"/>
        <v/>
      </c>
      <c r="F330" s="189" t="str">
        <f>IF(ISNA(VLOOKUP(D330,'Standard Smelter Names'!$B$3:$E$187,4,FALSE)),"",VLOOKUP(D330,'Standard Smelter Names'!$B$3:$E$187,4,FALSE))</f>
        <v/>
      </c>
      <c r="G330" s="189"/>
      <c r="H330" s="189"/>
      <c r="I330" s="189"/>
      <c r="J330" s="189"/>
      <c r="K330" s="189"/>
      <c r="L330" s="189"/>
      <c r="M330" s="189"/>
      <c r="N330" s="189"/>
      <c r="O330" s="211"/>
      <c r="P330" s="210"/>
    </row>
    <row r="331" spans="2:16" s="191" customFormat="1" ht="15.75" x14ac:dyDescent="0.25">
      <c r="B331" s="189"/>
      <c r="C331" s="190"/>
      <c r="D331" s="190" t="str">
        <f t="shared" si="10"/>
        <v/>
      </c>
      <c r="E331" s="189" t="str">
        <f t="shared" si="11"/>
        <v/>
      </c>
      <c r="F331" s="189" t="str">
        <f>IF(ISNA(VLOOKUP(D331,'Standard Smelter Names'!$B$3:$E$187,4,FALSE)),"",VLOOKUP(D331,'Standard Smelter Names'!$B$3:$E$187,4,FALSE))</f>
        <v/>
      </c>
      <c r="G331" s="189"/>
      <c r="H331" s="189"/>
      <c r="I331" s="189"/>
      <c r="J331" s="189"/>
      <c r="K331" s="189"/>
      <c r="L331" s="189"/>
      <c r="M331" s="189"/>
      <c r="N331" s="189"/>
      <c r="O331" s="211"/>
      <c r="P331" s="210"/>
    </row>
    <row r="332" spans="2:16" s="191" customFormat="1" ht="15.75" x14ac:dyDescent="0.25">
      <c r="B332" s="189"/>
      <c r="C332" s="190"/>
      <c r="D332" s="190" t="str">
        <f t="shared" si="10"/>
        <v/>
      </c>
      <c r="E332" s="189" t="str">
        <f t="shared" si="11"/>
        <v/>
      </c>
      <c r="F332" s="189" t="str">
        <f>IF(ISNA(VLOOKUP(D332,'Standard Smelter Names'!$B$3:$E$187,4,FALSE)),"",VLOOKUP(D332,'Standard Smelter Names'!$B$3:$E$187,4,FALSE))</f>
        <v/>
      </c>
      <c r="G332" s="189"/>
      <c r="H332" s="189"/>
      <c r="I332" s="189"/>
      <c r="J332" s="189"/>
      <c r="K332" s="189"/>
      <c r="L332" s="189"/>
      <c r="M332" s="189"/>
      <c r="N332" s="189"/>
      <c r="O332" s="211"/>
      <c r="P332" s="210"/>
    </row>
    <row r="333" spans="2:16" s="191" customFormat="1" ht="15.75" x14ac:dyDescent="0.25">
      <c r="B333" s="189"/>
      <c r="C333" s="190"/>
      <c r="D333" s="190" t="str">
        <f t="shared" si="10"/>
        <v/>
      </c>
      <c r="E333" s="189" t="str">
        <f t="shared" si="11"/>
        <v/>
      </c>
      <c r="F333" s="189" t="str">
        <f>IF(ISNA(VLOOKUP(D333,'Standard Smelter Names'!$B$3:$E$187,4,FALSE)),"",VLOOKUP(D333,'Standard Smelter Names'!$B$3:$E$187,4,FALSE))</f>
        <v/>
      </c>
      <c r="G333" s="189"/>
      <c r="H333" s="189"/>
      <c r="I333" s="189"/>
      <c r="J333" s="189"/>
      <c r="K333" s="189"/>
      <c r="L333" s="189"/>
      <c r="M333" s="189"/>
      <c r="N333" s="189"/>
      <c r="O333" s="211"/>
      <c r="P333" s="210"/>
    </row>
    <row r="334" spans="2:16" s="191" customFormat="1" ht="15.75" x14ac:dyDescent="0.25">
      <c r="B334" s="189"/>
      <c r="C334" s="190"/>
      <c r="D334" s="190" t="str">
        <f t="shared" si="10"/>
        <v/>
      </c>
      <c r="E334" s="189" t="str">
        <f t="shared" si="11"/>
        <v/>
      </c>
      <c r="F334" s="189" t="str">
        <f>IF(ISNA(VLOOKUP(D334,'Standard Smelter Names'!$B$3:$E$187,4,FALSE)),"",VLOOKUP(D334,'Standard Smelter Names'!$B$3:$E$187,4,FALSE))</f>
        <v/>
      </c>
      <c r="G334" s="189"/>
      <c r="H334" s="189"/>
      <c r="I334" s="189"/>
      <c r="J334" s="189"/>
      <c r="K334" s="189"/>
      <c r="L334" s="189"/>
      <c r="M334" s="189"/>
      <c r="N334" s="189"/>
      <c r="O334" s="211"/>
      <c r="P334" s="210"/>
    </row>
    <row r="335" spans="2:16" s="191" customFormat="1" ht="15.75" x14ac:dyDescent="0.25">
      <c r="B335" s="189"/>
      <c r="C335" s="190"/>
      <c r="D335" s="190" t="str">
        <f t="shared" si="10"/>
        <v/>
      </c>
      <c r="E335" s="189" t="str">
        <f t="shared" si="11"/>
        <v/>
      </c>
      <c r="F335" s="189" t="str">
        <f>IF(ISNA(VLOOKUP(D335,'Standard Smelter Names'!$B$3:$E$187,4,FALSE)),"",VLOOKUP(D335,'Standard Smelter Names'!$B$3:$E$187,4,FALSE))</f>
        <v/>
      </c>
      <c r="G335" s="189"/>
      <c r="H335" s="189"/>
      <c r="I335" s="189"/>
      <c r="J335" s="189"/>
      <c r="K335" s="189"/>
      <c r="L335" s="189"/>
      <c r="M335" s="189"/>
      <c r="N335" s="189"/>
      <c r="O335" s="211"/>
      <c r="P335" s="210"/>
    </row>
    <row r="336" spans="2:16" s="191" customFormat="1" ht="15.75" x14ac:dyDescent="0.25">
      <c r="B336" s="189"/>
      <c r="C336" s="190"/>
      <c r="D336" s="190" t="str">
        <f t="shared" si="10"/>
        <v/>
      </c>
      <c r="E336" s="189" t="str">
        <f t="shared" si="11"/>
        <v/>
      </c>
      <c r="F336" s="189" t="str">
        <f>IF(ISNA(VLOOKUP(D336,'Standard Smelter Names'!$B$3:$E$187,4,FALSE)),"",VLOOKUP(D336,'Standard Smelter Names'!$B$3:$E$187,4,FALSE))</f>
        <v/>
      </c>
      <c r="G336" s="189"/>
      <c r="H336" s="189"/>
      <c r="I336" s="189"/>
      <c r="J336" s="189"/>
      <c r="K336" s="189"/>
      <c r="L336" s="189"/>
      <c r="M336" s="189"/>
      <c r="N336" s="189"/>
      <c r="O336" s="211"/>
      <c r="P336" s="210"/>
    </row>
    <row r="337" spans="2:16" s="191" customFormat="1" ht="15.75" x14ac:dyDescent="0.25">
      <c r="B337" s="189"/>
      <c r="C337" s="190"/>
      <c r="D337" s="190" t="str">
        <f t="shared" si="10"/>
        <v/>
      </c>
      <c r="E337" s="189" t="str">
        <f t="shared" si="11"/>
        <v/>
      </c>
      <c r="F337" s="189" t="str">
        <f>IF(ISNA(VLOOKUP(D337,'Standard Smelter Names'!$B$3:$E$187,4,FALSE)),"",VLOOKUP(D337,'Standard Smelter Names'!$B$3:$E$187,4,FALSE))</f>
        <v/>
      </c>
      <c r="G337" s="189"/>
      <c r="H337" s="189"/>
      <c r="I337" s="189"/>
      <c r="J337" s="189"/>
      <c r="K337" s="189"/>
      <c r="L337" s="189"/>
      <c r="M337" s="189"/>
      <c r="N337" s="189"/>
      <c r="O337" s="211"/>
      <c r="P337" s="210"/>
    </row>
    <row r="338" spans="2:16" s="191" customFormat="1" ht="15.75" x14ac:dyDescent="0.25">
      <c r="B338" s="189"/>
      <c r="C338" s="190"/>
      <c r="D338" s="190" t="str">
        <f t="shared" si="10"/>
        <v/>
      </c>
      <c r="E338" s="189" t="str">
        <f t="shared" si="11"/>
        <v/>
      </c>
      <c r="F338" s="189" t="str">
        <f>IF(ISNA(VLOOKUP(D338,'Standard Smelter Names'!$B$3:$E$187,4,FALSE)),"",VLOOKUP(D338,'Standard Smelter Names'!$B$3:$E$187,4,FALSE))</f>
        <v/>
      </c>
      <c r="G338" s="189"/>
      <c r="H338" s="189"/>
      <c r="I338" s="189"/>
      <c r="J338" s="189"/>
      <c r="K338" s="189"/>
      <c r="L338" s="189"/>
      <c r="M338" s="189"/>
      <c r="N338" s="189"/>
      <c r="O338" s="211"/>
      <c r="P338" s="210"/>
    </row>
    <row r="339" spans="2:16" s="191" customFormat="1" ht="15.75" x14ac:dyDescent="0.25">
      <c r="B339" s="189"/>
      <c r="C339" s="190"/>
      <c r="D339" s="190" t="str">
        <f t="shared" si="10"/>
        <v/>
      </c>
      <c r="E339" s="189" t="str">
        <f t="shared" si="11"/>
        <v/>
      </c>
      <c r="F339" s="189" t="str">
        <f>IF(ISNA(VLOOKUP(D339,'Standard Smelter Names'!$B$3:$E$187,4,FALSE)),"",VLOOKUP(D339,'Standard Smelter Names'!$B$3:$E$187,4,FALSE))</f>
        <v/>
      </c>
      <c r="G339" s="189"/>
      <c r="H339" s="189"/>
      <c r="I339" s="189"/>
      <c r="J339" s="189"/>
      <c r="K339" s="189"/>
      <c r="L339" s="189"/>
      <c r="M339" s="189"/>
      <c r="N339" s="189"/>
      <c r="O339" s="211"/>
      <c r="P339" s="210"/>
    </row>
    <row r="340" spans="2:16" s="191" customFormat="1" ht="15.75" x14ac:dyDescent="0.25">
      <c r="B340" s="189"/>
      <c r="C340" s="190"/>
      <c r="D340" s="190" t="str">
        <f t="shared" si="10"/>
        <v/>
      </c>
      <c r="E340" s="189" t="str">
        <f t="shared" si="11"/>
        <v/>
      </c>
      <c r="F340" s="189" t="str">
        <f>IF(ISNA(VLOOKUP(D340,'Standard Smelter Names'!$B$3:$E$187,4,FALSE)),"",VLOOKUP(D340,'Standard Smelter Names'!$B$3:$E$187,4,FALSE))</f>
        <v/>
      </c>
      <c r="G340" s="189"/>
      <c r="H340" s="189"/>
      <c r="I340" s="189"/>
      <c r="J340" s="189"/>
      <c r="K340" s="189"/>
      <c r="L340" s="189"/>
      <c r="M340" s="189"/>
      <c r="N340" s="189"/>
      <c r="O340" s="211"/>
      <c r="P340" s="210"/>
    </row>
    <row r="341" spans="2:16" s="191" customFormat="1" ht="15.75" x14ac:dyDescent="0.25">
      <c r="B341" s="189"/>
      <c r="C341" s="190"/>
      <c r="D341" s="190" t="str">
        <f t="shared" si="10"/>
        <v/>
      </c>
      <c r="E341" s="189" t="str">
        <f t="shared" si="11"/>
        <v/>
      </c>
      <c r="F341" s="189" t="str">
        <f>IF(ISNA(VLOOKUP(D341,'Standard Smelter Names'!$B$3:$E$187,4,FALSE)),"",VLOOKUP(D341,'Standard Smelter Names'!$B$3:$E$187,4,FALSE))</f>
        <v/>
      </c>
      <c r="G341" s="189"/>
      <c r="H341" s="189"/>
      <c r="I341" s="189"/>
      <c r="J341" s="189"/>
      <c r="K341" s="189"/>
      <c r="L341" s="189"/>
      <c r="M341" s="189"/>
      <c r="N341" s="189"/>
      <c r="O341" s="211"/>
      <c r="P341" s="210"/>
    </row>
    <row r="342" spans="2:16" s="191" customFormat="1" ht="15.75" x14ac:dyDescent="0.25">
      <c r="B342" s="189"/>
      <c r="C342" s="190"/>
      <c r="D342" s="190" t="str">
        <f t="shared" si="10"/>
        <v/>
      </c>
      <c r="E342" s="189" t="str">
        <f t="shared" si="11"/>
        <v/>
      </c>
      <c r="F342" s="189" t="str">
        <f>IF(ISNA(VLOOKUP(D342,'Standard Smelter Names'!$B$3:$E$187,4,FALSE)),"",VLOOKUP(D342,'Standard Smelter Names'!$B$3:$E$187,4,FALSE))</f>
        <v/>
      </c>
      <c r="G342" s="189"/>
      <c r="H342" s="189"/>
      <c r="I342" s="189"/>
      <c r="J342" s="189"/>
      <c r="K342" s="189"/>
      <c r="L342" s="189"/>
      <c r="M342" s="189"/>
      <c r="N342" s="189"/>
      <c r="O342" s="211"/>
      <c r="P342" s="210"/>
    </row>
    <row r="343" spans="2:16" s="191" customFormat="1" ht="15.75" x14ac:dyDescent="0.25">
      <c r="B343" s="189"/>
      <c r="C343" s="190"/>
      <c r="D343" s="190" t="str">
        <f t="shared" si="10"/>
        <v/>
      </c>
      <c r="E343" s="189" t="str">
        <f t="shared" si="11"/>
        <v/>
      </c>
      <c r="F343" s="189" t="str">
        <f>IF(ISNA(VLOOKUP(D343,'Standard Smelter Names'!$B$3:$E$187,4,FALSE)),"",VLOOKUP(D343,'Standard Smelter Names'!$B$3:$E$187,4,FALSE))</f>
        <v/>
      </c>
      <c r="G343" s="189"/>
      <c r="H343" s="189"/>
      <c r="I343" s="189"/>
      <c r="J343" s="189"/>
      <c r="K343" s="189"/>
      <c r="L343" s="189"/>
      <c r="M343" s="189"/>
      <c r="N343" s="189"/>
      <c r="O343" s="211"/>
      <c r="P343" s="210"/>
    </row>
    <row r="344" spans="2:16" s="191" customFormat="1" ht="15.75" x14ac:dyDescent="0.25">
      <c r="B344" s="189"/>
      <c r="C344" s="190"/>
      <c r="D344" s="190" t="str">
        <f t="shared" si="10"/>
        <v/>
      </c>
      <c r="E344" s="189" t="str">
        <f t="shared" si="11"/>
        <v/>
      </c>
      <c r="F344" s="189" t="str">
        <f>IF(ISNA(VLOOKUP(D344,'Standard Smelter Names'!$B$3:$E$187,4,FALSE)),"",VLOOKUP(D344,'Standard Smelter Names'!$B$3:$E$187,4,FALSE))</f>
        <v/>
      </c>
      <c r="G344" s="189"/>
      <c r="H344" s="189"/>
      <c r="I344" s="189"/>
      <c r="J344" s="189"/>
      <c r="K344" s="189"/>
      <c r="L344" s="189"/>
      <c r="M344" s="189"/>
      <c r="N344" s="189"/>
      <c r="O344" s="211"/>
      <c r="P344" s="210"/>
    </row>
    <row r="345" spans="2:16" s="191" customFormat="1" ht="15.75" x14ac:dyDescent="0.25">
      <c r="B345" s="189"/>
      <c r="C345" s="190"/>
      <c r="D345" s="190" t="str">
        <f t="shared" si="10"/>
        <v/>
      </c>
      <c r="E345" s="189" t="str">
        <f t="shared" si="11"/>
        <v/>
      </c>
      <c r="F345" s="189" t="str">
        <f>IF(ISNA(VLOOKUP(D345,'Standard Smelter Names'!$B$3:$E$187,4,FALSE)),"",VLOOKUP(D345,'Standard Smelter Names'!$B$3:$E$187,4,FALSE))</f>
        <v/>
      </c>
      <c r="G345" s="189"/>
      <c r="H345" s="189"/>
      <c r="I345" s="189"/>
      <c r="J345" s="189"/>
      <c r="K345" s="189"/>
      <c r="L345" s="189"/>
      <c r="M345" s="189"/>
      <c r="N345" s="189"/>
      <c r="O345" s="211"/>
      <c r="P345" s="210"/>
    </row>
    <row r="346" spans="2:16" s="191" customFormat="1" ht="15.75" x14ac:dyDescent="0.25">
      <c r="B346" s="189"/>
      <c r="C346" s="190"/>
      <c r="D346" s="190" t="str">
        <f t="shared" si="10"/>
        <v/>
      </c>
      <c r="E346" s="189" t="str">
        <f t="shared" si="11"/>
        <v/>
      </c>
      <c r="F346" s="189" t="str">
        <f>IF(ISNA(VLOOKUP(D346,'Standard Smelter Names'!$B$3:$E$187,4,FALSE)),"",VLOOKUP(D346,'Standard Smelter Names'!$B$3:$E$187,4,FALSE))</f>
        <v/>
      </c>
      <c r="G346" s="189"/>
      <c r="H346" s="189"/>
      <c r="I346" s="189"/>
      <c r="J346" s="189"/>
      <c r="K346" s="189"/>
      <c r="L346" s="189"/>
      <c r="M346" s="189"/>
      <c r="N346" s="189"/>
      <c r="O346" s="211"/>
      <c r="P346" s="210"/>
    </row>
    <row r="347" spans="2:16" s="191" customFormat="1" ht="15.75" x14ac:dyDescent="0.25">
      <c r="B347" s="189"/>
      <c r="C347" s="190"/>
      <c r="D347" s="190" t="str">
        <f t="shared" si="10"/>
        <v/>
      </c>
      <c r="E347" s="189" t="str">
        <f t="shared" si="11"/>
        <v/>
      </c>
      <c r="F347" s="189" t="str">
        <f>IF(ISNA(VLOOKUP(D347,'Standard Smelter Names'!$B$3:$E$187,4,FALSE)),"",VLOOKUP(D347,'Standard Smelter Names'!$B$3:$E$187,4,FALSE))</f>
        <v/>
      </c>
      <c r="G347" s="189"/>
      <c r="H347" s="189"/>
      <c r="I347" s="189"/>
      <c r="J347" s="189"/>
      <c r="K347" s="189"/>
      <c r="L347" s="189"/>
      <c r="M347" s="189"/>
      <c r="N347" s="189"/>
      <c r="O347" s="211"/>
      <c r="P347" s="210"/>
    </row>
    <row r="348" spans="2:16" s="191" customFormat="1" ht="15.75" x14ac:dyDescent="0.25">
      <c r="B348" s="189"/>
      <c r="C348" s="190"/>
      <c r="D348" s="190" t="str">
        <f t="shared" si="10"/>
        <v/>
      </c>
      <c r="E348" s="189" t="str">
        <f t="shared" si="11"/>
        <v/>
      </c>
      <c r="F348" s="189" t="str">
        <f>IF(ISNA(VLOOKUP(D348,'Standard Smelter Names'!$B$3:$E$187,4,FALSE)),"",VLOOKUP(D348,'Standard Smelter Names'!$B$3:$E$187,4,FALSE))</f>
        <v/>
      </c>
      <c r="G348" s="189"/>
      <c r="H348" s="189"/>
      <c r="I348" s="189"/>
      <c r="J348" s="189"/>
      <c r="K348" s="189"/>
      <c r="L348" s="189"/>
      <c r="M348" s="189"/>
      <c r="N348" s="189"/>
      <c r="O348" s="211"/>
      <c r="P348" s="210"/>
    </row>
    <row r="349" spans="2:16" s="191" customFormat="1" ht="15.75" x14ac:dyDescent="0.25">
      <c r="B349" s="189"/>
      <c r="C349" s="190"/>
      <c r="D349" s="190" t="str">
        <f t="shared" si="10"/>
        <v/>
      </c>
      <c r="E349" s="189" t="str">
        <f t="shared" si="11"/>
        <v/>
      </c>
      <c r="F349" s="189" t="str">
        <f>IF(ISNA(VLOOKUP(D349,'Standard Smelter Names'!$B$3:$E$187,4,FALSE)),"",VLOOKUP(D349,'Standard Smelter Names'!$B$3:$E$187,4,FALSE))</f>
        <v/>
      </c>
      <c r="G349" s="189"/>
      <c r="H349" s="189"/>
      <c r="I349" s="189"/>
      <c r="J349" s="189"/>
      <c r="K349" s="189"/>
      <c r="L349" s="189"/>
      <c r="M349" s="189"/>
      <c r="N349" s="189"/>
      <c r="O349" s="211"/>
      <c r="P349" s="210"/>
    </row>
    <row r="350" spans="2:16" s="191" customFormat="1" ht="15.75" x14ac:dyDescent="0.25">
      <c r="B350" s="189"/>
      <c r="C350" s="190"/>
      <c r="D350" s="190" t="str">
        <f t="shared" si="10"/>
        <v/>
      </c>
      <c r="E350" s="189" t="str">
        <f t="shared" si="11"/>
        <v/>
      </c>
      <c r="F350" s="189" t="str">
        <f>IF(ISNA(VLOOKUP(D350,'Standard Smelter Names'!$B$3:$E$187,4,FALSE)),"",VLOOKUP(D350,'Standard Smelter Names'!$B$3:$E$187,4,FALSE))</f>
        <v/>
      </c>
      <c r="G350" s="189"/>
      <c r="H350" s="189"/>
      <c r="I350" s="189"/>
      <c r="J350" s="189"/>
      <c r="K350" s="189"/>
      <c r="L350" s="189"/>
      <c r="M350" s="189"/>
      <c r="N350" s="189"/>
      <c r="O350" s="211"/>
      <c r="P350" s="210"/>
    </row>
    <row r="351" spans="2:16" s="191" customFormat="1" ht="15.75" x14ac:dyDescent="0.25">
      <c r="B351" s="189"/>
      <c r="C351" s="190"/>
      <c r="D351" s="190" t="str">
        <f t="shared" si="10"/>
        <v/>
      </c>
      <c r="E351" s="189" t="str">
        <f t="shared" si="11"/>
        <v/>
      </c>
      <c r="F351" s="189" t="str">
        <f>IF(ISNA(VLOOKUP(D351,'Standard Smelter Names'!$B$3:$E$187,4,FALSE)),"",VLOOKUP(D351,'Standard Smelter Names'!$B$3:$E$187,4,FALSE))</f>
        <v/>
      </c>
      <c r="G351" s="189"/>
      <c r="H351" s="189"/>
      <c r="I351" s="189"/>
      <c r="J351" s="189"/>
      <c r="K351" s="189"/>
      <c r="L351" s="189"/>
      <c r="M351" s="189"/>
      <c r="N351" s="189"/>
      <c r="O351" s="211"/>
      <c r="P351" s="210"/>
    </row>
    <row r="352" spans="2:16" s="191" customFormat="1" ht="15.75" x14ac:dyDescent="0.25">
      <c r="B352" s="189"/>
      <c r="C352" s="190"/>
      <c r="D352" s="190" t="str">
        <f t="shared" si="10"/>
        <v/>
      </c>
      <c r="E352" s="189" t="str">
        <f t="shared" si="11"/>
        <v/>
      </c>
      <c r="F352" s="189" t="str">
        <f>IF(ISNA(VLOOKUP(D352,'Standard Smelter Names'!$B$3:$E$187,4,FALSE)),"",VLOOKUP(D352,'Standard Smelter Names'!$B$3:$E$187,4,FALSE))</f>
        <v/>
      </c>
      <c r="G352" s="189"/>
      <c r="H352" s="189"/>
      <c r="I352" s="189"/>
      <c r="J352" s="189"/>
      <c r="K352" s="189"/>
      <c r="L352" s="189"/>
      <c r="M352" s="189"/>
      <c r="N352" s="189"/>
      <c r="O352" s="211"/>
      <c r="P352" s="210"/>
    </row>
    <row r="353" spans="2:16" s="191" customFormat="1" ht="15.75" x14ac:dyDescent="0.25">
      <c r="B353" s="189"/>
      <c r="C353" s="190"/>
      <c r="D353" s="190" t="str">
        <f t="shared" si="10"/>
        <v/>
      </c>
      <c r="E353" s="189" t="str">
        <f t="shared" si="11"/>
        <v/>
      </c>
      <c r="F353" s="189" t="str">
        <f>IF(ISNA(VLOOKUP(D353,'Standard Smelter Names'!$B$3:$E$187,4,FALSE)),"",VLOOKUP(D353,'Standard Smelter Names'!$B$3:$E$187,4,FALSE))</f>
        <v/>
      </c>
      <c r="G353" s="189"/>
      <c r="H353" s="189"/>
      <c r="I353" s="189"/>
      <c r="J353" s="189"/>
      <c r="K353" s="189"/>
      <c r="L353" s="189"/>
      <c r="M353" s="189"/>
      <c r="N353" s="189"/>
      <c r="O353" s="211"/>
      <c r="P353" s="210"/>
    </row>
    <row r="354" spans="2:16" s="191" customFormat="1" ht="15.75" x14ac:dyDescent="0.25">
      <c r="B354" s="189"/>
      <c r="C354" s="190"/>
      <c r="D354" s="190" t="str">
        <f t="shared" si="10"/>
        <v/>
      </c>
      <c r="E354" s="189" t="str">
        <f t="shared" si="11"/>
        <v/>
      </c>
      <c r="F354" s="189" t="str">
        <f>IF(ISNA(VLOOKUP(D354,'Standard Smelter Names'!$B$3:$E$187,4,FALSE)),"",VLOOKUP(D354,'Standard Smelter Names'!$B$3:$E$187,4,FALSE))</f>
        <v/>
      </c>
      <c r="G354" s="189"/>
      <c r="H354" s="189"/>
      <c r="I354" s="189"/>
      <c r="J354" s="189"/>
      <c r="K354" s="189"/>
      <c r="L354" s="189"/>
      <c r="M354" s="189"/>
      <c r="N354" s="189"/>
      <c r="O354" s="211"/>
      <c r="P354" s="210"/>
    </row>
    <row r="355" spans="2:16" s="191" customFormat="1" ht="15.75" x14ac:dyDescent="0.25">
      <c r="B355" s="189"/>
      <c r="C355" s="190"/>
      <c r="D355" s="190" t="str">
        <f t="shared" si="10"/>
        <v/>
      </c>
      <c r="E355" s="189" t="str">
        <f t="shared" si="11"/>
        <v/>
      </c>
      <c r="F355" s="189" t="str">
        <f>IF(ISNA(VLOOKUP(D355,'Standard Smelter Names'!$B$3:$E$187,4,FALSE)),"",VLOOKUP(D355,'Standard Smelter Names'!$B$3:$E$187,4,FALSE))</f>
        <v/>
      </c>
      <c r="G355" s="189"/>
      <c r="H355" s="189"/>
      <c r="I355" s="189"/>
      <c r="J355" s="189"/>
      <c r="K355" s="189"/>
      <c r="L355" s="189"/>
      <c r="M355" s="189"/>
      <c r="N355" s="189"/>
      <c r="O355" s="211"/>
      <c r="P355" s="210"/>
    </row>
    <row r="356" spans="2:16" s="191" customFormat="1" ht="15.75" x14ac:dyDescent="0.25">
      <c r="B356" s="189"/>
      <c r="C356" s="190"/>
      <c r="D356" s="190" t="str">
        <f t="shared" si="10"/>
        <v/>
      </c>
      <c r="E356" s="189" t="str">
        <f t="shared" si="11"/>
        <v/>
      </c>
      <c r="F356" s="189" t="str">
        <f>IF(ISNA(VLOOKUP(D356,'Standard Smelter Names'!$B$3:$E$187,4,FALSE)),"",VLOOKUP(D356,'Standard Smelter Names'!$B$3:$E$187,4,FALSE))</f>
        <v/>
      </c>
      <c r="G356" s="189"/>
      <c r="H356" s="189"/>
      <c r="I356" s="189"/>
      <c r="J356" s="189"/>
      <c r="K356" s="189"/>
      <c r="L356" s="189"/>
      <c r="M356" s="189"/>
      <c r="N356" s="189"/>
      <c r="O356" s="211"/>
      <c r="P356" s="210"/>
    </row>
    <row r="357" spans="2:16" s="191" customFormat="1" ht="15.75" x14ac:dyDescent="0.25">
      <c r="B357" s="189"/>
      <c r="C357" s="190"/>
      <c r="D357" s="190" t="str">
        <f t="shared" si="10"/>
        <v/>
      </c>
      <c r="E357" s="189" t="str">
        <f t="shared" si="11"/>
        <v/>
      </c>
      <c r="F357" s="189" t="str">
        <f>IF(ISNA(VLOOKUP(D357,'Standard Smelter Names'!$B$3:$E$187,4,FALSE)),"",VLOOKUP(D357,'Standard Smelter Names'!$B$3:$E$187,4,FALSE))</f>
        <v/>
      </c>
      <c r="G357" s="189"/>
      <c r="H357" s="189"/>
      <c r="I357" s="189"/>
      <c r="J357" s="189"/>
      <c r="K357" s="189"/>
      <c r="L357" s="189"/>
      <c r="M357" s="189"/>
      <c r="N357" s="189"/>
      <c r="O357" s="211"/>
      <c r="P357" s="210"/>
    </row>
    <row r="358" spans="2:16" s="191" customFormat="1" ht="15.75" x14ac:dyDescent="0.25">
      <c r="B358" s="189"/>
      <c r="C358" s="190"/>
      <c r="D358" s="190" t="str">
        <f t="shared" si="10"/>
        <v/>
      </c>
      <c r="E358" s="189" t="str">
        <f t="shared" si="11"/>
        <v/>
      </c>
      <c r="F358" s="189" t="str">
        <f>IF(ISNA(VLOOKUP(D358,'Standard Smelter Names'!$B$3:$E$187,4,FALSE)),"",VLOOKUP(D358,'Standard Smelter Names'!$B$3:$E$187,4,FALSE))</f>
        <v/>
      </c>
      <c r="G358" s="189"/>
      <c r="H358" s="189"/>
      <c r="I358" s="189"/>
      <c r="J358" s="189"/>
      <c r="K358" s="189"/>
      <c r="L358" s="189"/>
      <c r="M358" s="189"/>
      <c r="N358" s="189"/>
      <c r="O358" s="211"/>
      <c r="P358" s="210"/>
    </row>
    <row r="359" spans="2:16" s="191" customFormat="1" ht="15.75" x14ac:dyDescent="0.25">
      <c r="B359" s="189"/>
      <c r="C359" s="190"/>
      <c r="D359" s="190" t="str">
        <f t="shared" si="10"/>
        <v/>
      </c>
      <c r="E359" s="189" t="str">
        <f t="shared" si="11"/>
        <v/>
      </c>
      <c r="F359" s="189" t="str">
        <f>IF(ISNA(VLOOKUP(D359,'Standard Smelter Names'!$B$3:$E$187,4,FALSE)),"",VLOOKUP(D359,'Standard Smelter Names'!$B$3:$E$187,4,FALSE))</f>
        <v/>
      </c>
      <c r="G359" s="189"/>
      <c r="H359" s="189"/>
      <c r="I359" s="189"/>
      <c r="J359" s="189"/>
      <c r="K359" s="189"/>
      <c r="L359" s="189"/>
      <c r="M359" s="189"/>
      <c r="N359" s="189"/>
      <c r="O359" s="211"/>
      <c r="P359" s="210"/>
    </row>
    <row r="360" spans="2:16" s="191" customFormat="1" ht="15.75" x14ac:dyDescent="0.25">
      <c r="B360" s="189"/>
      <c r="C360" s="190"/>
      <c r="D360" s="190" t="str">
        <f t="shared" si="10"/>
        <v/>
      </c>
      <c r="E360" s="189" t="str">
        <f t="shared" si="11"/>
        <v/>
      </c>
      <c r="F360" s="189" t="str">
        <f>IF(ISNA(VLOOKUP(D360,'Standard Smelter Names'!$B$3:$E$187,4,FALSE)),"",VLOOKUP(D360,'Standard Smelter Names'!$B$3:$E$187,4,FALSE))</f>
        <v/>
      </c>
      <c r="G360" s="189"/>
      <c r="H360" s="189"/>
      <c r="I360" s="189"/>
      <c r="J360" s="189"/>
      <c r="K360" s="189"/>
      <c r="L360" s="189"/>
      <c r="M360" s="189"/>
      <c r="N360" s="189"/>
      <c r="O360" s="211"/>
      <c r="P360" s="210"/>
    </row>
    <row r="361" spans="2:16" s="191" customFormat="1" ht="15.75" x14ac:dyDescent="0.25">
      <c r="B361" s="189"/>
      <c r="C361" s="190"/>
      <c r="D361" s="190" t="str">
        <f t="shared" si="10"/>
        <v/>
      </c>
      <c r="E361" s="189" t="str">
        <f t="shared" si="11"/>
        <v/>
      </c>
      <c r="F361" s="189" t="str">
        <f>IF(ISNA(VLOOKUP(D361,'Standard Smelter Names'!$B$3:$E$187,4,FALSE)),"",VLOOKUP(D361,'Standard Smelter Names'!$B$3:$E$187,4,FALSE))</f>
        <v/>
      </c>
      <c r="G361" s="189"/>
      <c r="H361" s="189"/>
      <c r="I361" s="189"/>
      <c r="J361" s="189"/>
      <c r="K361" s="189"/>
      <c r="L361" s="189"/>
      <c r="M361" s="189"/>
      <c r="N361" s="189"/>
      <c r="O361" s="211"/>
      <c r="P361" s="210"/>
    </row>
    <row r="362" spans="2:16" s="191" customFormat="1" ht="15.75" x14ac:dyDescent="0.25">
      <c r="B362" s="189"/>
      <c r="C362" s="190"/>
      <c r="D362" s="190" t="str">
        <f t="shared" si="10"/>
        <v/>
      </c>
      <c r="E362" s="189" t="str">
        <f t="shared" si="11"/>
        <v/>
      </c>
      <c r="F362" s="189" t="str">
        <f>IF(ISNA(VLOOKUP(D362,'Standard Smelter Names'!$B$3:$E$187,4,FALSE)),"",VLOOKUP(D362,'Standard Smelter Names'!$B$3:$E$187,4,FALSE))</f>
        <v/>
      </c>
      <c r="G362" s="189"/>
      <c r="H362" s="189"/>
      <c r="I362" s="189"/>
      <c r="J362" s="189"/>
      <c r="K362" s="189"/>
      <c r="L362" s="189"/>
      <c r="M362" s="189"/>
      <c r="N362" s="189"/>
      <c r="O362" s="211"/>
      <c r="P362" s="210"/>
    </row>
    <row r="363" spans="2:16" s="191" customFormat="1" ht="15.75" x14ac:dyDescent="0.25">
      <c r="B363" s="189"/>
      <c r="C363" s="190"/>
      <c r="D363" s="190" t="str">
        <f t="shared" si="10"/>
        <v/>
      </c>
      <c r="E363" s="189" t="str">
        <f t="shared" si="11"/>
        <v/>
      </c>
      <c r="F363" s="189" t="str">
        <f>IF(ISNA(VLOOKUP(D363,'Standard Smelter Names'!$B$3:$E$187,4,FALSE)),"",VLOOKUP(D363,'Standard Smelter Names'!$B$3:$E$187,4,FALSE))</f>
        <v/>
      </c>
      <c r="G363" s="189"/>
      <c r="H363" s="189"/>
      <c r="I363" s="189"/>
      <c r="J363" s="189"/>
      <c r="K363" s="189"/>
      <c r="L363" s="189"/>
      <c r="M363" s="189"/>
      <c r="N363" s="189"/>
      <c r="O363" s="211"/>
      <c r="P363" s="210"/>
    </row>
    <row r="364" spans="2:16" s="191" customFormat="1" ht="15.75" x14ac:dyDescent="0.25">
      <c r="B364" s="189"/>
      <c r="C364" s="190"/>
      <c r="D364" s="190" t="str">
        <f t="shared" si="10"/>
        <v/>
      </c>
      <c r="E364" s="189" t="str">
        <f t="shared" si="11"/>
        <v/>
      </c>
      <c r="F364" s="189" t="str">
        <f>IF(ISNA(VLOOKUP(D364,'Standard Smelter Names'!$B$3:$E$187,4,FALSE)),"",VLOOKUP(D364,'Standard Smelter Names'!$B$3:$E$187,4,FALSE))</f>
        <v/>
      </c>
      <c r="G364" s="189"/>
      <c r="H364" s="189"/>
      <c r="I364" s="189"/>
      <c r="J364" s="189"/>
      <c r="K364" s="189"/>
      <c r="L364" s="189"/>
      <c r="M364" s="189"/>
      <c r="N364" s="189"/>
      <c r="O364" s="211"/>
      <c r="P364" s="210"/>
    </row>
    <row r="365" spans="2:16" s="191" customFormat="1" ht="15.75" x14ac:dyDescent="0.25">
      <c r="B365" s="189"/>
      <c r="C365" s="190"/>
      <c r="D365" s="190" t="str">
        <f t="shared" si="10"/>
        <v/>
      </c>
      <c r="E365" s="189" t="str">
        <f t="shared" si="11"/>
        <v/>
      </c>
      <c r="F365" s="189" t="str">
        <f>IF(ISNA(VLOOKUP(D365,'Standard Smelter Names'!$B$3:$E$187,4,FALSE)),"",VLOOKUP(D365,'Standard Smelter Names'!$B$3:$E$187,4,FALSE))</f>
        <v/>
      </c>
      <c r="G365" s="189"/>
      <c r="H365" s="189"/>
      <c r="I365" s="189"/>
      <c r="J365" s="189"/>
      <c r="K365" s="189"/>
      <c r="L365" s="189"/>
      <c r="M365" s="189"/>
      <c r="N365" s="189"/>
      <c r="O365" s="211"/>
      <c r="P365" s="210"/>
    </row>
    <row r="366" spans="2:16" s="191" customFormat="1" ht="15.75" x14ac:dyDescent="0.25">
      <c r="B366" s="189"/>
      <c r="C366" s="190"/>
      <c r="D366" s="190" t="str">
        <f t="shared" si="10"/>
        <v/>
      </c>
      <c r="E366" s="189" t="str">
        <f t="shared" si="11"/>
        <v/>
      </c>
      <c r="F366" s="189" t="str">
        <f>IF(ISNA(VLOOKUP(D366,'Standard Smelter Names'!$B$3:$E$187,4,FALSE)),"",VLOOKUP(D366,'Standard Smelter Names'!$B$3:$E$187,4,FALSE))</f>
        <v/>
      </c>
      <c r="G366" s="189"/>
      <c r="H366" s="189"/>
      <c r="I366" s="189"/>
      <c r="J366" s="189"/>
      <c r="K366" s="189"/>
      <c r="L366" s="189"/>
      <c r="M366" s="189"/>
      <c r="N366" s="189"/>
      <c r="O366" s="211"/>
      <c r="P366" s="210"/>
    </row>
    <row r="367" spans="2:16" s="191" customFormat="1" ht="15.75" x14ac:dyDescent="0.25">
      <c r="B367" s="189"/>
      <c r="C367" s="190"/>
      <c r="D367" s="190" t="str">
        <f t="shared" si="10"/>
        <v/>
      </c>
      <c r="E367" s="189" t="str">
        <f t="shared" si="11"/>
        <v/>
      </c>
      <c r="F367" s="189" t="str">
        <f>IF(ISNA(VLOOKUP(D367,'Standard Smelter Names'!$B$3:$E$187,4,FALSE)),"",VLOOKUP(D367,'Standard Smelter Names'!$B$3:$E$187,4,FALSE))</f>
        <v/>
      </c>
      <c r="G367" s="189"/>
      <c r="H367" s="189"/>
      <c r="I367" s="189"/>
      <c r="J367" s="189"/>
      <c r="K367" s="189"/>
      <c r="L367" s="189"/>
      <c r="M367" s="189"/>
      <c r="N367" s="189"/>
      <c r="O367" s="211"/>
      <c r="P367" s="210"/>
    </row>
    <row r="368" spans="2:16" s="191" customFormat="1" ht="15.75" x14ac:dyDescent="0.25">
      <c r="B368" s="189"/>
      <c r="C368" s="190"/>
      <c r="D368" s="190" t="str">
        <f t="shared" si="10"/>
        <v/>
      </c>
      <c r="E368" s="189" t="str">
        <f t="shared" si="11"/>
        <v/>
      </c>
      <c r="F368" s="189" t="str">
        <f>IF(ISNA(VLOOKUP(D368,'Standard Smelter Names'!$B$3:$E$187,4,FALSE)),"",VLOOKUP(D368,'Standard Smelter Names'!$B$3:$E$187,4,FALSE))</f>
        <v/>
      </c>
      <c r="G368" s="189"/>
      <c r="H368" s="189"/>
      <c r="I368" s="189"/>
      <c r="J368" s="189"/>
      <c r="K368" s="189"/>
      <c r="L368" s="189"/>
      <c r="M368" s="189"/>
      <c r="N368" s="189"/>
      <c r="O368" s="211"/>
      <c r="P368" s="210"/>
    </row>
    <row r="369" spans="2:16" s="191" customFormat="1" ht="15.75" x14ac:dyDescent="0.25">
      <c r="B369" s="189"/>
      <c r="C369" s="190"/>
      <c r="D369" s="190" t="str">
        <f t="shared" si="10"/>
        <v/>
      </c>
      <c r="E369" s="189" t="str">
        <f t="shared" si="11"/>
        <v/>
      </c>
      <c r="F369" s="189" t="str">
        <f>IF(ISNA(VLOOKUP(D369,'Standard Smelter Names'!$B$3:$E$187,4,FALSE)),"",VLOOKUP(D369,'Standard Smelter Names'!$B$3:$E$187,4,FALSE))</f>
        <v/>
      </c>
      <c r="G369" s="189"/>
      <c r="H369" s="189"/>
      <c r="I369" s="189"/>
      <c r="J369" s="189"/>
      <c r="K369" s="189"/>
      <c r="L369" s="189"/>
      <c r="M369" s="189"/>
      <c r="N369" s="189"/>
      <c r="O369" s="211"/>
      <c r="P369" s="210"/>
    </row>
    <row r="370" spans="2:16" s="191" customFormat="1" ht="15.75" x14ac:dyDescent="0.25">
      <c r="B370" s="189"/>
      <c r="C370" s="190"/>
      <c r="D370" s="190" t="str">
        <f t="shared" si="10"/>
        <v/>
      </c>
      <c r="E370" s="189" t="str">
        <f t="shared" si="11"/>
        <v/>
      </c>
      <c r="F370" s="189" t="str">
        <f>IF(ISNA(VLOOKUP(D370,'Standard Smelter Names'!$B$3:$E$187,4,FALSE)),"",VLOOKUP(D370,'Standard Smelter Names'!$B$3:$E$187,4,FALSE))</f>
        <v/>
      </c>
      <c r="G370" s="189"/>
      <c r="H370" s="189"/>
      <c r="I370" s="189"/>
      <c r="J370" s="189"/>
      <c r="K370" s="189"/>
      <c r="L370" s="189"/>
      <c r="M370" s="189"/>
      <c r="N370" s="189"/>
      <c r="O370" s="211"/>
      <c r="P370" s="210"/>
    </row>
    <row r="371" spans="2:16" s="191" customFormat="1" ht="15.75" x14ac:dyDescent="0.25">
      <c r="B371" s="189"/>
      <c r="C371" s="190"/>
      <c r="D371" s="190" t="str">
        <f t="shared" si="10"/>
        <v/>
      </c>
      <c r="E371" s="189" t="str">
        <f t="shared" si="11"/>
        <v/>
      </c>
      <c r="F371" s="189" t="str">
        <f>IF(ISNA(VLOOKUP(D371,'Standard Smelter Names'!$B$3:$E$187,4,FALSE)),"",VLOOKUP(D371,'Standard Smelter Names'!$B$3:$E$187,4,FALSE))</f>
        <v/>
      </c>
      <c r="G371" s="189"/>
      <c r="H371" s="189"/>
      <c r="I371" s="189"/>
      <c r="J371" s="189"/>
      <c r="K371" s="189"/>
      <c r="L371" s="189"/>
      <c r="M371" s="189"/>
      <c r="N371" s="189"/>
      <c r="O371" s="211"/>
      <c r="P371" s="210"/>
    </row>
    <row r="372" spans="2:16" s="191" customFormat="1" ht="15.75" x14ac:dyDescent="0.25">
      <c r="B372" s="189"/>
      <c r="C372" s="190"/>
      <c r="D372" s="190" t="str">
        <f t="shared" si="10"/>
        <v/>
      </c>
      <c r="E372" s="189" t="str">
        <f t="shared" si="11"/>
        <v/>
      </c>
      <c r="F372" s="189" t="str">
        <f>IF(ISNA(VLOOKUP(D372,'Standard Smelter Names'!$B$3:$E$187,4,FALSE)),"",VLOOKUP(D372,'Standard Smelter Names'!$B$3:$E$187,4,FALSE))</f>
        <v/>
      </c>
      <c r="G372" s="189"/>
      <c r="H372" s="189"/>
      <c r="I372" s="189"/>
      <c r="J372" s="189"/>
      <c r="K372" s="189"/>
      <c r="L372" s="189"/>
      <c r="M372" s="189"/>
      <c r="N372" s="189"/>
      <c r="O372" s="211"/>
      <c r="P372" s="210"/>
    </row>
    <row r="373" spans="2:16" s="191" customFormat="1" ht="15.75" x14ac:dyDescent="0.25">
      <c r="B373" s="189"/>
      <c r="C373" s="190"/>
      <c r="D373" s="190" t="str">
        <f t="shared" si="10"/>
        <v/>
      </c>
      <c r="E373" s="189" t="str">
        <f t="shared" si="11"/>
        <v/>
      </c>
      <c r="F373" s="189" t="str">
        <f>IF(ISNA(VLOOKUP(D373,'Standard Smelter Names'!$B$3:$E$187,4,FALSE)),"",VLOOKUP(D373,'Standard Smelter Names'!$B$3:$E$187,4,FALSE))</f>
        <v/>
      </c>
      <c r="G373" s="189"/>
      <c r="H373" s="189"/>
      <c r="I373" s="189"/>
      <c r="J373" s="189"/>
      <c r="K373" s="189"/>
      <c r="L373" s="189"/>
      <c r="M373" s="189"/>
      <c r="N373" s="189"/>
      <c r="O373" s="211"/>
      <c r="P373" s="210"/>
    </row>
    <row r="374" spans="2:16" s="191" customFormat="1" ht="15.75" x14ac:dyDescent="0.25">
      <c r="B374" s="189"/>
      <c r="C374" s="190"/>
      <c r="D374" s="190" t="str">
        <f t="shared" si="10"/>
        <v/>
      </c>
      <c r="E374" s="189" t="str">
        <f t="shared" si="11"/>
        <v/>
      </c>
      <c r="F374" s="189" t="str">
        <f>IF(ISNA(VLOOKUP(D374,'Standard Smelter Names'!$B$3:$E$187,4,FALSE)),"",VLOOKUP(D374,'Standard Smelter Names'!$B$3:$E$187,4,FALSE))</f>
        <v/>
      </c>
      <c r="G374" s="189"/>
      <c r="H374" s="189"/>
      <c r="I374" s="189"/>
      <c r="J374" s="189"/>
      <c r="K374" s="189"/>
      <c r="L374" s="189"/>
      <c r="M374" s="189"/>
      <c r="N374" s="189"/>
      <c r="O374" s="211"/>
      <c r="P374" s="210"/>
    </row>
    <row r="375" spans="2:16" s="191" customFormat="1" ht="15.75" x14ac:dyDescent="0.25">
      <c r="B375" s="189"/>
      <c r="C375" s="190"/>
      <c r="D375" s="190" t="str">
        <f t="shared" si="10"/>
        <v/>
      </c>
      <c r="E375" s="189" t="str">
        <f t="shared" si="11"/>
        <v/>
      </c>
      <c r="F375" s="189" t="str">
        <f>IF(ISNA(VLOOKUP(D375,'Standard Smelter Names'!$B$3:$E$187,4,FALSE)),"",VLOOKUP(D375,'Standard Smelter Names'!$B$3:$E$187,4,FALSE))</f>
        <v/>
      </c>
      <c r="G375" s="189"/>
      <c r="H375" s="189"/>
      <c r="I375" s="189"/>
      <c r="J375" s="189"/>
      <c r="K375" s="189"/>
      <c r="L375" s="189"/>
      <c r="M375" s="189"/>
      <c r="N375" s="189"/>
      <c r="O375" s="211"/>
      <c r="P375" s="210"/>
    </row>
    <row r="376" spans="2:16" s="191" customFormat="1" ht="15.75" x14ac:dyDescent="0.25">
      <c r="B376" s="189"/>
      <c r="C376" s="190"/>
      <c r="D376" s="190" t="str">
        <f t="shared" si="10"/>
        <v/>
      </c>
      <c r="E376" s="189" t="str">
        <f t="shared" si="11"/>
        <v/>
      </c>
      <c r="F376" s="189" t="str">
        <f>IF(ISNA(VLOOKUP(D376,'Standard Smelter Names'!$B$3:$E$187,4,FALSE)),"",VLOOKUP(D376,'Standard Smelter Names'!$B$3:$E$187,4,FALSE))</f>
        <v/>
      </c>
      <c r="G376" s="189"/>
      <c r="H376" s="189"/>
      <c r="I376" s="189"/>
      <c r="J376" s="189"/>
      <c r="K376" s="189"/>
      <c r="L376" s="189"/>
      <c r="M376" s="189"/>
      <c r="N376" s="189"/>
      <c r="O376" s="211"/>
      <c r="P376" s="210"/>
    </row>
    <row r="377" spans="2:16" s="191" customFormat="1" ht="15.75" x14ac:dyDescent="0.25">
      <c r="B377" s="189"/>
      <c r="C377" s="190"/>
      <c r="D377" s="190" t="str">
        <f t="shared" si="10"/>
        <v/>
      </c>
      <c r="E377" s="189" t="str">
        <f t="shared" si="11"/>
        <v/>
      </c>
      <c r="F377" s="189" t="str">
        <f>IF(ISNA(VLOOKUP(D377,'Standard Smelter Names'!$B$3:$E$187,4,FALSE)),"",VLOOKUP(D377,'Standard Smelter Names'!$B$3:$E$187,4,FALSE))</f>
        <v/>
      </c>
      <c r="G377" s="189"/>
      <c r="H377" s="189"/>
      <c r="I377" s="189"/>
      <c r="J377" s="189"/>
      <c r="K377" s="189"/>
      <c r="L377" s="189"/>
      <c r="M377" s="189"/>
      <c r="N377" s="189"/>
      <c r="O377" s="211"/>
      <c r="P377" s="210"/>
    </row>
    <row r="378" spans="2:16" s="191" customFormat="1" ht="15.75" x14ac:dyDescent="0.25">
      <c r="B378" s="189"/>
      <c r="C378" s="190"/>
      <c r="D378" s="190" t="str">
        <f t="shared" si="10"/>
        <v/>
      </c>
      <c r="E378" s="189" t="str">
        <f t="shared" si="11"/>
        <v/>
      </c>
      <c r="F378" s="189" t="str">
        <f>IF(ISNA(VLOOKUP(D378,'Standard Smelter Names'!$B$3:$E$187,4,FALSE)),"",VLOOKUP(D378,'Standard Smelter Names'!$B$3:$E$187,4,FALSE))</f>
        <v/>
      </c>
      <c r="G378" s="189"/>
      <c r="H378" s="189"/>
      <c r="I378" s="189"/>
      <c r="J378" s="189"/>
      <c r="K378" s="189"/>
      <c r="L378" s="189"/>
      <c r="M378" s="189"/>
      <c r="N378" s="189"/>
      <c r="O378" s="211"/>
      <c r="P378" s="210"/>
    </row>
    <row r="379" spans="2:16" s="191" customFormat="1" ht="15.75" x14ac:dyDescent="0.25">
      <c r="B379" s="189"/>
      <c r="C379" s="190"/>
      <c r="D379" s="190" t="str">
        <f t="shared" si="10"/>
        <v/>
      </c>
      <c r="E379" s="189" t="str">
        <f t="shared" si="11"/>
        <v/>
      </c>
      <c r="F379" s="189" t="str">
        <f>IF(ISNA(VLOOKUP(D379,'Standard Smelter Names'!$B$3:$E$187,4,FALSE)),"",VLOOKUP(D379,'Standard Smelter Names'!$B$3:$E$187,4,FALSE))</f>
        <v/>
      </c>
      <c r="G379" s="189"/>
      <c r="H379" s="189"/>
      <c r="I379" s="189"/>
      <c r="J379" s="189"/>
      <c r="K379" s="189"/>
      <c r="L379" s="189"/>
      <c r="M379" s="189"/>
      <c r="N379" s="189"/>
      <c r="O379" s="211"/>
      <c r="P379" s="210"/>
    </row>
    <row r="380" spans="2:16" s="191" customFormat="1" ht="15.75" x14ac:dyDescent="0.25">
      <c r="B380" s="189"/>
      <c r="C380" s="190"/>
      <c r="D380" s="190" t="str">
        <f t="shared" si="10"/>
        <v/>
      </c>
      <c r="E380" s="189" t="str">
        <f t="shared" si="11"/>
        <v/>
      </c>
      <c r="F380" s="189" t="str">
        <f>IF(ISNA(VLOOKUP(D380,'Standard Smelter Names'!$B$3:$E$187,4,FALSE)),"",VLOOKUP(D380,'Standard Smelter Names'!$B$3:$E$187,4,FALSE))</f>
        <v/>
      </c>
      <c r="G380" s="189"/>
      <c r="H380" s="189"/>
      <c r="I380" s="189"/>
      <c r="J380" s="189"/>
      <c r="K380" s="189"/>
      <c r="L380" s="189"/>
      <c r="M380" s="189"/>
      <c r="N380" s="189"/>
      <c r="O380" s="211"/>
      <c r="P380" s="210"/>
    </row>
    <row r="381" spans="2:16" s="191" customFormat="1" ht="15.75" x14ac:dyDescent="0.25">
      <c r="B381" s="189"/>
      <c r="C381" s="190"/>
      <c r="D381" s="190" t="str">
        <f t="shared" si="10"/>
        <v/>
      </c>
      <c r="E381" s="189" t="str">
        <f t="shared" si="11"/>
        <v/>
      </c>
      <c r="F381" s="189" t="str">
        <f>IF(ISNA(VLOOKUP(D381,'Standard Smelter Names'!$B$3:$E$187,4,FALSE)),"",VLOOKUP(D381,'Standard Smelter Names'!$B$3:$E$187,4,FALSE))</f>
        <v/>
      </c>
      <c r="G381" s="189"/>
      <c r="H381" s="189"/>
      <c r="I381" s="189"/>
      <c r="J381" s="189"/>
      <c r="K381" s="189"/>
      <c r="L381" s="189"/>
      <c r="M381" s="189"/>
      <c r="N381" s="189"/>
      <c r="O381" s="211"/>
      <c r="P381" s="210"/>
    </row>
    <row r="382" spans="2:16" s="191" customFormat="1" ht="15.75" x14ac:dyDescent="0.25">
      <c r="B382" s="189"/>
      <c r="C382" s="190"/>
      <c r="D382" s="190" t="str">
        <f t="shared" si="10"/>
        <v/>
      </c>
      <c r="E382" s="189" t="str">
        <f t="shared" si="11"/>
        <v/>
      </c>
      <c r="F382" s="189" t="str">
        <f>IF(ISNA(VLOOKUP(D382,'Standard Smelter Names'!$B$3:$E$187,4,FALSE)),"",VLOOKUP(D382,'Standard Smelter Names'!$B$3:$E$187,4,FALSE))</f>
        <v/>
      </c>
      <c r="G382" s="189"/>
      <c r="H382" s="189"/>
      <c r="I382" s="189"/>
      <c r="J382" s="189"/>
      <c r="K382" s="189"/>
      <c r="L382" s="189"/>
      <c r="M382" s="189"/>
      <c r="N382" s="189"/>
      <c r="O382" s="211"/>
      <c r="P382" s="210"/>
    </row>
    <row r="383" spans="2:16" s="191" customFormat="1" ht="15.75" x14ac:dyDescent="0.25">
      <c r="B383" s="189"/>
      <c r="C383" s="190"/>
      <c r="D383" s="190" t="str">
        <f t="shared" si="10"/>
        <v/>
      </c>
      <c r="E383" s="189" t="str">
        <f t="shared" si="11"/>
        <v/>
      </c>
      <c r="F383" s="189" t="str">
        <f>IF(ISNA(VLOOKUP(D383,'Standard Smelter Names'!$B$3:$E$187,4,FALSE)),"",VLOOKUP(D383,'Standard Smelter Names'!$B$3:$E$187,4,FALSE))</f>
        <v/>
      </c>
      <c r="G383" s="189"/>
      <c r="H383" s="189"/>
      <c r="I383" s="189"/>
      <c r="J383" s="189"/>
      <c r="K383" s="189"/>
      <c r="L383" s="189"/>
      <c r="M383" s="189"/>
      <c r="N383" s="189"/>
      <c r="O383" s="211"/>
      <c r="P383" s="210"/>
    </row>
    <row r="384" spans="2:16" s="191" customFormat="1" ht="15.75" x14ac:dyDescent="0.25">
      <c r="B384" s="189"/>
      <c r="C384" s="190"/>
      <c r="D384" s="190" t="str">
        <f t="shared" si="10"/>
        <v/>
      </c>
      <c r="E384" s="189" t="str">
        <f t="shared" si="11"/>
        <v/>
      </c>
      <c r="F384" s="189" t="str">
        <f>IF(ISNA(VLOOKUP(D384,'Standard Smelter Names'!$B$3:$E$187,4,FALSE)),"",VLOOKUP(D384,'Standard Smelter Names'!$B$3:$E$187,4,FALSE))</f>
        <v/>
      </c>
      <c r="G384" s="189"/>
      <c r="H384" s="189"/>
      <c r="I384" s="189"/>
      <c r="J384" s="189"/>
      <c r="K384" s="189"/>
      <c r="L384" s="189"/>
      <c r="M384" s="189"/>
      <c r="N384" s="189"/>
      <c r="O384" s="211"/>
      <c r="P384" s="210"/>
    </row>
    <row r="385" spans="2:16" s="191" customFormat="1" ht="15.75" x14ac:dyDescent="0.25">
      <c r="B385" s="189"/>
      <c r="C385" s="190"/>
      <c r="D385" s="190" t="str">
        <f t="shared" si="10"/>
        <v/>
      </c>
      <c r="E385" s="189" t="str">
        <f t="shared" si="11"/>
        <v/>
      </c>
      <c r="F385" s="189" t="str">
        <f>IF(ISNA(VLOOKUP(D385,'Standard Smelter Names'!$B$3:$E$187,4,FALSE)),"",VLOOKUP(D385,'Standard Smelter Names'!$B$3:$E$187,4,FALSE))</f>
        <v/>
      </c>
      <c r="G385" s="189"/>
      <c r="H385" s="189"/>
      <c r="I385" s="189"/>
      <c r="J385" s="189"/>
      <c r="K385" s="189"/>
      <c r="L385" s="189"/>
      <c r="M385" s="189"/>
      <c r="N385" s="189"/>
      <c r="O385" s="211"/>
      <c r="P385" s="210"/>
    </row>
    <row r="386" spans="2:16" s="191" customFormat="1" ht="15.75" x14ac:dyDescent="0.25">
      <c r="B386" s="189"/>
      <c r="C386" s="190"/>
      <c r="D386" s="190" t="str">
        <f t="shared" si="10"/>
        <v/>
      </c>
      <c r="E386" s="189" t="str">
        <f t="shared" si="11"/>
        <v/>
      </c>
      <c r="F386" s="189" t="str">
        <f>IF(ISNA(VLOOKUP(D386,'Standard Smelter Names'!$B$3:$E$187,4,FALSE)),"",VLOOKUP(D386,'Standard Smelter Names'!$B$3:$E$187,4,FALSE))</f>
        <v/>
      </c>
      <c r="G386" s="189"/>
      <c r="H386" s="189"/>
      <c r="I386" s="189"/>
      <c r="J386" s="189"/>
      <c r="K386" s="189"/>
      <c r="L386" s="189"/>
      <c r="M386" s="189"/>
      <c r="N386" s="189"/>
      <c r="O386" s="211"/>
      <c r="P386" s="210"/>
    </row>
    <row r="387" spans="2:16" s="191" customFormat="1" ht="15.75" x14ac:dyDescent="0.25">
      <c r="B387" s="189"/>
      <c r="C387" s="190"/>
      <c r="D387" s="190" t="str">
        <f t="shared" si="10"/>
        <v/>
      </c>
      <c r="E387" s="189" t="str">
        <f t="shared" si="11"/>
        <v/>
      </c>
      <c r="F387" s="189" t="str">
        <f>IF(ISNA(VLOOKUP(D387,'Standard Smelter Names'!$B$3:$E$187,4,FALSE)),"",VLOOKUP(D387,'Standard Smelter Names'!$B$3:$E$187,4,FALSE))</f>
        <v/>
      </c>
      <c r="G387" s="189"/>
      <c r="H387" s="189"/>
      <c r="I387" s="189"/>
      <c r="J387" s="189"/>
      <c r="K387" s="189"/>
      <c r="L387" s="189"/>
      <c r="M387" s="189"/>
      <c r="N387" s="189"/>
      <c r="O387" s="211"/>
      <c r="P387" s="210"/>
    </row>
    <row r="388" spans="2:16" s="191" customFormat="1" ht="15.75" x14ac:dyDescent="0.25">
      <c r="B388" s="189"/>
      <c r="C388" s="190"/>
      <c r="D388" s="190" t="str">
        <f t="shared" si="10"/>
        <v/>
      </c>
      <c r="E388" s="189" t="str">
        <f t="shared" si="11"/>
        <v/>
      </c>
      <c r="F388" s="189" t="str">
        <f>IF(ISNA(VLOOKUP(D388,'Standard Smelter Names'!$B$3:$E$187,4,FALSE)),"",VLOOKUP(D388,'Standard Smelter Names'!$B$3:$E$187,4,FALSE))</f>
        <v/>
      </c>
      <c r="G388" s="189"/>
      <c r="H388" s="189"/>
      <c r="I388" s="189"/>
      <c r="J388" s="189"/>
      <c r="K388" s="189"/>
      <c r="L388" s="189"/>
      <c r="M388" s="189"/>
      <c r="N388" s="189"/>
      <c r="O388" s="211"/>
      <c r="P388" s="210"/>
    </row>
    <row r="389" spans="2:16" s="191" customFormat="1" ht="15.75" x14ac:dyDescent="0.25">
      <c r="B389" s="189"/>
      <c r="C389" s="190"/>
      <c r="D389" s="190" t="str">
        <f t="shared" ref="D389:D452" si="12">IF(ISNA(VLOOKUP(C389,$G$2525:$I$2929,3,FALSE)),"",VLOOKUP(C389,$G$2525:$I$2929,3,FALSE))</f>
        <v/>
      </c>
      <c r="E389" s="189" t="str">
        <f t="shared" ref="E389:E452" si="13">IF(ISNA(VLOOKUP(C389,$G$2525:$I$2929,2,FALSE)),"",VLOOKUP(C389,$G$2525:$I$2929,2,FALSE))</f>
        <v/>
      </c>
      <c r="F389" s="189" t="str">
        <f>IF(ISNA(VLOOKUP(D389,'Standard Smelter Names'!$B$3:$E$187,4,FALSE)),"",VLOOKUP(D389,'Standard Smelter Names'!$B$3:$E$187,4,FALSE))</f>
        <v/>
      </c>
      <c r="G389" s="189"/>
      <c r="H389" s="189"/>
      <c r="I389" s="189"/>
      <c r="J389" s="189"/>
      <c r="K389" s="189"/>
      <c r="L389" s="189"/>
      <c r="M389" s="189"/>
      <c r="N389" s="189"/>
      <c r="O389" s="211"/>
      <c r="P389" s="210"/>
    </row>
    <row r="390" spans="2:16" s="191" customFormat="1" ht="15.75" x14ac:dyDescent="0.25">
      <c r="B390" s="189"/>
      <c r="C390" s="190"/>
      <c r="D390" s="190" t="str">
        <f t="shared" si="12"/>
        <v/>
      </c>
      <c r="E390" s="189" t="str">
        <f t="shared" si="13"/>
        <v/>
      </c>
      <c r="F390" s="189" t="str">
        <f>IF(ISNA(VLOOKUP(D390,'Standard Smelter Names'!$B$3:$E$187,4,FALSE)),"",VLOOKUP(D390,'Standard Smelter Names'!$B$3:$E$187,4,FALSE))</f>
        <v/>
      </c>
      <c r="G390" s="189"/>
      <c r="H390" s="189"/>
      <c r="I390" s="189"/>
      <c r="J390" s="189"/>
      <c r="K390" s="189"/>
      <c r="L390" s="189"/>
      <c r="M390" s="189"/>
      <c r="N390" s="189"/>
      <c r="O390" s="211"/>
      <c r="P390" s="210"/>
    </row>
    <row r="391" spans="2:16" s="191" customFormat="1" ht="15.75" x14ac:dyDescent="0.25">
      <c r="B391" s="189"/>
      <c r="C391" s="190"/>
      <c r="D391" s="190" t="str">
        <f t="shared" si="12"/>
        <v/>
      </c>
      <c r="E391" s="189" t="str">
        <f t="shared" si="13"/>
        <v/>
      </c>
      <c r="F391" s="189" t="str">
        <f>IF(ISNA(VLOOKUP(D391,'Standard Smelter Names'!$B$3:$E$187,4,FALSE)),"",VLOOKUP(D391,'Standard Smelter Names'!$B$3:$E$187,4,FALSE))</f>
        <v/>
      </c>
      <c r="G391" s="189"/>
      <c r="H391" s="189"/>
      <c r="I391" s="189"/>
      <c r="J391" s="189"/>
      <c r="K391" s="189"/>
      <c r="L391" s="189"/>
      <c r="M391" s="189"/>
      <c r="N391" s="189"/>
      <c r="O391" s="211"/>
      <c r="P391" s="210"/>
    </row>
    <row r="392" spans="2:16" s="191" customFormat="1" ht="15.75" x14ac:dyDescent="0.25">
      <c r="B392" s="189"/>
      <c r="C392" s="190"/>
      <c r="D392" s="190" t="str">
        <f t="shared" si="12"/>
        <v/>
      </c>
      <c r="E392" s="189" t="str">
        <f t="shared" si="13"/>
        <v/>
      </c>
      <c r="F392" s="189" t="str">
        <f>IF(ISNA(VLOOKUP(D392,'Standard Smelter Names'!$B$3:$E$187,4,FALSE)),"",VLOOKUP(D392,'Standard Smelter Names'!$B$3:$E$187,4,FALSE))</f>
        <v/>
      </c>
      <c r="G392" s="189"/>
      <c r="H392" s="189"/>
      <c r="I392" s="189"/>
      <c r="J392" s="189"/>
      <c r="K392" s="189"/>
      <c r="L392" s="189"/>
      <c r="M392" s="189"/>
      <c r="N392" s="189"/>
      <c r="O392" s="211"/>
      <c r="P392" s="210"/>
    </row>
    <row r="393" spans="2:16" s="191" customFormat="1" ht="15.75" x14ac:dyDescent="0.25">
      <c r="B393" s="189"/>
      <c r="C393" s="190"/>
      <c r="D393" s="190" t="str">
        <f t="shared" si="12"/>
        <v/>
      </c>
      <c r="E393" s="189" t="str">
        <f t="shared" si="13"/>
        <v/>
      </c>
      <c r="F393" s="189" t="str">
        <f>IF(ISNA(VLOOKUP(D393,'Standard Smelter Names'!$B$3:$E$187,4,FALSE)),"",VLOOKUP(D393,'Standard Smelter Names'!$B$3:$E$187,4,FALSE))</f>
        <v/>
      </c>
      <c r="G393" s="189"/>
      <c r="H393" s="189"/>
      <c r="I393" s="189"/>
      <c r="J393" s="189"/>
      <c r="K393" s="189"/>
      <c r="L393" s="189"/>
      <c r="M393" s="189"/>
      <c r="N393" s="189"/>
      <c r="O393" s="211"/>
      <c r="P393" s="210"/>
    </row>
    <row r="394" spans="2:16" s="191" customFormat="1" ht="15.75" x14ac:dyDescent="0.25">
      <c r="B394" s="189"/>
      <c r="C394" s="190"/>
      <c r="D394" s="190" t="str">
        <f t="shared" si="12"/>
        <v/>
      </c>
      <c r="E394" s="189" t="str">
        <f t="shared" si="13"/>
        <v/>
      </c>
      <c r="F394" s="189" t="str">
        <f>IF(ISNA(VLOOKUP(D394,'Standard Smelter Names'!$B$3:$E$187,4,FALSE)),"",VLOOKUP(D394,'Standard Smelter Names'!$B$3:$E$187,4,FALSE))</f>
        <v/>
      </c>
      <c r="G394" s="189"/>
      <c r="H394" s="189"/>
      <c r="I394" s="189"/>
      <c r="J394" s="189"/>
      <c r="K394" s="189"/>
      <c r="L394" s="189"/>
      <c r="M394" s="189"/>
      <c r="N394" s="189"/>
      <c r="O394" s="211"/>
      <c r="P394" s="210"/>
    </row>
    <row r="395" spans="2:16" s="191" customFormat="1" ht="15.75" x14ac:dyDescent="0.25">
      <c r="B395" s="189"/>
      <c r="C395" s="190"/>
      <c r="D395" s="190" t="str">
        <f t="shared" si="12"/>
        <v/>
      </c>
      <c r="E395" s="189" t="str">
        <f t="shared" si="13"/>
        <v/>
      </c>
      <c r="F395" s="189" t="str">
        <f>IF(ISNA(VLOOKUP(D395,'Standard Smelter Names'!$B$3:$E$187,4,FALSE)),"",VLOOKUP(D395,'Standard Smelter Names'!$B$3:$E$187,4,FALSE))</f>
        <v/>
      </c>
      <c r="G395" s="189"/>
      <c r="H395" s="189"/>
      <c r="I395" s="189"/>
      <c r="J395" s="189"/>
      <c r="K395" s="189"/>
      <c r="L395" s="189"/>
      <c r="M395" s="189"/>
      <c r="N395" s="189"/>
      <c r="O395" s="211"/>
      <c r="P395" s="210"/>
    </row>
    <row r="396" spans="2:16" s="191" customFormat="1" ht="15.75" x14ac:dyDescent="0.25">
      <c r="B396" s="189"/>
      <c r="C396" s="190"/>
      <c r="D396" s="190" t="str">
        <f t="shared" si="12"/>
        <v/>
      </c>
      <c r="E396" s="189" t="str">
        <f t="shared" si="13"/>
        <v/>
      </c>
      <c r="F396" s="189" t="str">
        <f>IF(ISNA(VLOOKUP(D396,'Standard Smelter Names'!$B$3:$E$187,4,FALSE)),"",VLOOKUP(D396,'Standard Smelter Names'!$B$3:$E$187,4,FALSE))</f>
        <v/>
      </c>
      <c r="G396" s="189"/>
      <c r="H396" s="189"/>
      <c r="I396" s="189"/>
      <c r="J396" s="189"/>
      <c r="K396" s="189"/>
      <c r="L396" s="189"/>
      <c r="M396" s="189"/>
      <c r="N396" s="189"/>
      <c r="O396" s="211"/>
      <c r="P396" s="210"/>
    </row>
    <row r="397" spans="2:16" s="191" customFormat="1" ht="15.75" x14ac:dyDescent="0.25">
      <c r="B397" s="189"/>
      <c r="C397" s="190"/>
      <c r="D397" s="190" t="str">
        <f t="shared" si="12"/>
        <v/>
      </c>
      <c r="E397" s="189" t="str">
        <f t="shared" si="13"/>
        <v/>
      </c>
      <c r="F397" s="189" t="str">
        <f>IF(ISNA(VLOOKUP(D397,'Standard Smelter Names'!$B$3:$E$187,4,FALSE)),"",VLOOKUP(D397,'Standard Smelter Names'!$B$3:$E$187,4,FALSE))</f>
        <v/>
      </c>
      <c r="G397" s="189"/>
      <c r="H397" s="189"/>
      <c r="I397" s="189"/>
      <c r="J397" s="189"/>
      <c r="K397" s="189"/>
      <c r="L397" s="189"/>
      <c r="M397" s="189"/>
      <c r="N397" s="189"/>
      <c r="O397" s="211"/>
      <c r="P397" s="210"/>
    </row>
    <row r="398" spans="2:16" s="191" customFormat="1" ht="15.75" x14ac:dyDescent="0.25">
      <c r="B398" s="189"/>
      <c r="C398" s="190"/>
      <c r="D398" s="190" t="str">
        <f t="shared" si="12"/>
        <v/>
      </c>
      <c r="E398" s="189" t="str">
        <f t="shared" si="13"/>
        <v/>
      </c>
      <c r="F398" s="189" t="str">
        <f>IF(ISNA(VLOOKUP(D398,'Standard Smelter Names'!$B$3:$E$187,4,FALSE)),"",VLOOKUP(D398,'Standard Smelter Names'!$B$3:$E$187,4,FALSE))</f>
        <v/>
      </c>
      <c r="G398" s="189"/>
      <c r="H398" s="189"/>
      <c r="I398" s="189"/>
      <c r="J398" s="189"/>
      <c r="K398" s="189"/>
      <c r="L398" s="189"/>
      <c r="M398" s="189"/>
      <c r="N398" s="189"/>
      <c r="O398" s="211"/>
      <c r="P398" s="210"/>
    </row>
    <row r="399" spans="2:16" s="191" customFormat="1" ht="15.75" x14ac:dyDescent="0.25">
      <c r="B399" s="189"/>
      <c r="C399" s="190"/>
      <c r="D399" s="190" t="str">
        <f t="shared" si="12"/>
        <v/>
      </c>
      <c r="E399" s="189" t="str">
        <f t="shared" si="13"/>
        <v/>
      </c>
      <c r="F399" s="189" t="str">
        <f>IF(ISNA(VLOOKUP(D399,'Standard Smelter Names'!$B$3:$E$187,4,FALSE)),"",VLOOKUP(D399,'Standard Smelter Names'!$B$3:$E$187,4,FALSE))</f>
        <v/>
      </c>
      <c r="G399" s="189"/>
      <c r="H399" s="189"/>
      <c r="I399" s="189"/>
      <c r="J399" s="189"/>
      <c r="K399" s="189"/>
      <c r="L399" s="189"/>
      <c r="M399" s="189"/>
      <c r="N399" s="189"/>
      <c r="O399" s="211"/>
      <c r="P399" s="210"/>
    </row>
    <row r="400" spans="2:16" s="191" customFormat="1" ht="15.75" x14ac:dyDescent="0.25">
      <c r="B400" s="189"/>
      <c r="C400" s="190"/>
      <c r="D400" s="190" t="str">
        <f t="shared" si="12"/>
        <v/>
      </c>
      <c r="E400" s="189" t="str">
        <f t="shared" si="13"/>
        <v/>
      </c>
      <c r="F400" s="189" t="str">
        <f>IF(ISNA(VLOOKUP(D400,'Standard Smelter Names'!$B$3:$E$187,4,FALSE)),"",VLOOKUP(D400,'Standard Smelter Names'!$B$3:$E$187,4,FALSE))</f>
        <v/>
      </c>
      <c r="G400" s="189"/>
      <c r="H400" s="189"/>
      <c r="I400" s="189"/>
      <c r="J400" s="189"/>
      <c r="K400" s="189"/>
      <c r="L400" s="189"/>
      <c r="M400" s="189"/>
      <c r="N400" s="189"/>
      <c r="O400" s="211"/>
      <c r="P400" s="210"/>
    </row>
    <row r="401" spans="2:16" s="191" customFormat="1" ht="15.75" x14ac:dyDescent="0.25">
      <c r="B401" s="189"/>
      <c r="C401" s="190"/>
      <c r="D401" s="190" t="str">
        <f t="shared" si="12"/>
        <v/>
      </c>
      <c r="E401" s="189" t="str">
        <f t="shared" si="13"/>
        <v/>
      </c>
      <c r="F401" s="189" t="str">
        <f>IF(ISNA(VLOOKUP(D401,'Standard Smelter Names'!$B$3:$E$187,4,FALSE)),"",VLOOKUP(D401,'Standard Smelter Names'!$B$3:$E$187,4,FALSE))</f>
        <v/>
      </c>
      <c r="G401" s="189"/>
      <c r="H401" s="189"/>
      <c r="I401" s="189"/>
      <c r="J401" s="189"/>
      <c r="K401" s="189"/>
      <c r="L401" s="189"/>
      <c r="M401" s="189"/>
      <c r="N401" s="189"/>
      <c r="O401" s="211"/>
      <c r="P401" s="210"/>
    </row>
    <row r="402" spans="2:16" s="191" customFormat="1" ht="15.75" x14ac:dyDescent="0.25">
      <c r="B402" s="189"/>
      <c r="C402" s="190"/>
      <c r="D402" s="190" t="str">
        <f t="shared" si="12"/>
        <v/>
      </c>
      <c r="E402" s="189" t="str">
        <f t="shared" si="13"/>
        <v/>
      </c>
      <c r="F402" s="189" t="str">
        <f>IF(ISNA(VLOOKUP(D402,'Standard Smelter Names'!$B$3:$E$187,4,FALSE)),"",VLOOKUP(D402,'Standard Smelter Names'!$B$3:$E$187,4,FALSE))</f>
        <v/>
      </c>
      <c r="G402" s="189"/>
      <c r="H402" s="189"/>
      <c r="I402" s="189"/>
      <c r="J402" s="189"/>
      <c r="K402" s="189"/>
      <c r="L402" s="189"/>
      <c r="M402" s="189"/>
      <c r="N402" s="189"/>
      <c r="O402" s="211"/>
      <c r="P402" s="210"/>
    </row>
    <row r="403" spans="2:16" s="191" customFormat="1" ht="15.75" x14ac:dyDescent="0.25">
      <c r="B403" s="189"/>
      <c r="C403" s="190"/>
      <c r="D403" s="190" t="str">
        <f t="shared" si="12"/>
        <v/>
      </c>
      <c r="E403" s="189" t="str">
        <f t="shared" si="13"/>
        <v/>
      </c>
      <c r="F403" s="189" t="str">
        <f>IF(ISNA(VLOOKUP(D403,'Standard Smelter Names'!$B$3:$E$187,4,FALSE)),"",VLOOKUP(D403,'Standard Smelter Names'!$B$3:$E$187,4,FALSE))</f>
        <v/>
      </c>
      <c r="G403" s="189"/>
      <c r="H403" s="189"/>
      <c r="I403" s="189"/>
      <c r="J403" s="189"/>
      <c r="K403" s="189"/>
      <c r="L403" s="189"/>
      <c r="M403" s="189"/>
      <c r="N403" s="189"/>
      <c r="O403" s="211"/>
      <c r="P403" s="210"/>
    </row>
    <row r="404" spans="2:16" s="191" customFormat="1" ht="15.75" x14ac:dyDescent="0.25">
      <c r="B404" s="189"/>
      <c r="C404" s="190"/>
      <c r="D404" s="190" t="str">
        <f t="shared" si="12"/>
        <v/>
      </c>
      <c r="E404" s="189" t="str">
        <f t="shared" si="13"/>
        <v/>
      </c>
      <c r="F404" s="189" t="str">
        <f>IF(ISNA(VLOOKUP(D404,'Standard Smelter Names'!$B$3:$E$187,4,FALSE)),"",VLOOKUP(D404,'Standard Smelter Names'!$B$3:$E$187,4,FALSE))</f>
        <v/>
      </c>
      <c r="G404" s="189"/>
      <c r="H404" s="189"/>
      <c r="I404" s="189"/>
      <c r="J404" s="189"/>
      <c r="K404" s="189"/>
      <c r="L404" s="189"/>
      <c r="M404" s="189"/>
      <c r="N404" s="189"/>
      <c r="O404" s="211"/>
      <c r="P404" s="210"/>
    </row>
    <row r="405" spans="2:16" s="191" customFormat="1" ht="15.75" x14ac:dyDescent="0.25">
      <c r="B405" s="189"/>
      <c r="C405" s="190"/>
      <c r="D405" s="190" t="str">
        <f t="shared" si="12"/>
        <v/>
      </c>
      <c r="E405" s="189" t="str">
        <f t="shared" si="13"/>
        <v/>
      </c>
      <c r="F405" s="189" t="str">
        <f>IF(ISNA(VLOOKUP(D405,'Standard Smelter Names'!$B$3:$E$187,4,FALSE)),"",VLOOKUP(D405,'Standard Smelter Names'!$B$3:$E$187,4,FALSE))</f>
        <v/>
      </c>
      <c r="G405" s="189"/>
      <c r="H405" s="189"/>
      <c r="I405" s="189"/>
      <c r="J405" s="189"/>
      <c r="K405" s="189"/>
      <c r="L405" s="189"/>
      <c r="M405" s="189"/>
      <c r="N405" s="189"/>
      <c r="O405" s="211"/>
      <c r="P405" s="210"/>
    </row>
    <row r="406" spans="2:16" s="191" customFormat="1" ht="15.75" x14ac:dyDescent="0.25">
      <c r="B406" s="189"/>
      <c r="C406" s="190"/>
      <c r="D406" s="190" t="str">
        <f t="shared" si="12"/>
        <v/>
      </c>
      <c r="E406" s="189" t="str">
        <f t="shared" si="13"/>
        <v/>
      </c>
      <c r="F406" s="189" t="str">
        <f>IF(ISNA(VLOOKUP(D406,'Standard Smelter Names'!$B$3:$E$187,4,FALSE)),"",VLOOKUP(D406,'Standard Smelter Names'!$B$3:$E$187,4,FALSE))</f>
        <v/>
      </c>
      <c r="G406" s="189"/>
      <c r="H406" s="189"/>
      <c r="I406" s="189"/>
      <c r="J406" s="189"/>
      <c r="K406" s="189"/>
      <c r="L406" s="189"/>
      <c r="M406" s="189"/>
      <c r="N406" s="189"/>
      <c r="O406" s="211"/>
      <c r="P406" s="210"/>
    </row>
    <row r="407" spans="2:16" s="191" customFormat="1" ht="15.75" x14ac:dyDescent="0.25">
      <c r="B407" s="189"/>
      <c r="C407" s="190"/>
      <c r="D407" s="190" t="str">
        <f t="shared" si="12"/>
        <v/>
      </c>
      <c r="E407" s="189" t="str">
        <f t="shared" si="13"/>
        <v/>
      </c>
      <c r="F407" s="189" t="str">
        <f>IF(ISNA(VLOOKUP(D407,'Standard Smelter Names'!$B$3:$E$187,4,FALSE)),"",VLOOKUP(D407,'Standard Smelter Names'!$B$3:$E$187,4,FALSE))</f>
        <v/>
      </c>
      <c r="G407" s="189"/>
      <c r="H407" s="189"/>
      <c r="I407" s="189"/>
      <c r="J407" s="189"/>
      <c r="K407" s="189"/>
      <c r="L407" s="189"/>
      <c r="M407" s="189"/>
      <c r="N407" s="189"/>
      <c r="O407" s="211"/>
      <c r="P407" s="210"/>
    </row>
    <row r="408" spans="2:16" s="191" customFormat="1" ht="15.75" x14ac:dyDescent="0.25">
      <c r="B408" s="189"/>
      <c r="C408" s="190"/>
      <c r="D408" s="190" t="str">
        <f t="shared" si="12"/>
        <v/>
      </c>
      <c r="E408" s="189" t="str">
        <f t="shared" si="13"/>
        <v/>
      </c>
      <c r="F408" s="189" t="str">
        <f>IF(ISNA(VLOOKUP(D408,'Standard Smelter Names'!$B$3:$E$187,4,FALSE)),"",VLOOKUP(D408,'Standard Smelter Names'!$B$3:$E$187,4,FALSE))</f>
        <v/>
      </c>
      <c r="G408" s="189"/>
      <c r="H408" s="189"/>
      <c r="I408" s="189"/>
      <c r="J408" s="189"/>
      <c r="K408" s="189"/>
      <c r="L408" s="189"/>
      <c r="M408" s="189"/>
      <c r="N408" s="189"/>
      <c r="O408" s="211"/>
      <c r="P408" s="210"/>
    </row>
    <row r="409" spans="2:16" s="191" customFormat="1" ht="15.75" x14ac:dyDescent="0.25">
      <c r="B409" s="189"/>
      <c r="C409" s="190"/>
      <c r="D409" s="190" t="str">
        <f t="shared" si="12"/>
        <v/>
      </c>
      <c r="E409" s="189" t="str">
        <f t="shared" si="13"/>
        <v/>
      </c>
      <c r="F409" s="189" t="str">
        <f>IF(ISNA(VLOOKUP(D409,'Standard Smelter Names'!$B$3:$E$187,4,FALSE)),"",VLOOKUP(D409,'Standard Smelter Names'!$B$3:$E$187,4,FALSE))</f>
        <v/>
      </c>
      <c r="G409" s="189"/>
      <c r="H409" s="189"/>
      <c r="I409" s="189"/>
      <c r="J409" s="189"/>
      <c r="K409" s="189"/>
      <c r="L409" s="189"/>
      <c r="M409" s="189"/>
      <c r="N409" s="189"/>
      <c r="O409" s="211"/>
      <c r="P409" s="210"/>
    </row>
    <row r="410" spans="2:16" s="191" customFormat="1" ht="15.75" x14ac:dyDescent="0.25">
      <c r="B410" s="189"/>
      <c r="C410" s="190"/>
      <c r="D410" s="190" t="str">
        <f t="shared" si="12"/>
        <v/>
      </c>
      <c r="E410" s="189" t="str">
        <f t="shared" si="13"/>
        <v/>
      </c>
      <c r="F410" s="189" t="str">
        <f>IF(ISNA(VLOOKUP(D410,'Standard Smelter Names'!$B$3:$E$187,4,FALSE)),"",VLOOKUP(D410,'Standard Smelter Names'!$B$3:$E$187,4,FALSE))</f>
        <v/>
      </c>
      <c r="G410" s="189"/>
      <c r="H410" s="189"/>
      <c r="I410" s="189"/>
      <c r="J410" s="189"/>
      <c r="K410" s="189"/>
      <c r="L410" s="189"/>
      <c r="M410" s="189"/>
      <c r="N410" s="189"/>
      <c r="O410" s="211"/>
      <c r="P410" s="210"/>
    </row>
    <row r="411" spans="2:16" s="191" customFormat="1" ht="15.75" x14ac:dyDescent="0.25">
      <c r="B411" s="189"/>
      <c r="C411" s="190"/>
      <c r="D411" s="190" t="str">
        <f t="shared" si="12"/>
        <v/>
      </c>
      <c r="E411" s="189" t="str">
        <f t="shared" si="13"/>
        <v/>
      </c>
      <c r="F411" s="189" t="str">
        <f>IF(ISNA(VLOOKUP(D411,'Standard Smelter Names'!$B$3:$E$187,4,FALSE)),"",VLOOKUP(D411,'Standard Smelter Names'!$B$3:$E$187,4,FALSE))</f>
        <v/>
      </c>
      <c r="G411" s="189"/>
      <c r="H411" s="189"/>
      <c r="I411" s="189"/>
      <c r="J411" s="189"/>
      <c r="K411" s="189"/>
      <c r="L411" s="189"/>
      <c r="M411" s="189"/>
      <c r="N411" s="189"/>
      <c r="O411" s="211"/>
      <c r="P411" s="210"/>
    </row>
    <row r="412" spans="2:16" s="191" customFormat="1" ht="15.75" x14ac:dyDescent="0.25">
      <c r="B412" s="189"/>
      <c r="C412" s="190"/>
      <c r="D412" s="190" t="str">
        <f t="shared" si="12"/>
        <v/>
      </c>
      <c r="E412" s="189" t="str">
        <f t="shared" si="13"/>
        <v/>
      </c>
      <c r="F412" s="189" t="str">
        <f>IF(ISNA(VLOOKUP(D412,'Standard Smelter Names'!$B$3:$E$187,4,FALSE)),"",VLOOKUP(D412,'Standard Smelter Names'!$B$3:$E$187,4,FALSE))</f>
        <v/>
      </c>
      <c r="G412" s="189"/>
      <c r="H412" s="189"/>
      <c r="I412" s="189"/>
      <c r="J412" s="189"/>
      <c r="K412" s="189"/>
      <c r="L412" s="189"/>
      <c r="M412" s="189"/>
      <c r="N412" s="189"/>
      <c r="O412" s="211"/>
      <c r="P412" s="210"/>
    </row>
    <row r="413" spans="2:16" s="191" customFormat="1" ht="15.75" x14ac:dyDescent="0.25">
      <c r="B413" s="189"/>
      <c r="C413" s="190"/>
      <c r="D413" s="190" t="str">
        <f t="shared" si="12"/>
        <v/>
      </c>
      <c r="E413" s="189" t="str">
        <f t="shared" si="13"/>
        <v/>
      </c>
      <c r="F413" s="189" t="str">
        <f>IF(ISNA(VLOOKUP(D413,'Standard Smelter Names'!$B$3:$E$187,4,FALSE)),"",VLOOKUP(D413,'Standard Smelter Names'!$B$3:$E$187,4,FALSE))</f>
        <v/>
      </c>
      <c r="G413" s="189"/>
      <c r="H413" s="189"/>
      <c r="I413" s="189"/>
      <c r="J413" s="189"/>
      <c r="K413" s="189"/>
      <c r="L413" s="189"/>
      <c r="M413" s="189"/>
      <c r="N413" s="189"/>
      <c r="O413" s="211"/>
      <c r="P413" s="210"/>
    </row>
    <row r="414" spans="2:16" s="191" customFormat="1" ht="15.75" x14ac:dyDescent="0.25">
      <c r="B414" s="189"/>
      <c r="C414" s="190"/>
      <c r="D414" s="190" t="str">
        <f t="shared" si="12"/>
        <v/>
      </c>
      <c r="E414" s="189" t="str">
        <f t="shared" si="13"/>
        <v/>
      </c>
      <c r="F414" s="189" t="str">
        <f>IF(ISNA(VLOOKUP(D414,'Standard Smelter Names'!$B$3:$E$187,4,FALSE)),"",VLOOKUP(D414,'Standard Smelter Names'!$B$3:$E$187,4,FALSE))</f>
        <v/>
      </c>
      <c r="G414" s="189"/>
      <c r="H414" s="189"/>
      <c r="I414" s="189"/>
      <c r="J414" s="189"/>
      <c r="K414" s="189"/>
      <c r="L414" s="189"/>
      <c r="M414" s="189"/>
      <c r="N414" s="189"/>
      <c r="O414" s="211"/>
      <c r="P414" s="210"/>
    </row>
    <row r="415" spans="2:16" s="191" customFormat="1" ht="15.75" x14ac:dyDescent="0.25">
      <c r="B415" s="189"/>
      <c r="C415" s="190"/>
      <c r="D415" s="190" t="str">
        <f t="shared" si="12"/>
        <v/>
      </c>
      <c r="E415" s="189" t="str">
        <f t="shared" si="13"/>
        <v/>
      </c>
      <c r="F415" s="189" t="str">
        <f>IF(ISNA(VLOOKUP(D415,'Standard Smelter Names'!$B$3:$E$187,4,FALSE)),"",VLOOKUP(D415,'Standard Smelter Names'!$B$3:$E$187,4,FALSE))</f>
        <v/>
      </c>
      <c r="G415" s="189"/>
      <c r="H415" s="189"/>
      <c r="I415" s="189"/>
      <c r="J415" s="189"/>
      <c r="K415" s="189"/>
      <c r="L415" s="189"/>
      <c r="M415" s="189"/>
      <c r="N415" s="189"/>
      <c r="O415" s="211"/>
      <c r="P415" s="210"/>
    </row>
    <row r="416" spans="2:16" s="191" customFormat="1" ht="15.75" x14ac:dyDescent="0.25">
      <c r="B416" s="189"/>
      <c r="C416" s="190"/>
      <c r="D416" s="190" t="str">
        <f t="shared" si="12"/>
        <v/>
      </c>
      <c r="E416" s="189" t="str">
        <f t="shared" si="13"/>
        <v/>
      </c>
      <c r="F416" s="189" t="str">
        <f>IF(ISNA(VLOOKUP(D416,'Standard Smelter Names'!$B$3:$E$187,4,FALSE)),"",VLOOKUP(D416,'Standard Smelter Names'!$B$3:$E$187,4,FALSE))</f>
        <v/>
      </c>
      <c r="G416" s="189"/>
      <c r="H416" s="189"/>
      <c r="I416" s="189"/>
      <c r="J416" s="189"/>
      <c r="K416" s="189"/>
      <c r="L416" s="189"/>
      <c r="M416" s="189"/>
      <c r="N416" s="189"/>
      <c r="O416" s="211"/>
      <c r="P416" s="210"/>
    </row>
    <row r="417" spans="2:16" s="191" customFormat="1" ht="15.75" x14ac:dyDescent="0.25">
      <c r="B417" s="189"/>
      <c r="C417" s="190"/>
      <c r="D417" s="190" t="str">
        <f t="shared" si="12"/>
        <v/>
      </c>
      <c r="E417" s="189" t="str">
        <f t="shared" si="13"/>
        <v/>
      </c>
      <c r="F417" s="189" t="str">
        <f>IF(ISNA(VLOOKUP(D417,'Standard Smelter Names'!$B$3:$E$187,4,FALSE)),"",VLOOKUP(D417,'Standard Smelter Names'!$B$3:$E$187,4,FALSE))</f>
        <v/>
      </c>
      <c r="G417" s="189"/>
      <c r="H417" s="189"/>
      <c r="I417" s="189"/>
      <c r="J417" s="189"/>
      <c r="K417" s="189"/>
      <c r="L417" s="189"/>
      <c r="M417" s="189"/>
      <c r="N417" s="189"/>
      <c r="O417" s="211"/>
      <c r="P417" s="210"/>
    </row>
    <row r="418" spans="2:16" s="191" customFormat="1" ht="15.75" x14ac:dyDescent="0.25">
      <c r="B418" s="189"/>
      <c r="C418" s="190"/>
      <c r="D418" s="190" t="str">
        <f t="shared" si="12"/>
        <v/>
      </c>
      <c r="E418" s="189" t="str">
        <f t="shared" si="13"/>
        <v/>
      </c>
      <c r="F418" s="189" t="str">
        <f>IF(ISNA(VLOOKUP(D418,'Standard Smelter Names'!$B$3:$E$187,4,FALSE)),"",VLOOKUP(D418,'Standard Smelter Names'!$B$3:$E$187,4,FALSE))</f>
        <v/>
      </c>
      <c r="G418" s="189"/>
      <c r="H418" s="189"/>
      <c r="I418" s="189"/>
      <c r="J418" s="189"/>
      <c r="K418" s="189"/>
      <c r="L418" s="189"/>
      <c r="M418" s="189"/>
      <c r="N418" s="189"/>
      <c r="O418" s="211"/>
      <c r="P418" s="210"/>
    </row>
    <row r="419" spans="2:16" s="191" customFormat="1" ht="15.75" x14ac:dyDescent="0.25">
      <c r="B419" s="189"/>
      <c r="C419" s="190"/>
      <c r="D419" s="190" t="str">
        <f t="shared" si="12"/>
        <v/>
      </c>
      <c r="E419" s="189" t="str">
        <f t="shared" si="13"/>
        <v/>
      </c>
      <c r="F419" s="189" t="str">
        <f>IF(ISNA(VLOOKUP(D419,'Standard Smelter Names'!$B$3:$E$187,4,FALSE)),"",VLOOKUP(D419,'Standard Smelter Names'!$B$3:$E$187,4,FALSE))</f>
        <v/>
      </c>
      <c r="G419" s="189"/>
      <c r="H419" s="189"/>
      <c r="I419" s="189"/>
      <c r="J419" s="189"/>
      <c r="K419" s="189"/>
      <c r="L419" s="189"/>
      <c r="M419" s="189"/>
      <c r="N419" s="189"/>
      <c r="O419" s="211"/>
      <c r="P419" s="210"/>
    </row>
    <row r="420" spans="2:16" s="191" customFormat="1" ht="15.75" x14ac:dyDescent="0.25">
      <c r="B420" s="189"/>
      <c r="C420" s="190"/>
      <c r="D420" s="190" t="str">
        <f t="shared" si="12"/>
        <v/>
      </c>
      <c r="E420" s="189" t="str">
        <f t="shared" si="13"/>
        <v/>
      </c>
      <c r="F420" s="189" t="str">
        <f>IF(ISNA(VLOOKUP(D420,'Standard Smelter Names'!$B$3:$E$187,4,FALSE)),"",VLOOKUP(D420,'Standard Smelter Names'!$B$3:$E$187,4,FALSE))</f>
        <v/>
      </c>
      <c r="G420" s="189"/>
      <c r="H420" s="189"/>
      <c r="I420" s="189"/>
      <c r="J420" s="189"/>
      <c r="K420" s="189"/>
      <c r="L420" s="189"/>
      <c r="M420" s="189"/>
      <c r="N420" s="189"/>
      <c r="O420" s="211"/>
      <c r="P420" s="210"/>
    </row>
    <row r="421" spans="2:16" s="191" customFormat="1" ht="15.75" x14ac:dyDescent="0.25">
      <c r="B421" s="189"/>
      <c r="C421" s="190"/>
      <c r="D421" s="190" t="str">
        <f t="shared" si="12"/>
        <v/>
      </c>
      <c r="E421" s="189" t="str">
        <f t="shared" si="13"/>
        <v/>
      </c>
      <c r="F421" s="189" t="str">
        <f>IF(ISNA(VLOOKUP(D421,'Standard Smelter Names'!$B$3:$E$187,4,FALSE)),"",VLOOKUP(D421,'Standard Smelter Names'!$B$3:$E$187,4,FALSE))</f>
        <v/>
      </c>
      <c r="G421" s="189"/>
      <c r="H421" s="189"/>
      <c r="I421" s="189"/>
      <c r="J421" s="189"/>
      <c r="K421" s="189"/>
      <c r="L421" s="189"/>
      <c r="M421" s="189"/>
      <c r="N421" s="189"/>
      <c r="O421" s="211"/>
      <c r="P421" s="210"/>
    </row>
    <row r="422" spans="2:16" s="191" customFormat="1" ht="15.75" x14ac:dyDescent="0.25">
      <c r="B422" s="189"/>
      <c r="C422" s="190"/>
      <c r="D422" s="190" t="str">
        <f t="shared" si="12"/>
        <v/>
      </c>
      <c r="E422" s="189" t="str">
        <f t="shared" si="13"/>
        <v/>
      </c>
      <c r="F422" s="189" t="str">
        <f>IF(ISNA(VLOOKUP(D422,'Standard Smelter Names'!$B$3:$E$187,4,FALSE)),"",VLOOKUP(D422,'Standard Smelter Names'!$B$3:$E$187,4,FALSE))</f>
        <v/>
      </c>
      <c r="G422" s="189"/>
      <c r="H422" s="189"/>
      <c r="I422" s="189"/>
      <c r="J422" s="189"/>
      <c r="K422" s="189"/>
      <c r="L422" s="189"/>
      <c r="M422" s="189"/>
      <c r="N422" s="189"/>
      <c r="O422" s="211"/>
      <c r="P422" s="210"/>
    </row>
    <row r="423" spans="2:16" s="191" customFormat="1" ht="15.75" x14ac:dyDescent="0.25">
      <c r="B423" s="189"/>
      <c r="C423" s="190"/>
      <c r="D423" s="190" t="str">
        <f t="shared" si="12"/>
        <v/>
      </c>
      <c r="E423" s="189" t="str">
        <f t="shared" si="13"/>
        <v/>
      </c>
      <c r="F423" s="189" t="str">
        <f>IF(ISNA(VLOOKUP(D423,'Standard Smelter Names'!$B$3:$E$187,4,FALSE)),"",VLOOKUP(D423,'Standard Smelter Names'!$B$3:$E$187,4,FALSE))</f>
        <v/>
      </c>
      <c r="G423" s="189"/>
      <c r="H423" s="189"/>
      <c r="I423" s="189"/>
      <c r="J423" s="189"/>
      <c r="K423" s="189"/>
      <c r="L423" s="189"/>
      <c r="M423" s="189"/>
      <c r="N423" s="189"/>
      <c r="O423" s="211"/>
      <c r="P423" s="210"/>
    </row>
    <row r="424" spans="2:16" s="191" customFormat="1" ht="15.75" x14ac:dyDescent="0.25">
      <c r="B424" s="189"/>
      <c r="C424" s="190"/>
      <c r="D424" s="190" t="str">
        <f t="shared" si="12"/>
        <v/>
      </c>
      <c r="E424" s="189" t="str">
        <f t="shared" si="13"/>
        <v/>
      </c>
      <c r="F424" s="189" t="str">
        <f>IF(ISNA(VLOOKUP(D424,'Standard Smelter Names'!$B$3:$E$187,4,FALSE)),"",VLOOKUP(D424,'Standard Smelter Names'!$B$3:$E$187,4,FALSE))</f>
        <v/>
      </c>
      <c r="G424" s="189"/>
      <c r="H424" s="189"/>
      <c r="I424" s="189"/>
      <c r="J424" s="189"/>
      <c r="K424" s="189"/>
      <c r="L424" s="189"/>
      <c r="M424" s="189"/>
      <c r="N424" s="189"/>
      <c r="O424" s="211"/>
      <c r="P424" s="210"/>
    </row>
    <row r="425" spans="2:16" s="191" customFormat="1" ht="15.75" x14ac:dyDescent="0.25">
      <c r="B425" s="189"/>
      <c r="C425" s="190"/>
      <c r="D425" s="190" t="str">
        <f t="shared" si="12"/>
        <v/>
      </c>
      <c r="E425" s="189" t="str">
        <f t="shared" si="13"/>
        <v/>
      </c>
      <c r="F425" s="189" t="str">
        <f>IF(ISNA(VLOOKUP(D425,'Standard Smelter Names'!$B$3:$E$187,4,FALSE)),"",VLOOKUP(D425,'Standard Smelter Names'!$B$3:$E$187,4,FALSE))</f>
        <v/>
      </c>
      <c r="G425" s="189"/>
      <c r="H425" s="189"/>
      <c r="I425" s="189"/>
      <c r="J425" s="189"/>
      <c r="K425" s="189"/>
      <c r="L425" s="189"/>
      <c r="M425" s="189"/>
      <c r="N425" s="189"/>
      <c r="O425" s="211"/>
      <c r="P425" s="210"/>
    </row>
    <row r="426" spans="2:16" s="191" customFormat="1" ht="15.75" x14ac:dyDescent="0.25">
      <c r="B426" s="189"/>
      <c r="C426" s="190"/>
      <c r="D426" s="190" t="str">
        <f t="shared" si="12"/>
        <v/>
      </c>
      <c r="E426" s="189" t="str">
        <f t="shared" si="13"/>
        <v/>
      </c>
      <c r="F426" s="189" t="str">
        <f>IF(ISNA(VLOOKUP(D426,'Standard Smelter Names'!$B$3:$E$187,4,FALSE)),"",VLOOKUP(D426,'Standard Smelter Names'!$B$3:$E$187,4,FALSE))</f>
        <v/>
      </c>
      <c r="G426" s="189"/>
      <c r="H426" s="189"/>
      <c r="I426" s="189"/>
      <c r="J426" s="189"/>
      <c r="K426" s="189"/>
      <c r="L426" s="189"/>
      <c r="M426" s="189"/>
      <c r="N426" s="189"/>
      <c r="O426" s="211"/>
      <c r="P426" s="210"/>
    </row>
    <row r="427" spans="2:16" s="191" customFormat="1" ht="15.75" x14ac:dyDescent="0.25">
      <c r="B427" s="189"/>
      <c r="C427" s="190"/>
      <c r="D427" s="190" t="str">
        <f t="shared" si="12"/>
        <v/>
      </c>
      <c r="E427" s="189" t="str">
        <f t="shared" si="13"/>
        <v/>
      </c>
      <c r="F427" s="189" t="str">
        <f>IF(ISNA(VLOOKUP(D427,'Standard Smelter Names'!$B$3:$E$187,4,FALSE)),"",VLOOKUP(D427,'Standard Smelter Names'!$B$3:$E$187,4,FALSE))</f>
        <v/>
      </c>
      <c r="G427" s="189"/>
      <c r="H427" s="189"/>
      <c r="I427" s="189"/>
      <c r="J427" s="189"/>
      <c r="K427" s="189"/>
      <c r="L427" s="189"/>
      <c r="M427" s="189"/>
      <c r="N427" s="189"/>
      <c r="O427" s="211"/>
      <c r="P427" s="210"/>
    </row>
    <row r="428" spans="2:16" s="191" customFormat="1" ht="15.75" x14ac:dyDescent="0.25">
      <c r="B428" s="189"/>
      <c r="C428" s="190"/>
      <c r="D428" s="190" t="str">
        <f t="shared" si="12"/>
        <v/>
      </c>
      <c r="E428" s="189" t="str">
        <f t="shared" si="13"/>
        <v/>
      </c>
      <c r="F428" s="189" t="str">
        <f>IF(ISNA(VLOOKUP(D428,'Standard Smelter Names'!$B$3:$E$187,4,FALSE)),"",VLOOKUP(D428,'Standard Smelter Names'!$B$3:$E$187,4,FALSE))</f>
        <v/>
      </c>
      <c r="G428" s="189"/>
      <c r="H428" s="189"/>
      <c r="I428" s="189"/>
      <c r="J428" s="189"/>
      <c r="K428" s="189"/>
      <c r="L428" s="189"/>
      <c r="M428" s="189"/>
      <c r="N428" s="189"/>
      <c r="O428" s="211"/>
      <c r="P428" s="210"/>
    </row>
    <row r="429" spans="2:16" s="191" customFormat="1" ht="15.75" x14ac:dyDescent="0.25">
      <c r="B429" s="189"/>
      <c r="C429" s="190"/>
      <c r="D429" s="190" t="str">
        <f t="shared" si="12"/>
        <v/>
      </c>
      <c r="E429" s="189" t="str">
        <f t="shared" si="13"/>
        <v/>
      </c>
      <c r="F429" s="189" t="str">
        <f>IF(ISNA(VLOOKUP(D429,'Standard Smelter Names'!$B$3:$E$187,4,FALSE)),"",VLOOKUP(D429,'Standard Smelter Names'!$B$3:$E$187,4,FALSE))</f>
        <v/>
      </c>
      <c r="G429" s="189"/>
      <c r="H429" s="189"/>
      <c r="I429" s="189"/>
      <c r="J429" s="189"/>
      <c r="K429" s="189"/>
      <c r="L429" s="189"/>
      <c r="M429" s="189"/>
      <c r="N429" s="189"/>
      <c r="O429" s="211"/>
      <c r="P429" s="210"/>
    </row>
    <row r="430" spans="2:16" s="191" customFormat="1" ht="15.75" x14ac:dyDescent="0.25">
      <c r="B430" s="189"/>
      <c r="C430" s="190"/>
      <c r="D430" s="190" t="str">
        <f t="shared" si="12"/>
        <v/>
      </c>
      <c r="E430" s="189" t="str">
        <f t="shared" si="13"/>
        <v/>
      </c>
      <c r="F430" s="189" t="str">
        <f>IF(ISNA(VLOOKUP(D430,'Standard Smelter Names'!$B$3:$E$187,4,FALSE)),"",VLOOKUP(D430,'Standard Smelter Names'!$B$3:$E$187,4,FALSE))</f>
        <v/>
      </c>
      <c r="G430" s="189"/>
      <c r="H430" s="189"/>
      <c r="I430" s="189"/>
      <c r="J430" s="189"/>
      <c r="K430" s="189"/>
      <c r="L430" s="189"/>
      <c r="M430" s="189"/>
      <c r="N430" s="189"/>
      <c r="O430" s="211"/>
      <c r="P430" s="210"/>
    </row>
    <row r="431" spans="2:16" s="191" customFormat="1" ht="15.75" x14ac:dyDescent="0.25">
      <c r="B431" s="189"/>
      <c r="C431" s="190"/>
      <c r="D431" s="190" t="str">
        <f t="shared" si="12"/>
        <v/>
      </c>
      <c r="E431" s="189" t="str">
        <f t="shared" si="13"/>
        <v/>
      </c>
      <c r="F431" s="189" t="str">
        <f>IF(ISNA(VLOOKUP(D431,'Standard Smelter Names'!$B$3:$E$187,4,FALSE)),"",VLOOKUP(D431,'Standard Smelter Names'!$B$3:$E$187,4,FALSE))</f>
        <v/>
      </c>
      <c r="G431" s="189"/>
      <c r="H431" s="189"/>
      <c r="I431" s="189"/>
      <c r="J431" s="189"/>
      <c r="K431" s="189"/>
      <c r="L431" s="189"/>
      <c r="M431" s="189"/>
      <c r="N431" s="189"/>
      <c r="O431" s="211"/>
      <c r="P431" s="210"/>
    </row>
    <row r="432" spans="2:16" s="191" customFormat="1" ht="15.75" x14ac:dyDescent="0.25">
      <c r="B432" s="189"/>
      <c r="C432" s="190"/>
      <c r="D432" s="190" t="str">
        <f t="shared" si="12"/>
        <v/>
      </c>
      <c r="E432" s="189" t="str">
        <f t="shared" si="13"/>
        <v/>
      </c>
      <c r="F432" s="189" t="str">
        <f>IF(ISNA(VLOOKUP(D432,'Standard Smelter Names'!$B$3:$E$187,4,FALSE)),"",VLOOKUP(D432,'Standard Smelter Names'!$B$3:$E$187,4,FALSE))</f>
        <v/>
      </c>
      <c r="G432" s="189"/>
      <c r="H432" s="189"/>
      <c r="I432" s="189"/>
      <c r="J432" s="189"/>
      <c r="K432" s="189"/>
      <c r="L432" s="189"/>
      <c r="M432" s="189"/>
      <c r="N432" s="189"/>
      <c r="O432" s="211"/>
      <c r="P432" s="210"/>
    </row>
    <row r="433" spans="2:16" s="191" customFormat="1" ht="15.75" x14ac:dyDescent="0.25">
      <c r="B433" s="189"/>
      <c r="C433" s="190"/>
      <c r="D433" s="190" t="str">
        <f t="shared" si="12"/>
        <v/>
      </c>
      <c r="E433" s="189" t="str">
        <f t="shared" si="13"/>
        <v/>
      </c>
      <c r="F433" s="189" t="str">
        <f>IF(ISNA(VLOOKUP(D433,'Standard Smelter Names'!$B$3:$E$187,4,FALSE)),"",VLOOKUP(D433,'Standard Smelter Names'!$B$3:$E$187,4,FALSE))</f>
        <v/>
      </c>
      <c r="G433" s="189"/>
      <c r="H433" s="189"/>
      <c r="I433" s="189"/>
      <c r="J433" s="189"/>
      <c r="K433" s="189"/>
      <c r="L433" s="189"/>
      <c r="M433" s="189"/>
      <c r="N433" s="189"/>
      <c r="O433" s="211"/>
      <c r="P433" s="210"/>
    </row>
    <row r="434" spans="2:16" s="191" customFormat="1" ht="15.75" x14ac:dyDescent="0.25">
      <c r="B434" s="189"/>
      <c r="C434" s="190"/>
      <c r="D434" s="190" t="str">
        <f t="shared" si="12"/>
        <v/>
      </c>
      <c r="E434" s="189" t="str">
        <f t="shared" si="13"/>
        <v/>
      </c>
      <c r="F434" s="189" t="str">
        <f>IF(ISNA(VLOOKUP(D434,'Standard Smelter Names'!$B$3:$E$187,4,FALSE)),"",VLOOKUP(D434,'Standard Smelter Names'!$B$3:$E$187,4,FALSE))</f>
        <v/>
      </c>
      <c r="G434" s="189"/>
      <c r="H434" s="189"/>
      <c r="I434" s="189"/>
      <c r="J434" s="189"/>
      <c r="K434" s="189"/>
      <c r="L434" s="189"/>
      <c r="M434" s="189"/>
      <c r="N434" s="189"/>
      <c r="O434" s="211"/>
      <c r="P434" s="210"/>
    </row>
    <row r="435" spans="2:16" s="191" customFormat="1" ht="15.75" x14ac:dyDescent="0.25">
      <c r="B435" s="189"/>
      <c r="C435" s="190"/>
      <c r="D435" s="190" t="str">
        <f t="shared" si="12"/>
        <v/>
      </c>
      <c r="E435" s="189" t="str">
        <f t="shared" si="13"/>
        <v/>
      </c>
      <c r="F435" s="189" t="str">
        <f>IF(ISNA(VLOOKUP(D435,'Standard Smelter Names'!$B$3:$E$187,4,FALSE)),"",VLOOKUP(D435,'Standard Smelter Names'!$B$3:$E$187,4,FALSE))</f>
        <v/>
      </c>
      <c r="G435" s="189"/>
      <c r="H435" s="189"/>
      <c r="I435" s="189"/>
      <c r="J435" s="189"/>
      <c r="K435" s="189"/>
      <c r="L435" s="189"/>
      <c r="M435" s="189"/>
      <c r="N435" s="189"/>
      <c r="O435" s="211"/>
      <c r="P435" s="210"/>
    </row>
    <row r="436" spans="2:16" s="191" customFormat="1" ht="15.75" x14ac:dyDescent="0.25">
      <c r="B436" s="189"/>
      <c r="C436" s="190"/>
      <c r="D436" s="190" t="str">
        <f t="shared" si="12"/>
        <v/>
      </c>
      <c r="E436" s="189" t="str">
        <f t="shared" si="13"/>
        <v/>
      </c>
      <c r="F436" s="189" t="str">
        <f>IF(ISNA(VLOOKUP(D436,'Standard Smelter Names'!$B$3:$E$187,4,FALSE)),"",VLOOKUP(D436,'Standard Smelter Names'!$B$3:$E$187,4,FALSE))</f>
        <v/>
      </c>
      <c r="G436" s="189"/>
      <c r="H436" s="189"/>
      <c r="I436" s="189"/>
      <c r="J436" s="189"/>
      <c r="K436" s="189"/>
      <c r="L436" s="189"/>
      <c r="M436" s="189"/>
      <c r="N436" s="189"/>
      <c r="O436" s="211"/>
      <c r="P436" s="210"/>
    </row>
    <row r="437" spans="2:16" s="191" customFormat="1" ht="15.75" x14ac:dyDescent="0.25">
      <c r="B437" s="189"/>
      <c r="C437" s="190"/>
      <c r="D437" s="190" t="str">
        <f t="shared" si="12"/>
        <v/>
      </c>
      <c r="E437" s="189" t="str">
        <f t="shared" si="13"/>
        <v/>
      </c>
      <c r="F437" s="189" t="str">
        <f>IF(ISNA(VLOOKUP(D437,'Standard Smelter Names'!$B$3:$E$187,4,FALSE)),"",VLOOKUP(D437,'Standard Smelter Names'!$B$3:$E$187,4,FALSE))</f>
        <v/>
      </c>
      <c r="G437" s="189"/>
      <c r="H437" s="189"/>
      <c r="I437" s="189"/>
      <c r="J437" s="189"/>
      <c r="K437" s="189"/>
      <c r="L437" s="189"/>
      <c r="M437" s="189"/>
      <c r="N437" s="189"/>
      <c r="O437" s="211"/>
      <c r="P437" s="210"/>
    </row>
    <row r="438" spans="2:16" s="191" customFormat="1" ht="15.75" x14ac:dyDescent="0.25">
      <c r="B438" s="189"/>
      <c r="C438" s="190"/>
      <c r="D438" s="190" t="str">
        <f t="shared" si="12"/>
        <v/>
      </c>
      <c r="E438" s="189" t="str">
        <f t="shared" si="13"/>
        <v/>
      </c>
      <c r="F438" s="189" t="str">
        <f>IF(ISNA(VLOOKUP(D438,'Standard Smelter Names'!$B$3:$E$187,4,FALSE)),"",VLOOKUP(D438,'Standard Smelter Names'!$B$3:$E$187,4,FALSE))</f>
        <v/>
      </c>
      <c r="G438" s="189"/>
      <c r="H438" s="189"/>
      <c r="I438" s="189"/>
      <c r="J438" s="189"/>
      <c r="K438" s="189"/>
      <c r="L438" s="189"/>
      <c r="M438" s="189"/>
      <c r="N438" s="189"/>
      <c r="O438" s="211"/>
      <c r="P438" s="210"/>
    </row>
    <row r="439" spans="2:16" s="191" customFormat="1" ht="15.75" x14ac:dyDescent="0.25">
      <c r="B439" s="189"/>
      <c r="C439" s="190"/>
      <c r="D439" s="190" t="str">
        <f t="shared" si="12"/>
        <v/>
      </c>
      <c r="E439" s="189" t="str">
        <f t="shared" si="13"/>
        <v/>
      </c>
      <c r="F439" s="189" t="str">
        <f>IF(ISNA(VLOOKUP(D439,'Standard Smelter Names'!$B$3:$E$187,4,FALSE)),"",VLOOKUP(D439,'Standard Smelter Names'!$B$3:$E$187,4,FALSE))</f>
        <v/>
      </c>
      <c r="G439" s="189"/>
      <c r="H439" s="189"/>
      <c r="I439" s="189"/>
      <c r="J439" s="189"/>
      <c r="K439" s="189"/>
      <c r="L439" s="189"/>
      <c r="M439" s="189"/>
      <c r="N439" s="189"/>
      <c r="O439" s="211"/>
      <c r="P439" s="210"/>
    </row>
    <row r="440" spans="2:16" s="191" customFormat="1" ht="15.75" x14ac:dyDescent="0.25">
      <c r="B440" s="189"/>
      <c r="C440" s="190"/>
      <c r="D440" s="190" t="str">
        <f t="shared" si="12"/>
        <v/>
      </c>
      <c r="E440" s="189" t="str">
        <f t="shared" si="13"/>
        <v/>
      </c>
      <c r="F440" s="189" t="str">
        <f>IF(ISNA(VLOOKUP(D440,'Standard Smelter Names'!$B$3:$E$187,4,FALSE)),"",VLOOKUP(D440,'Standard Smelter Names'!$B$3:$E$187,4,FALSE))</f>
        <v/>
      </c>
      <c r="G440" s="189"/>
      <c r="H440" s="189"/>
      <c r="I440" s="189"/>
      <c r="J440" s="189"/>
      <c r="K440" s="189"/>
      <c r="L440" s="189"/>
      <c r="M440" s="189"/>
      <c r="N440" s="189"/>
      <c r="O440" s="211"/>
      <c r="P440" s="210"/>
    </row>
    <row r="441" spans="2:16" s="191" customFormat="1" ht="15.75" x14ac:dyDescent="0.25">
      <c r="B441" s="189"/>
      <c r="C441" s="190"/>
      <c r="D441" s="190" t="str">
        <f t="shared" si="12"/>
        <v/>
      </c>
      <c r="E441" s="189" t="str">
        <f t="shared" si="13"/>
        <v/>
      </c>
      <c r="F441" s="189" t="str">
        <f>IF(ISNA(VLOOKUP(D441,'Standard Smelter Names'!$B$3:$E$187,4,FALSE)),"",VLOOKUP(D441,'Standard Smelter Names'!$B$3:$E$187,4,FALSE))</f>
        <v/>
      </c>
      <c r="G441" s="189"/>
      <c r="H441" s="189"/>
      <c r="I441" s="189"/>
      <c r="J441" s="189"/>
      <c r="K441" s="189"/>
      <c r="L441" s="189"/>
      <c r="M441" s="189"/>
      <c r="N441" s="189"/>
      <c r="O441" s="211"/>
      <c r="P441" s="210"/>
    </row>
    <row r="442" spans="2:16" s="191" customFormat="1" ht="15.75" x14ac:dyDescent="0.25">
      <c r="B442" s="189"/>
      <c r="C442" s="190"/>
      <c r="D442" s="190" t="str">
        <f t="shared" si="12"/>
        <v/>
      </c>
      <c r="E442" s="189" t="str">
        <f t="shared" si="13"/>
        <v/>
      </c>
      <c r="F442" s="189" t="str">
        <f>IF(ISNA(VLOOKUP(D442,'Standard Smelter Names'!$B$3:$E$187,4,FALSE)),"",VLOOKUP(D442,'Standard Smelter Names'!$B$3:$E$187,4,FALSE))</f>
        <v/>
      </c>
      <c r="G442" s="189"/>
      <c r="H442" s="189"/>
      <c r="I442" s="189"/>
      <c r="J442" s="189"/>
      <c r="K442" s="189"/>
      <c r="L442" s="189"/>
      <c r="M442" s="189"/>
      <c r="N442" s="189"/>
      <c r="O442" s="211"/>
      <c r="P442" s="210"/>
    </row>
    <row r="443" spans="2:16" s="191" customFormat="1" ht="15.75" x14ac:dyDescent="0.25">
      <c r="B443" s="189"/>
      <c r="C443" s="190"/>
      <c r="D443" s="190" t="str">
        <f t="shared" si="12"/>
        <v/>
      </c>
      <c r="E443" s="189" t="str">
        <f t="shared" si="13"/>
        <v/>
      </c>
      <c r="F443" s="189" t="str">
        <f>IF(ISNA(VLOOKUP(D443,'Standard Smelter Names'!$B$3:$E$187,4,FALSE)),"",VLOOKUP(D443,'Standard Smelter Names'!$B$3:$E$187,4,FALSE))</f>
        <v/>
      </c>
      <c r="G443" s="189"/>
      <c r="H443" s="189"/>
      <c r="I443" s="189"/>
      <c r="J443" s="189"/>
      <c r="K443" s="189"/>
      <c r="L443" s="189"/>
      <c r="M443" s="189"/>
      <c r="N443" s="189"/>
      <c r="O443" s="211"/>
      <c r="P443" s="210"/>
    </row>
    <row r="444" spans="2:16" s="191" customFormat="1" ht="15.75" x14ac:dyDescent="0.25">
      <c r="B444" s="189"/>
      <c r="C444" s="190"/>
      <c r="D444" s="190" t="str">
        <f t="shared" si="12"/>
        <v/>
      </c>
      <c r="E444" s="189" t="str">
        <f t="shared" si="13"/>
        <v/>
      </c>
      <c r="F444" s="189" t="str">
        <f>IF(ISNA(VLOOKUP(D444,'Standard Smelter Names'!$B$3:$E$187,4,FALSE)),"",VLOOKUP(D444,'Standard Smelter Names'!$B$3:$E$187,4,FALSE))</f>
        <v/>
      </c>
      <c r="G444" s="189"/>
      <c r="H444" s="189"/>
      <c r="I444" s="189"/>
      <c r="J444" s="189"/>
      <c r="K444" s="189"/>
      <c r="L444" s="189"/>
      <c r="M444" s="189"/>
      <c r="N444" s="189"/>
      <c r="O444" s="211"/>
      <c r="P444" s="210"/>
    </row>
    <row r="445" spans="2:16" s="191" customFormat="1" ht="15.75" x14ac:dyDescent="0.25">
      <c r="B445" s="189"/>
      <c r="C445" s="190"/>
      <c r="D445" s="190" t="str">
        <f t="shared" si="12"/>
        <v/>
      </c>
      <c r="E445" s="189" t="str">
        <f t="shared" si="13"/>
        <v/>
      </c>
      <c r="F445" s="189" t="str">
        <f>IF(ISNA(VLOOKUP(D445,'Standard Smelter Names'!$B$3:$E$187,4,FALSE)),"",VLOOKUP(D445,'Standard Smelter Names'!$B$3:$E$187,4,FALSE))</f>
        <v/>
      </c>
      <c r="G445" s="189"/>
      <c r="H445" s="189"/>
      <c r="I445" s="189"/>
      <c r="J445" s="189"/>
      <c r="K445" s="189"/>
      <c r="L445" s="189"/>
      <c r="M445" s="189"/>
      <c r="N445" s="189"/>
      <c r="O445" s="211"/>
      <c r="P445" s="210"/>
    </row>
    <row r="446" spans="2:16" s="191" customFormat="1" ht="15.75" x14ac:dyDescent="0.25">
      <c r="B446" s="189"/>
      <c r="C446" s="190"/>
      <c r="D446" s="190" t="str">
        <f t="shared" si="12"/>
        <v/>
      </c>
      <c r="E446" s="189" t="str">
        <f t="shared" si="13"/>
        <v/>
      </c>
      <c r="F446" s="189" t="str">
        <f>IF(ISNA(VLOOKUP(D446,'Standard Smelter Names'!$B$3:$E$187,4,FALSE)),"",VLOOKUP(D446,'Standard Smelter Names'!$B$3:$E$187,4,FALSE))</f>
        <v/>
      </c>
      <c r="G446" s="189"/>
      <c r="H446" s="189"/>
      <c r="I446" s="189"/>
      <c r="J446" s="189"/>
      <c r="K446" s="189"/>
      <c r="L446" s="189"/>
      <c r="M446" s="189"/>
      <c r="N446" s="189"/>
      <c r="O446" s="211"/>
      <c r="P446" s="210"/>
    </row>
    <row r="447" spans="2:16" s="191" customFormat="1" ht="15.75" x14ac:dyDescent="0.25">
      <c r="B447" s="189"/>
      <c r="C447" s="190"/>
      <c r="D447" s="190" t="str">
        <f t="shared" si="12"/>
        <v/>
      </c>
      <c r="E447" s="189" t="str">
        <f t="shared" si="13"/>
        <v/>
      </c>
      <c r="F447" s="189" t="str">
        <f>IF(ISNA(VLOOKUP(D447,'Standard Smelter Names'!$B$3:$E$187,4,FALSE)),"",VLOOKUP(D447,'Standard Smelter Names'!$B$3:$E$187,4,FALSE))</f>
        <v/>
      </c>
      <c r="G447" s="189"/>
      <c r="H447" s="189"/>
      <c r="I447" s="189"/>
      <c r="J447" s="189"/>
      <c r="K447" s="189"/>
      <c r="L447" s="189"/>
      <c r="M447" s="189"/>
      <c r="N447" s="189"/>
      <c r="O447" s="211"/>
      <c r="P447" s="210"/>
    </row>
    <row r="448" spans="2:16" s="191" customFormat="1" ht="15.75" x14ac:dyDescent="0.25">
      <c r="B448" s="189"/>
      <c r="C448" s="190"/>
      <c r="D448" s="190" t="str">
        <f t="shared" si="12"/>
        <v/>
      </c>
      <c r="E448" s="189" t="str">
        <f t="shared" si="13"/>
        <v/>
      </c>
      <c r="F448" s="189" t="str">
        <f>IF(ISNA(VLOOKUP(D448,'Standard Smelter Names'!$B$3:$E$187,4,FALSE)),"",VLOOKUP(D448,'Standard Smelter Names'!$B$3:$E$187,4,FALSE))</f>
        <v/>
      </c>
      <c r="G448" s="189"/>
      <c r="H448" s="189"/>
      <c r="I448" s="189"/>
      <c r="J448" s="189"/>
      <c r="K448" s="189"/>
      <c r="L448" s="189"/>
      <c r="M448" s="189"/>
      <c r="N448" s="189"/>
      <c r="O448" s="211"/>
      <c r="P448" s="210"/>
    </row>
    <row r="449" spans="2:16" s="191" customFormat="1" ht="15.75" x14ac:dyDescent="0.25">
      <c r="B449" s="189"/>
      <c r="C449" s="190"/>
      <c r="D449" s="190" t="str">
        <f t="shared" si="12"/>
        <v/>
      </c>
      <c r="E449" s="189" t="str">
        <f t="shared" si="13"/>
        <v/>
      </c>
      <c r="F449" s="189" t="str">
        <f>IF(ISNA(VLOOKUP(D449,'Standard Smelter Names'!$B$3:$E$187,4,FALSE)),"",VLOOKUP(D449,'Standard Smelter Names'!$B$3:$E$187,4,FALSE))</f>
        <v/>
      </c>
      <c r="G449" s="189"/>
      <c r="H449" s="189"/>
      <c r="I449" s="189"/>
      <c r="J449" s="189"/>
      <c r="K449" s="189"/>
      <c r="L449" s="189"/>
      <c r="M449" s="189"/>
      <c r="N449" s="189"/>
      <c r="O449" s="211"/>
      <c r="P449" s="210"/>
    </row>
    <row r="450" spans="2:16" s="191" customFormat="1" ht="15.75" x14ac:dyDescent="0.25">
      <c r="B450" s="189"/>
      <c r="C450" s="190"/>
      <c r="D450" s="190" t="str">
        <f t="shared" si="12"/>
        <v/>
      </c>
      <c r="E450" s="189" t="str">
        <f t="shared" si="13"/>
        <v/>
      </c>
      <c r="F450" s="189" t="str">
        <f>IF(ISNA(VLOOKUP(D450,'Standard Smelter Names'!$B$3:$E$187,4,FALSE)),"",VLOOKUP(D450,'Standard Smelter Names'!$B$3:$E$187,4,FALSE))</f>
        <v/>
      </c>
      <c r="G450" s="189"/>
      <c r="H450" s="189"/>
      <c r="I450" s="189"/>
      <c r="J450" s="189"/>
      <c r="K450" s="189"/>
      <c r="L450" s="189"/>
      <c r="M450" s="189"/>
      <c r="N450" s="189"/>
      <c r="O450" s="211"/>
      <c r="P450" s="210"/>
    </row>
    <row r="451" spans="2:16" s="191" customFormat="1" ht="15.75" x14ac:dyDescent="0.25">
      <c r="B451" s="189"/>
      <c r="C451" s="190"/>
      <c r="D451" s="190" t="str">
        <f t="shared" si="12"/>
        <v/>
      </c>
      <c r="E451" s="189" t="str">
        <f t="shared" si="13"/>
        <v/>
      </c>
      <c r="F451" s="189" t="str">
        <f>IF(ISNA(VLOOKUP(D451,'Standard Smelter Names'!$B$3:$E$187,4,FALSE)),"",VLOOKUP(D451,'Standard Smelter Names'!$B$3:$E$187,4,FALSE))</f>
        <v/>
      </c>
      <c r="G451" s="189"/>
      <c r="H451" s="189"/>
      <c r="I451" s="189"/>
      <c r="J451" s="189"/>
      <c r="K451" s="189"/>
      <c r="L451" s="189"/>
      <c r="M451" s="189"/>
      <c r="N451" s="189"/>
      <c r="O451" s="211"/>
      <c r="P451" s="210"/>
    </row>
    <row r="452" spans="2:16" s="191" customFormat="1" ht="15.75" x14ac:dyDescent="0.25">
      <c r="B452" s="189"/>
      <c r="C452" s="190"/>
      <c r="D452" s="190" t="str">
        <f t="shared" si="12"/>
        <v/>
      </c>
      <c r="E452" s="189" t="str">
        <f t="shared" si="13"/>
        <v/>
      </c>
      <c r="F452" s="189" t="str">
        <f>IF(ISNA(VLOOKUP(D452,'Standard Smelter Names'!$B$3:$E$187,4,FALSE)),"",VLOOKUP(D452,'Standard Smelter Names'!$B$3:$E$187,4,FALSE))</f>
        <v/>
      </c>
      <c r="G452" s="189"/>
      <c r="H452" s="189"/>
      <c r="I452" s="189"/>
      <c r="J452" s="189"/>
      <c r="K452" s="189"/>
      <c r="L452" s="189"/>
      <c r="M452" s="189"/>
      <c r="N452" s="189"/>
      <c r="O452" s="211"/>
      <c r="P452" s="210"/>
    </row>
    <row r="453" spans="2:16" s="191" customFormat="1" ht="15.75" x14ac:dyDescent="0.25">
      <c r="B453" s="189"/>
      <c r="C453" s="190"/>
      <c r="D453" s="190" t="str">
        <f t="shared" ref="D453:D516" si="14">IF(ISNA(VLOOKUP(C453,$G$2525:$I$2929,3,FALSE)),"",VLOOKUP(C453,$G$2525:$I$2929,3,FALSE))</f>
        <v/>
      </c>
      <c r="E453" s="189" t="str">
        <f t="shared" ref="E453:E516" si="15">IF(ISNA(VLOOKUP(C453,$G$2525:$I$2929,2,FALSE)),"",VLOOKUP(C453,$G$2525:$I$2929,2,FALSE))</f>
        <v/>
      </c>
      <c r="F453" s="189" t="str">
        <f>IF(ISNA(VLOOKUP(D453,'Standard Smelter Names'!$B$3:$E$187,4,FALSE)),"",VLOOKUP(D453,'Standard Smelter Names'!$B$3:$E$187,4,FALSE))</f>
        <v/>
      </c>
      <c r="G453" s="189"/>
      <c r="H453" s="189"/>
      <c r="I453" s="189"/>
      <c r="J453" s="189"/>
      <c r="K453" s="189"/>
      <c r="L453" s="189"/>
      <c r="M453" s="189"/>
      <c r="N453" s="189"/>
      <c r="O453" s="211"/>
      <c r="P453" s="210"/>
    </row>
    <row r="454" spans="2:16" s="191" customFormat="1" ht="15.75" x14ac:dyDescent="0.25">
      <c r="B454" s="189"/>
      <c r="C454" s="190"/>
      <c r="D454" s="190" t="str">
        <f t="shared" si="14"/>
        <v/>
      </c>
      <c r="E454" s="189" t="str">
        <f t="shared" si="15"/>
        <v/>
      </c>
      <c r="F454" s="189" t="str">
        <f>IF(ISNA(VLOOKUP(D454,'Standard Smelter Names'!$B$3:$E$187,4,FALSE)),"",VLOOKUP(D454,'Standard Smelter Names'!$B$3:$E$187,4,FALSE))</f>
        <v/>
      </c>
      <c r="G454" s="189"/>
      <c r="H454" s="189"/>
      <c r="I454" s="189"/>
      <c r="J454" s="189"/>
      <c r="K454" s="189"/>
      <c r="L454" s="189"/>
      <c r="M454" s="189"/>
      <c r="N454" s="189"/>
      <c r="O454" s="211"/>
      <c r="P454" s="210"/>
    </row>
    <row r="455" spans="2:16" s="191" customFormat="1" ht="15.75" x14ac:dyDescent="0.25">
      <c r="B455" s="189"/>
      <c r="C455" s="190"/>
      <c r="D455" s="190" t="str">
        <f t="shared" si="14"/>
        <v/>
      </c>
      <c r="E455" s="189" t="str">
        <f t="shared" si="15"/>
        <v/>
      </c>
      <c r="F455" s="189" t="str">
        <f>IF(ISNA(VLOOKUP(D455,'Standard Smelter Names'!$B$3:$E$187,4,FALSE)),"",VLOOKUP(D455,'Standard Smelter Names'!$B$3:$E$187,4,FALSE))</f>
        <v/>
      </c>
      <c r="G455" s="189"/>
      <c r="H455" s="189"/>
      <c r="I455" s="189"/>
      <c r="J455" s="189"/>
      <c r="K455" s="189"/>
      <c r="L455" s="189"/>
      <c r="M455" s="189"/>
      <c r="N455" s="189"/>
      <c r="O455" s="211"/>
      <c r="P455" s="210"/>
    </row>
    <row r="456" spans="2:16" s="191" customFormat="1" ht="15.75" x14ac:dyDescent="0.25">
      <c r="B456" s="189"/>
      <c r="C456" s="190"/>
      <c r="D456" s="190" t="str">
        <f t="shared" si="14"/>
        <v/>
      </c>
      <c r="E456" s="189" t="str">
        <f t="shared" si="15"/>
        <v/>
      </c>
      <c r="F456" s="189" t="str">
        <f>IF(ISNA(VLOOKUP(D456,'Standard Smelter Names'!$B$3:$E$187,4,FALSE)),"",VLOOKUP(D456,'Standard Smelter Names'!$B$3:$E$187,4,FALSE))</f>
        <v/>
      </c>
      <c r="G456" s="189"/>
      <c r="H456" s="189"/>
      <c r="I456" s="189"/>
      <c r="J456" s="189"/>
      <c r="K456" s="189"/>
      <c r="L456" s="189"/>
      <c r="M456" s="189"/>
      <c r="N456" s="189"/>
      <c r="O456" s="211"/>
      <c r="P456" s="210"/>
    </row>
    <row r="457" spans="2:16" s="191" customFormat="1" ht="15.75" x14ac:dyDescent="0.25">
      <c r="B457" s="189"/>
      <c r="C457" s="190"/>
      <c r="D457" s="190" t="str">
        <f t="shared" si="14"/>
        <v/>
      </c>
      <c r="E457" s="189" t="str">
        <f t="shared" si="15"/>
        <v/>
      </c>
      <c r="F457" s="189" t="str">
        <f>IF(ISNA(VLOOKUP(D457,'Standard Smelter Names'!$B$3:$E$187,4,FALSE)),"",VLOOKUP(D457,'Standard Smelter Names'!$B$3:$E$187,4,FALSE))</f>
        <v/>
      </c>
      <c r="G457" s="189"/>
      <c r="H457" s="189"/>
      <c r="I457" s="189"/>
      <c r="J457" s="189"/>
      <c r="K457" s="189"/>
      <c r="L457" s="189"/>
      <c r="M457" s="189"/>
      <c r="N457" s="189"/>
      <c r="O457" s="211"/>
      <c r="P457" s="210"/>
    </row>
    <row r="458" spans="2:16" s="191" customFormat="1" ht="15.75" x14ac:dyDescent="0.25">
      <c r="B458" s="189"/>
      <c r="C458" s="190"/>
      <c r="D458" s="190" t="str">
        <f t="shared" si="14"/>
        <v/>
      </c>
      <c r="E458" s="189" t="str">
        <f t="shared" si="15"/>
        <v/>
      </c>
      <c r="F458" s="189" t="str">
        <f>IF(ISNA(VLOOKUP(D458,'Standard Smelter Names'!$B$3:$E$187,4,FALSE)),"",VLOOKUP(D458,'Standard Smelter Names'!$B$3:$E$187,4,FALSE))</f>
        <v/>
      </c>
      <c r="G458" s="189"/>
      <c r="H458" s="189"/>
      <c r="I458" s="189"/>
      <c r="J458" s="189"/>
      <c r="K458" s="189"/>
      <c r="L458" s="189"/>
      <c r="M458" s="189"/>
      <c r="N458" s="189"/>
      <c r="O458" s="211"/>
      <c r="P458" s="210"/>
    </row>
    <row r="459" spans="2:16" s="191" customFormat="1" ht="15.75" x14ac:dyDescent="0.25">
      <c r="B459" s="189"/>
      <c r="C459" s="190"/>
      <c r="D459" s="190" t="str">
        <f t="shared" si="14"/>
        <v/>
      </c>
      <c r="E459" s="189" t="str">
        <f t="shared" si="15"/>
        <v/>
      </c>
      <c r="F459" s="189" t="str">
        <f>IF(ISNA(VLOOKUP(D459,'Standard Smelter Names'!$B$3:$E$187,4,FALSE)),"",VLOOKUP(D459,'Standard Smelter Names'!$B$3:$E$187,4,FALSE))</f>
        <v/>
      </c>
      <c r="G459" s="189"/>
      <c r="H459" s="189"/>
      <c r="I459" s="189"/>
      <c r="J459" s="189"/>
      <c r="K459" s="189"/>
      <c r="L459" s="189"/>
      <c r="M459" s="189"/>
      <c r="N459" s="189"/>
      <c r="O459" s="211"/>
      <c r="P459" s="210"/>
    </row>
    <row r="460" spans="2:16" s="191" customFormat="1" ht="15.75" x14ac:dyDescent="0.25">
      <c r="B460" s="189"/>
      <c r="C460" s="190"/>
      <c r="D460" s="190" t="str">
        <f t="shared" si="14"/>
        <v/>
      </c>
      <c r="E460" s="189" t="str">
        <f t="shared" si="15"/>
        <v/>
      </c>
      <c r="F460" s="189" t="str">
        <f>IF(ISNA(VLOOKUP(D460,'Standard Smelter Names'!$B$3:$E$187,4,FALSE)),"",VLOOKUP(D460,'Standard Smelter Names'!$B$3:$E$187,4,FALSE))</f>
        <v/>
      </c>
      <c r="G460" s="189"/>
      <c r="H460" s="189"/>
      <c r="I460" s="189"/>
      <c r="J460" s="189"/>
      <c r="K460" s="189"/>
      <c r="L460" s="189"/>
      <c r="M460" s="189"/>
      <c r="N460" s="189"/>
      <c r="O460" s="211"/>
      <c r="P460" s="210"/>
    </row>
    <row r="461" spans="2:16" s="191" customFormat="1" ht="15.75" x14ac:dyDescent="0.25">
      <c r="B461" s="189"/>
      <c r="C461" s="190"/>
      <c r="D461" s="190" t="str">
        <f t="shared" si="14"/>
        <v/>
      </c>
      <c r="E461" s="189" t="str">
        <f t="shared" si="15"/>
        <v/>
      </c>
      <c r="F461" s="189" t="str">
        <f>IF(ISNA(VLOOKUP(D461,'Standard Smelter Names'!$B$3:$E$187,4,FALSE)),"",VLOOKUP(D461,'Standard Smelter Names'!$B$3:$E$187,4,FALSE))</f>
        <v/>
      </c>
      <c r="G461" s="189"/>
      <c r="H461" s="189"/>
      <c r="I461" s="189"/>
      <c r="J461" s="189"/>
      <c r="K461" s="189"/>
      <c r="L461" s="189"/>
      <c r="M461" s="189"/>
      <c r="N461" s="189"/>
      <c r="O461" s="211"/>
      <c r="P461" s="210"/>
    </row>
    <row r="462" spans="2:16" s="191" customFormat="1" ht="15.75" x14ac:dyDescent="0.25">
      <c r="B462" s="189"/>
      <c r="C462" s="190"/>
      <c r="D462" s="190" t="str">
        <f t="shared" si="14"/>
        <v/>
      </c>
      <c r="E462" s="189" t="str">
        <f t="shared" si="15"/>
        <v/>
      </c>
      <c r="F462" s="189" t="str">
        <f>IF(ISNA(VLOOKUP(D462,'Standard Smelter Names'!$B$3:$E$187,4,FALSE)),"",VLOOKUP(D462,'Standard Smelter Names'!$B$3:$E$187,4,FALSE))</f>
        <v/>
      </c>
      <c r="G462" s="189"/>
      <c r="H462" s="189"/>
      <c r="I462" s="189"/>
      <c r="J462" s="189"/>
      <c r="K462" s="189"/>
      <c r="L462" s="189"/>
      <c r="M462" s="189"/>
      <c r="N462" s="189"/>
      <c r="O462" s="211"/>
      <c r="P462" s="210"/>
    </row>
    <row r="463" spans="2:16" s="191" customFormat="1" ht="15.75" x14ac:dyDescent="0.25">
      <c r="B463" s="189"/>
      <c r="C463" s="190"/>
      <c r="D463" s="190" t="str">
        <f t="shared" si="14"/>
        <v/>
      </c>
      <c r="E463" s="189" t="str">
        <f t="shared" si="15"/>
        <v/>
      </c>
      <c r="F463" s="189" t="str">
        <f>IF(ISNA(VLOOKUP(D463,'Standard Smelter Names'!$B$3:$E$187,4,FALSE)),"",VLOOKUP(D463,'Standard Smelter Names'!$B$3:$E$187,4,FALSE))</f>
        <v/>
      </c>
      <c r="G463" s="189"/>
      <c r="H463" s="189"/>
      <c r="I463" s="189"/>
      <c r="J463" s="189"/>
      <c r="K463" s="189"/>
      <c r="L463" s="189"/>
      <c r="M463" s="189"/>
      <c r="N463" s="189"/>
      <c r="O463" s="211"/>
      <c r="P463" s="210"/>
    </row>
    <row r="464" spans="2:16" s="191" customFormat="1" ht="15.75" x14ac:dyDescent="0.25">
      <c r="B464" s="189"/>
      <c r="C464" s="190"/>
      <c r="D464" s="190" t="str">
        <f t="shared" si="14"/>
        <v/>
      </c>
      <c r="E464" s="189" t="str">
        <f t="shared" si="15"/>
        <v/>
      </c>
      <c r="F464" s="189" t="str">
        <f>IF(ISNA(VLOOKUP(D464,'Standard Smelter Names'!$B$3:$E$187,4,FALSE)),"",VLOOKUP(D464,'Standard Smelter Names'!$B$3:$E$187,4,FALSE))</f>
        <v/>
      </c>
      <c r="G464" s="189"/>
      <c r="H464" s="189"/>
      <c r="I464" s="189"/>
      <c r="J464" s="189"/>
      <c r="K464" s="189"/>
      <c r="L464" s="189"/>
      <c r="M464" s="189"/>
      <c r="N464" s="189"/>
      <c r="O464" s="211"/>
      <c r="P464" s="210"/>
    </row>
    <row r="465" spans="2:16" s="191" customFormat="1" ht="15.75" x14ac:dyDescent="0.25">
      <c r="B465" s="189"/>
      <c r="C465" s="190"/>
      <c r="D465" s="190" t="str">
        <f t="shared" si="14"/>
        <v/>
      </c>
      <c r="E465" s="189" t="str">
        <f t="shared" si="15"/>
        <v/>
      </c>
      <c r="F465" s="189" t="str">
        <f>IF(ISNA(VLOOKUP(D465,'Standard Smelter Names'!$B$3:$E$187,4,FALSE)),"",VLOOKUP(D465,'Standard Smelter Names'!$B$3:$E$187,4,FALSE))</f>
        <v/>
      </c>
      <c r="G465" s="189"/>
      <c r="H465" s="189"/>
      <c r="I465" s="189"/>
      <c r="J465" s="189"/>
      <c r="K465" s="189"/>
      <c r="L465" s="189"/>
      <c r="M465" s="189"/>
      <c r="N465" s="189"/>
      <c r="O465" s="211"/>
      <c r="P465" s="210"/>
    </row>
    <row r="466" spans="2:16" s="191" customFormat="1" ht="15.75" x14ac:dyDescent="0.25">
      <c r="B466" s="189"/>
      <c r="C466" s="190"/>
      <c r="D466" s="190" t="str">
        <f t="shared" si="14"/>
        <v/>
      </c>
      <c r="E466" s="189" t="str">
        <f t="shared" si="15"/>
        <v/>
      </c>
      <c r="F466" s="189" t="str">
        <f>IF(ISNA(VLOOKUP(D466,'Standard Smelter Names'!$B$3:$E$187,4,FALSE)),"",VLOOKUP(D466,'Standard Smelter Names'!$B$3:$E$187,4,FALSE))</f>
        <v/>
      </c>
      <c r="G466" s="189"/>
      <c r="H466" s="189"/>
      <c r="I466" s="189"/>
      <c r="J466" s="189"/>
      <c r="K466" s="189"/>
      <c r="L466" s="189"/>
      <c r="M466" s="189"/>
      <c r="N466" s="189"/>
      <c r="O466" s="211"/>
      <c r="P466" s="210"/>
    </row>
    <row r="467" spans="2:16" s="191" customFormat="1" ht="15.75" x14ac:dyDescent="0.25">
      <c r="B467" s="189"/>
      <c r="C467" s="190"/>
      <c r="D467" s="190" t="str">
        <f t="shared" si="14"/>
        <v/>
      </c>
      <c r="E467" s="189" t="str">
        <f t="shared" si="15"/>
        <v/>
      </c>
      <c r="F467" s="189" t="str">
        <f>IF(ISNA(VLOOKUP(D467,'Standard Smelter Names'!$B$3:$E$187,4,FALSE)),"",VLOOKUP(D467,'Standard Smelter Names'!$B$3:$E$187,4,FALSE))</f>
        <v/>
      </c>
      <c r="G467" s="189"/>
      <c r="H467" s="189"/>
      <c r="I467" s="189"/>
      <c r="J467" s="189"/>
      <c r="K467" s="189"/>
      <c r="L467" s="189"/>
      <c r="M467" s="189"/>
      <c r="N467" s="189"/>
      <c r="O467" s="211"/>
      <c r="P467" s="210"/>
    </row>
    <row r="468" spans="2:16" s="191" customFormat="1" ht="15.75" x14ac:dyDescent="0.25">
      <c r="B468" s="189"/>
      <c r="C468" s="190"/>
      <c r="D468" s="190" t="str">
        <f t="shared" si="14"/>
        <v/>
      </c>
      <c r="E468" s="189" t="str">
        <f t="shared" si="15"/>
        <v/>
      </c>
      <c r="F468" s="189" t="str">
        <f>IF(ISNA(VLOOKUP(D468,'Standard Smelter Names'!$B$3:$E$187,4,FALSE)),"",VLOOKUP(D468,'Standard Smelter Names'!$B$3:$E$187,4,FALSE))</f>
        <v/>
      </c>
      <c r="G468" s="189"/>
      <c r="H468" s="189"/>
      <c r="I468" s="189"/>
      <c r="J468" s="189"/>
      <c r="K468" s="189"/>
      <c r="L468" s="189"/>
      <c r="M468" s="189"/>
      <c r="N468" s="189"/>
      <c r="O468" s="211"/>
      <c r="P468" s="210"/>
    </row>
    <row r="469" spans="2:16" s="191" customFormat="1" ht="15.75" x14ac:dyDescent="0.25">
      <c r="B469" s="189"/>
      <c r="C469" s="190"/>
      <c r="D469" s="190" t="str">
        <f t="shared" si="14"/>
        <v/>
      </c>
      <c r="E469" s="189" t="str">
        <f t="shared" si="15"/>
        <v/>
      </c>
      <c r="F469" s="189" t="str">
        <f>IF(ISNA(VLOOKUP(D469,'Standard Smelter Names'!$B$3:$E$187,4,FALSE)),"",VLOOKUP(D469,'Standard Smelter Names'!$B$3:$E$187,4,FALSE))</f>
        <v/>
      </c>
      <c r="G469" s="189"/>
      <c r="H469" s="189"/>
      <c r="I469" s="189"/>
      <c r="J469" s="189"/>
      <c r="K469" s="189"/>
      <c r="L469" s="189"/>
      <c r="M469" s="189"/>
      <c r="N469" s="189"/>
      <c r="O469" s="211"/>
      <c r="P469" s="210"/>
    </row>
    <row r="470" spans="2:16" s="191" customFormat="1" ht="15.75" x14ac:dyDescent="0.25">
      <c r="B470" s="189"/>
      <c r="C470" s="190"/>
      <c r="D470" s="190" t="str">
        <f t="shared" si="14"/>
        <v/>
      </c>
      <c r="E470" s="189" t="str">
        <f t="shared" si="15"/>
        <v/>
      </c>
      <c r="F470" s="189" t="str">
        <f>IF(ISNA(VLOOKUP(D470,'Standard Smelter Names'!$B$3:$E$187,4,FALSE)),"",VLOOKUP(D470,'Standard Smelter Names'!$B$3:$E$187,4,FALSE))</f>
        <v/>
      </c>
      <c r="G470" s="189"/>
      <c r="H470" s="189"/>
      <c r="I470" s="189"/>
      <c r="J470" s="189"/>
      <c r="K470" s="189"/>
      <c r="L470" s="189"/>
      <c r="M470" s="189"/>
      <c r="N470" s="189"/>
      <c r="O470" s="211"/>
      <c r="P470" s="210"/>
    </row>
    <row r="471" spans="2:16" s="191" customFormat="1" ht="15.75" x14ac:dyDescent="0.25">
      <c r="B471" s="189"/>
      <c r="C471" s="190"/>
      <c r="D471" s="190" t="str">
        <f t="shared" si="14"/>
        <v/>
      </c>
      <c r="E471" s="189" t="str">
        <f t="shared" si="15"/>
        <v/>
      </c>
      <c r="F471" s="189" t="str">
        <f>IF(ISNA(VLOOKUP(D471,'Standard Smelter Names'!$B$3:$E$187,4,FALSE)),"",VLOOKUP(D471,'Standard Smelter Names'!$B$3:$E$187,4,FALSE))</f>
        <v/>
      </c>
      <c r="G471" s="189"/>
      <c r="H471" s="189"/>
      <c r="I471" s="189"/>
      <c r="J471" s="189"/>
      <c r="K471" s="189"/>
      <c r="L471" s="189"/>
      <c r="M471" s="189"/>
      <c r="N471" s="189"/>
      <c r="O471" s="211"/>
      <c r="P471" s="210"/>
    </row>
    <row r="472" spans="2:16" s="191" customFormat="1" ht="15.75" x14ac:dyDescent="0.25">
      <c r="B472" s="189"/>
      <c r="C472" s="190"/>
      <c r="D472" s="190" t="str">
        <f t="shared" si="14"/>
        <v/>
      </c>
      <c r="E472" s="189" t="str">
        <f t="shared" si="15"/>
        <v/>
      </c>
      <c r="F472" s="189" t="str">
        <f>IF(ISNA(VLOOKUP(D472,'Standard Smelter Names'!$B$3:$E$187,4,FALSE)),"",VLOOKUP(D472,'Standard Smelter Names'!$B$3:$E$187,4,FALSE))</f>
        <v/>
      </c>
      <c r="G472" s="189"/>
      <c r="H472" s="189"/>
      <c r="I472" s="189"/>
      <c r="J472" s="189"/>
      <c r="K472" s="189"/>
      <c r="L472" s="189"/>
      <c r="M472" s="189"/>
      <c r="N472" s="189"/>
      <c r="O472" s="211"/>
      <c r="P472" s="210"/>
    </row>
    <row r="473" spans="2:16" s="191" customFormat="1" ht="15.75" x14ac:dyDescent="0.25">
      <c r="B473" s="189"/>
      <c r="C473" s="190"/>
      <c r="D473" s="190" t="str">
        <f t="shared" si="14"/>
        <v/>
      </c>
      <c r="E473" s="189" t="str">
        <f t="shared" si="15"/>
        <v/>
      </c>
      <c r="F473" s="189" t="str">
        <f>IF(ISNA(VLOOKUP(D473,'Standard Smelter Names'!$B$3:$E$187,4,FALSE)),"",VLOOKUP(D473,'Standard Smelter Names'!$B$3:$E$187,4,FALSE))</f>
        <v/>
      </c>
      <c r="G473" s="189"/>
      <c r="H473" s="189"/>
      <c r="I473" s="189"/>
      <c r="J473" s="189"/>
      <c r="K473" s="189"/>
      <c r="L473" s="189"/>
      <c r="M473" s="189"/>
      <c r="N473" s="189"/>
      <c r="O473" s="211"/>
      <c r="P473" s="210"/>
    </row>
    <row r="474" spans="2:16" s="191" customFormat="1" ht="15.75" x14ac:dyDescent="0.25">
      <c r="B474" s="189"/>
      <c r="C474" s="190"/>
      <c r="D474" s="190" t="str">
        <f t="shared" si="14"/>
        <v/>
      </c>
      <c r="E474" s="189" t="str">
        <f t="shared" si="15"/>
        <v/>
      </c>
      <c r="F474" s="189" t="str">
        <f>IF(ISNA(VLOOKUP(D474,'Standard Smelter Names'!$B$3:$E$187,4,FALSE)),"",VLOOKUP(D474,'Standard Smelter Names'!$B$3:$E$187,4,FALSE))</f>
        <v/>
      </c>
      <c r="G474" s="189"/>
      <c r="H474" s="189"/>
      <c r="I474" s="189"/>
      <c r="J474" s="189"/>
      <c r="K474" s="189"/>
      <c r="L474" s="189"/>
      <c r="M474" s="189"/>
      <c r="N474" s="189"/>
      <c r="O474" s="211"/>
      <c r="P474" s="210"/>
    </row>
    <row r="475" spans="2:16" s="191" customFormat="1" ht="15.75" x14ac:dyDescent="0.25">
      <c r="B475" s="189"/>
      <c r="C475" s="190"/>
      <c r="D475" s="190" t="str">
        <f t="shared" si="14"/>
        <v/>
      </c>
      <c r="E475" s="189" t="str">
        <f t="shared" si="15"/>
        <v/>
      </c>
      <c r="F475" s="189" t="str">
        <f>IF(ISNA(VLOOKUP(D475,'Standard Smelter Names'!$B$3:$E$187,4,FALSE)),"",VLOOKUP(D475,'Standard Smelter Names'!$B$3:$E$187,4,FALSE))</f>
        <v/>
      </c>
      <c r="G475" s="189"/>
      <c r="H475" s="189"/>
      <c r="I475" s="189"/>
      <c r="J475" s="189"/>
      <c r="K475" s="189"/>
      <c r="L475" s="189"/>
      <c r="M475" s="189"/>
      <c r="N475" s="189"/>
      <c r="O475" s="211"/>
      <c r="P475" s="210"/>
    </row>
    <row r="476" spans="2:16" s="191" customFormat="1" ht="15.75" x14ac:dyDescent="0.25">
      <c r="B476" s="189"/>
      <c r="C476" s="190"/>
      <c r="D476" s="190" t="str">
        <f t="shared" si="14"/>
        <v/>
      </c>
      <c r="E476" s="189" t="str">
        <f t="shared" si="15"/>
        <v/>
      </c>
      <c r="F476" s="189" t="str">
        <f>IF(ISNA(VLOOKUP(D476,'Standard Smelter Names'!$B$3:$E$187,4,FALSE)),"",VLOOKUP(D476,'Standard Smelter Names'!$B$3:$E$187,4,FALSE))</f>
        <v/>
      </c>
      <c r="G476" s="189"/>
      <c r="H476" s="189"/>
      <c r="I476" s="189"/>
      <c r="J476" s="189"/>
      <c r="K476" s="189"/>
      <c r="L476" s="189"/>
      <c r="M476" s="189"/>
      <c r="N476" s="189"/>
      <c r="O476" s="211"/>
      <c r="P476" s="210"/>
    </row>
    <row r="477" spans="2:16" s="191" customFormat="1" ht="15.75" x14ac:dyDescent="0.25">
      <c r="B477" s="189"/>
      <c r="C477" s="190"/>
      <c r="D477" s="190" t="str">
        <f t="shared" si="14"/>
        <v/>
      </c>
      <c r="E477" s="189" t="str">
        <f t="shared" si="15"/>
        <v/>
      </c>
      <c r="F477" s="189" t="str">
        <f>IF(ISNA(VLOOKUP(D477,'Standard Smelter Names'!$B$3:$E$187,4,FALSE)),"",VLOOKUP(D477,'Standard Smelter Names'!$B$3:$E$187,4,FALSE))</f>
        <v/>
      </c>
      <c r="G477" s="189"/>
      <c r="H477" s="189"/>
      <c r="I477" s="189"/>
      <c r="J477" s="189"/>
      <c r="K477" s="189"/>
      <c r="L477" s="189"/>
      <c r="M477" s="189"/>
      <c r="N477" s="189"/>
      <c r="O477" s="211"/>
      <c r="P477" s="210"/>
    </row>
    <row r="478" spans="2:16" s="191" customFormat="1" ht="15.75" x14ac:dyDescent="0.25">
      <c r="B478" s="189"/>
      <c r="C478" s="190"/>
      <c r="D478" s="190" t="str">
        <f t="shared" si="14"/>
        <v/>
      </c>
      <c r="E478" s="189" t="str">
        <f t="shared" si="15"/>
        <v/>
      </c>
      <c r="F478" s="189" t="str">
        <f>IF(ISNA(VLOOKUP(D478,'Standard Smelter Names'!$B$3:$E$187,4,FALSE)),"",VLOOKUP(D478,'Standard Smelter Names'!$B$3:$E$187,4,FALSE))</f>
        <v/>
      </c>
      <c r="G478" s="189"/>
      <c r="H478" s="189"/>
      <c r="I478" s="189"/>
      <c r="J478" s="189"/>
      <c r="K478" s="189"/>
      <c r="L478" s="189"/>
      <c r="M478" s="189"/>
      <c r="N478" s="189"/>
      <c r="O478" s="211"/>
      <c r="P478" s="210"/>
    </row>
    <row r="479" spans="2:16" s="191" customFormat="1" ht="15.75" x14ac:dyDescent="0.25">
      <c r="B479" s="189"/>
      <c r="C479" s="190"/>
      <c r="D479" s="190" t="str">
        <f t="shared" si="14"/>
        <v/>
      </c>
      <c r="E479" s="189" t="str">
        <f t="shared" si="15"/>
        <v/>
      </c>
      <c r="F479" s="189" t="str">
        <f>IF(ISNA(VLOOKUP(D479,'Standard Smelter Names'!$B$3:$E$187,4,FALSE)),"",VLOOKUP(D479,'Standard Smelter Names'!$B$3:$E$187,4,FALSE))</f>
        <v/>
      </c>
      <c r="G479" s="189"/>
      <c r="H479" s="189"/>
      <c r="I479" s="189"/>
      <c r="J479" s="189"/>
      <c r="K479" s="189"/>
      <c r="L479" s="189"/>
      <c r="M479" s="189"/>
      <c r="N479" s="189"/>
      <c r="O479" s="211"/>
      <c r="P479" s="210"/>
    </row>
    <row r="480" spans="2:16" s="191" customFormat="1" ht="15.75" x14ac:dyDescent="0.25">
      <c r="B480" s="189"/>
      <c r="C480" s="190"/>
      <c r="D480" s="190" t="str">
        <f t="shared" si="14"/>
        <v/>
      </c>
      <c r="E480" s="189" t="str">
        <f t="shared" si="15"/>
        <v/>
      </c>
      <c r="F480" s="189" t="str">
        <f>IF(ISNA(VLOOKUP(D480,'Standard Smelter Names'!$B$3:$E$187,4,FALSE)),"",VLOOKUP(D480,'Standard Smelter Names'!$B$3:$E$187,4,FALSE))</f>
        <v/>
      </c>
      <c r="G480" s="189"/>
      <c r="H480" s="189"/>
      <c r="I480" s="189"/>
      <c r="J480" s="189"/>
      <c r="K480" s="189"/>
      <c r="L480" s="189"/>
      <c r="M480" s="189"/>
      <c r="N480" s="189"/>
      <c r="O480" s="211"/>
      <c r="P480" s="210"/>
    </row>
    <row r="481" spans="2:16" s="191" customFormat="1" ht="15.75" x14ac:dyDescent="0.25">
      <c r="B481" s="189"/>
      <c r="C481" s="190"/>
      <c r="D481" s="190" t="str">
        <f t="shared" si="14"/>
        <v/>
      </c>
      <c r="E481" s="189" t="str">
        <f t="shared" si="15"/>
        <v/>
      </c>
      <c r="F481" s="189" t="str">
        <f>IF(ISNA(VLOOKUP(D481,'Standard Smelter Names'!$B$3:$E$187,4,FALSE)),"",VLOOKUP(D481,'Standard Smelter Names'!$B$3:$E$187,4,FALSE))</f>
        <v/>
      </c>
      <c r="G481" s="189"/>
      <c r="H481" s="189"/>
      <c r="I481" s="189"/>
      <c r="J481" s="189"/>
      <c r="K481" s="189"/>
      <c r="L481" s="189"/>
      <c r="M481" s="189"/>
      <c r="N481" s="189"/>
      <c r="O481" s="211"/>
      <c r="P481" s="210"/>
    </row>
    <row r="482" spans="2:16" s="191" customFormat="1" ht="15.75" x14ac:dyDescent="0.25">
      <c r="B482" s="189"/>
      <c r="C482" s="190"/>
      <c r="D482" s="190" t="str">
        <f t="shared" si="14"/>
        <v/>
      </c>
      <c r="E482" s="189" t="str">
        <f t="shared" si="15"/>
        <v/>
      </c>
      <c r="F482" s="189" t="str">
        <f>IF(ISNA(VLOOKUP(D482,'Standard Smelter Names'!$B$3:$E$187,4,FALSE)),"",VLOOKUP(D482,'Standard Smelter Names'!$B$3:$E$187,4,FALSE))</f>
        <v/>
      </c>
      <c r="G482" s="189"/>
      <c r="H482" s="189"/>
      <c r="I482" s="189"/>
      <c r="J482" s="189"/>
      <c r="K482" s="189"/>
      <c r="L482" s="189"/>
      <c r="M482" s="189"/>
      <c r="N482" s="189"/>
      <c r="O482" s="211"/>
      <c r="P482" s="210"/>
    </row>
    <row r="483" spans="2:16" s="191" customFormat="1" ht="15.75" x14ac:dyDescent="0.25">
      <c r="B483" s="189"/>
      <c r="C483" s="190"/>
      <c r="D483" s="190" t="str">
        <f t="shared" si="14"/>
        <v/>
      </c>
      <c r="E483" s="189" t="str">
        <f t="shared" si="15"/>
        <v/>
      </c>
      <c r="F483" s="189" t="str">
        <f>IF(ISNA(VLOOKUP(D483,'Standard Smelter Names'!$B$3:$E$187,4,FALSE)),"",VLOOKUP(D483,'Standard Smelter Names'!$B$3:$E$187,4,FALSE))</f>
        <v/>
      </c>
      <c r="G483" s="189"/>
      <c r="H483" s="189"/>
      <c r="I483" s="189"/>
      <c r="J483" s="189"/>
      <c r="K483" s="189"/>
      <c r="L483" s="189"/>
      <c r="M483" s="189"/>
      <c r="N483" s="189"/>
      <c r="O483" s="211"/>
      <c r="P483" s="210"/>
    </row>
    <row r="484" spans="2:16" s="191" customFormat="1" ht="15.75" x14ac:dyDescent="0.25">
      <c r="B484" s="189"/>
      <c r="C484" s="190"/>
      <c r="D484" s="190" t="str">
        <f t="shared" si="14"/>
        <v/>
      </c>
      <c r="E484" s="189" t="str">
        <f t="shared" si="15"/>
        <v/>
      </c>
      <c r="F484" s="189" t="str">
        <f>IF(ISNA(VLOOKUP(D484,'Standard Smelter Names'!$B$3:$E$187,4,FALSE)),"",VLOOKUP(D484,'Standard Smelter Names'!$B$3:$E$187,4,FALSE))</f>
        <v/>
      </c>
      <c r="G484" s="189"/>
      <c r="H484" s="189"/>
      <c r="I484" s="189"/>
      <c r="J484" s="189"/>
      <c r="K484" s="189"/>
      <c r="L484" s="189"/>
      <c r="M484" s="189"/>
      <c r="N484" s="189"/>
      <c r="O484" s="211"/>
      <c r="P484" s="210"/>
    </row>
    <row r="485" spans="2:16" s="191" customFormat="1" ht="15.75" x14ac:dyDescent="0.25">
      <c r="B485" s="189"/>
      <c r="C485" s="190"/>
      <c r="D485" s="190" t="str">
        <f t="shared" si="14"/>
        <v/>
      </c>
      <c r="E485" s="189" t="str">
        <f t="shared" si="15"/>
        <v/>
      </c>
      <c r="F485" s="189" t="str">
        <f>IF(ISNA(VLOOKUP(D485,'Standard Smelter Names'!$B$3:$E$187,4,FALSE)),"",VLOOKUP(D485,'Standard Smelter Names'!$B$3:$E$187,4,FALSE))</f>
        <v/>
      </c>
      <c r="G485" s="189"/>
      <c r="H485" s="189"/>
      <c r="I485" s="189"/>
      <c r="J485" s="189"/>
      <c r="K485" s="189"/>
      <c r="L485" s="189"/>
      <c r="M485" s="189"/>
      <c r="N485" s="189"/>
      <c r="O485" s="211"/>
      <c r="P485" s="210"/>
    </row>
    <row r="486" spans="2:16" s="191" customFormat="1" ht="15.75" x14ac:dyDescent="0.25">
      <c r="B486" s="189"/>
      <c r="C486" s="190"/>
      <c r="D486" s="190" t="str">
        <f t="shared" si="14"/>
        <v/>
      </c>
      <c r="E486" s="189" t="str">
        <f t="shared" si="15"/>
        <v/>
      </c>
      <c r="F486" s="189" t="str">
        <f>IF(ISNA(VLOOKUP(D486,'Standard Smelter Names'!$B$3:$E$187,4,FALSE)),"",VLOOKUP(D486,'Standard Smelter Names'!$B$3:$E$187,4,FALSE))</f>
        <v/>
      </c>
      <c r="G486" s="189"/>
      <c r="H486" s="189"/>
      <c r="I486" s="189"/>
      <c r="J486" s="189"/>
      <c r="K486" s="189"/>
      <c r="L486" s="189"/>
      <c r="M486" s="189"/>
      <c r="N486" s="189"/>
      <c r="O486" s="211"/>
      <c r="P486" s="210"/>
    </row>
    <row r="487" spans="2:16" s="191" customFormat="1" ht="15.75" x14ac:dyDescent="0.25">
      <c r="B487" s="189"/>
      <c r="C487" s="190"/>
      <c r="D487" s="190" t="str">
        <f t="shared" si="14"/>
        <v/>
      </c>
      <c r="E487" s="189" t="str">
        <f t="shared" si="15"/>
        <v/>
      </c>
      <c r="F487" s="189" t="str">
        <f>IF(ISNA(VLOOKUP(D487,'Standard Smelter Names'!$B$3:$E$187,4,FALSE)),"",VLOOKUP(D487,'Standard Smelter Names'!$B$3:$E$187,4,FALSE))</f>
        <v/>
      </c>
      <c r="G487" s="189"/>
      <c r="H487" s="189"/>
      <c r="I487" s="189"/>
      <c r="J487" s="189"/>
      <c r="K487" s="189"/>
      <c r="L487" s="189"/>
      <c r="M487" s="189"/>
      <c r="N487" s="189"/>
      <c r="O487" s="211"/>
      <c r="P487" s="210"/>
    </row>
    <row r="488" spans="2:16" s="191" customFormat="1" ht="15.75" x14ac:dyDescent="0.25">
      <c r="B488" s="189"/>
      <c r="C488" s="190"/>
      <c r="D488" s="190" t="str">
        <f t="shared" si="14"/>
        <v/>
      </c>
      <c r="E488" s="189" t="str">
        <f t="shared" si="15"/>
        <v/>
      </c>
      <c r="F488" s="189" t="str">
        <f>IF(ISNA(VLOOKUP(D488,'Standard Smelter Names'!$B$3:$E$187,4,FALSE)),"",VLOOKUP(D488,'Standard Smelter Names'!$B$3:$E$187,4,FALSE))</f>
        <v/>
      </c>
      <c r="G488" s="189"/>
      <c r="H488" s="189"/>
      <c r="I488" s="189"/>
      <c r="J488" s="189"/>
      <c r="K488" s="189"/>
      <c r="L488" s="189"/>
      <c r="M488" s="189"/>
      <c r="N488" s="189"/>
      <c r="O488" s="211"/>
      <c r="P488" s="210"/>
    </row>
    <row r="489" spans="2:16" s="191" customFormat="1" ht="15.75" x14ac:dyDescent="0.25">
      <c r="B489" s="189"/>
      <c r="C489" s="190"/>
      <c r="D489" s="190" t="str">
        <f t="shared" si="14"/>
        <v/>
      </c>
      <c r="E489" s="189" t="str">
        <f t="shared" si="15"/>
        <v/>
      </c>
      <c r="F489" s="189" t="str">
        <f>IF(ISNA(VLOOKUP(D489,'Standard Smelter Names'!$B$3:$E$187,4,FALSE)),"",VLOOKUP(D489,'Standard Smelter Names'!$B$3:$E$187,4,FALSE))</f>
        <v/>
      </c>
      <c r="G489" s="189"/>
      <c r="H489" s="189"/>
      <c r="I489" s="189"/>
      <c r="J489" s="189"/>
      <c r="K489" s="189"/>
      <c r="L489" s="189"/>
      <c r="M489" s="189"/>
      <c r="N489" s="189"/>
      <c r="O489" s="211"/>
      <c r="P489" s="210"/>
    </row>
    <row r="490" spans="2:16" s="191" customFormat="1" ht="15.75" x14ac:dyDescent="0.25">
      <c r="B490" s="189"/>
      <c r="C490" s="190"/>
      <c r="D490" s="190" t="str">
        <f t="shared" si="14"/>
        <v/>
      </c>
      <c r="E490" s="189" t="str">
        <f t="shared" si="15"/>
        <v/>
      </c>
      <c r="F490" s="189" t="str">
        <f>IF(ISNA(VLOOKUP(D490,'Standard Smelter Names'!$B$3:$E$187,4,FALSE)),"",VLOOKUP(D490,'Standard Smelter Names'!$B$3:$E$187,4,FALSE))</f>
        <v/>
      </c>
      <c r="G490" s="189"/>
      <c r="H490" s="189"/>
      <c r="I490" s="189"/>
      <c r="J490" s="189"/>
      <c r="K490" s="189"/>
      <c r="L490" s="189"/>
      <c r="M490" s="189"/>
      <c r="N490" s="189"/>
      <c r="O490" s="211"/>
      <c r="P490" s="210"/>
    </row>
    <row r="491" spans="2:16" s="191" customFormat="1" ht="15.75" x14ac:dyDescent="0.25">
      <c r="B491" s="189"/>
      <c r="C491" s="190"/>
      <c r="D491" s="190" t="str">
        <f t="shared" si="14"/>
        <v/>
      </c>
      <c r="E491" s="189" t="str">
        <f t="shared" si="15"/>
        <v/>
      </c>
      <c r="F491" s="189" t="str">
        <f>IF(ISNA(VLOOKUP(D491,'Standard Smelter Names'!$B$3:$E$187,4,FALSE)),"",VLOOKUP(D491,'Standard Smelter Names'!$B$3:$E$187,4,FALSE))</f>
        <v/>
      </c>
      <c r="G491" s="189"/>
      <c r="H491" s="189"/>
      <c r="I491" s="189"/>
      <c r="J491" s="189"/>
      <c r="K491" s="189"/>
      <c r="L491" s="189"/>
      <c r="M491" s="189"/>
      <c r="N491" s="189"/>
      <c r="O491" s="211"/>
      <c r="P491" s="210"/>
    </row>
    <row r="492" spans="2:16" s="191" customFormat="1" ht="15.75" x14ac:dyDescent="0.25">
      <c r="B492" s="189"/>
      <c r="C492" s="190"/>
      <c r="D492" s="190" t="str">
        <f t="shared" si="14"/>
        <v/>
      </c>
      <c r="E492" s="189" t="str">
        <f t="shared" si="15"/>
        <v/>
      </c>
      <c r="F492" s="189" t="str">
        <f>IF(ISNA(VLOOKUP(D492,'Standard Smelter Names'!$B$3:$E$187,4,FALSE)),"",VLOOKUP(D492,'Standard Smelter Names'!$B$3:$E$187,4,FALSE))</f>
        <v/>
      </c>
      <c r="G492" s="189"/>
      <c r="H492" s="189"/>
      <c r="I492" s="189"/>
      <c r="J492" s="189"/>
      <c r="K492" s="189"/>
      <c r="L492" s="189"/>
      <c r="M492" s="189"/>
      <c r="N492" s="189"/>
      <c r="O492" s="211"/>
      <c r="P492" s="210"/>
    </row>
    <row r="493" spans="2:16" s="191" customFormat="1" ht="15.75" x14ac:dyDescent="0.25">
      <c r="B493" s="189"/>
      <c r="C493" s="190"/>
      <c r="D493" s="190" t="str">
        <f t="shared" si="14"/>
        <v/>
      </c>
      <c r="E493" s="189" t="str">
        <f t="shared" si="15"/>
        <v/>
      </c>
      <c r="F493" s="189" t="str">
        <f>IF(ISNA(VLOOKUP(D493,'Standard Smelter Names'!$B$3:$E$187,4,FALSE)),"",VLOOKUP(D493,'Standard Smelter Names'!$B$3:$E$187,4,FALSE))</f>
        <v/>
      </c>
      <c r="G493" s="189"/>
      <c r="H493" s="189"/>
      <c r="I493" s="189"/>
      <c r="J493" s="189"/>
      <c r="K493" s="189"/>
      <c r="L493" s="189"/>
      <c r="M493" s="189"/>
      <c r="N493" s="189"/>
      <c r="O493" s="211"/>
      <c r="P493" s="210"/>
    </row>
    <row r="494" spans="2:16" s="191" customFormat="1" ht="15.75" x14ac:dyDescent="0.25">
      <c r="B494" s="189"/>
      <c r="C494" s="190"/>
      <c r="D494" s="190" t="str">
        <f t="shared" si="14"/>
        <v/>
      </c>
      <c r="E494" s="189" t="str">
        <f t="shared" si="15"/>
        <v/>
      </c>
      <c r="F494" s="189" t="str">
        <f>IF(ISNA(VLOOKUP(D494,'Standard Smelter Names'!$B$3:$E$187,4,FALSE)),"",VLOOKUP(D494,'Standard Smelter Names'!$B$3:$E$187,4,FALSE))</f>
        <v/>
      </c>
      <c r="G494" s="189"/>
      <c r="H494" s="189"/>
      <c r="I494" s="189"/>
      <c r="J494" s="189"/>
      <c r="K494" s="189"/>
      <c r="L494" s="189"/>
      <c r="M494" s="189"/>
      <c r="N494" s="189"/>
      <c r="O494" s="211"/>
      <c r="P494" s="210"/>
    </row>
    <row r="495" spans="2:16" s="191" customFormat="1" ht="15.75" x14ac:dyDescent="0.25">
      <c r="B495" s="189"/>
      <c r="C495" s="190"/>
      <c r="D495" s="190" t="str">
        <f t="shared" si="14"/>
        <v/>
      </c>
      <c r="E495" s="189" t="str">
        <f t="shared" si="15"/>
        <v/>
      </c>
      <c r="F495" s="189" t="str">
        <f>IF(ISNA(VLOOKUP(D495,'Standard Smelter Names'!$B$3:$E$187,4,FALSE)),"",VLOOKUP(D495,'Standard Smelter Names'!$B$3:$E$187,4,FALSE))</f>
        <v/>
      </c>
      <c r="G495" s="189"/>
      <c r="H495" s="189"/>
      <c r="I495" s="189"/>
      <c r="J495" s="189"/>
      <c r="K495" s="189"/>
      <c r="L495" s="189"/>
      <c r="M495" s="189"/>
      <c r="N495" s="189"/>
      <c r="O495" s="211"/>
      <c r="P495" s="210"/>
    </row>
    <row r="496" spans="2:16" s="191" customFormat="1" ht="15.75" x14ac:dyDescent="0.25">
      <c r="B496" s="189"/>
      <c r="C496" s="190"/>
      <c r="D496" s="190" t="str">
        <f t="shared" si="14"/>
        <v/>
      </c>
      <c r="E496" s="189" t="str">
        <f t="shared" si="15"/>
        <v/>
      </c>
      <c r="F496" s="189" t="str">
        <f>IF(ISNA(VLOOKUP(D496,'Standard Smelter Names'!$B$3:$E$187,4,FALSE)),"",VLOOKUP(D496,'Standard Smelter Names'!$B$3:$E$187,4,FALSE))</f>
        <v/>
      </c>
      <c r="G496" s="189"/>
      <c r="H496" s="189"/>
      <c r="I496" s="189"/>
      <c r="J496" s="189"/>
      <c r="K496" s="189"/>
      <c r="L496" s="189"/>
      <c r="M496" s="189"/>
      <c r="N496" s="189"/>
      <c r="O496" s="211"/>
      <c r="P496" s="210"/>
    </row>
    <row r="497" spans="2:16" s="191" customFormat="1" ht="15.75" x14ac:dyDescent="0.25">
      <c r="B497" s="189"/>
      <c r="C497" s="190"/>
      <c r="D497" s="190" t="str">
        <f t="shared" si="14"/>
        <v/>
      </c>
      <c r="E497" s="189" t="str">
        <f t="shared" si="15"/>
        <v/>
      </c>
      <c r="F497" s="189" t="str">
        <f>IF(ISNA(VLOOKUP(D497,'Standard Smelter Names'!$B$3:$E$187,4,FALSE)),"",VLOOKUP(D497,'Standard Smelter Names'!$B$3:$E$187,4,FALSE))</f>
        <v/>
      </c>
      <c r="G497" s="189"/>
      <c r="H497" s="189"/>
      <c r="I497" s="189"/>
      <c r="J497" s="189"/>
      <c r="K497" s="189"/>
      <c r="L497" s="189"/>
      <c r="M497" s="189"/>
      <c r="N497" s="189"/>
      <c r="O497" s="211"/>
      <c r="P497" s="210"/>
    </row>
    <row r="498" spans="2:16" s="191" customFormat="1" ht="15.75" x14ac:dyDescent="0.25">
      <c r="B498" s="189"/>
      <c r="C498" s="190"/>
      <c r="D498" s="190" t="str">
        <f t="shared" si="14"/>
        <v/>
      </c>
      <c r="E498" s="189" t="str">
        <f t="shared" si="15"/>
        <v/>
      </c>
      <c r="F498" s="189" t="str">
        <f>IF(ISNA(VLOOKUP(D498,'Standard Smelter Names'!$B$3:$E$187,4,FALSE)),"",VLOOKUP(D498,'Standard Smelter Names'!$B$3:$E$187,4,FALSE))</f>
        <v/>
      </c>
      <c r="G498" s="189"/>
      <c r="H498" s="189"/>
      <c r="I498" s="189"/>
      <c r="J498" s="189"/>
      <c r="K498" s="189"/>
      <c r="L498" s="189"/>
      <c r="M498" s="189"/>
      <c r="N498" s="189"/>
      <c r="O498" s="211"/>
      <c r="P498" s="210"/>
    </row>
    <row r="499" spans="2:16" s="191" customFormat="1" ht="15.75" x14ac:dyDescent="0.25">
      <c r="B499" s="189"/>
      <c r="C499" s="190"/>
      <c r="D499" s="190" t="str">
        <f t="shared" si="14"/>
        <v/>
      </c>
      <c r="E499" s="189" t="str">
        <f t="shared" si="15"/>
        <v/>
      </c>
      <c r="F499" s="189" t="str">
        <f>IF(ISNA(VLOOKUP(D499,'Standard Smelter Names'!$B$3:$E$187,4,FALSE)),"",VLOOKUP(D499,'Standard Smelter Names'!$B$3:$E$187,4,FALSE))</f>
        <v/>
      </c>
      <c r="G499" s="189"/>
      <c r="H499" s="189"/>
      <c r="I499" s="189"/>
      <c r="J499" s="189"/>
      <c r="K499" s="189"/>
      <c r="L499" s="189"/>
      <c r="M499" s="189"/>
      <c r="N499" s="189"/>
      <c r="O499" s="211"/>
      <c r="P499" s="210"/>
    </row>
    <row r="500" spans="2:16" s="191" customFormat="1" ht="15.75" x14ac:dyDescent="0.25">
      <c r="B500" s="189"/>
      <c r="C500" s="190"/>
      <c r="D500" s="190" t="str">
        <f t="shared" si="14"/>
        <v/>
      </c>
      <c r="E500" s="189" t="str">
        <f t="shared" si="15"/>
        <v/>
      </c>
      <c r="F500" s="189" t="str">
        <f>IF(ISNA(VLOOKUP(D500,'Standard Smelter Names'!$B$3:$E$187,4,FALSE)),"",VLOOKUP(D500,'Standard Smelter Names'!$B$3:$E$187,4,FALSE))</f>
        <v/>
      </c>
      <c r="G500" s="189"/>
      <c r="H500" s="189"/>
      <c r="I500" s="189"/>
      <c r="J500" s="189"/>
      <c r="K500" s="189"/>
      <c r="L500" s="189"/>
      <c r="M500" s="189"/>
      <c r="N500" s="189"/>
      <c r="O500" s="211"/>
      <c r="P500" s="210"/>
    </row>
    <row r="501" spans="2:16" s="191" customFormat="1" ht="15.75" x14ac:dyDescent="0.25">
      <c r="B501" s="189"/>
      <c r="C501" s="190"/>
      <c r="D501" s="190" t="str">
        <f t="shared" si="14"/>
        <v/>
      </c>
      <c r="E501" s="189" t="str">
        <f t="shared" si="15"/>
        <v/>
      </c>
      <c r="F501" s="189" t="str">
        <f>IF(ISNA(VLOOKUP(D501,'Standard Smelter Names'!$B$3:$E$187,4,FALSE)),"",VLOOKUP(D501,'Standard Smelter Names'!$B$3:$E$187,4,FALSE))</f>
        <v/>
      </c>
      <c r="G501" s="189"/>
      <c r="H501" s="189"/>
      <c r="I501" s="189"/>
      <c r="J501" s="189"/>
      <c r="K501" s="189"/>
      <c r="L501" s="189"/>
      <c r="M501" s="189"/>
      <c r="N501" s="189"/>
      <c r="O501" s="211"/>
      <c r="P501" s="210"/>
    </row>
    <row r="502" spans="2:16" s="191" customFormat="1" ht="15.75" x14ac:dyDescent="0.25">
      <c r="B502" s="189"/>
      <c r="C502" s="190"/>
      <c r="D502" s="190" t="str">
        <f t="shared" si="14"/>
        <v/>
      </c>
      <c r="E502" s="189" t="str">
        <f t="shared" si="15"/>
        <v/>
      </c>
      <c r="F502" s="189" t="str">
        <f>IF(ISNA(VLOOKUP(D502,'Standard Smelter Names'!$B$3:$E$187,4,FALSE)),"",VLOOKUP(D502,'Standard Smelter Names'!$B$3:$E$187,4,FALSE))</f>
        <v/>
      </c>
      <c r="G502" s="189"/>
      <c r="H502" s="189"/>
      <c r="I502" s="189"/>
      <c r="J502" s="189"/>
      <c r="K502" s="189"/>
      <c r="L502" s="189"/>
      <c r="M502" s="189"/>
      <c r="N502" s="189"/>
      <c r="O502" s="211"/>
      <c r="P502" s="210"/>
    </row>
    <row r="503" spans="2:16" s="191" customFormat="1" ht="15.75" x14ac:dyDescent="0.25">
      <c r="B503" s="189"/>
      <c r="C503" s="190"/>
      <c r="D503" s="190" t="str">
        <f t="shared" si="14"/>
        <v/>
      </c>
      <c r="E503" s="189" t="str">
        <f t="shared" si="15"/>
        <v/>
      </c>
      <c r="F503" s="189" t="str">
        <f>IF(ISNA(VLOOKUP(D503,'Standard Smelter Names'!$B$3:$E$187,4,FALSE)),"",VLOOKUP(D503,'Standard Smelter Names'!$B$3:$E$187,4,FALSE))</f>
        <v/>
      </c>
      <c r="G503" s="189"/>
      <c r="H503" s="189"/>
      <c r="I503" s="189"/>
      <c r="J503" s="189"/>
      <c r="K503" s="189"/>
      <c r="L503" s="189"/>
      <c r="M503" s="189"/>
      <c r="N503" s="189"/>
      <c r="O503" s="211"/>
      <c r="P503" s="210"/>
    </row>
    <row r="504" spans="2:16" s="191" customFormat="1" ht="15.75" x14ac:dyDescent="0.25">
      <c r="B504" s="189"/>
      <c r="C504" s="190"/>
      <c r="D504" s="190" t="str">
        <f t="shared" si="14"/>
        <v/>
      </c>
      <c r="E504" s="189" t="str">
        <f t="shared" si="15"/>
        <v/>
      </c>
      <c r="F504" s="189" t="str">
        <f>IF(ISNA(VLOOKUP(D504,'Standard Smelter Names'!$B$3:$E$187,4,FALSE)),"",VLOOKUP(D504,'Standard Smelter Names'!$B$3:$E$187,4,FALSE))</f>
        <v/>
      </c>
      <c r="G504" s="189"/>
      <c r="H504" s="189"/>
      <c r="I504" s="189"/>
      <c r="J504" s="189"/>
      <c r="K504" s="189"/>
      <c r="L504" s="189"/>
      <c r="M504" s="189"/>
      <c r="N504" s="189"/>
      <c r="O504" s="211"/>
      <c r="P504" s="210"/>
    </row>
    <row r="505" spans="2:16" s="191" customFormat="1" ht="15.75" x14ac:dyDescent="0.25">
      <c r="B505" s="189"/>
      <c r="C505" s="190"/>
      <c r="D505" s="190" t="str">
        <f t="shared" si="14"/>
        <v/>
      </c>
      <c r="E505" s="189" t="str">
        <f t="shared" si="15"/>
        <v/>
      </c>
      <c r="F505" s="189" t="str">
        <f>IF(ISNA(VLOOKUP(D505,'Standard Smelter Names'!$B$3:$E$187,4,FALSE)),"",VLOOKUP(D505,'Standard Smelter Names'!$B$3:$E$187,4,FALSE))</f>
        <v/>
      </c>
      <c r="G505" s="189"/>
      <c r="H505" s="189"/>
      <c r="I505" s="189"/>
      <c r="J505" s="189"/>
      <c r="K505" s="189"/>
      <c r="L505" s="189"/>
      <c r="M505" s="189"/>
      <c r="N505" s="189"/>
      <c r="O505" s="211"/>
      <c r="P505" s="210"/>
    </row>
    <row r="506" spans="2:16" s="191" customFormat="1" ht="15.75" x14ac:dyDescent="0.25">
      <c r="B506" s="189"/>
      <c r="C506" s="190"/>
      <c r="D506" s="190" t="str">
        <f t="shared" si="14"/>
        <v/>
      </c>
      <c r="E506" s="189" t="str">
        <f t="shared" si="15"/>
        <v/>
      </c>
      <c r="F506" s="189" t="str">
        <f>IF(ISNA(VLOOKUP(D506,'Standard Smelter Names'!$B$3:$E$187,4,FALSE)),"",VLOOKUP(D506,'Standard Smelter Names'!$B$3:$E$187,4,FALSE))</f>
        <v/>
      </c>
      <c r="G506" s="189"/>
      <c r="H506" s="189"/>
      <c r="I506" s="189"/>
      <c r="J506" s="189"/>
      <c r="K506" s="189"/>
      <c r="L506" s="189"/>
      <c r="M506" s="189"/>
      <c r="N506" s="189"/>
      <c r="O506" s="211"/>
      <c r="P506" s="210"/>
    </row>
    <row r="507" spans="2:16" s="191" customFormat="1" ht="15.75" x14ac:dyDescent="0.25">
      <c r="B507" s="189"/>
      <c r="C507" s="190"/>
      <c r="D507" s="190" t="str">
        <f t="shared" si="14"/>
        <v/>
      </c>
      <c r="E507" s="189" t="str">
        <f t="shared" si="15"/>
        <v/>
      </c>
      <c r="F507" s="189" t="str">
        <f>IF(ISNA(VLOOKUP(D507,'Standard Smelter Names'!$B$3:$E$187,4,FALSE)),"",VLOOKUP(D507,'Standard Smelter Names'!$B$3:$E$187,4,FALSE))</f>
        <v/>
      </c>
      <c r="G507" s="189"/>
      <c r="H507" s="189"/>
      <c r="I507" s="189"/>
      <c r="J507" s="189"/>
      <c r="K507" s="189"/>
      <c r="L507" s="189"/>
      <c r="M507" s="189"/>
      <c r="N507" s="189"/>
      <c r="O507" s="211"/>
      <c r="P507" s="210"/>
    </row>
    <row r="508" spans="2:16" s="191" customFormat="1" ht="15.75" x14ac:dyDescent="0.25">
      <c r="B508" s="189"/>
      <c r="C508" s="190"/>
      <c r="D508" s="190" t="str">
        <f t="shared" si="14"/>
        <v/>
      </c>
      <c r="E508" s="189" t="str">
        <f t="shared" si="15"/>
        <v/>
      </c>
      <c r="F508" s="189" t="str">
        <f>IF(ISNA(VLOOKUP(D508,'Standard Smelter Names'!$B$3:$E$187,4,FALSE)),"",VLOOKUP(D508,'Standard Smelter Names'!$B$3:$E$187,4,FALSE))</f>
        <v/>
      </c>
      <c r="G508" s="189"/>
      <c r="H508" s="189"/>
      <c r="I508" s="189"/>
      <c r="J508" s="189"/>
      <c r="K508" s="189"/>
      <c r="L508" s="189"/>
      <c r="M508" s="189"/>
      <c r="N508" s="189"/>
      <c r="O508" s="211"/>
      <c r="P508" s="210"/>
    </row>
    <row r="509" spans="2:16" s="191" customFormat="1" ht="15.75" x14ac:dyDescent="0.25">
      <c r="B509" s="189"/>
      <c r="C509" s="190"/>
      <c r="D509" s="190" t="str">
        <f t="shared" si="14"/>
        <v/>
      </c>
      <c r="E509" s="189" t="str">
        <f t="shared" si="15"/>
        <v/>
      </c>
      <c r="F509" s="189" t="str">
        <f>IF(ISNA(VLOOKUP(D509,'Standard Smelter Names'!$B$3:$E$187,4,FALSE)),"",VLOOKUP(D509,'Standard Smelter Names'!$B$3:$E$187,4,FALSE))</f>
        <v/>
      </c>
      <c r="G509" s="189"/>
      <c r="H509" s="189"/>
      <c r="I509" s="189"/>
      <c r="J509" s="189"/>
      <c r="K509" s="189"/>
      <c r="L509" s="189"/>
      <c r="M509" s="189"/>
      <c r="N509" s="189"/>
      <c r="O509" s="211"/>
      <c r="P509" s="210"/>
    </row>
    <row r="510" spans="2:16" s="191" customFormat="1" ht="15.75" x14ac:dyDescent="0.25">
      <c r="B510" s="189"/>
      <c r="C510" s="190"/>
      <c r="D510" s="190" t="str">
        <f t="shared" si="14"/>
        <v/>
      </c>
      <c r="E510" s="189" t="str">
        <f t="shared" si="15"/>
        <v/>
      </c>
      <c r="F510" s="189" t="str">
        <f>IF(ISNA(VLOOKUP(D510,'Standard Smelter Names'!$B$3:$E$187,4,FALSE)),"",VLOOKUP(D510,'Standard Smelter Names'!$B$3:$E$187,4,FALSE))</f>
        <v/>
      </c>
      <c r="G510" s="189"/>
      <c r="H510" s="189"/>
      <c r="I510" s="189"/>
      <c r="J510" s="189"/>
      <c r="K510" s="189"/>
      <c r="L510" s="189"/>
      <c r="M510" s="189"/>
      <c r="N510" s="189"/>
      <c r="O510" s="211"/>
      <c r="P510" s="210"/>
    </row>
    <row r="511" spans="2:16" s="191" customFormat="1" ht="15.75" x14ac:dyDescent="0.25">
      <c r="B511" s="189"/>
      <c r="C511" s="190"/>
      <c r="D511" s="190" t="str">
        <f t="shared" si="14"/>
        <v/>
      </c>
      <c r="E511" s="189" t="str">
        <f t="shared" si="15"/>
        <v/>
      </c>
      <c r="F511" s="189" t="str">
        <f>IF(ISNA(VLOOKUP(D511,'Standard Smelter Names'!$B$3:$E$187,4,FALSE)),"",VLOOKUP(D511,'Standard Smelter Names'!$B$3:$E$187,4,FALSE))</f>
        <v/>
      </c>
      <c r="G511" s="189"/>
      <c r="H511" s="189"/>
      <c r="I511" s="189"/>
      <c r="J511" s="189"/>
      <c r="K511" s="189"/>
      <c r="L511" s="189"/>
      <c r="M511" s="189"/>
      <c r="N511" s="189"/>
      <c r="O511" s="211"/>
      <c r="P511" s="210"/>
    </row>
    <row r="512" spans="2:16" s="191" customFormat="1" ht="15.75" x14ac:dyDescent="0.25">
      <c r="B512" s="189"/>
      <c r="C512" s="190"/>
      <c r="D512" s="190" t="str">
        <f t="shared" si="14"/>
        <v/>
      </c>
      <c r="E512" s="189" t="str">
        <f t="shared" si="15"/>
        <v/>
      </c>
      <c r="F512" s="189" t="str">
        <f>IF(ISNA(VLOOKUP(D512,'Standard Smelter Names'!$B$3:$E$187,4,FALSE)),"",VLOOKUP(D512,'Standard Smelter Names'!$B$3:$E$187,4,FALSE))</f>
        <v/>
      </c>
      <c r="G512" s="189"/>
      <c r="H512" s="189"/>
      <c r="I512" s="189"/>
      <c r="J512" s="189"/>
      <c r="K512" s="189"/>
      <c r="L512" s="189"/>
      <c r="M512" s="189"/>
      <c r="N512" s="189"/>
      <c r="O512" s="211"/>
      <c r="P512" s="210"/>
    </row>
    <row r="513" spans="2:16" s="191" customFormat="1" ht="15.75" x14ac:dyDescent="0.25">
      <c r="B513" s="189"/>
      <c r="C513" s="190"/>
      <c r="D513" s="190" t="str">
        <f t="shared" si="14"/>
        <v/>
      </c>
      <c r="E513" s="189" t="str">
        <f t="shared" si="15"/>
        <v/>
      </c>
      <c r="F513" s="189" t="str">
        <f>IF(ISNA(VLOOKUP(D513,'Standard Smelter Names'!$B$3:$E$187,4,FALSE)),"",VLOOKUP(D513,'Standard Smelter Names'!$B$3:$E$187,4,FALSE))</f>
        <v/>
      </c>
      <c r="G513" s="189"/>
      <c r="H513" s="189"/>
      <c r="I513" s="189"/>
      <c r="J513" s="189"/>
      <c r="K513" s="189"/>
      <c r="L513" s="189"/>
      <c r="M513" s="189"/>
      <c r="N513" s="189"/>
      <c r="O513" s="211"/>
      <c r="P513" s="210"/>
    </row>
    <row r="514" spans="2:16" s="191" customFormat="1" ht="15.75" x14ac:dyDescent="0.25">
      <c r="B514" s="189"/>
      <c r="C514" s="190"/>
      <c r="D514" s="190" t="str">
        <f t="shared" si="14"/>
        <v/>
      </c>
      <c r="E514" s="189" t="str">
        <f t="shared" si="15"/>
        <v/>
      </c>
      <c r="F514" s="189" t="str">
        <f>IF(ISNA(VLOOKUP(D514,'Standard Smelter Names'!$B$3:$E$187,4,FALSE)),"",VLOOKUP(D514,'Standard Smelter Names'!$B$3:$E$187,4,FALSE))</f>
        <v/>
      </c>
      <c r="G514" s="189"/>
      <c r="H514" s="189"/>
      <c r="I514" s="189"/>
      <c r="J514" s="189"/>
      <c r="K514" s="189"/>
      <c r="L514" s="189"/>
      <c r="M514" s="189"/>
      <c r="N514" s="189"/>
      <c r="O514" s="211"/>
      <c r="P514" s="210"/>
    </row>
    <row r="515" spans="2:16" s="191" customFormat="1" ht="15.75" x14ac:dyDescent="0.25">
      <c r="B515" s="189"/>
      <c r="C515" s="190"/>
      <c r="D515" s="190" t="str">
        <f t="shared" si="14"/>
        <v/>
      </c>
      <c r="E515" s="189" t="str">
        <f t="shared" si="15"/>
        <v/>
      </c>
      <c r="F515" s="189" t="str">
        <f>IF(ISNA(VLOOKUP(D515,'Standard Smelter Names'!$B$3:$E$187,4,FALSE)),"",VLOOKUP(D515,'Standard Smelter Names'!$B$3:$E$187,4,FALSE))</f>
        <v/>
      </c>
      <c r="G515" s="189"/>
      <c r="H515" s="189"/>
      <c r="I515" s="189"/>
      <c r="J515" s="189"/>
      <c r="K515" s="189"/>
      <c r="L515" s="189"/>
      <c r="M515" s="189"/>
      <c r="N515" s="189"/>
      <c r="O515" s="211"/>
      <c r="P515" s="210"/>
    </row>
    <row r="516" spans="2:16" s="191" customFormat="1" ht="15.75" x14ac:dyDescent="0.25">
      <c r="B516" s="189"/>
      <c r="C516" s="190"/>
      <c r="D516" s="190" t="str">
        <f t="shared" si="14"/>
        <v/>
      </c>
      <c r="E516" s="189" t="str">
        <f t="shared" si="15"/>
        <v/>
      </c>
      <c r="F516" s="189" t="str">
        <f>IF(ISNA(VLOOKUP(D516,'Standard Smelter Names'!$B$3:$E$187,4,FALSE)),"",VLOOKUP(D516,'Standard Smelter Names'!$B$3:$E$187,4,FALSE))</f>
        <v/>
      </c>
      <c r="G516" s="189"/>
      <c r="H516" s="189"/>
      <c r="I516" s="189"/>
      <c r="J516" s="189"/>
      <c r="K516" s="189"/>
      <c r="L516" s="189"/>
      <c r="M516" s="189"/>
      <c r="N516" s="189"/>
      <c r="O516" s="211"/>
      <c r="P516" s="210"/>
    </row>
    <row r="517" spans="2:16" s="191" customFormat="1" ht="15.75" x14ac:dyDescent="0.25">
      <c r="B517" s="189"/>
      <c r="C517" s="190"/>
      <c r="D517" s="190" t="str">
        <f t="shared" ref="D517:D580" si="16">IF(ISNA(VLOOKUP(C517,$G$2525:$I$2929,3,FALSE)),"",VLOOKUP(C517,$G$2525:$I$2929,3,FALSE))</f>
        <v/>
      </c>
      <c r="E517" s="189" t="str">
        <f t="shared" ref="E517:E580" si="17">IF(ISNA(VLOOKUP(C517,$G$2525:$I$2929,2,FALSE)),"",VLOOKUP(C517,$G$2525:$I$2929,2,FALSE))</f>
        <v/>
      </c>
      <c r="F517" s="189" t="str">
        <f>IF(ISNA(VLOOKUP(D517,'Standard Smelter Names'!$B$3:$E$187,4,FALSE)),"",VLOOKUP(D517,'Standard Smelter Names'!$B$3:$E$187,4,FALSE))</f>
        <v/>
      </c>
      <c r="G517" s="189"/>
      <c r="H517" s="189"/>
      <c r="I517" s="189"/>
      <c r="J517" s="189"/>
      <c r="K517" s="189"/>
      <c r="L517" s="189"/>
      <c r="M517" s="189"/>
      <c r="N517" s="189"/>
      <c r="O517" s="211"/>
      <c r="P517" s="210"/>
    </row>
    <row r="518" spans="2:16" s="191" customFormat="1" ht="15.75" x14ac:dyDescent="0.25">
      <c r="B518" s="189"/>
      <c r="C518" s="190"/>
      <c r="D518" s="190" t="str">
        <f t="shared" si="16"/>
        <v/>
      </c>
      <c r="E518" s="189" t="str">
        <f t="shared" si="17"/>
        <v/>
      </c>
      <c r="F518" s="189" t="str">
        <f>IF(ISNA(VLOOKUP(D518,'Standard Smelter Names'!$B$3:$E$187,4,FALSE)),"",VLOOKUP(D518,'Standard Smelter Names'!$B$3:$E$187,4,FALSE))</f>
        <v/>
      </c>
      <c r="G518" s="189"/>
      <c r="H518" s="189"/>
      <c r="I518" s="189"/>
      <c r="J518" s="189"/>
      <c r="K518" s="189"/>
      <c r="L518" s="189"/>
      <c r="M518" s="189"/>
      <c r="N518" s="189"/>
      <c r="O518" s="211"/>
      <c r="P518" s="210"/>
    </row>
    <row r="519" spans="2:16" s="191" customFormat="1" ht="15.75" x14ac:dyDescent="0.25">
      <c r="B519" s="189"/>
      <c r="C519" s="190"/>
      <c r="D519" s="190" t="str">
        <f t="shared" si="16"/>
        <v/>
      </c>
      <c r="E519" s="189" t="str">
        <f t="shared" si="17"/>
        <v/>
      </c>
      <c r="F519" s="189" t="str">
        <f>IF(ISNA(VLOOKUP(D519,'Standard Smelter Names'!$B$3:$E$187,4,FALSE)),"",VLOOKUP(D519,'Standard Smelter Names'!$B$3:$E$187,4,FALSE))</f>
        <v/>
      </c>
      <c r="G519" s="189"/>
      <c r="H519" s="189"/>
      <c r="I519" s="189"/>
      <c r="J519" s="189"/>
      <c r="K519" s="189"/>
      <c r="L519" s="189"/>
      <c r="M519" s="189"/>
      <c r="N519" s="189"/>
      <c r="O519" s="211"/>
      <c r="P519" s="210"/>
    </row>
    <row r="520" spans="2:16" s="191" customFormat="1" ht="15.75" x14ac:dyDescent="0.25">
      <c r="B520" s="189"/>
      <c r="C520" s="190"/>
      <c r="D520" s="190" t="str">
        <f t="shared" si="16"/>
        <v/>
      </c>
      <c r="E520" s="189" t="str">
        <f t="shared" si="17"/>
        <v/>
      </c>
      <c r="F520" s="189" t="str">
        <f>IF(ISNA(VLOOKUP(D520,'Standard Smelter Names'!$B$3:$E$187,4,FALSE)),"",VLOOKUP(D520,'Standard Smelter Names'!$B$3:$E$187,4,FALSE))</f>
        <v/>
      </c>
      <c r="G520" s="189"/>
      <c r="H520" s="189"/>
      <c r="I520" s="189"/>
      <c r="J520" s="189"/>
      <c r="K520" s="189"/>
      <c r="L520" s="189"/>
      <c r="M520" s="189"/>
      <c r="N520" s="189"/>
      <c r="O520" s="211"/>
      <c r="P520" s="210"/>
    </row>
    <row r="521" spans="2:16" s="191" customFormat="1" ht="15.75" x14ac:dyDescent="0.25">
      <c r="B521" s="189"/>
      <c r="C521" s="190"/>
      <c r="D521" s="190" t="str">
        <f t="shared" si="16"/>
        <v/>
      </c>
      <c r="E521" s="189" t="str">
        <f t="shared" si="17"/>
        <v/>
      </c>
      <c r="F521" s="189" t="str">
        <f>IF(ISNA(VLOOKUP(D521,'Standard Smelter Names'!$B$3:$E$187,4,FALSE)),"",VLOOKUP(D521,'Standard Smelter Names'!$B$3:$E$187,4,FALSE))</f>
        <v/>
      </c>
      <c r="G521" s="189"/>
      <c r="H521" s="189"/>
      <c r="I521" s="189"/>
      <c r="J521" s="189"/>
      <c r="K521" s="189"/>
      <c r="L521" s="189"/>
      <c r="M521" s="189"/>
      <c r="N521" s="189"/>
      <c r="O521" s="211"/>
      <c r="P521" s="210"/>
    </row>
    <row r="522" spans="2:16" s="191" customFormat="1" ht="15.75" x14ac:dyDescent="0.25">
      <c r="B522" s="189"/>
      <c r="C522" s="190"/>
      <c r="D522" s="190" t="str">
        <f t="shared" si="16"/>
        <v/>
      </c>
      <c r="E522" s="189" t="str">
        <f t="shared" si="17"/>
        <v/>
      </c>
      <c r="F522" s="189" t="str">
        <f>IF(ISNA(VLOOKUP(D522,'Standard Smelter Names'!$B$3:$E$187,4,FALSE)),"",VLOOKUP(D522,'Standard Smelter Names'!$B$3:$E$187,4,FALSE))</f>
        <v/>
      </c>
      <c r="G522" s="189"/>
      <c r="H522" s="189"/>
      <c r="I522" s="189"/>
      <c r="J522" s="189"/>
      <c r="K522" s="189"/>
      <c r="L522" s="189"/>
      <c r="M522" s="189"/>
      <c r="N522" s="189"/>
      <c r="O522" s="211"/>
      <c r="P522" s="210"/>
    </row>
    <row r="523" spans="2:16" s="191" customFormat="1" ht="15.75" x14ac:dyDescent="0.25">
      <c r="B523" s="189"/>
      <c r="C523" s="190"/>
      <c r="D523" s="190" t="str">
        <f t="shared" si="16"/>
        <v/>
      </c>
      <c r="E523" s="189" t="str">
        <f t="shared" si="17"/>
        <v/>
      </c>
      <c r="F523" s="189" t="str">
        <f>IF(ISNA(VLOOKUP(D523,'Standard Smelter Names'!$B$3:$E$187,4,FALSE)),"",VLOOKUP(D523,'Standard Smelter Names'!$B$3:$E$187,4,FALSE))</f>
        <v/>
      </c>
      <c r="G523" s="189"/>
      <c r="H523" s="189"/>
      <c r="I523" s="189"/>
      <c r="J523" s="189"/>
      <c r="K523" s="189"/>
      <c r="L523" s="189"/>
      <c r="M523" s="189"/>
      <c r="N523" s="189"/>
      <c r="O523" s="211"/>
      <c r="P523" s="210"/>
    </row>
    <row r="524" spans="2:16" s="191" customFormat="1" ht="15.75" x14ac:dyDescent="0.25">
      <c r="B524" s="189"/>
      <c r="C524" s="190"/>
      <c r="D524" s="190" t="str">
        <f t="shared" si="16"/>
        <v/>
      </c>
      <c r="E524" s="189" t="str">
        <f t="shared" si="17"/>
        <v/>
      </c>
      <c r="F524" s="189" t="str">
        <f>IF(ISNA(VLOOKUP(D524,'Standard Smelter Names'!$B$3:$E$187,4,FALSE)),"",VLOOKUP(D524,'Standard Smelter Names'!$B$3:$E$187,4,FALSE))</f>
        <v/>
      </c>
      <c r="G524" s="189"/>
      <c r="H524" s="189"/>
      <c r="I524" s="189"/>
      <c r="J524" s="189"/>
      <c r="K524" s="189"/>
      <c r="L524" s="189"/>
      <c r="M524" s="189"/>
      <c r="N524" s="189"/>
      <c r="O524" s="211"/>
      <c r="P524" s="210"/>
    </row>
    <row r="525" spans="2:16" s="191" customFormat="1" ht="15.75" x14ac:dyDescent="0.25">
      <c r="B525" s="189"/>
      <c r="C525" s="190"/>
      <c r="D525" s="190" t="str">
        <f t="shared" si="16"/>
        <v/>
      </c>
      <c r="E525" s="189" t="str">
        <f t="shared" si="17"/>
        <v/>
      </c>
      <c r="F525" s="189" t="str">
        <f>IF(ISNA(VLOOKUP(D525,'Standard Smelter Names'!$B$3:$E$187,4,FALSE)),"",VLOOKUP(D525,'Standard Smelter Names'!$B$3:$E$187,4,FALSE))</f>
        <v/>
      </c>
      <c r="G525" s="189"/>
      <c r="H525" s="189"/>
      <c r="I525" s="189"/>
      <c r="J525" s="189"/>
      <c r="K525" s="189"/>
      <c r="L525" s="189"/>
      <c r="M525" s="189"/>
      <c r="N525" s="189"/>
      <c r="O525" s="211"/>
      <c r="P525" s="210"/>
    </row>
    <row r="526" spans="2:16" s="191" customFormat="1" ht="15.75" x14ac:dyDescent="0.25">
      <c r="B526" s="189"/>
      <c r="C526" s="190"/>
      <c r="D526" s="190" t="str">
        <f t="shared" si="16"/>
        <v/>
      </c>
      <c r="E526" s="189" t="str">
        <f t="shared" si="17"/>
        <v/>
      </c>
      <c r="F526" s="189" t="str">
        <f>IF(ISNA(VLOOKUP(D526,'Standard Smelter Names'!$B$3:$E$187,4,FALSE)),"",VLOOKUP(D526,'Standard Smelter Names'!$B$3:$E$187,4,FALSE))</f>
        <v/>
      </c>
      <c r="G526" s="189"/>
      <c r="H526" s="189"/>
      <c r="I526" s="189"/>
      <c r="J526" s="189"/>
      <c r="K526" s="189"/>
      <c r="L526" s="189"/>
      <c r="M526" s="189"/>
      <c r="N526" s="189"/>
      <c r="O526" s="211"/>
      <c r="P526" s="210"/>
    </row>
    <row r="527" spans="2:16" s="191" customFormat="1" ht="15.75" x14ac:dyDescent="0.25">
      <c r="B527" s="189"/>
      <c r="C527" s="190"/>
      <c r="D527" s="190" t="str">
        <f t="shared" si="16"/>
        <v/>
      </c>
      <c r="E527" s="189" t="str">
        <f t="shared" si="17"/>
        <v/>
      </c>
      <c r="F527" s="189" t="str">
        <f>IF(ISNA(VLOOKUP(D527,'Standard Smelter Names'!$B$3:$E$187,4,FALSE)),"",VLOOKUP(D527,'Standard Smelter Names'!$B$3:$E$187,4,FALSE))</f>
        <v/>
      </c>
      <c r="G527" s="189"/>
      <c r="H527" s="189"/>
      <c r="I527" s="189"/>
      <c r="J527" s="189"/>
      <c r="K527" s="189"/>
      <c r="L527" s="189"/>
      <c r="M527" s="189"/>
      <c r="N527" s="189"/>
      <c r="O527" s="211"/>
      <c r="P527" s="210"/>
    </row>
    <row r="528" spans="2:16" s="191" customFormat="1" ht="15.75" x14ac:dyDescent="0.25">
      <c r="B528" s="189"/>
      <c r="C528" s="190"/>
      <c r="D528" s="190" t="str">
        <f t="shared" si="16"/>
        <v/>
      </c>
      <c r="E528" s="189" t="str">
        <f t="shared" si="17"/>
        <v/>
      </c>
      <c r="F528" s="189" t="str">
        <f>IF(ISNA(VLOOKUP(D528,'Standard Smelter Names'!$B$3:$E$187,4,FALSE)),"",VLOOKUP(D528,'Standard Smelter Names'!$B$3:$E$187,4,FALSE))</f>
        <v/>
      </c>
      <c r="G528" s="189"/>
      <c r="H528" s="189"/>
      <c r="I528" s="189"/>
      <c r="J528" s="189"/>
      <c r="K528" s="189"/>
      <c r="L528" s="189"/>
      <c r="M528" s="189"/>
      <c r="N528" s="189"/>
      <c r="O528" s="211"/>
      <c r="P528" s="210"/>
    </row>
    <row r="529" spans="2:16" s="191" customFormat="1" ht="15.75" x14ac:dyDescent="0.25">
      <c r="B529" s="189"/>
      <c r="C529" s="190"/>
      <c r="D529" s="190" t="str">
        <f t="shared" si="16"/>
        <v/>
      </c>
      <c r="E529" s="189" t="str">
        <f t="shared" si="17"/>
        <v/>
      </c>
      <c r="F529" s="189" t="str">
        <f>IF(ISNA(VLOOKUP(D529,'Standard Smelter Names'!$B$3:$E$187,4,FALSE)),"",VLOOKUP(D529,'Standard Smelter Names'!$B$3:$E$187,4,FALSE))</f>
        <v/>
      </c>
      <c r="G529" s="189"/>
      <c r="H529" s="189"/>
      <c r="I529" s="189"/>
      <c r="J529" s="189"/>
      <c r="K529" s="189"/>
      <c r="L529" s="189"/>
      <c r="M529" s="189"/>
      <c r="N529" s="189"/>
      <c r="O529" s="211"/>
      <c r="P529" s="210"/>
    </row>
    <row r="530" spans="2:16" s="191" customFormat="1" ht="15.75" x14ac:dyDescent="0.25">
      <c r="B530" s="189"/>
      <c r="C530" s="190"/>
      <c r="D530" s="190" t="str">
        <f t="shared" si="16"/>
        <v/>
      </c>
      <c r="E530" s="189" t="str">
        <f t="shared" si="17"/>
        <v/>
      </c>
      <c r="F530" s="189" t="str">
        <f>IF(ISNA(VLOOKUP(D530,'Standard Smelter Names'!$B$3:$E$187,4,FALSE)),"",VLOOKUP(D530,'Standard Smelter Names'!$B$3:$E$187,4,FALSE))</f>
        <v/>
      </c>
      <c r="G530" s="189"/>
      <c r="H530" s="189"/>
      <c r="I530" s="189"/>
      <c r="J530" s="189"/>
      <c r="K530" s="189"/>
      <c r="L530" s="189"/>
      <c r="M530" s="189"/>
      <c r="N530" s="189"/>
      <c r="O530" s="211"/>
      <c r="P530" s="210"/>
    </row>
    <row r="531" spans="2:16" s="191" customFormat="1" ht="15.75" x14ac:dyDescent="0.25">
      <c r="B531" s="189"/>
      <c r="C531" s="190"/>
      <c r="D531" s="190" t="str">
        <f t="shared" si="16"/>
        <v/>
      </c>
      <c r="E531" s="189" t="str">
        <f t="shared" si="17"/>
        <v/>
      </c>
      <c r="F531" s="189" t="str">
        <f>IF(ISNA(VLOOKUP(D531,'Standard Smelter Names'!$B$3:$E$187,4,FALSE)),"",VLOOKUP(D531,'Standard Smelter Names'!$B$3:$E$187,4,FALSE))</f>
        <v/>
      </c>
      <c r="G531" s="189"/>
      <c r="H531" s="189"/>
      <c r="I531" s="189"/>
      <c r="J531" s="189"/>
      <c r="K531" s="189"/>
      <c r="L531" s="189"/>
      <c r="M531" s="189"/>
      <c r="N531" s="189"/>
      <c r="O531" s="211"/>
      <c r="P531" s="210"/>
    </row>
    <row r="532" spans="2:16" s="191" customFormat="1" ht="15.75" x14ac:dyDescent="0.25">
      <c r="B532" s="189"/>
      <c r="C532" s="190"/>
      <c r="D532" s="190" t="str">
        <f t="shared" si="16"/>
        <v/>
      </c>
      <c r="E532" s="189" t="str">
        <f t="shared" si="17"/>
        <v/>
      </c>
      <c r="F532" s="189" t="str">
        <f>IF(ISNA(VLOOKUP(D532,'Standard Smelter Names'!$B$3:$E$187,4,FALSE)),"",VLOOKUP(D532,'Standard Smelter Names'!$B$3:$E$187,4,FALSE))</f>
        <v/>
      </c>
      <c r="G532" s="189"/>
      <c r="H532" s="189"/>
      <c r="I532" s="189"/>
      <c r="J532" s="189"/>
      <c r="K532" s="189"/>
      <c r="L532" s="189"/>
      <c r="M532" s="189"/>
      <c r="N532" s="189"/>
      <c r="O532" s="211"/>
      <c r="P532" s="210"/>
    </row>
    <row r="533" spans="2:16" s="191" customFormat="1" ht="15.75" x14ac:dyDescent="0.25">
      <c r="B533" s="189"/>
      <c r="C533" s="190"/>
      <c r="D533" s="190" t="str">
        <f t="shared" si="16"/>
        <v/>
      </c>
      <c r="E533" s="189" t="str">
        <f t="shared" si="17"/>
        <v/>
      </c>
      <c r="F533" s="189" t="str">
        <f>IF(ISNA(VLOOKUP(D533,'Standard Smelter Names'!$B$3:$E$187,4,FALSE)),"",VLOOKUP(D533,'Standard Smelter Names'!$B$3:$E$187,4,FALSE))</f>
        <v/>
      </c>
      <c r="G533" s="189"/>
      <c r="H533" s="189"/>
      <c r="I533" s="189"/>
      <c r="J533" s="189"/>
      <c r="K533" s="189"/>
      <c r="L533" s="189"/>
      <c r="M533" s="189"/>
      <c r="N533" s="189"/>
      <c r="O533" s="211"/>
      <c r="P533" s="210"/>
    </row>
    <row r="534" spans="2:16" s="191" customFormat="1" ht="15.75" x14ac:dyDescent="0.25">
      <c r="B534" s="189"/>
      <c r="C534" s="190"/>
      <c r="D534" s="190" t="str">
        <f t="shared" si="16"/>
        <v/>
      </c>
      <c r="E534" s="189" t="str">
        <f t="shared" si="17"/>
        <v/>
      </c>
      <c r="F534" s="189" t="str">
        <f>IF(ISNA(VLOOKUP(D534,'Standard Smelter Names'!$B$3:$E$187,4,FALSE)),"",VLOOKUP(D534,'Standard Smelter Names'!$B$3:$E$187,4,FALSE))</f>
        <v/>
      </c>
      <c r="G534" s="189"/>
      <c r="H534" s="189"/>
      <c r="I534" s="189"/>
      <c r="J534" s="189"/>
      <c r="K534" s="189"/>
      <c r="L534" s="189"/>
      <c r="M534" s="189"/>
      <c r="N534" s="189"/>
      <c r="O534" s="211"/>
      <c r="P534" s="210"/>
    </row>
    <row r="535" spans="2:16" s="191" customFormat="1" ht="15.75" x14ac:dyDescent="0.25">
      <c r="B535" s="189"/>
      <c r="C535" s="190"/>
      <c r="D535" s="190" t="str">
        <f t="shared" si="16"/>
        <v/>
      </c>
      <c r="E535" s="189" t="str">
        <f t="shared" si="17"/>
        <v/>
      </c>
      <c r="F535" s="189" t="str">
        <f>IF(ISNA(VLOOKUP(D535,'Standard Smelter Names'!$B$3:$E$187,4,FALSE)),"",VLOOKUP(D535,'Standard Smelter Names'!$B$3:$E$187,4,FALSE))</f>
        <v/>
      </c>
      <c r="G535" s="189"/>
      <c r="H535" s="189"/>
      <c r="I535" s="189"/>
      <c r="J535" s="189"/>
      <c r="K535" s="189"/>
      <c r="L535" s="189"/>
      <c r="M535" s="189"/>
      <c r="N535" s="189"/>
      <c r="O535" s="211"/>
      <c r="P535" s="210"/>
    </row>
    <row r="536" spans="2:16" s="191" customFormat="1" ht="15.75" x14ac:dyDescent="0.25">
      <c r="B536" s="189"/>
      <c r="C536" s="190"/>
      <c r="D536" s="190" t="str">
        <f t="shared" si="16"/>
        <v/>
      </c>
      <c r="E536" s="189" t="str">
        <f t="shared" si="17"/>
        <v/>
      </c>
      <c r="F536" s="189" t="str">
        <f>IF(ISNA(VLOOKUP(D536,'Standard Smelter Names'!$B$3:$E$187,4,FALSE)),"",VLOOKUP(D536,'Standard Smelter Names'!$B$3:$E$187,4,FALSE))</f>
        <v/>
      </c>
      <c r="G536" s="189"/>
      <c r="H536" s="189"/>
      <c r="I536" s="189"/>
      <c r="J536" s="189"/>
      <c r="K536" s="189"/>
      <c r="L536" s="189"/>
      <c r="M536" s="189"/>
      <c r="N536" s="189"/>
      <c r="O536" s="211"/>
      <c r="P536" s="210"/>
    </row>
    <row r="537" spans="2:16" s="191" customFormat="1" ht="15.75" x14ac:dyDescent="0.25">
      <c r="B537" s="189"/>
      <c r="C537" s="190"/>
      <c r="D537" s="190" t="str">
        <f t="shared" si="16"/>
        <v/>
      </c>
      <c r="E537" s="189" t="str">
        <f t="shared" si="17"/>
        <v/>
      </c>
      <c r="F537" s="189" t="str">
        <f>IF(ISNA(VLOOKUP(D537,'Standard Smelter Names'!$B$3:$E$187,4,FALSE)),"",VLOOKUP(D537,'Standard Smelter Names'!$B$3:$E$187,4,FALSE))</f>
        <v/>
      </c>
      <c r="G537" s="189"/>
      <c r="H537" s="189"/>
      <c r="I537" s="189"/>
      <c r="J537" s="189"/>
      <c r="K537" s="189"/>
      <c r="L537" s="189"/>
      <c r="M537" s="189"/>
      <c r="N537" s="189"/>
      <c r="O537" s="211"/>
      <c r="P537" s="210"/>
    </row>
    <row r="538" spans="2:16" s="191" customFormat="1" ht="15.75" x14ac:dyDescent="0.25">
      <c r="B538" s="189"/>
      <c r="C538" s="190"/>
      <c r="D538" s="190" t="str">
        <f t="shared" si="16"/>
        <v/>
      </c>
      <c r="E538" s="189" t="str">
        <f t="shared" si="17"/>
        <v/>
      </c>
      <c r="F538" s="189" t="str">
        <f>IF(ISNA(VLOOKUP(D538,'Standard Smelter Names'!$B$3:$E$187,4,FALSE)),"",VLOOKUP(D538,'Standard Smelter Names'!$B$3:$E$187,4,FALSE))</f>
        <v/>
      </c>
      <c r="G538" s="189"/>
      <c r="H538" s="189"/>
      <c r="I538" s="189"/>
      <c r="J538" s="189"/>
      <c r="K538" s="189"/>
      <c r="L538" s="189"/>
      <c r="M538" s="189"/>
      <c r="N538" s="189"/>
      <c r="O538" s="211"/>
      <c r="P538" s="210"/>
    </row>
    <row r="539" spans="2:16" s="191" customFormat="1" ht="15.75" x14ac:dyDescent="0.25">
      <c r="B539" s="189"/>
      <c r="C539" s="190"/>
      <c r="D539" s="190" t="str">
        <f t="shared" si="16"/>
        <v/>
      </c>
      <c r="E539" s="189" t="str">
        <f t="shared" si="17"/>
        <v/>
      </c>
      <c r="F539" s="189" t="str">
        <f>IF(ISNA(VLOOKUP(D539,'Standard Smelter Names'!$B$3:$E$187,4,FALSE)),"",VLOOKUP(D539,'Standard Smelter Names'!$B$3:$E$187,4,FALSE))</f>
        <v/>
      </c>
      <c r="G539" s="189"/>
      <c r="H539" s="189"/>
      <c r="I539" s="189"/>
      <c r="J539" s="189"/>
      <c r="K539" s="189"/>
      <c r="L539" s="189"/>
      <c r="M539" s="189"/>
      <c r="N539" s="189"/>
      <c r="O539" s="211"/>
      <c r="P539" s="210"/>
    </row>
    <row r="540" spans="2:16" s="191" customFormat="1" ht="15.75" x14ac:dyDescent="0.25">
      <c r="B540" s="189"/>
      <c r="C540" s="190"/>
      <c r="D540" s="190" t="str">
        <f t="shared" si="16"/>
        <v/>
      </c>
      <c r="E540" s="189" t="str">
        <f t="shared" si="17"/>
        <v/>
      </c>
      <c r="F540" s="189" t="str">
        <f>IF(ISNA(VLOOKUP(D540,'Standard Smelter Names'!$B$3:$E$187,4,FALSE)),"",VLOOKUP(D540,'Standard Smelter Names'!$B$3:$E$187,4,FALSE))</f>
        <v/>
      </c>
      <c r="G540" s="189"/>
      <c r="H540" s="189"/>
      <c r="I540" s="189"/>
      <c r="J540" s="189"/>
      <c r="K540" s="189"/>
      <c r="L540" s="189"/>
      <c r="M540" s="189"/>
      <c r="N540" s="189"/>
      <c r="O540" s="211"/>
      <c r="P540" s="210"/>
    </row>
    <row r="541" spans="2:16" s="191" customFormat="1" ht="15.75" x14ac:dyDescent="0.25">
      <c r="B541" s="189"/>
      <c r="C541" s="190"/>
      <c r="D541" s="190" t="str">
        <f t="shared" si="16"/>
        <v/>
      </c>
      <c r="E541" s="189" t="str">
        <f t="shared" si="17"/>
        <v/>
      </c>
      <c r="F541" s="189" t="str">
        <f>IF(ISNA(VLOOKUP(D541,'Standard Smelter Names'!$B$3:$E$187,4,FALSE)),"",VLOOKUP(D541,'Standard Smelter Names'!$B$3:$E$187,4,FALSE))</f>
        <v/>
      </c>
      <c r="G541" s="189"/>
      <c r="H541" s="189"/>
      <c r="I541" s="189"/>
      <c r="J541" s="189"/>
      <c r="K541" s="189"/>
      <c r="L541" s="189"/>
      <c r="M541" s="189"/>
      <c r="N541" s="189"/>
      <c r="O541" s="211"/>
      <c r="P541" s="210"/>
    </row>
    <row r="542" spans="2:16" s="191" customFormat="1" ht="15.75" x14ac:dyDescent="0.25">
      <c r="B542" s="189"/>
      <c r="C542" s="190"/>
      <c r="D542" s="190" t="str">
        <f t="shared" si="16"/>
        <v/>
      </c>
      <c r="E542" s="189" t="str">
        <f t="shared" si="17"/>
        <v/>
      </c>
      <c r="F542" s="189" t="str">
        <f>IF(ISNA(VLOOKUP(D542,'Standard Smelter Names'!$B$3:$E$187,4,FALSE)),"",VLOOKUP(D542,'Standard Smelter Names'!$B$3:$E$187,4,FALSE))</f>
        <v/>
      </c>
      <c r="G542" s="189"/>
      <c r="H542" s="189"/>
      <c r="I542" s="189"/>
      <c r="J542" s="189"/>
      <c r="K542" s="189"/>
      <c r="L542" s="189"/>
      <c r="M542" s="189"/>
      <c r="N542" s="189"/>
      <c r="O542" s="211"/>
      <c r="P542" s="210"/>
    </row>
    <row r="543" spans="2:16" s="191" customFormat="1" ht="15.75" x14ac:dyDescent="0.25">
      <c r="B543" s="189"/>
      <c r="C543" s="190"/>
      <c r="D543" s="190" t="str">
        <f t="shared" si="16"/>
        <v/>
      </c>
      <c r="E543" s="189" t="str">
        <f t="shared" si="17"/>
        <v/>
      </c>
      <c r="F543" s="189" t="str">
        <f>IF(ISNA(VLOOKUP(D543,'Standard Smelter Names'!$B$3:$E$187,4,FALSE)),"",VLOOKUP(D543,'Standard Smelter Names'!$B$3:$E$187,4,FALSE))</f>
        <v/>
      </c>
      <c r="G543" s="189"/>
      <c r="H543" s="189"/>
      <c r="I543" s="189"/>
      <c r="J543" s="189"/>
      <c r="K543" s="189"/>
      <c r="L543" s="189"/>
      <c r="M543" s="189"/>
      <c r="N543" s="189"/>
      <c r="O543" s="211"/>
      <c r="P543" s="210"/>
    </row>
    <row r="544" spans="2:16" s="191" customFormat="1" ht="15.75" x14ac:dyDescent="0.25">
      <c r="B544" s="189"/>
      <c r="C544" s="190"/>
      <c r="D544" s="190" t="str">
        <f t="shared" si="16"/>
        <v/>
      </c>
      <c r="E544" s="189" t="str">
        <f t="shared" si="17"/>
        <v/>
      </c>
      <c r="F544" s="189" t="str">
        <f>IF(ISNA(VLOOKUP(D544,'Standard Smelter Names'!$B$3:$E$187,4,FALSE)),"",VLOOKUP(D544,'Standard Smelter Names'!$B$3:$E$187,4,FALSE))</f>
        <v/>
      </c>
      <c r="G544" s="189"/>
      <c r="H544" s="189"/>
      <c r="I544" s="189"/>
      <c r="J544" s="189"/>
      <c r="K544" s="189"/>
      <c r="L544" s="189"/>
      <c r="M544" s="189"/>
      <c r="N544" s="189"/>
      <c r="O544" s="211"/>
      <c r="P544" s="210"/>
    </row>
    <row r="545" spans="2:16" s="191" customFormat="1" ht="15.75" x14ac:dyDescent="0.25">
      <c r="B545" s="189"/>
      <c r="C545" s="190"/>
      <c r="D545" s="190" t="str">
        <f t="shared" si="16"/>
        <v/>
      </c>
      <c r="E545" s="189" t="str">
        <f t="shared" si="17"/>
        <v/>
      </c>
      <c r="F545" s="189" t="str">
        <f>IF(ISNA(VLOOKUP(D545,'Standard Smelter Names'!$B$3:$E$187,4,FALSE)),"",VLOOKUP(D545,'Standard Smelter Names'!$B$3:$E$187,4,FALSE))</f>
        <v/>
      </c>
      <c r="G545" s="189"/>
      <c r="H545" s="189"/>
      <c r="I545" s="189"/>
      <c r="J545" s="189"/>
      <c r="K545" s="189"/>
      <c r="L545" s="189"/>
      <c r="M545" s="189"/>
      <c r="N545" s="189"/>
      <c r="O545" s="211"/>
      <c r="P545" s="210"/>
    </row>
    <row r="546" spans="2:16" s="191" customFormat="1" ht="15.75" x14ac:dyDescent="0.25">
      <c r="B546" s="189"/>
      <c r="C546" s="190"/>
      <c r="D546" s="190" t="str">
        <f t="shared" si="16"/>
        <v/>
      </c>
      <c r="E546" s="189" t="str">
        <f t="shared" si="17"/>
        <v/>
      </c>
      <c r="F546" s="189" t="str">
        <f>IF(ISNA(VLOOKUP(D546,'Standard Smelter Names'!$B$3:$E$187,4,FALSE)),"",VLOOKUP(D546,'Standard Smelter Names'!$B$3:$E$187,4,FALSE))</f>
        <v/>
      </c>
      <c r="G546" s="189"/>
      <c r="H546" s="189"/>
      <c r="I546" s="189"/>
      <c r="J546" s="189"/>
      <c r="K546" s="189"/>
      <c r="L546" s="189"/>
      <c r="M546" s="189"/>
      <c r="N546" s="189"/>
      <c r="O546" s="211"/>
      <c r="P546" s="210"/>
    </row>
    <row r="547" spans="2:16" s="191" customFormat="1" ht="15.75" x14ac:dyDescent="0.25">
      <c r="B547" s="189"/>
      <c r="C547" s="190"/>
      <c r="D547" s="190" t="str">
        <f t="shared" si="16"/>
        <v/>
      </c>
      <c r="E547" s="189" t="str">
        <f t="shared" si="17"/>
        <v/>
      </c>
      <c r="F547" s="189" t="str">
        <f>IF(ISNA(VLOOKUP(D547,'Standard Smelter Names'!$B$3:$E$187,4,FALSE)),"",VLOOKUP(D547,'Standard Smelter Names'!$B$3:$E$187,4,FALSE))</f>
        <v/>
      </c>
      <c r="G547" s="189"/>
      <c r="H547" s="189"/>
      <c r="I547" s="189"/>
      <c r="J547" s="189"/>
      <c r="K547" s="189"/>
      <c r="L547" s="189"/>
      <c r="M547" s="189"/>
      <c r="N547" s="189"/>
      <c r="O547" s="211"/>
      <c r="P547" s="210"/>
    </row>
    <row r="548" spans="2:16" s="191" customFormat="1" ht="15.75" x14ac:dyDescent="0.25">
      <c r="B548" s="189"/>
      <c r="C548" s="190"/>
      <c r="D548" s="190" t="str">
        <f t="shared" si="16"/>
        <v/>
      </c>
      <c r="E548" s="189" t="str">
        <f t="shared" si="17"/>
        <v/>
      </c>
      <c r="F548" s="189" t="str">
        <f>IF(ISNA(VLOOKUP(D548,'Standard Smelter Names'!$B$3:$E$187,4,FALSE)),"",VLOOKUP(D548,'Standard Smelter Names'!$B$3:$E$187,4,FALSE))</f>
        <v/>
      </c>
      <c r="G548" s="189"/>
      <c r="H548" s="189"/>
      <c r="I548" s="189"/>
      <c r="J548" s="189"/>
      <c r="K548" s="189"/>
      <c r="L548" s="189"/>
      <c r="M548" s="189"/>
      <c r="N548" s="189"/>
      <c r="O548" s="211"/>
      <c r="P548" s="210"/>
    </row>
    <row r="549" spans="2:16" s="191" customFormat="1" ht="15.75" x14ac:dyDescent="0.25">
      <c r="B549" s="189"/>
      <c r="C549" s="190"/>
      <c r="D549" s="190" t="str">
        <f t="shared" si="16"/>
        <v/>
      </c>
      <c r="E549" s="189" t="str">
        <f t="shared" si="17"/>
        <v/>
      </c>
      <c r="F549" s="189" t="str">
        <f>IF(ISNA(VLOOKUP(D549,'Standard Smelter Names'!$B$3:$E$187,4,FALSE)),"",VLOOKUP(D549,'Standard Smelter Names'!$B$3:$E$187,4,FALSE))</f>
        <v/>
      </c>
      <c r="G549" s="189"/>
      <c r="H549" s="189"/>
      <c r="I549" s="189"/>
      <c r="J549" s="189"/>
      <c r="K549" s="189"/>
      <c r="L549" s="189"/>
      <c r="M549" s="189"/>
      <c r="N549" s="189"/>
      <c r="O549" s="211"/>
      <c r="P549" s="210"/>
    </row>
    <row r="550" spans="2:16" s="191" customFormat="1" ht="15.75" x14ac:dyDescent="0.25">
      <c r="B550" s="189"/>
      <c r="C550" s="190"/>
      <c r="D550" s="190" t="str">
        <f t="shared" si="16"/>
        <v/>
      </c>
      <c r="E550" s="189" t="str">
        <f t="shared" si="17"/>
        <v/>
      </c>
      <c r="F550" s="189" t="str">
        <f>IF(ISNA(VLOOKUP(D550,'Standard Smelter Names'!$B$3:$E$187,4,FALSE)),"",VLOOKUP(D550,'Standard Smelter Names'!$B$3:$E$187,4,FALSE))</f>
        <v/>
      </c>
      <c r="G550" s="189"/>
      <c r="H550" s="189"/>
      <c r="I550" s="189"/>
      <c r="J550" s="189"/>
      <c r="K550" s="189"/>
      <c r="L550" s="189"/>
      <c r="M550" s="189"/>
      <c r="N550" s="189"/>
      <c r="O550" s="211"/>
      <c r="P550" s="210"/>
    </row>
    <row r="551" spans="2:16" s="191" customFormat="1" ht="15.75" x14ac:dyDescent="0.25">
      <c r="B551" s="189"/>
      <c r="C551" s="190"/>
      <c r="D551" s="190" t="str">
        <f t="shared" si="16"/>
        <v/>
      </c>
      <c r="E551" s="189" t="str">
        <f t="shared" si="17"/>
        <v/>
      </c>
      <c r="F551" s="189" t="str">
        <f>IF(ISNA(VLOOKUP(D551,'Standard Smelter Names'!$B$3:$E$187,4,FALSE)),"",VLOOKUP(D551,'Standard Smelter Names'!$B$3:$E$187,4,FALSE))</f>
        <v/>
      </c>
      <c r="G551" s="189"/>
      <c r="H551" s="189"/>
      <c r="I551" s="189"/>
      <c r="J551" s="189"/>
      <c r="K551" s="189"/>
      <c r="L551" s="189"/>
      <c r="M551" s="189"/>
      <c r="N551" s="189"/>
      <c r="O551" s="211"/>
      <c r="P551" s="210"/>
    </row>
    <row r="552" spans="2:16" s="191" customFormat="1" ht="15.75" x14ac:dyDescent="0.25">
      <c r="B552" s="189"/>
      <c r="C552" s="190"/>
      <c r="D552" s="190" t="str">
        <f t="shared" si="16"/>
        <v/>
      </c>
      <c r="E552" s="189" t="str">
        <f t="shared" si="17"/>
        <v/>
      </c>
      <c r="F552" s="189" t="str">
        <f>IF(ISNA(VLOOKUP(D552,'Standard Smelter Names'!$B$3:$E$187,4,FALSE)),"",VLOOKUP(D552,'Standard Smelter Names'!$B$3:$E$187,4,FALSE))</f>
        <v/>
      </c>
      <c r="G552" s="189"/>
      <c r="H552" s="189"/>
      <c r="I552" s="189"/>
      <c r="J552" s="189"/>
      <c r="K552" s="189"/>
      <c r="L552" s="189"/>
      <c r="M552" s="189"/>
      <c r="N552" s="189"/>
      <c r="O552" s="211"/>
      <c r="P552" s="210"/>
    </row>
    <row r="553" spans="2:16" s="191" customFormat="1" ht="15.75" x14ac:dyDescent="0.25">
      <c r="B553" s="189"/>
      <c r="C553" s="190"/>
      <c r="D553" s="190" t="str">
        <f t="shared" si="16"/>
        <v/>
      </c>
      <c r="E553" s="189" t="str">
        <f t="shared" si="17"/>
        <v/>
      </c>
      <c r="F553" s="189" t="str">
        <f>IF(ISNA(VLOOKUP(D553,'Standard Smelter Names'!$B$3:$E$187,4,FALSE)),"",VLOOKUP(D553,'Standard Smelter Names'!$B$3:$E$187,4,FALSE))</f>
        <v/>
      </c>
      <c r="G553" s="189"/>
      <c r="H553" s="189"/>
      <c r="I553" s="189"/>
      <c r="J553" s="189"/>
      <c r="K553" s="189"/>
      <c r="L553" s="189"/>
      <c r="M553" s="189"/>
      <c r="N553" s="189"/>
      <c r="O553" s="211"/>
      <c r="P553" s="210"/>
    </row>
    <row r="554" spans="2:16" s="191" customFormat="1" ht="15.75" x14ac:dyDescent="0.25">
      <c r="B554" s="189"/>
      <c r="C554" s="190"/>
      <c r="D554" s="190" t="str">
        <f t="shared" si="16"/>
        <v/>
      </c>
      <c r="E554" s="189" t="str">
        <f t="shared" si="17"/>
        <v/>
      </c>
      <c r="F554" s="189" t="str">
        <f>IF(ISNA(VLOOKUP(D554,'Standard Smelter Names'!$B$3:$E$187,4,FALSE)),"",VLOOKUP(D554,'Standard Smelter Names'!$B$3:$E$187,4,FALSE))</f>
        <v/>
      </c>
      <c r="G554" s="189"/>
      <c r="H554" s="189"/>
      <c r="I554" s="189"/>
      <c r="J554" s="189"/>
      <c r="K554" s="189"/>
      <c r="L554" s="189"/>
      <c r="M554" s="189"/>
      <c r="N554" s="189"/>
      <c r="O554" s="211"/>
      <c r="P554" s="210"/>
    </row>
    <row r="555" spans="2:16" s="191" customFormat="1" ht="15.75" x14ac:dyDescent="0.25">
      <c r="B555" s="189"/>
      <c r="C555" s="190"/>
      <c r="D555" s="190" t="str">
        <f t="shared" si="16"/>
        <v/>
      </c>
      <c r="E555" s="189" t="str">
        <f t="shared" si="17"/>
        <v/>
      </c>
      <c r="F555" s="189" t="str">
        <f>IF(ISNA(VLOOKUP(D555,'Standard Smelter Names'!$B$3:$E$187,4,FALSE)),"",VLOOKUP(D555,'Standard Smelter Names'!$B$3:$E$187,4,FALSE))</f>
        <v/>
      </c>
      <c r="G555" s="189"/>
      <c r="H555" s="189"/>
      <c r="I555" s="189"/>
      <c r="J555" s="189"/>
      <c r="K555" s="189"/>
      <c r="L555" s="189"/>
      <c r="M555" s="189"/>
      <c r="N555" s="189"/>
      <c r="O555" s="211"/>
      <c r="P555" s="210"/>
    </row>
    <row r="556" spans="2:16" s="191" customFormat="1" ht="15.75" x14ac:dyDescent="0.25">
      <c r="B556" s="189"/>
      <c r="C556" s="190"/>
      <c r="D556" s="190" t="str">
        <f t="shared" si="16"/>
        <v/>
      </c>
      <c r="E556" s="189" t="str">
        <f t="shared" si="17"/>
        <v/>
      </c>
      <c r="F556" s="189" t="str">
        <f>IF(ISNA(VLOOKUP(D556,'Standard Smelter Names'!$B$3:$E$187,4,FALSE)),"",VLOOKUP(D556,'Standard Smelter Names'!$B$3:$E$187,4,FALSE))</f>
        <v/>
      </c>
      <c r="G556" s="189"/>
      <c r="H556" s="189"/>
      <c r="I556" s="189"/>
      <c r="J556" s="189"/>
      <c r="K556" s="189"/>
      <c r="L556" s="189"/>
      <c r="M556" s="189"/>
      <c r="N556" s="189"/>
      <c r="O556" s="211"/>
      <c r="P556" s="210"/>
    </row>
    <row r="557" spans="2:16" s="191" customFormat="1" ht="15.75" x14ac:dyDescent="0.25">
      <c r="B557" s="189"/>
      <c r="C557" s="190"/>
      <c r="D557" s="190" t="str">
        <f t="shared" si="16"/>
        <v/>
      </c>
      <c r="E557" s="189" t="str">
        <f t="shared" si="17"/>
        <v/>
      </c>
      <c r="F557" s="189" t="str">
        <f>IF(ISNA(VLOOKUP(D557,'Standard Smelter Names'!$B$3:$E$187,4,FALSE)),"",VLOOKUP(D557,'Standard Smelter Names'!$B$3:$E$187,4,FALSE))</f>
        <v/>
      </c>
      <c r="G557" s="189"/>
      <c r="H557" s="189"/>
      <c r="I557" s="189"/>
      <c r="J557" s="189"/>
      <c r="K557" s="189"/>
      <c r="L557" s="189"/>
      <c r="M557" s="189"/>
      <c r="N557" s="189"/>
      <c r="O557" s="211"/>
      <c r="P557" s="210"/>
    </row>
    <row r="558" spans="2:16" s="191" customFormat="1" ht="15.75" x14ac:dyDescent="0.25">
      <c r="B558" s="189"/>
      <c r="C558" s="190"/>
      <c r="D558" s="190" t="str">
        <f t="shared" si="16"/>
        <v/>
      </c>
      <c r="E558" s="189" t="str">
        <f t="shared" si="17"/>
        <v/>
      </c>
      <c r="F558" s="189" t="str">
        <f>IF(ISNA(VLOOKUP(D558,'Standard Smelter Names'!$B$3:$E$187,4,FALSE)),"",VLOOKUP(D558,'Standard Smelter Names'!$B$3:$E$187,4,FALSE))</f>
        <v/>
      </c>
      <c r="G558" s="189"/>
      <c r="H558" s="189"/>
      <c r="I558" s="189"/>
      <c r="J558" s="189"/>
      <c r="K558" s="189"/>
      <c r="L558" s="189"/>
      <c r="M558" s="189"/>
      <c r="N558" s="189"/>
      <c r="O558" s="211"/>
      <c r="P558" s="210"/>
    </row>
    <row r="559" spans="2:16" s="191" customFormat="1" ht="15.75" x14ac:dyDescent="0.25">
      <c r="B559" s="189"/>
      <c r="C559" s="190"/>
      <c r="D559" s="190" t="str">
        <f t="shared" si="16"/>
        <v/>
      </c>
      <c r="E559" s="189" t="str">
        <f t="shared" si="17"/>
        <v/>
      </c>
      <c r="F559" s="189" t="str">
        <f>IF(ISNA(VLOOKUP(D559,'Standard Smelter Names'!$B$3:$E$187,4,FALSE)),"",VLOOKUP(D559,'Standard Smelter Names'!$B$3:$E$187,4,FALSE))</f>
        <v/>
      </c>
      <c r="G559" s="189"/>
      <c r="H559" s="189"/>
      <c r="I559" s="189"/>
      <c r="J559" s="189"/>
      <c r="K559" s="189"/>
      <c r="L559" s="189"/>
      <c r="M559" s="189"/>
      <c r="N559" s="189"/>
      <c r="O559" s="211"/>
      <c r="P559" s="210"/>
    </row>
    <row r="560" spans="2:16" s="191" customFormat="1" ht="15.75" x14ac:dyDescent="0.25">
      <c r="B560" s="189"/>
      <c r="C560" s="190"/>
      <c r="D560" s="190" t="str">
        <f t="shared" si="16"/>
        <v/>
      </c>
      <c r="E560" s="189" t="str">
        <f t="shared" si="17"/>
        <v/>
      </c>
      <c r="F560" s="189" t="str">
        <f>IF(ISNA(VLOOKUP(D560,'Standard Smelter Names'!$B$3:$E$187,4,FALSE)),"",VLOOKUP(D560,'Standard Smelter Names'!$B$3:$E$187,4,FALSE))</f>
        <v/>
      </c>
      <c r="G560" s="189"/>
      <c r="H560" s="189"/>
      <c r="I560" s="189"/>
      <c r="J560" s="189"/>
      <c r="K560" s="189"/>
      <c r="L560" s="189"/>
      <c r="M560" s="189"/>
      <c r="N560" s="189"/>
      <c r="O560" s="211"/>
      <c r="P560" s="210"/>
    </row>
    <row r="561" spans="2:16" s="191" customFormat="1" ht="15.75" x14ac:dyDescent="0.25">
      <c r="B561" s="189"/>
      <c r="C561" s="190"/>
      <c r="D561" s="190" t="str">
        <f t="shared" si="16"/>
        <v/>
      </c>
      <c r="E561" s="189" t="str">
        <f t="shared" si="17"/>
        <v/>
      </c>
      <c r="F561" s="189" t="str">
        <f>IF(ISNA(VLOOKUP(D561,'Standard Smelter Names'!$B$3:$E$187,4,FALSE)),"",VLOOKUP(D561,'Standard Smelter Names'!$B$3:$E$187,4,FALSE))</f>
        <v/>
      </c>
      <c r="G561" s="189"/>
      <c r="H561" s="189"/>
      <c r="I561" s="189"/>
      <c r="J561" s="189"/>
      <c r="K561" s="189"/>
      <c r="L561" s="189"/>
      <c r="M561" s="189"/>
      <c r="N561" s="189"/>
      <c r="O561" s="211"/>
      <c r="P561" s="210"/>
    </row>
    <row r="562" spans="2:16" s="191" customFormat="1" ht="15.75" x14ac:dyDescent="0.25">
      <c r="B562" s="189"/>
      <c r="C562" s="190"/>
      <c r="D562" s="190" t="str">
        <f t="shared" si="16"/>
        <v/>
      </c>
      <c r="E562" s="189" t="str">
        <f t="shared" si="17"/>
        <v/>
      </c>
      <c r="F562" s="189" t="str">
        <f>IF(ISNA(VLOOKUP(D562,'Standard Smelter Names'!$B$3:$E$187,4,FALSE)),"",VLOOKUP(D562,'Standard Smelter Names'!$B$3:$E$187,4,FALSE))</f>
        <v/>
      </c>
      <c r="G562" s="189"/>
      <c r="H562" s="189"/>
      <c r="I562" s="189"/>
      <c r="J562" s="189"/>
      <c r="K562" s="189"/>
      <c r="L562" s="189"/>
      <c r="M562" s="189"/>
      <c r="N562" s="189"/>
      <c r="O562" s="211"/>
      <c r="P562" s="210"/>
    </row>
    <row r="563" spans="2:16" s="191" customFormat="1" ht="15.75" x14ac:dyDescent="0.25">
      <c r="B563" s="189"/>
      <c r="C563" s="190"/>
      <c r="D563" s="190" t="str">
        <f t="shared" si="16"/>
        <v/>
      </c>
      <c r="E563" s="189" t="str">
        <f t="shared" si="17"/>
        <v/>
      </c>
      <c r="F563" s="189" t="str">
        <f>IF(ISNA(VLOOKUP(D563,'Standard Smelter Names'!$B$3:$E$187,4,FALSE)),"",VLOOKUP(D563,'Standard Smelter Names'!$B$3:$E$187,4,FALSE))</f>
        <v/>
      </c>
      <c r="G563" s="189"/>
      <c r="H563" s="189"/>
      <c r="I563" s="189"/>
      <c r="J563" s="189"/>
      <c r="K563" s="189"/>
      <c r="L563" s="189"/>
      <c r="M563" s="189"/>
      <c r="N563" s="189"/>
      <c r="O563" s="211"/>
      <c r="P563" s="210"/>
    </row>
    <row r="564" spans="2:16" s="191" customFormat="1" ht="15.75" x14ac:dyDescent="0.25">
      <c r="B564" s="189"/>
      <c r="C564" s="190"/>
      <c r="D564" s="190" t="str">
        <f t="shared" si="16"/>
        <v/>
      </c>
      <c r="E564" s="189" t="str">
        <f t="shared" si="17"/>
        <v/>
      </c>
      <c r="F564" s="189" t="str">
        <f>IF(ISNA(VLOOKUP(D564,'Standard Smelter Names'!$B$3:$E$187,4,FALSE)),"",VLOOKUP(D564,'Standard Smelter Names'!$B$3:$E$187,4,FALSE))</f>
        <v/>
      </c>
      <c r="G564" s="189"/>
      <c r="H564" s="189"/>
      <c r="I564" s="189"/>
      <c r="J564" s="189"/>
      <c r="K564" s="189"/>
      <c r="L564" s="189"/>
      <c r="M564" s="189"/>
      <c r="N564" s="189"/>
      <c r="O564" s="211"/>
      <c r="P564" s="210"/>
    </row>
    <row r="565" spans="2:16" s="191" customFormat="1" ht="15.75" x14ac:dyDescent="0.25">
      <c r="B565" s="189"/>
      <c r="C565" s="190"/>
      <c r="D565" s="190" t="str">
        <f t="shared" si="16"/>
        <v/>
      </c>
      <c r="E565" s="189" t="str">
        <f t="shared" si="17"/>
        <v/>
      </c>
      <c r="F565" s="189" t="str">
        <f>IF(ISNA(VLOOKUP(D565,'Standard Smelter Names'!$B$3:$E$187,4,FALSE)),"",VLOOKUP(D565,'Standard Smelter Names'!$B$3:$E$187,4,FALSE))</f>
        <v/>
      </c>
      <c r="G565" s="189"/>
      <c r="H565" s="189"/>
      <c r="I565" s="189"/>
      <c r="J565" s="189"/>
      <c r="K565" s="189"/>
      <c r="L565" s="189"/>
      <c r="M565" s="189"/>
      <c r="N565" s="189"/>
      <c r="O565" s="211"/>
      <c r="P565" s="210"/>
    </row>
    <row r="566" spans="2:16" s="191" customFormat="1" ht="15.75" x14ac:dyDescent="0.25">
      <c r="B566" s="189"/>
      <c r="C566" s="190"/>
      <c r="D566" s="190" t="str">
        <f t="shared" si="16"/>
        <v/>
      </c>
      <c r="E566" s="189" t="str">
        <f t="shared" si="17"/>
        <v/>
      </c>
      <c r="F566" s="189" t="str">
        <f>IF(ISNA(VLOOKUP(D566,'Standard Smelter Names'!$B$3:$E$187,4,FALSE)),"",VLOOKUP(D566,'Standard Smelter Names'!$B$3:$E$187,4,FALSE))</f>
        <v/>
      </c>
      <c r="G566" s="189"/>
      <c r="H566" s="189"/>
      <c r="I566" s="189"/>
      <c r="J566" s="189"/>
      <c r="K566" s="189"/>
      <c r="L566" s="189"/>
      <c r="M566" s="189"/>
      <c r="N566" s="189"/>
      <c r="O566" s="211"/>
      <c r="P566" s="210"/>
    </row>
    <row r="567" spans="2:16" s="191" customFormat="1" ht="15.75" x14ac:dyDescent="0.25">
      <c r="B567" s="189"/>
      <c r="C567" s="190"/>
      <c r="D567" s="190" t="str">
        <f t="shared" si="16"/>
        <v/>
      </c>
      <c r="E567" s="189" t="str">
        <f t="shared" si="17"/>
        <v/>
      </c>
      <c r="F567" s="189" t="str">
        <f>IF(ISNA(VLOOKUP(D567,'Standard Smelter Names'!$B$3:$E$187,4,FALSE)),"",VLOOKUP(D567,'Standard Smelter Names'!$B$3:$E$187,4,FALSE))</f>
        <v/>
      </c>
      <c r="G567" s="189"/>
      <c r="H567" s="189"/>
      <c r="I567" s="189"/>
      <c r="J567" s="189"/>
      <c r="K567" s="189"/>
      <c r="L567" s="189"/>
      <c r="M567" s="189"/>
      <c r="N567" s="189"/>
      <c r="O567" s="211"/>
      <c r="P567" s="210"/>
    </row>
    <row r="568" spans="2:16" s="191" customFormat="1" ht="15.75" x14ac:dyDescent="0.25">
      <c r="B568" s="189"/>
      <c r="C568" s="190"/>
      <c r="D568" s="190" t="str">
        <f t="shared" si="16"/>
        <v/>
      </c>
      <c r="E568" s="189" t="str">
        <f t="shared" si="17"/>
        <v/>
      </c>
      <c r="F568" s="189" t="str">
        <f>IF(ISNA(VLOOKUP(D568,'Standard Smelter Names'!$B$3:$E$187,4,FALSE)),"",VLOOKUP(D568,'Standard Smelter Names'!$B$3:$E$187,4,FALSE))</f>
        <v/>
      </c>
      <c r="G568" s="189"/>
      <c r="H568" s="189"/>
      <c r="I568" s="189"/>
      <c r="J568" s="189"/>
      <c r="K568" s="189"/>
      <c r="L568" s="189"/>
      <c r="M568" s="189"/>
      <c r="N568" s="189"/>
      <c r="O568" s="211"/>
      <c r="P568" s="210"/>
    </row>
    <row r="569" spans="2:16" s="191" customFormat="1" ht="15.75" x14ac:dyDescent="0.25">
      <c r="B569" s="189"/>
      <c r="C569" s="190"/>
      <c r="D569" s="190" t="str">
        <f t="shared" si="16"/>
        <v/>
      </c>
      <c r="E569" s="189" t="str">
        <f t="shared" si="17"/>
        <v/>
      </c>
      <c r="F569" s="189" t="str">
        <f>IF(ISNA(VLOOKUP(D569,'Standard Smelter Names'!$B$3:$E$187,4,FALSE)),"",VLOOKUP(D569,'Standard Smelter Names'!$B$3:$E$187,4,FALSE))</f>
        <v/>
      </c>
      <c r="G569" s="189"/>
      <c r="H569" s="189"/>
      <c r="I569" s="189"/>
      <c r="J569" s="189"/>
      <c r="K569" s="189"/>
      <c r="L569" s="189"/>
      <c r="M569" s="189"/>
      <c r="N569" s="189"/>
      <c r="O569" s="211"/>
      <c r="P569" s="210"/>
    </row>
    <row r="570" spans="2:16" s="191" customFormat="1" ht="15.75" x14ac:dyDescent="0.25">
      <c r="B570" s="189"/>
      <c r="C570" s="190"/>
      <c r="D570" s="190" t="str">
        <f t="shared" si="16"/>
        <v/>
      </c>
      <c r="E570" s="189" t="str">
        <f t="shared" si="17"/>
        <v/>
      </c>
      <c r="F570" s="189" t="str">
        <f>IF(ISNA(VLOOKUP(D570,'Standard Smelter Names'!$B$3:$E$187,4,FALSE)),"",VLOOKUP(D570,'Standard Smelter Names'!$B$3:$E$187,4,FALSE))</f>
        <v/>
      </c>
      <c r="G570" s="189"/>
      <c r="H570" s="189"/>
      <c r="I570" s="189"/>
      <c r="J570" s="189"/>
      <c r="K570" s="189"/>
      <c r="L570" s="189"/>
      <c r="M570" s="189"/>
      <c r="N570" s="189"/>
      <c r="O570" s="211"/>
      <c r="P570" s="210"/>
    </row>
    <row r="571" spans="2:16" s="191" customFormat="1" ht="15.75" x14ac:dyDescent="0.25">
      <c r="B571" s="189"/>
      <c r="C571" s="190"/>
      <c r="D571" s="190" t="str">
        <f t="shared" si="16"/>
        <v/>
      </c>
      <c r="E571" s="189" t="str">
        <f t="shared" si="17"/>
        <v/>
      </c>
      <c r="F571" s="189" t="str">
        <f>IF(ISNA(VLOOKUP(D571,'Standard Smelter Names'!$B$3:$E$187,4,FALSE)),"",VLOOKUP(D571,'Standard Smelter Names'!$B$3:$E$187,4,FALSE))</f>
        <v/>
      </c>
      <c r="G571" s="189"/>
      <c r="H571" s="189"/>
      <c r="I571" s="189"/>
      <c r="J571" s="189"/>
      <c r="K571" s="189"/>
      <c r="L571" s="189"/>
      <c r="M571" s="189"/>
      <c r="N571" s="189"/>
      <c r="O571" s="211"/>
      <c r="P571" s="210"/>
    </row>
    <row r="572" spans="2:16" s="191" customFormat="1" ht="15.75" x14ac:dyDescent="0.25">
      <c r="B572" s="189"/>
      <c r="C572" s="190"/>
      <c r="D572" s="190" t="str">
        <f t="shared" si="16"/>
        <v/>
      </c>
      <c r="E572" s="189" t="str">
        <f t="shared" si="17"/>
        <v/>
      </c>
      <c r="F572" s="189" t="str">
        <f>IF(ISNA(VLOOKUP(D572,'Standard Smelter Names'!$B$3:$E$187,4,FALSE)),"",VLOOKUP(D572,'Standard Smelter Names'!$B$3:$E$187,4,FALSE))</f>
        <v/>
      </c>
      <c r="G572" s="189"/>
      <c r="H572" s="189"/>
      <c r="I572" s="189"/>
      <c r="J572" s="189"/>
      <c r="K572" s="189"/>
      <c r="L572" s="189"/>
      <c r="M572" s="189"/>
      <c r="N572" s="189"/>
      <c r="O572" s="211"/>
      <c r="P572" s="210"/>
    </row>
    <row r="573" spans="2:16" s="191" customFormat="1" ht="15.75" x14ac:dyDescent="0.25">
      <c r="B573" s="189"/>
      <c r="C573" s="190"/>
      <c r="D573" s="190" t="str">
        <f t="shared" si="16"/>
        <v/>
      </c>
      <c r="E573" s="189" t="str">
        <f t="shared" si="17"/>
        <v/>
      </c>
      <c r="F573" s="189" t="str">
        <f>IF(ISNA(VLOOKUP(D573,'Standard Smelter Names'!$B$3:$E$187,4,FALSE)),"",VLOOKUP(D573,'Standard Smelter Names'!$B$3:$E$187,4,FALSE))</f>
        <v/>
      </c>
      <c r="G573" s="189"/>
      <c r="H573" s="189"/>
      <c r="I573" s="189"/>
      <c r="J573" s="189"/>
      <c r="K573" s="189"/>
      <c r="L573" s="189"/>
      <c r="M573" s="189"/>
      <c r="N573" s="189"/>
      <c r="O573" s="211"/>
      <c r="P573" s="210"/>
    </row>
    <row r="574" spans="2:16" s="191" customFormat="1" ht="15.75" x14ac:dyDescent="0.25">
      <c r="B574" s="189"/>
      <c r="C574" s="190"/>
      <c r="D574" s="190" t="str">
        <f t="shared" si="16"/>
        <v/>
      </c>
      <c r="E574" s="189" t="str">
        <f t="shared" si="17"/>
        <v/>
      </c>
      <c r="F574" s="189" t="str">
        <f>IF(ISNA(VLOOKUP(D574,'Standard Smelter Names'!$B$3:$E$187,4,FALSE)),"",VLOOKUP(D574,'Standard Smelter Names'!$B$3:$E$187,4,FALSE))</f>
        <v/>
      </c>
      <c r="G574" s="189"/>
      <c r="H574" s="189"/>
      <c r="I574" s="189"/>
      <c r="J574" s="189"/>
      <c r="K574" s="189"/>
      <c r="L574" s="189"/>
      <c r="M574" s="189"/>
      <c r="N574" s="189"/>
      <c r="O574" s="211"/>
      <c r="P574" s="210"/>
    </row>
    <row r="575" spans="2:16" s="191" customFormat="1" ht="15.75" x14ac:dyDescent="0.25">
      <c r="B575" s="189"/>
      <c r="C575" s="190"/>
      <c r="D575" s="190" t="str">
        <f t="shared" si="16"/>
        <v/>
      </c>
      <c r="E575" s="189" t="str">
        <f t="shared" si="17"/>
        <v/>
      </c>
      <c r="F575" s="189" t="str">
        <f>IF(ISNA(VLOOKUP(D575,'Standard Smelter Names'!$B$3:$E$187,4,FALSE)),"",VLOOKUP(D575,'Standard Smelter Names'!$B$3:$E$187,4,FALSE))</f>
        <v/>
      </c>
      <c r="G575" s="189"/>
      <c r="H575" s="189"/>
      <c r="I575" s="189"/>
      <c r="J575" s="189"/>
      <c r="K575" s="189"/>
      <c r="L575" s="189"/>
      <c r="M575" s="189"/>
      <c r="N575" s="189"/>
      <c r="O575" s="211"/>
      <c r="P575" s="210"/>
    </row>
    <row r="576" spans="2:16" s="191" customFormat="1" ht="15.75" x14ac:dyDescent="0.25">
      <c r="B576" s="189"/>
      <c r="C576" s="190"/>
      <c r="D576" s="190" t="str">
        <f t="shared" si="16"/>
        <v/>
      </c>
      <c r="E576" s="189" t="str">
        <f t="shared" si="17"/>
        <v/>
      </c>
      <c r="F576" s="189" t="str">
        <f>IF(ISNA(VLOOKUP(D576,'Standard Smelter Names'!$B$3:$E$187,4,FALSE)),"",VLOOKUP(D576,'Standard Smelter Names'!$B$3:$E$187,4,FALSE))</f>
        <v/>
      </c>
      <c r="G576" s="189"/>
      <c r="H576" s="189"/>
      <c r="I576" s="189"/>
      <c r="J576" s="189"/>
      <c r="K576" s="189"/>
      <c r="L576" s="189"/>
      <c r="M576" s="189"/>
      <c r="N576" s="189"/>
      <c r="O576" s="211"/>
      <c r="P576" s="210"/>
    </row>
    <row r="577" spans="2:16" s="191" customFormat="1" ht="15.75" x14ac:dyDescent="0.25">
      <c r="B577" s="189"/>
      <c r="C577" s="190"/>
      <c r="D577" s="190" t="str">
        <f t="shared" si="16"/>
        <v/>
      </c>
      <c r="E577" s="189" t="str">
        <f t="shared" si="17"/>
        <v/>
      </c>
      <c r="F577" s="189" t="str">
        <f>IF(ISNA(VLOOKUP(D577,'Standard Smelter Names'!$B$3:$E$187,4,FALSE)),"",VLOOKUP(D577,'Standard Smelter Names'!$B$3:$E$187,4,FALSE))</f>
        <v/>
      </c>
      <c r="G577" s="189"/>
      <c r="H577" s="189"/>
      <c r="I577" s="189"/>
      <c r="J577" s="189"/>
      <c r="K577" s="189"/>
      <c r="L577" s="189"/>
      <c r="M577" s="189"/>
      <c r="N577" s="189"/>
      <c r="O577" s="211"/>
      <c r="P577" s="210"/>
    </row>
    <row r="578" spans="2:16" s="191" customFormat="1" ht="15.75" x14ac:dyDescent="0.25">
      <c r="B578" s="189"/>
      <c r="C578" s="190"/>
      <c r="D578" s="190" t="str">
        <f t="shared" si="16"/>
        <v/>
      </c>
      <c r="E578" s="189" t="str">
        <f t="shared" si="17"/>
        <v/>
      </c>
      <c r="F578" s="189" t="str">
        <f>IF(ISNA(VLOOKUP(D578,'Standard Smelter Names'!$B$3:$E$187,4,FALSE)),"",VLOOKUP(D578,'Standard Smelter Names'!$B$3:$E$187,4,FALSE))</f>
        <v/>
      </c>
      <c r="G578" s="189"/>
      <c r="H578" s="189"/>
      <c r="I578" s="189"/>
      <c r="J578" s="189"/>
      <c r="K578" s="189"/>
      <c r="L578" s="189"/>
      <c r="M578" s="189"/>
      <c r="N578" s="189"/>
      <c r="O578" s="211"/>
      <c r="P578" s="210"/>
    </row>
    <row r="579" spans="2:16" s="191" customFormat="1" ht="15.75" x14ac:dyDescent="0.25">
      <c r="B579" s="189"/>
      <c r="C579" s="190"/>
      <c r="D579" s="190" t="str">
        <f t="shared" si="16"/>
        <v/>
      </c>
      <c r="E579" s="189" t="str">
        <f t="shared" si="17"/>
        <v/>
      </c>
      <c r="F579" s="189" t="str">
        <f>IF(ISNA(VLOOKUP(D579,'Standard Smelter Names'!$B$3:$E$187,4,FALSE)),"",VLOOKUP(D579,'Standard Smelter Names'!$B$3:$E$187,4,FALSE))</f>
        <v/>
      </c>
      <c r="G579" s="189"/>
      <c r="H579" s="189"/>
      <c r="I579" s="189"/>
      <c r="J579" s="189"/>
      <c r="K579" s="189"/>
      <c r="L579" s="189"/>
      <c r="M579" s="189"/>
      <c r="N579" s="189"/>
      <c r="O579" s="211"/>
      <c r="P579" s="210"/>
    </row>
    <row r="580" spans="2:16" s="191" customFormat="1" ht="15.75" x14ac:dyDescent="0.25">
      <c r="B580" s="189"/>
      <c r="C580" s="190"/>
      <c r="D580" s="190" t="str">
        <f t="shared" si="16"/>
        <v/>
      </c>
      <c r="E580" s="189" t="str">
        <f t="shared" si="17"/>
        <v/>
      </c>
      <c r="F580" s="189" t="str">
        <f>IF(ISNA(VLOOKUP(D580,'Standard Smelter Names'!$B$3:$E$187,4,FALSE)),"",VLOOKUP(D580,'Standard Smelter Names'!$B$3:$E$187,4,FALSE))</f>
        <v/>
      </c>
      <c r="G580" s="189"/>
      <c r="H580" s="189"/>
      <c r="I580" s="189"/>
      <c r="J580" s="189"/>
      <c r="K580" s="189"/>
      <c r="L580" s="189"/>
      <c r="M580" s="189"/>
      <c r="N580" s="189"/>
      <c r="O580" s="211"/>
      <c r="P580" s="210"/>
    </row>
    <row r="581" spans="2:16" s="191" customFormat="1" ht="15.75" x14ac:dyDescent="0.25">
      <c r="B581" s="189"/>
      <c r="C581" s="190"/>
      <c r="D581" s="190" t="str">
        <f t="shared" ref="D581:D644" si="18">IF(ISNA(VLOOKUP(C581,$G$2525:$I$2929,3,FALSE)),"",VLOOKUP(C581,$G$2525:$I$2929,3,FALSE))</f>
        <v/>
      </c>
      <c r="E581" s="189" t="str">
        <f t="shared" ref="E581:E644" si="19">IF(ISNA(VLOOKUP(C581,$G$2525:$I$2929,2,FALSE)),"",VLOOKUP(C581,$G$2525:$I$2929,2,FALSE))</f>
        <v/>
      </c>
      <c r="F581" s="189" t="str">
        <f>IF(ISNA(VLOOKUP(D581,'Standard Smelter Names'!$B$3:$E$187,4,FALSE)),"",VLOOKUP(D581,'Standard Smelter Names'!$B$3:$E$187,4,FALSE))</f>
        <v/>
      </c>
      <c r="G581" s="189"/>
      <c r="H581" s="189"/>
      <c r="I581" s="189"/>
      <c r="J581" s="189"/>
      <c r="K581" s="189"/>
      <c r="L581" s="189"/>
      <c r="M581" s="189"/>
      <c r="N581" s="189"/>
      <c r="O581" s="211"/>
      <c r="P581" s="210"/>
    </row>
    <row r="582" spans="2:16" s="191" customFormat="1" ht="15.75" x14ac:dyDescent="0.25">
      <c r="B582" s="189"/>
      <c r="C582" s="190"/>
      <c r="D582" s="190" t="str">
        <f t="shared" si="18"/>
        <v/>
      </c>
      <c r="E582" s="189" t="str">
        <f t="shared" si="19"/>
        <v/>
      </c>
      <c r="F582" s="189" t="str">
        <f>IF(ISNA(VLOOKUP(D582,'Standard Smelter Names'!$B$3:$E$187,4,FALSE)),"",VLOOKUP(D582,'Standard Smelter Names'!$B$3:$E$187,4,FALSE))</f>
        <v/>
      </c>
      <c r="G582" s="189"/>
      <c r="H582" s="189"/>
      <c r="I582" s="189"/>
      <c r="J582" s="189"/>
      <c r="K582" s="189"/>
      <c r="L582" s="189"/>
      <c r="M582" s="189"/>
      <c r="N582" s="189"/>
      <c r="O582" s="211"/>
      <c r="P582" s="210"/>
    </row>
    <row r="583" spans="2:16" s="191" customFormat="1" ht="15.75" x14ac:dyDescent="0.25">
      <c r="B583" s="189"/>
      <c r="C583" s="190"/>
      <c r="D583" s="190" t="str">
        <f t="shared" si="18"/>
        <v/>
      </c>
      <c r="E583" s="189" t="str">
        <f t="shared" si="19"/>
        <v/>
      </c>
      <c r="F583" s="189" t="str">
        <f>IF(ISNA(VLOOKUP(D583,'Standard Smelter Names'!$B$3:$E$187,4,FALSE)),"",VLOOKUP(D583,'Standard Smelter Names'!$B$3:$E$187,4,FALSE))</f>
        <v/>
      </c>
      <c r="G583" s="189"/>
      <c r="H583" s="189"/>
      <c r="I583" s="189"/>
      <c r="J583" s="189"/>
      <c r="K583" s="189"/>
      <c r="L583" s="189"/>
      <c r="M583" s="189"/>
      <c r="N583" s="189"/>
      <c r="O583" s="211"/>
      <c r="P583" s="210"/>
    </row>
    <row r="584" spans="2:16" s="191" customFormat="1" ht="15.75" x14ac:dyDescent="0.25">
      <c r="B584" s="189"/>
      <c r="C584" s="190"/>
      <c r="D584" s="190" t="str">
        <f t="shared" si="18"/>
        <v/>
      </c>
      <c r="E584" s="189" t="str">
        <f t="shared" si="19"/>
        <v/>
      </c>
      <c r="F584" s="189" t="str">
        <f>IF(ISNA(VLOOKUP(D584,'Standard Smelter Names'!$B$3:$E$187,4,FALSE)),"",VLOOKUP(D584,'Standard Smelter Names'!$B$3:$E$187,4,FALSE))</f>
        <v/>
      </c>
      <c r="G584" s="189"/>
      <c r="H584" s="189"/>
      <c r="I584" s="189"/>
      <c r="J584" s="189"/>
      <c r="K584" s="189"/>
      <c r="L584" s="189"/>
      <c r="M584" s="189"/>
      <c r="N584" s="189"/>
      <c r="O584" s="211"/>
      <c r="P584" s="210"/>
    </row>
    <row r="585" spans="2:16" s="191" customFormat="1" ht="15.75" x14ac:dyDescent="0.25">
      <c r="B585" s="189"/>
      <c r="C585" s="190"/>
      <c r="D585" s="190" t="str">
        <f t="shared" si="18"/>
        <v/>
      </c>
      <c r="E585" s="189" t="str">
        <f t="shared" si="19"/>
        <v/>
      </c>
      <c r="F585" s="189" t="str">
        <f>IF(ISNA(VLOOKUP(D585,'Standard Smelter Names'!$B$3:$E$187,4,FALSE)),"",VLOOKUP(D585,'Standard Smelter Names'!$B$3:$E$187,4,FALSE))</f>
        <v/>
      </c>
      <c r="G585" s="189"/>
      <c r="H585" s="189"/>
      <c r="I585" s="189"/>
      <c r="J585" s="189"/>
      <c r="K585" s="189"/>
      <c r="L585" s="189"/>
      <c r="M585" s="189"/>
      <c r="N585" s="189"/>
      <c r="O585" s="211"/>
      <c r="P585" s="210"/>
    </row>
    <row r="586" spans="2:16" s="191" customFormat="1" ht="15.75" x14ac:dyDescent="0.25">
      <c r="B586" s="189"/>
      <c r="C586" s="190"/>
      <c r="D586" s="190" t="str">
        <f t="shared" si="18"/>
        <v/>
      </c>
      <c r="E586" s="189" t="str">
        <f t="shared" si="19"/>
        <v/>
      </c>
      <c r="F586" s="189" t="str">
        <f>IF(ISNA(VLOOKUP(D586,'Standard Smelter Names'!$B$3:$E$187,4,FALSE)),"",VLOOKUP(D586,'Standard Smelter Names'!$B$3:$E$187,4,FALSE))</f>
        <v/>
      </c>
      <c r="G586" s="189"/>
      <c r="H586" s="189"/>
      <c r="I586" s="189"/>
      <c r="J586" s="189"/>
      <c r="K586" s="189"/>
      <c r="L586" s="189"/>
      <c r="M586" s="189"/>
      <c r="N586" s="189"/>
      <c r="O586" s="211"/>
      <c r="P586" s="210"/>
    </row>
    <row r="587" spans="2:16" s="191" customFormat="1" ht="15.75" x14ac:dyDescent="0.25">
      <c r="B587" s="189"/>
      <c r="C587" s="190"/>
      <c r="D587" s="190" t="str">
        <f t="shared" si="18"/>
        <v/>
      </c>
      <c r="E587" s="189" t="str">
        <f t="shared" si="19"/>
        <v/>
      </c>
      <c r="F587" s="189" t="str">
        <f>IF(ISNA(VLOOKUP(D587,'Standard Smelter Names'!$B$3:$E$187,4,FALSE)),"",VLOOKUP(D587,'Standard Smelter Names'!$B$3:$E$187,4,FALSE))</f>
        <v/>
      </c>
      <c r="G587" s="189"/>
      <c r="H587" s="189"/>
      <c r="I587" s="189"/>
      <c r="J587" s="189"/>
      <c r="K587" s="189"/>
      <c r="L587" s="189"/>
      <c r="M587" s="189"/>
      <c r="N587" s="189"/>
      <c r="O587" s="211"/>
      <c r="P587" s="210"/>
    </row>
    <row r="588" spans="2:16" s="191" customFormat="1" ht="15.75" x14ac:dyDescent="0.25">
      <c r="B588" s="189"/>
      <c r="C588" s="190"/>
      <c r="D588" s="190" t="str">
        <f t="shared" si="18"/>
        <v/>
      </c>
      <c r="E588" s="189" t="str">
        <f t="shared" si="19"/>
        <v/>
      </c>
      <c r="F588" s="189" t="str">
        <f>IF(ISNA(VLOOKUP(D588,'Standard Smelter Names'!$B$3:$E$187,4,FALSE)),"",VLOOKUP(D588,'Standard Smelter Names'!$B$3:$E$187,4,FALSE))</f>
        <v/>
      </c>
      <c r="G588" s="189"/>
      <c r="H588" s="189"/>
      <c r="I588" s="189"/>
      <c r="J588" s="189"/>
      <c r="K588" s="189"/>
      <c r="L588" s="189"/>
      <c r="M588" s="189"/>
      <c r="N588" s="189"/>
      <c r="O588" s="211"/>
      <c r="P588" s="210"/>
    </row>
    <row r="589" spans="2:16" s="191" customFormat="1" ht="15.75" x14ac:dyDescent="0.25">
      <c r="B589" s="189"/>
      <c r="C589" s="190"/>
      <c r="D589" s="190" t="str">
        <f t="shared" si="18"/>
        <v/>
      </c>
      <c r="E589" s="189" t="str">
        <f t="shared" si="19"/>
        <v/>
      </c>
      <c r="F589" s="189" t="str">
        <f>IF(ISNA(VLOOKUP(D589,'Standard Smelter Names'!$B$3:$E$187,4,FALSE)),"",VLOOKUP(D589,'Standard Smelter Names'!$B$3:$E$187,4,FALSE))</f>
        <v/>
      </c>
      <c r="G589" s="189"/>
      <c r="H589" s="189"/>
      <c r="I589" s="189"/>
      <c r="J589" s="189"/>
      <c r="K589" s="189"/>
      <c r="L589" s="189"/>
      <c r="M589" s="189"/>
      <c r="N589" s="189"/>
      <c r="O589" s="211"/>
      <c r="P589" s="210"/>
    </row>
    <row r="590" spans="2:16" s="191" customFormat="1" ht="15.75" x14ac:dyDescent="0.25">
      <c r="B590" s="189"/>
      <c r="C590" s="190"/>
      <c r="D590" s="190" t="str">
        <f t="shared" si="18"/>
        <v/>
      </c>
      <c r="E590" s="189" t="str">
        <f t="shared" si="19"/>
        <v/>
      </c>
      <c r="F590" s="189" t="str">
        <f>IF(ISNA(VLOOKUP(D590,'Standard Smelter Names'!$B$3:$E$187,4,FALSE)),"",VLOOKUP(D590,'Standard Smelter Names'!$B$3:$E$187,4,FALSE))</f>
        <v/>
      </c>
      <c r="G590" s="189"/>
      <c r="H590" s="189"/>
      <c r="I590" s="189"/>
      <c r="J590" s="189"/>
      <c r="K590" s="189"/>
      <c r="L590" s="189"/>
      <c r="M590" s="189"/>
      <c r="N590" s="189"/>
      <c r="O590" s="211"/>
      <c r="P590" s="210"/>
    </row>
    <row r="591" spans="2:16" s="191" customFormat="1" ht="15.75" x14ac:dyDescent="0.25">
      <c r="B591" s="189"/>
      <c r="C591" s="190"/>
      <c r="D591" s="190" t="str">
        <f t="shared" si="18"/>
        <v/>
      </c>
      <c r="E591" s="189" t="str">
        <f t="shared" si="19"/>
        <v/>
      </c>
      <c r="F591" s="189" t="str">
        <f>IF(ISNA(VLOOKUP(D591,'Standard Smelter Names'!$B$3:$E$187,4,FALSE)),"",VLOOKUP(D591,'Standard Smelter Names'!$B$3:$E$187,4,FALSE))</f>
        <v/>
      </c>
      <c r="G591" s="189"/>
      <c r="H591" s="189"/>
      <c r="I591" s="189"/>
      <c r="J591" s="189"/>
      <c r="K591" s="189"/>
      <c r="L591" s="189"/>
      <c r="M591" s="189"/>
      <c r="N591" s="189"/>
      <c r="O591" s="211"/>
      <c r="P591" s="210"/>
    </row>
    <row r="592" spans="2:16" s="191" customFormat="1" ht="15.75" x14ac:dyDescent="0.25">
      <c r="B592" s="189"/>
      <c r="C592" s="190"/>
      <c r="D592" s="190" t="str">
        <f t="shared" si="18"/>
        <v/>
      </c>
      <c r="E592" s="189" t="str">
        <f t="shared" si="19"/>
        <v/>
      </c>
      <c r="F592" s="189" t="str">
        <f>IF(ISNA(VLOOKUP(D592,'Standard Smelter Names'!$B$3:$E$187,4,FALSE)),"",VLOOKUP(D592,'Standard Smelter Names'!$B$3:$E$187,4,FALSE))</f>
        <v/>
      </c>
      <c r="G592" s="189"/>
      <c r="H592" s="189"/>
      <c r="I592" s="189"/>
      <c r="J592" s="189"/>
      <c r="K592" s="189"/>
      <c r="L592" s="189"/>
      <c r="M592" s="189"/>
      <c r="N592" s="189"/>
      <c r="O592" s="211"/>
      <c r="P592" s="210"/>
    </row>
    <row r="593" spans="2:16" s="191" customFormat="1" ht="15.75" x14ac:dyDescent="0.25">
      <c r="B593" s="189"/>
      <c r="C593" s="190"/>
      <c r="D593" s="190" t="str">
        <f t="shared" si="18"/>
        <v/>
      </c>
      <c r="E593" s="189" t="str">
        <f t="shared" si="19"/>
        <v/>
      </c>
      <c r="F593" s="189" t="str">
        <f>IF(ISNA(VLOOKUP(D593,'Standard Smelter Names'!$B$3:$E$187,4,FALSE)),"",VLOOKUP(D593,'Standard Smelter Names'!$B$3:$E$187,4,FALSE))</f>
        <v/>
      </c>
      <c r="G593" s="189"/>
      <c r="H593" s="189"/>
      <c r="I593" s="189"/>
      <c r="J593" s="189"/>
      <c r="K593" s="189"/>
      <c r="L593" s="189"/>
      <c r="M593" s="189"/>
      <c r="N593" s="189"/>
      <c r="O593" s="211"/>
      <c r="P593" s="210"/>
    </row>
    <row r="594" spans="2:16" s="191" customFormat="1" ht="15.75" x14ac:dyDescent="0.25">
      <c r="B594" s="189"/>
      <c r="C594" s="190"/>
      <c r="D594" s="190" t="str">
        <f t="shared" si="18"/>
        <v/>
      </c>
      <c r="E594" s="189" t="str">
        <f t="shared" si="19"/>
        <v/>
      </c>
      <c r="F594" s="189" t="str">
        <f>IF(ISNA(VLOOKUP(D594,'Standard Smelter Names'!$B$3:$E$187,4,FALSE)),"",VLOOKUP(D594,'Standard Smelter Names'!$B$3:$E$187,4,FALSE))</f>
        <v/>
      </c>
      <c r="G594" s="189"/>
      <c r="H594" s="189"/>
      <c r="I594" s="189"/>
      <c r="J594" s="189"/>
      <c r="K594" s="189"/>
      <c r="L594" s="189"/>
      <c r="M594" s="189"/>
      <c r="N594" s="189"/>
      <c r="O594" s="211"/>
      <c r="P594" s="210"/>
    </row>
    <row r="595" spans="2:16" s="191" customFormat="1" ht="15.75" x14ac:dyDescent="0.25">
      <c r="B595" s="189"/>
      <c r="C595" s="190"/>
      <c r="D595" s="190" t="str">
        <f t="shared" si="18"/>
        <v/>
      </c>
      <c r="E595" s="189" t="str">
        <f t="shared" si="19"/>
        <v/>
      </c>
      <c r="F595" s="189" t="str">
        <f>IF(ISNA(VLOOKUP(D595,'Standard Smelter Names'!$B$3:$E$187,4,FALSE)),"",VLOOKUP(D595,'Standard Smelter Names'!$B$3:$E$187,4,FALSE))</f>
        <v/>
      </c>
      <c r="G595" s="189"/>
      <c r="H595" s="189"/>
      <c r="I595" s="189"/>
      <c r="J595" s="189"/>
      <c r="K595" s="189"/>
      <c r="L595" s="189"/>
      <c r="M595" s="189"/>
      <c r="N595" s="189"/>
      <c r="O595" s="211"/>
      <c r="P595" s="210"/>
    </row>
    <row r="596" spans="2:16" s="191" customFormat="1" ht="15.75" x14ac:dyDescent="0.25">
      <c r="B596" s="189"/>
      <c r="C596" s="190"/>
      <c r="D596" s="190" t="str">
        <f t="shared" si="18"/>
        <v/>
      </c>
      <c r="E596" s="189" t="str">
        <f t="shared" si="19"/>
        <v/>
      </c>
      <c r="F596" s="189" t="str">
        <f>IF(ISNA(VLOOKUP(D596,'Standard Smelter Names'!$B$3:$E$187,4,FALSE)),"",VLOOKUP(D596,'Standard Smelter Names'!$B$3:$E$187,4,FALSE))</f>
        <v/>
      </c>
      <c r="G596" s="189"/>
      <c r="H596" s="189"/>
      <c r="I596" s="189"/>
      <c r="J596" s="189"/>
      <c r="K596" s="189"/>
      <c r="L596" s="189"/>
      <c r="M596" s="189"/>
      <c r="N596" s="189"/>
      <c r="O596" s="211"/>
      <c r="P596" s="210"/>
    </row>
    <row r="597" spans="2:16" s="191" customFormat="1" ht="15.75" x14ac:dyDescent="0.25">
      <c r="B597" s="189"/>
      <c r="C597" s="190"/>
      <c r="D597" s="190" t="str">
        <f t="shared" si="18"/>
        <v/>
      </c>
      <c r="E597" s="189" t="str">
        <f t="shared" si="19"/>
        <v/>
      </c>
      <c r="F597" s="189" t="str">
        <f>IF(ISNA(VLOOKUP(D597,'Standard Smelter Names'!$B$3:$E$187,4,FALSE)),"",VLOOKUP(D597,'Standard Smelter Names'!$B$3:$E$187,4,FALSE))</f>
        <v/>
      </c>
      <c r="G597" s="189"/>
      <c r="H597" s="189"/>
      <c r="I597" s="189"/>
      <c r="J597" s="189"/>
      <c r="K597" s="189"/>
      <c r="L597" s="189"/>
      <c r="M597" s="189"/>
      <c r="N597" s="189"/>
      <c r="O597" s="211"/>
      <c r="P597" s="210"/>
    </row>
    <row r="598" spans="2:16" s="191" customFormat="1" ht="15.75" x14ac:dyDescent="0.25">
      <c r="B598" s="189"/>
      <c r="C598" s="190"/>
      <c r="D598" s="190" t="str">
        <f t="shared" si="18"/>
        <v/>
      </c>
      <c r="E598" s="189" t="str">
        <f t="shared" si="19"/>
        <v/>
      </c>
      <c r="F598" s="189" t="str">
        <f>IF(ISNA(VLOOKUP(D598,'Standard Smelter Names'!$B$3:$E$187,4,FALSE)),"",VLOOKUP(D598,'Standard Smelter Names'!$B$3:$E$187,4,FALSE))</f>
        <v/>
      </c>
      <c r="G598" s="189"/>
      <c r="H598" s="189"/>
      <c r="I598" s="189"/>
      <c r="J598" s="189"/>
      <c r="K598" s="189"/>
      <c r="L598" s="189"/>
      <c r="M598" s="189"/>
      <c r="N598" s="189"/>
      <c r="O598" s="211"/>
      <c r="P598" s="210"/>
    </row>
    <row r="599" spans="2:16" s="191" customFormat="1" ht="15.75" x14ac:dyDescent="0.25">
      <c r="B599" s="189"/>
      <c r="C599" s="190"/>
      <c r="D599" s="190" t="str">
        <f t="shared" si="18"/>
        <v/>
      </c>
      <c r="E599" s="189" t="str">
        <f t="shared" si="19"/>
        <v/>
      </c>
      <c r="F599" s="189" t="str">
        <f>IF(ISNA(VLOOKUP(D599,'Standard Smelter Names'!$B$3:$E$187,4,FALSE)),"",VLOOKUP(D599,'Standard Smelter Names'!$B$3:$E$187,4,FALSE))</f>
        <v/>
      </c>
      <c r="G599" s="189"/>
      <c r="H599" s="189"/>
      <c r="I599" s="189"/>
      <c r="J599" s="189"/>
      <c r="K599" s="189"/>
      <c r="L599" s="189"/>
      <c r="M599" s="189"/>
      <c r="N599" s="189"/>
      <c r="O599" s="211"/>
      <c r="P599" s="210"/>
    </row>
    <row r="600" spans="2:16" s="191" customFormat="1" ht="15.75" x14ac:dyDescent="0.25">
      <c r="B600" s="189"/>
      <c r="C600" s="190"/>
      <c r="D600" s="190" t="str">
        <f t="shared" si="18"/>
        <v/>
      </c>
      <c r="E600" s="189" t="str">
        <f t="shared" si="19"/>
        <v/>
      </c>
      <c r="F600" s="189" t="str">
        <f>IF(ISNA(VLOOKUP(D600,'Standard Smelter Names'!$B$3:$E$187,4,FALSE)),"",VLOOKUP(D600,'Standard Smelter Names'!$B$3:$E$187,4,FALSE))</f>
        <v/>
      </c>
      <c r="G600" s="189"/>
      <c r="H600" s="189"/>
      <c r="I600" s="189"/>
      <c r="J600" s="189"/>
      <c r="K600" s="189"/>
      <c r="L600" s="189"/>
      <c r="M600" s="189"/>
      <c r="N600" s="189"/>
      <c r="O600" s="211"/>
      <c r="P600" s="210"/>
    </row>
    <row r="601" spans="2:16" s="191" customFormat="1" ht="15.75" x14ac:dyDescent="0.25">
      <c r="B601" s="189"/>
      <c r="C601" s="190"/>
      <c r="D601" s="190" t="str">
        <f t="shared" si="18"/>
        <v/>
      </c>
      <c r="E601" s="189" t="str">
        <f t="shared" si="19"/>
        <v/>
      </c>
      <c r="F601" s="189" t="str">
        <f>IF(ISNA(VLOOKUP(D601,'Standard Smelter Names'!$B$3:$E$187,4,FALSE)),"",VLOOKUP(D601,'Standard Smelter Names'!$B$3:$E$187,4,FALSE))</f>
        <v/>
      </c>
      <c r="G601" s="189"/>
      <c r="H601" s="189"/>
      <c r="I601" s="189"/>
      <c r="J601" s="189"/>
      <c r="K601" s="189"/>
      <c r="L601" s="189"/>
      <c r="M601" s="189"/>
      <c r="N601" s="189"/>
      <c r="O601" s="211"/>
      <c r="P601" s="210"/>
    </row>
    <row r="602" spans="2:16" s="191" customFormat="1" ht="15.75" x14ac:dyDescent="0.25">
      <c r="B602" s="189"/>
      <c r="C602" s="190"/>
      <c r="D602" s="190" t="str">
        <f t="shared" si="18"/>
        <v/>
      </c>
      <c r="E602" s="189" t="str">
        <f t="shared" si="19"/>
        <v/>
      </c>
      <c r="F602" s="189" t="str">
        <f>IF(ISNA(VLOOKUP(D602,'Standard Smelter Names'!$B$3:$E$187,4,FALSE)),"",VLOOKUP(D602,'Standard Smelter Names'!$B$3:$E$187,4,FALSE))</f>
        <v/>
      </c>
      <c r="G602" s="189"/>
      <c r="H602" s="189"/>
      <c r="I602" s="189"/>
      <c r="J602" s="189"/>
      <c r="K602" s="189"/>
      <c r="L602" s="189"/>
      <c r="M602" s="189"/>
      <c r="N602" s="189"/>
      <c r="O602" s="211"/>
      <c r="P602" s="210"/>
    </row>
    <row r="603" spans="2:16" s="191" customFormat="1" ht="15.75" x14ac:dyDescent="0.25">
      <c r="B603" s="189"/>
      <c r="C603" s="190"/>
      <c r="D603" s="190" t="str">
        <f t="shared" si="18"/>
        <v/>
      </c>
      <c r="E603" s="189" t="str">
        <f t="shared" si="19"/>
        <v/>
      </c>
      <c r="F603" s="189" t="str">
        <f>IF(ISNA(VLOOKUP(D603,'Standard Smelter Names'!$B$3:$E$187,4,FALSE)),"",VLOOKUP(D603,'Standard Smelter Names'!$B$3:$E$187,4,FALSE))</f>
        <v/>
      </c>
      <c r="G603" s="189"/>
      <c r="H603" s="189"/>
      <c r="I603" s="189"/>
      <c r="J603" s="189"/>
      <c r="K603" s="189"/>
      <c r="L603" s="189"/>
      <c r="M603" s="189"/>
      <c r="N603" s="189"/>
      <c r="O603" s="211"/>
      <c r="P603" s="210"/>
    </row>
    <row r="604" spans="2:16" s="191" customFormat="1" ht="15.75" x14ac:dyDescent="0.25">
      <c r="B604" s="189"/>
      <c r="C604" s="190"/>
      <c r="D604" s="190" t="str">
        <f t="shared" si="18"/>
        <v/>
      </c>
      <c r="E604" s="189" t="str">
        <f t="shared" si="19"/>
        <v/>
      </c>
      <c r="F604" s="189" t="str">
        <f>IF(ISNA(VLOOKUP(D604,'Standard Smelter Names'!$B$3:$E$187,4,FALSE)),"",VLOOKUP(D604,'Standard Smelter Names'!$B$3:$E$187,4,FALSE))</f>
        <v/>
      </c>
      <c r="G604" s="189"/>
      <c r="H604" s="189"/>
      <c r="I604" s="189"/>
      <c r="J604" s="189"/>
      <c r="K604" s="189"/>
      <c r="L604" s="189"/>
      <c r="M604" s="189"/>
      <c r="N604" s="189"/>
      <c r="O604" s="211"/>
      <c r="P604" s="210"/>
    </row>
    <row r="605" spans="2:16" s="191" customFormat="1" ht="15.75" x14ac:dyDescent="0.25">
      <c r="B605" s="189"/>
      <c r="C605" s="190"/>
      <c r="D605" s="190" t="str">
        <f t="shared" si="18"/>
        <v/>
      </c>
      <c r="E605" s="189" t="str">
        <f t="shared" si="19"/>
        <v/>
      </c>
      <c r="F605" s="189" t="str">
        <f>IF(ISNA(VLOOKUP(D605,'Standard Smelter Names'!$B$3:$E$187,4,FALSE)),"",VLOOKUP(D605,'Standard Smelter Names'!$B$3:$E$187,4,FALSE))</f>
        <v/>
      </c>
      <c r="G605" s="189"/>
      <c r="H605" s="189"/>
      <c r="I605" s="189"/>
      <c r="J605" s="189"/>
      <c r="K605" s="189"/>
      <c r="L605" s="189"/>
      <c r="M605" s="189"/>
      <c r="N605" s="189"/>
      <c r="O605" s="211"/>
      <c r="P605" s="210"/>
    </row>
    <row r="606" spans="2:16" s="191" customFormat="1" ht="15.75" x14ac:dyDescent="0.25">
      <c r="B606" s="189"/>
      <c r="C606" s="190"/>
      <c r="D606" s="190" t="str">
        <f t="shared" si="18"/>
        <v/>
      </c>
      <c r="E606" s="189" t="str">
        <f t="shared" si="19"/>
        <v/>
      </c>
      <c r="F606" s="189" t="str">
        <f>IF(ISNA(VLOOKUP(D606,'Standard Smelter Names'!$B$3:$E$187,4,FALSE)),"",VLOOKUP(D606,'Standard Smelter Names'!$B$3:$E$187,4,FALSE))</f>
        <v/>
      </c>
      <c r="G606" s="189"/>
      <c r="H606" s="189"/>
      <c r="I606" s="189"/>
      <c r="J606" s="189"/>
      <c r="K606" s="189"/>
      <c r="L606" s="189"/>
      <c r="M606" s="189"/>
      <c r="N606" s="189"/>
      <c r="O606" s="211"/>
      <c r="P606" s="210"/>
    </row>
    <row r="607" spans="2:16" s="191" customFormat="1" ht="15.75" x14ac:dyDescent="0.25">
      <c r="B607" s="189"/>
      <c r="C607" s="190"/>
      <c r="D607" s="190" t="str">
        <f t="shared" si="18"/>
        <v/>
      </c>
      <c r="E607" s="189" t="str">
        <f t="shared" si="19"/>
        <v/>
      </c>
      <c r="F607" s="189" t="str">
        <f>IF(ISNA(VLOOKUP(D607,'Standard Smelter Names'!$B$3:$E$187,4,FALSE)),"",VLOOKUP(D607,'Standard Smelter Names'!$B$3:$E$187,4,FALSE))</f>
        <v/>
      </c>
      <c r="G607" s="189"/>
      <c r="H607" s="189"/>
      <c r="I607" s="189"/>
      <c r="J607" s="189"/>
      <c r="K607" s="189"/>
      <c r="L607" s="189"/>
      <c r="M607" s="189"/>
      <c r="N607" s="189"/>
      <c r="O607" s="211"/>
      <c r="P607" s="210"/>
    </row>
    <row r="608" spans="2:16" s="191" customFormat="1" ht="15.75" x14ac:dyDescent="0.25">
      <c r="B608" s="189"/>
      <c r="C608" s="190"/>
      <c r="D608" s="190" t="str">
        <f t="shared" si="18"/>
        <v/>
      </c>
      <c r="E608" s="189" t="str">
        <f t="shared" si="19"/>
        <v/>
      </c>
      <c r="F608" s="189" t="str">
        <f>IF(ISNA(VLOOKUP(D608,'Standard Smelter Names'!$B$3:$E$187,4,FALSE)),"",VLOOKUP(D608,'Standard Smelter Names'!$B$3:$E$187,4,FALSE))</f>
        <v/>
      </c>
      <c r="G608" s="189"/>
      <c r="H608" s="189"/>
      <c r="I608" s="189"/>
      <c r="J608" s="189"/>
      <c r="K608" s="189"/>
      <c r="L608" s="189"/>
      <c r="M608" s="189"/>
      <c r="N608" s="189"/>
      <c r="O608" s="211"/>
      <c r="P608" s="210"/>
    </row>
    <row r="609" spans="2:16" s="191" customFormat="1" ht="15.75" x14ac:dyDescent="0.25">
      <c r="B609" s="189"/>
      <c r="C609" s="190"/>
      <c r="D609" s="190" t="str">
        <f t="shared" si="18"/>
        <v/>
      </c>
      <c r="E609" s="189" t="str">
        <f t="shared" si="19"/>
        <v/>
      </c>
      <c r="F609" s="189" t="str">
        <f>IF(ISNA(VLOOKUP(D609,'Standard Smelter Names'!$B$3:$E$187,4,FALSE)),"",VLOOKUP(D609,'Standard Smelter Names'!$B$3:$E$187,4,FALSE))</f>
        <v/>
      </c>
      <c r="G609" s="189"/>
      <c r="H609" s="189"/>
      <c r="I609" s="189"/>
      <c r="J609" s="189"/>
      <c r="K609" s="189"/>
      <c r="L609" s="189"/>
      <c r="M609" s="189"/>
      <c r="N609" s="189"/>
      <c r="O609" s="211"/>
      <c r="P609" s="210"/>
    </row>
    <row r="610" spans="2:16" s="191" customFormat="1" ht="15.75" x14ac:dyDescent="0.25">
      <c r="B610" s="189"/>
      <c r="C610" s="190"/>
      <c r="D610" s="190" t="str">
        <f t="shared" si="18"/>
        <v/>
      </c>
      <c r="E610" s="189" t="str">
        <f t="shared" si="19"/>
        <v/>
      </c>
      <c r="F610" s="189" t="str">
        <f>IF(ISNA(VLOOKUP(D610,'Standard Smelter Names'!$B$3:$E$187,4,FALSE)),"",VLOOKUP(D610,'Standard Smelter Names'!$B$3:$E$187,4,FALSE))</f>
        <v/>
      </c>
      <c r="G610" s="189"/>
      <c r="H610" s="189"/>
      <c r="I610" s="189"/>
      <c r="J610" s="189"/>
      <c r="K610" s="189"/>
      <c r="L610" s="189"/>
      <c r="M610" s="189"/>
      <c r="N610" s="189"/>
      <c r="O610" s="211"/>
      <c r="P610" s="210"/>
    </row>
    <row r="611" spans="2:16" s="191" customFormat="1" ht="15.75" x14ac:dyDescent="0.25">
      <c r="B611" s="189"/>
      <c r="C611" s="190"/>
      <c r="D611" s="190" t="str">
        <f t="shared" si="18"/>
        <v/>
      </c>
      <c r="E611" s="189" t="str">
        <f t="shared" si="19"/>
        <v/>
      </c>
      <c r="F611" s="189" t="str">
        <f>IF(ISNA(VLOOKUP(D611,'Standard Smelter Names'!$B$3:$E$187,4,FALSE)),"",VLOOKUP(D611,'Standard Smelter Names'!$B$3:$E$187,4,FALSE))</f>
        <v/>
      </c>
      <c r="G611" s="189"/>
      <c r="H611" s="189"/>
      <c r="I611" s="189"/>
      <c r="J611" s="189"/>
      <c r="K611" s="189"/>
      <c r="L611" s="189"/>
      <c r="M611" s="189"/>
      <c r="N611" s="189"/>
      <c r="O611" s="211"/>
      <c r="P611" s="210"/>
    </row>
    <row r="612" spans="2:16" s="191" customFormat="1" ht="15.75" x14ac:dyDescent="0.25">
      <c r="B612" s="189"/>
      <c r="C612" s="190"/>
      <c r="D612" s="190" t="str">
        <f t="shared" si="18"/>
        <v/>
      </c>
      <c r="E612" s="189" t="str">
        <f t="shared" si="19"/>
        <v/>
      </c>
      <c r="F612" s="189" t="str">
        <f>IF(ISNA(VLOOKUP(D612,'Standard Smelter Names'!$B$3:$E$187,4,FALSE)),"",VLOOKUP(D612,'Standard Smelter Names'!$B$3:$E$187,4,FALSE))</f>
        <v/>
      </c>
      <c r="G612" s="189"/>
      <c r="H612" s="189"/>
      <c r="I612" s="189"/>
      <c r="J612" s="189"/>
      <c r="K612" s="189"/>
      <c r="L612" s="189"/>
      <c r="M612" s="189"/>
      <c r="N612" s="189"/>
      <c r="O612" s="211"/>
      <c r="P612" s="210"/>
    </row>
    <row r="613" spans="2:16" s="191" customFormat="1" ht="15.75" x14ac:dyDescent="0.25">
      <c r="B613" s="189"/>
      <c r="C613" s="190"/>
      <c r="D613" s="190" t="str">
        <f t="shared" si="18"/>
        <v/>
      </c>
      <c r="E613" s="189" t="str">
        <f t="shared" si="19"/>
        <v/>
      </c>
      <c r="F613" s="189" t="str">
        <f>IF(ISNA(VLOOKUP(D613,'Standard Smelter Names'!$B$3:$E$187,4,FALSE)),"",VLOOKUP(D613,'Standard Smelter Names'!$B$3:$E$187,4,FALSE))</f>
        <v/>
      </c>
      <c r="G613" s="189"/>
      <c r="H613" s="189"/>
      <c r="I613" s="189"/>
      <c r="J613" s="189"/>
      <c r="K613" s="189"/>
      <c r="L613" s="189"/>
      <c r="M613" s="189"/>
      <c r="N613" s="189"/>
      <c r="O613" s="211"/>
      <c r="P613" s="210"/>
    </row>
    <row r="614" spans="2:16" s="191" customFormat="1" ht="15.75" x14ac:dyDescent="0.25">
      <c r="B614" s="189"/>
      <c r="C614" s="190"/>
      <c r="D614" s="190" t="str">
        <f t="shared" si="18"/>
        <v/>
      </c>
      <c r="E614" s="189" t="str">
        <f t="shared" si="19"/>
        <v/>
      </c>
      <c r="F614" s="189" t="str">
        <f>IF(ISNA(VLOOKUP(D614,'Standard Smelter Names'!$B$3:$E$187,4,FALSE)),"",VLOOKUP(D614,'Standard Smelter Names'!$B$3:$E$187,4,FALSE))</f>
        <v/>
      </c>
      <c r="G614" s="189"/>
      <c r="H614" s="189"/>
      <c r="I614" s="189"/>
      <c r="J614" s="189"/>
      <c r="K614" s="189"/>
      <c r="L614" s="189"/>
      <c r="M614" s="189"/>
      <c r="N614" s="189"/>
      <c r="O614" s="211"/>
      <c r="P614" s="210"/>
    </row>
    <row r="615" spans="2:16" s="191" customFormat="1" ht="15.75" x14ac:dyDescent="0.25">
      <c r="B615" s="189"/>
      <c r="C615" s="190"/>
      <c r="D615" s="190" t="str">
        <f t="shared" si="18"/>
        <v/>
      </c>
      <c r="E615" s="189" t="str">
        <f t="shared" si="19"/>
        <v/>
      </c>
      <c r="F615" s="189" t="str">
        <f>IF(ISNA(VLOOKUP(D615,'Standard Smelter Names'!$B$3:$E$187,4,FALSE)),"",VLOOKUP(D615,'Standard Smelter Names'!$B$3:$E$187,4,FALSE))</f>
        <v/>
      </c>
      <c r="G615" s="189"/>
      <c r="H615" s="189"/>
      <c r="I615" s="189"/>
      <c r="J615" s="189"/>
      <c r="K615" s="189"/>
      <c r="L615" s="189"/>
      <c r="M615" s="189"/>
      <c r="N615" s="189"/>
      <c r="O615" s="211"/>
      <c r="P615" s="210"/>
    </row>
    <row r="616" spans="2:16" s="191" customFormat="1" ht="15.75" x14ac:dyDescent="0.25">
      <c r="B616" s="189"/>
      <c r="C616" s="190"/>
      <c r="D616" s="190" t="str">
        <f t="shared" si="18"/>
        <v/>
      </c>
      <c r="E616" s="189" t="str">
        <f t="shared" si="19"/>
        <v/>
      </c>
      <c r="F616" s="189" t="str">
        <f>IF(ISNA(VLOOKUP(D616,'Standard Smelter Names'!$B$3:$E$187,4,FALSE)),"",VLOOKUP(D616,'Standard Smelter Names'!$B$3:$E$187,4,FALSE))</f>
        <v/>
      </c>
      <c r="G616" s="189"/>
      <c r="H616" s="189"/>
      <c r="I616" s="189"/>
      <c r="J616" s="189"/>
      <c r="K616" s="189"/>
      <c r="L616" s="189"/>
      <c r="M616" s="189"/>
      <c r="N616" s="189"/>
      <c r="O616" s="211"/>
      <c r="P616" s="210"/>
    </row>
    <row r="617" spans="2:16" s="191" customFormat="1" ht="15.75" x14ac:dyDescent="0.25">
      <c r="B617" s="189"/>
      <c r="C617" s="190"/>
      <c r="D617" s="190" t="str">
        <f t="shared" si="18"/>
        <v/>
      </c>
      <c r="E617" s="189" t="str">
        <f t="shared" si="19"/>
        <v/>
      </c>
      <c r="F617" s="189" t="str">
        <f>IF(ISNA(VLOOKUP(D617,'Standard Smelter Names'!$B$3:$E$187,4,FALSE)),"",VLOOKUP(D617,'Standard Smelter Names'!$B$3:$E$187,4,FALSE))</f>
        <v/>
      </c>
      <c r="G617" s="189"/>
      <c r="H617" s="189"/>
      <c r="I617" s="189"/>
      <c r="J617" s="189"/>
      <c r="K617" s="189"/>
      <c r="L617" s="189"/>
      <c r="M617" s="189"/>
      <c r="N617" s="189"/>
      <c r="O617" s="211"/>
      <c r="P617" s="210"/>
    </row>
    <row r="618" spans="2:16" s="191" customFormat="1" ht="15.75" x14ac:dyDescent="0.25">
      <c r="B618" s="189"/>
      <c r="C618" s="190"/>
      <c r="D618" s="190" t="str">
        <f t="shared" si="18"/>
        <v/>
      </c>
      <c r="E618" s="189" t="str">
        <f t="shared" si="19"/>
        <v/>
      </c>
      <c r="F618" s="189" t="str">
        <f>IF(ISNA(VLOOKUP(D618,'Standard Smelter Names'!$B$3:$E$187,4,FALSE)),"",VLOOKUP(D618,'Standard Smelter Names'!$B$3:$E$187,4,FALSE))</f>
        <v/>
      </c>
      <c r="G618" s="189"/>
      <c r="H618" s="189"/>
      <c r="I618" s="189"/>
      <c r="J618" s="189"/>
      <c r="K618" s="189"/>
      <c r="L618" s="189"/>
      <c r="M618" s="189"/>
      <c r="N618" s="189"/>
      <c r="O618" s="211"/>
      <c r="P618" s="210"/>
    </row>
    <row r="619" spans="2:16" s="191" customFormat="1" ht="15.75" x14ac:dyDescent="0.25">
      <c r="B619" s="189"/>
      <c r="C619" s="190"/>
      <c r="D619" s="190" t="str">
        <f t="shared" si="18"/>
        <v/>
      </c>
      <c r="E619" s="189" t="str">
        <f t="shared" si="19"/>
        <v/>
      </c>
      <c r="F619" s="189" t="str">
        <f>IF(ISNA(VLOOKUP(D619,'Standard Smelter Names'!$B$3:$E$187,4,FALSE)),"",VLOOKUP(D619,'Standard Smelter Names'!$B$3:$E$187,4,FALSE))</f>
        <v/>
      </c>
      <c r="G619" s="189"/>
      <c r="H619" s="189"/>
      <c r="I619" s="189"/>
      <c r="J619" s="189"/>
      <c r="K619" s="189"/>
      <c r="L619" s="189"/>
      <c r="M619" s="189"/>
      <c r="N619" s="189"/>
      <c r="O619" s="211"/>
      <c r="P619" s="210"/>
    </row>
    <row r="620" spans="2:16" s="191" customFormat="1" ht="15.75" x14ac:dyDescent="0.25">
      <c r="B620" s="189"/>
      <c r="C620" s="190"/>
      <c r="D620" s="190" t="str">
        <f t="shared" si="18"/>
        <v/>
      </c>
      <c r="E620" s="189" t="str">
        <f t="shared" si="19"/>
        <v/>
      </c>
      <c r="F620" s="189" t="str">
        <f>IF(ISNA(VLOOKUP(D620,'Standard Smelter Names'!$B$3:$E$187,4,FALSE)),"",VLOOKUP(D620,'Standard Smelter Names'!$B$3:$E$187,4,FALSE))</f>
        <v/>
      </c>
      <c r="G620" s="189"/>
      <c r="H620" s="189"/>
      <c r="I620" s="189"/>
      <c r="J620" s="189"/>
      <c r="K620" s="189"/>
      <c r="L620" s="189"/>
      <c r="M620" s="189"/>
      <c r="N620" s="189"/>
      <c r="O620" s="211"/>
      <c r="P620" s="210"/>
    </row>
    <row r="621" spans="2:16" s="191" customFormat="1" ht="15.75" x14ac:dyDescent="0.25">
      <c r="B621" s="189"/>
      <c r="C621" s="190"/>
      <c r="D621" s="190" t="str">
        <f t="shared" si="18"/>
        <v/>
      </c>
      <c r="E621" s="189" t="str">
        <f t="shared" si="19"/>
        <v/>
      </c>
      <c r="F621" s="189" t="str">
        <f>IF(ISNA(VLOOKUP(D621,'Standard Smelter Names'!$B$3:$E$187,4,FALSE)),"",VLOOKUP(D621,'Standard Smelter Names'!$B$3:$E$187,4,FALSE))</f>
        <v/>
      </c>
      <c r="G621" s="189"/>
      <c r="H621" s="189"/>
      <c r="I621" s="189"/>
      <c r="J621" s="189"/>
      <c r="K621" s="189"/>
      <c r="L621" s="189"/>
      <c r="M621" s="189"/>
      <c r="N621" s="189"/>
      <c r="O621" s="211"/>
      <c r="P621" s="210"/>
    </row>
    <row r="622" spans="2:16" s="191" customFormat="1" ht="15.75" x14ac:dyDescent="0.25">
      <c r="B622" s="189"/>
      <c r="C622" s="190"/>
      <c r="D622" s="190" t="str">
        <f t="shared" si="18"/>
        <v/>
      </c>
      <c r="E622" s="189" t="str">
        <f t="shared" si="19"/>
        <v/>
      </c>
      <c r="F622" s="189" t="str">
        <f>IF(ISNA(VLOOKUP(D622,'Standard Smelter Names'!$B$3:$E$187,4,FALSE)),"",VLOOKUP(D622,'Standard Smelter Names'!$B$3:$E$187,4,FALSE))</f>
        <v/>
      </c>
      <c r="G622" s="189"/>
      <c r="H622" s="189"/>
      <c r="I622" s="189"/>
      <c r="J622" s="189"/>
      <c r="K622" s="189"/>
      <c r="L622" s="189"/>
      <c r="M622" s="189"/>
      <c r="N622" s="189"/>
      <c r="O622" s="211"/>
      <c r="P622" s="210"/>
    </row>
    <row r="623" spans="2:16" s="191" customFormat="1" ht="15.75" x14ac:dyDescent="0.25">
      <c r="B623" s="189"/>
      <c r="C623" s="190"/>
      <c r="D623" s="190" t="str">
        <f t="shared" si="18"/>
        <v/>
      </c>
      <c r="E623" s="189" t="str">
        <f t="shared" si="19"/>
        <v/>
      </c>
      <c r="F623" s="189" t="str">
        <f>IF(ISNA(VLOOKUP(D623,'Standard Smelter Names'!$B$3:$E$187,4,FALSE)),"",VLOOKUP(D623,'Standard Smelter Names'!$B$3:$E$187,4,FALSE))</f>
        <v/>
      </c>
      <c r="G623" s="189"/>
      <c r="H623" s="189"/>
      <c r="I623" s="189"/>
      <c r="J623" s="189"/>
      <c r="K623" s="189"/>
      <c r="L623" s="189"/>
      <c r="M623" s="189"/>
      <c r="N623" s="189"/>
      <c r="O623" s="211"/>
      <c r="P623" s="210"/>
    </row>
    <row r="624" spans="2:16" s="191" customFormat="1" ht="15.75" x14ac:dyDescent="0.25">
      <c r="B624" s="189"/>
      <c r="C624" s="190"/>
      <c r="D624" s="190" t="str">
        <f t="shared" si="18"/>
        <v/>
      </c>
      <c r="E624" s="189" t="str">
        <f t="shared" si="19"/>
        <v/>
      </c>
      <c r="F624" s="189" t="str">
        <f>IF(ISNA(VLOOKUP(D624,'Standard Smelter Names'!$B$3:$E$187,4,FALSE)),"",VLOOKUP(D624,'Standard Smelter Names'!$B$3:$E$187,4,FALSE))</f>
        <v/>
      </c>
      <c r="G624" s="189"/>
      <c r="H624" s="189"/>
      <c r="I624" s="189"/>
      <c r="J624" s="189"/>
      <c r="K624" s="189"/>
      <c r="L624" s="189"/>
      <c r="M624" s="189"/>
      <c r="N624" s="189"/>
      <c r="O624" s="211"/>
      <c r="P624" s="210"/>
    </row>
    <row r="625" spans="2:16" s="191" customFormat="1" ht="15.75" x14ac:dyDescent="0.25">
      <c r="B625" s="189"/>
      <c r="C625" s="190"/>
      <c r="D625" s="190" t="str">
        <f t="shared" si="18"/>
        <v/>
      </c>
      <c r="E625" s="189" t="str">
        <f t="shared" si="19"/>
        <v/>
      </c>
      <c r="F625" s="189" t="str">
        <f>IF(ISNA(VLOOKUP(D625,'Standard Smelter Names'!$B$3:$E$187,4,FALSE)),"",VLOOKUP(D625,'Standard Smelter Names'!$B$3:$E$187,4,FALSE))</f>
        <v/>
      </c>
      <c r="G625" s="189"/>
      <c r="H625" s="189"/>
      <c r="I625" s="189"/>
      <c r="J625" s="189"/>
      <c r="K625" s="189"/>
      <c r="L625" s="189"/>
      <c r="M625" s="189"/>
      <c r="N625" s="189"/>
      <c r="O625" s="211"/>
      <c r="P625" s="210"/>
    </row>
    <row r="626" spans="2:16" s="191" customFormat="1" ht="15.75" x14ac:dyDescent="0.25">
      <c r="B626" s="189"/>
      <c r="C626" s="190"/>
      <c r="D626" s="190" t="str">
        <f t="shared" si="18"/>
        <v/>
      </c>
      <c r="E626" s="189" t="str">
        <f t="shared" si="19"/>
        <v/>
      </c>
      <c r="F626" s="189" t="str">
        <f>IF(ISNA(VLOOKUP(D626,'Standard Smelter Names'!$B$3:$E$187,4,FALSE)),"",VLOOKUP(D626,'Standard Smelter Names'!$B$3:$E$187,4,FALSE))</f>
        <v/>
      </c>
      <c r="G626" s="189"/>
      <c r="H626" s="189"/>
      <c r="I626" s="189"/>
      <c r="J626" s="189"/>
      <c r="K626" s="189"/>
      <c r="L626" s="189"/>
      <c r="M626" s="189"/>
      <c r="N626" s="189"/>
      <c r="O626" s="211"/>
      <c r="P626" s="210"/>
    </row>
    <row r="627" spans="2:16" s="191" customFormat="1" ht="15.75" x14ac:dyDescent="0.25">
      <c r="B627" s="189"/>
      <c r="C627" s="190"/>
      <c r="D627" s="190" t="str">
        <f t="shared" si="18"/>
        <v/>
      </c>
      <c r="E627" s="189" t="str">
        <f t="shared" si="19"/>
        <v/>
      </c>
      <c r="F627" s="189" t="str">
        <f>IF(ISNA(VLOOKUP(D627,'Standard Smelter Names'!$B$3:$E$187,4,FALSE)),"",VLOOKUP(D627,'Standard Smelter Names'!$B$3:$E$187,4,FALSE))</f>
        <v/>
      </c>
      <c r="G627" s="189"/>
      <c r="H627" s="189"/>
      <c r="I627" s="189"/>
      <c r="J627" s="189"/>
      <c r="K627" s="189"/>
      <c r="L627" s="189"/>
      <c r="M627" s="189"/>
      <c r="N627" s="189"/>
      <c r="O627" s="211"/>
      <c r="P627" s="210"/>
    </row>
    <row r="628" spans="2:16" s="191" customFormat="1" ht="15.75" x14ac:dyDescent="0.25">
      <c r="B628" s="189"/>
      <c r="C628" s="190"/>
      <c r="D628" s="190" t="str">
        <f t="shared" si="18"/>
        <v/>
      </c>
      <c r="E628" s="189" t="str">
        <f t="shared" si="19"/>
        <v/>
      </c>
      <c r="F628" s="189" t="str">
        <f>IF(ISNA(VLOOKUP(D628,'Standard Smelter Names'!$B$3:$E$187,4,FALSE)),"",VLOOKUP(D628,'Standard Smelter Names'!$B$3:$E$187,4,FALSE))</f>
        <v/>
      </c>
      <c r="G628" s="189"/>
      <c r="H628" s="189"/>
      <c r="I628" s="189"/>
      <c r="J628" s="189"/>
      <c r="K628" s="189"/>
      <c r="L628" s="189"/>
      <c r="M628" s="189"/>
      <c r="N628" s="189"/>
      <c r="O628" s="211"/>
      <c r="P628" s="210"/>
    </row>
    <row r="629" spans="2:16" s="191" customFormat="1" ht="15.75" x14ac:dyDescent="0.25">
      <c r="B629" s="189"/>
      <c r="C629" s="190"/>
      <c r="D629" s="190" t="str">
        <f t="shared" si="18"/>
        <v/>
      </c>
      <c r="E629" s="189" t="str">
        <f t="shared" si="19"/>
        <v/>
      </c>
      <c r="F629" s="189" t="str">
        <f>IF(ISNA(VLOOKUP(D629,'Standard Smelter Names'!$B$3:$E$187,4,FALSE)),"",VLOOKUP(D629,'Standard Smelter Names'!$B$3:$E$187,4,FALSE))</f>
        <v/>
      </c>
      <c r="G629" s="189"/>
      <c r="H629" s="189"/>
      <c r="I629" s="189"/>
      <c r="J629" s="189"/>
      <c r="K629" s="189"/>
      <c r="L629" s="189"/>
      <c r="M629" s="189"/>
      <c r="N629" s="189"/>
      <c r="O629" s="211"/>
      <c r="P629" s="210"/>
    </row>
    <row r="630" spans="2:16" s="191" customFormat="1" ht="15.75" x14ac:dyDescent="0.25">
      <c r="B630" s="189"/>
      <c r="C630" s="190"/>
      <c r="D630" s="190" t="str">
        <f t="shared" si="18"/>
        <v/>
      </c>
      <c r="E630" s="189" t="str">
        <f t="shared" si="19"/>
        <v/>
      </c>
      <c r="F630" s="189" t="str">
        <f>IF(ISNA(VLOOKUP(D630,'Standard Smelter Names'!$B$3:$E$187,4,FALSE)),"",VLOOKUP(D630,'Standard Smelter Names'!$B$3:$E$187,4,FALSE))</f>
        <v/>
      </c>
      <c r="G630" s="189"/>
      <c r="H630" s="189"/>
      <c r="I630" s="189"/>
      <c r="J630" s="189"/>
      <c r="K630" s="189"/>
      <c r="L630" s="189"/>
      <c r="M630" s="189"/>
      <c r="N630" s="189"/>
      <c r="O630" s="211"/>
      <c r="P630" s="210"/>
    </row>
    <row r="631" spans="2:16" s="191" customFormat="1" ht="15.75" x14ac:dyDescent="0.25">
      <c r="B631" s="189"/>
      <c r="C631" s="190"/>
      <c r="D631" s="190" t="str">
        <f t="shared" si="18"/>
        <v/>
      </c>
      <c r="E631" s="189" t="str">
        <f t="shared" si="19"/>
        <v/>
      </c>
      <c r="F631" s="189" t="str">
        <f>IF(ISNA(VLOOKUP(D631,'Standard Smelter Names'!$B$3:$E$187,4,FALSE)),"",VLOOKUP(D631,'Standard Smelter Names'!$B$3:$E$187,4,FALSE))</f>
        <v/>
      </c>
      <c r="G631" s="189"/>
      <c r="H631" s="189"/>
      <c r="I631" s="189"/>
      <c r="J631" s="189"/>
      <c r="K631" s="189"/>
      <c r="L631" s="189"/>
      <c r="M631" s="189"/>
      <c r="N631" s="189"/>
      <c r="O631" s="211"/>
      <c r="P631" s="210"/>
    </row>
    <row r="632" spans="2:16" s="191" customFormat="1" ht="15.75" x14ac:dyDescent="0.25">
      <c r="B632" s="189"/>
      <c r="C632" s="190"/>
      <c r="D632" s="190" t="str">
        <f t="shared" si="18"/>
        <v/>
      </c>
      <c r="E632" s="189" t="str">
        <f t="shared" si="19"/>
        <v/>
      </c>
      <c r="F632" s="189" t="str">
        <f>IF(ISNA(VLOOKUP(D632,'Standard Smelter Names'!$B$3:$E$187,4,FALSE)),"",VLOOKUP(D632,'Standard Smelter Names'!$B$3:$E$187,4,FALSE))</f>
        <v/>
      </c>
      <c r="G632" s="189"/>
      <c r="H632" s="189"/>
      <c r="I632" s="189"/>
      <c r="J632" s="189"/>
      <c r="K632" s="189"/>
      <c r="L632" s="189"/>
      <c r="M632" s="189"/>
      <c r="N632" s="189"/>
      <c r="O632" s="211"/>
      <c r="P632" s="210"/>
    </row>
    <row r="633" spans="2:16" s="191" customFormat="1" ht="15.75" x14ac:dyDescent="0.25">
      <c r="B633" s="189"/>
      <c r="C633" s="190"/>
      <c r="D633" s="190" t="str">
        <f t="shared" si="18"/>
        <v/>
      </c>
      <c r="E633" s="189" t="str">
        <f t="shared" si="19"/>
        <v/>
      </c>
      <c r="F633" s="189" t="str">
        <f>IF(ISNA(VLOOKUP(D633,'Standard Smelter Names'!$B$3:$E$187,4,FALSE)),"",VLOOKUP(D633,'Standard Smelter Names'!$B$3:$E$187,4,FALSE))</f>
        <v/>
      </c>
      <c r="G633" s="189"/>
      <c r="H633" s="189"/>
      <c r="I633" s="189"/>
      <c r="J633" s="189"/>
      <c r="K633" s="189"/>
      <c r="L633" s="189"/>
      <c r="M633" s="189"/>
      <c r="N633" s="189"/>
      <c r="O633" s="211"/>
      <c r="P633" s="210"/>
    </row>
    <row r="634" spans="2:16" s="191" customFormat="1" ht="15.75" x14ac:dyDescent="0.25">
      <c r="B634" s="189"/>
      <c r="C634" s="190"/>
      <c r="D634" s="190" t="str">
        <f t="shared" si="18"/>
        <v/>
      </c>
      <c r="E634" s="189" t="str">
        <f t="shared" si="19"/>
        <v/>
      </c>
      <c r="F634" s="189" t="str">
        <f>IF(ISNA(VLOOKUP(D634,'Standard Smelter Names'!$B$3:$E$187,4,FALSE)),"",VLOOKUP(D634,'Standard Smelter Names'!$B$3:$E$187,4,FALSE))</f>
        <v/>
      </c>
      <c r="G634" s="189"/>
      <c r="H634" s="189"/>
      <c r="I634" s="189"/>
      <c r="J634" s="189"/>
      <c r="K634" s="189"/>
      <c r="L634" s="189"/>
      <c r="M634" s="189"/>
      <c r="N634" s="189"/>
      <c r="O634" s="211"/>
      <c r="P634" s="210"/>
    </row>
    <row r="635" spans="2:16" s="191" customFormat="1" ht="15.75" x14ac:dyDescent="0.25">
      <c r="B635" s="189"/>
      <c r="C635" s="190"/>
      <c r="D635" s="190" t="str">
        <f t="shared" si="18"/>
        <v/>
      </c>
      <c r="E635" s="189" t="str">
        <f t="shared" si="19"/>
        <v/>
      </c>
      <c r="F635" s="189" t="str">
        <f>IF(ISNA(VLOOKUP(D635,'Standard Smelter Names'!$B$3:$E$187,4,FALSE)),"",VLOOKUP(D635,'Standard Smelter Names'!$B$3:$E$187,4,FALSE))</f>
        <v/>
      </c>
      <c r="G635" s="189"/>
      <c r="H635" s="189"/>
      <c r="I635" s="189"/>
      <c r="J635" s="189"/>
      <c r="K635" s="189"/>
      <c r="L635" s="189"/>
      <c r="M635" s="189"/>
      <c r="N635" s="189"/>
      <c r="O635" s="211"/>
      <c r="P635" s="210"/>
    </row>
    <row r="636" spans="2:16" s="191" customFormat="1" ht="15.75" x14ac:dyDescent="0.25">
      <c r="B636" s="189"/>
      <c r="C636" s="190"/>
      <c r="D636" s="190" t="str">
        <f t="shared" si="18"/>
        <v/>
      </c>
      <c r="E636" s="189" t="str">
        <f t="shared" si="19"/>
        <v/>
      </c>
      <c r="F636" s="189" t="str">
        <f>IF(ISNA(VLOOKUP(D636,'Standard Smelter Names'!$B$3:$E$187,4,FALSE)),"",VLOOKUP(D636,'Standard Smelter Names'!$B$3:$E$187,4,FALSE))</f>
        <v/>
      </c>
      <c r="G636" s="189"/>
      <c r="H636" s="189"/>
      <c r="I636" s="189"/>
      <c r="J636" s="189"/>
      <c r="K636" s="189"/>
      <c r="L636" s="189"/>
      <c r="M636" s="189"/>
      <c r="N636" s="189"/>
      <c r="O636" s="211"/>
      <c r="P636" s="210"/>
    </row>
    <row r="637" spans="2:16" s="191" customFormat="1" ht="15.75" x14ac:dyDescent="0.25">
      <c r="B637" s="189"/>
      <c r="C637" s="190"/>
      <c r="D637" s="190" t="str">
        <f t="shared" si="18"/>
        <v/>
      </c>
      <c r="E637" s="189" t="str">
        <f t="shared" si="19"/>
        <v/>
      </c>
      <c r="F637" s="189" t="str">
        <f>IF(ISNA(VLOOKUP(D637,'Standard Smelter Names'!$B$3:$E$187,4,FALSE)),"",VLOOKUP(D637,'Standard Smelter Names'!$B$3:$E$187,4,FALSE))</f>
        <v/>
      </c>
      <c r="G637" s="189"/>
      <c r="H637" s="189"/>
      <c r="I637" s="189"/>
      <c r="J637" s="189"/>
      <c r="K637" s="189"/>
      <c r="L637" s="189"/>
      <c r="M637" s="189"/>
      <c r="N637" s="189"/>
      <c r="O637" s="211"/>
      <c r="P637" s="210"/>
    </row>
    <row r="638" spans="2:16" s="191" customFormat="1" ht="15.75" x14ac:dyDescent="0.25">
      <c r="B638" s="189"/>
      <c r="C638" s="190"/>
      <c r="D638" s="190" t="str">
        <f t="shared" si="18"/>
        <v/>
      </c>
      <c r="E638" s="189" t="str">
        <f t="shared" si="19"/>
        <v/>
      </c>
      <c r="F638" s="189" t="str">
        <f>IF(ISNA(VLOOKUP(D638,'Standard Smelter Names'!$B$3:$E$187,4,FALSE)),"",VLOOKUP(D638,'Standard Smelter Names'!$B$3:$E$187,4,FALSE))</f>
        <v/>
      </c>
      <c r="G638" s="189"/>
      <c r="H638" s="189"/>
      <c r="I638" s="189"/>
      <c r="J638" s="189"/>
      <c r="K638" s="189"/>
      <c r="L638" s="189"/>
      <c r="M638" s="189"/>
      <c r="N638" s="189"/>
      <c r="O638" s="211"/>
      <c r="P638" s="210"/>
    </row>
    <row r="639" spans="2:16" s="191" customFormat="1" ht="15.75" x14ac:dyDescent="0.25">
      <c r="B639" s="189"/>
      <c r="C639" s="190"/>
      <c r="D639" s="190" t="str">
        <f t="shared" si="18"/>
        <v/>
      </c>
      <c r="E639" s="189" t="str">
        <f t="shared" si="19"/>
        <v/>
      </c>
      <c r="F639" s="189" t="str">
        <f>IF(ISNA(VLOOKUP(D639,'Standard Smelter Names'!$B$3:$E$187,4,FALSE)),"",VLOOKUP(D639,'Standard Smelter Names'!$B$3:$E$187,4,FALSE))</f>
        <v/>
      </c>
      <c r="G639" s="189"/>
      <c r="H639" s="189"/>
      <c r="I639" s="189"/>
      <c r="J639" s="189"/>
      <c r="K639" s="189"/>
      <c r="L639" s="189"/>
      <c r="M639" s="189"/>
      <c r="N639" s="189"/>
      <c r="O639" s="211"/>
      <c r="P639" s="210"/>
    </row>
    <row r="640" spans="2:16" s="191" customFormat="1" ht="15.75" x14ac:dyDescent="0.25">
      <c r="B640" s="189"/>
      <c r="C640" s="190"/>
      <c r="D640" s="190" t="str">
        <f t="shared" si="18"/>
        <v/>
      </c>
      <c r="E640" s="189" t="str">
        <f t="shared" si="19"/>
        <v/>
      </c>
      <c r="F640" s="189" t="str">
        <f>IF(ISNA(VLOOKUP(D640,'Standard Smelter Names'!$B$3:$E$187,4,FALSE)),"",VLOOKUP(D640,'Standard Smelter Names'!$B$3:$E$187,4,FALSE))</f>
        <v/>
      </c>
      <c r="G640" s="189"/>
      <c r="H640" s="189"/>
      <c r="I640" s="189"/>
      <c r="J640" s="189"/>
      <c r="K640" s="189"/>
      <c r="L640" s="189"/>
      <c r="M640" s="189"/>
      <c r="N640" s="189"/>
      <c r="O640" s="211"/>
      <c r="P640" s="210"/>
    </row>
    <row r="641" spans="2:16" s="191" customFormat="1" ht="15.75" x14ac:dyDescent="0.25">
      <c r="B641" s="189"/>
      <c r="C641" s="190"/>
      <c r="D641" s="190" t="str">
        <f t="shared" si="18"/>
        <v/>
      </c>
      <c r="E641" s="189" t="str">
        <f t="shared" si="19"/>
        <v/>
      </c>
      <c r="F641" s="189" t="str">
        <f>IF(ISNA(VLOOKUP(D641,'Standard Smelter Names'!$B$3:$E$187,4,FALSE)),"",VLOOKUP(D641,'Standard Smelter Names'!$B$3:$E$187,4,FALSE))</f>
        <v/>
      </c>
      <c r="G641" s="189"/>
      <c r="H641" s="189"/>
      <c r="I641" s="189"/>
      <c r="J641" s="189"/>
      <c r="K641" s="189"/>
      <c r="L641" s="189"/>
      <c r="M641" s="189"/>
      <c r="N641" s="189"/>
      <c r="O641" s="211"/>
      <c r="P641" s="210"/>
    </row>
    <row r="642" spans="2:16" s="191" customFormat="1" ht="15.75" x14ac:dyDescent="0.25">
      <c r="B642" s="189"/>
      <c r="C642" s="190"/>
      <c r="D642" s="190" t="str">
        <f t="shared" si="18"/>
        <v/>
      </c>
      <c r="E642" s="189" t="str">
        <f t="shared" si="19"/>
        <v/>
      </c>
      <c r="F642" s="189" t="str">
        <f>IF(ISNA(VLOOKUP(D642,'Standard Smelter Names'!$B$3:$E$187,4,FALSE)),"",VLOOKUP(D642,'Standard Smelter Names'!$B$3:$E$187,4,FALSE))</f>
        <v/>
      </c>
      <c r="G642" s="189"/>
      <c r="H642" s="189"/>
      <c r="I642" s="189"/>
      <c r="J642" s="189"/>
      <c r="K642" s="189"/>
      <c r="L642" s="189"/>
      <c r="M642" s="189"/>
      <c r="N642" s="189"/>
      <c r="O642" s="211"/>
      <c r="P642" s="210"/>
    </row>
    <row r="643" spans="2:16" s="191" customFormat="1" ht="15.75" x14ac:dyDescent="0.25">
      <c r="B643" s="189"/>
      <c r="C643" s="190"/>
      <c r="D643" s="190" t="str">
        <f t="shared" si="18"/>
        <v/>
      </c>
      <c r="E643" s="189" t="str">
        <f t="shared" si="19"/>
        <v/>
      </c>
      <c r="F643" s="189" t="str">
        <f>IF(ISNA(VLOOKUP(D643,'Standard Smelter Names'!$B$3:$E$187,4,FALSE)),"",VLOOKUP(D643,'Standard Smelter Names'!$B$3:$E$187,4,FALSE))</f>
        <v/>
      </c>
      <c r="G643" s="189"/>
      <c r="H643" s="189"/>
      <c r="I643" s="189"/>
      <c r="J643" s="189"/>
      <c r="K643" s="189"/>
      <c r="L643" s="189"/>
      <c r="M643" s="189"/>
      <c r="N643" s="189"/>
      <c r="O643" s="211"/>
      <c r="P643" s="210"/>
    </row>
    <row r="644" spans="2:16" s="191" customFormat="1" ht="15.75" x14ac:dyDescent="0.25">
      <c r="B644" s="189"/>
      <c r="C644" s="190"/>
      <c r="D644" s="190" t="str">
        <f t="shared" si="18"/>
        <v/>
      </c>
      <c r="E644" s="189" t="str">
        <f t="shared" si="19"/>
        <v/>
      </c>
      <c r="F644" s="189" t="str">
        <f>IF(ISNA(VLOOKUP(D644,'Standard Smelter Names'!$B$3:$E$187,4,FALSE)),"",VLOOKUP(D644,'Standard Smelter Names'!$B$3:$E$187,4,FALSE))</f>
        <v/>
      </c>
      <c r="G644" s="189"/>
      <c r="H644" s="189"/>
      <c r="I644" s="189"/>
      <c r="J644" s="189"/>
      <c r="K644" s="189"/>
      <c r="L644" s="189"/>
      <c r="M644" s="189"/>
      <c r="N644" s="189"/>
      <c r="O644" s="211"/>
      <c r="P644" s="210"/>
    </row>
    <row r="645" spans="2:16" s="191" customFormat="1" ht="15.75" x14ac:dyDescent="0.25">
      <c r="B645" s="189"/>
      <c r="C645" s="190"/>
      <c r="D645" s="190" t="str">
        <f t="shared" ref="D645:D708" si="20">IF(ISNA(VLOOKUP(C645,$G$2525:$I$2929,3,FALSE)),"",VLOOKUP(C645,$G$2525:$I$2929,3,FALSE))</f>
        <v/>
      </c>
      <c r="E645" s="189" t="str">
        <f t="shared" ref="E645:E708" si="21">IF(ISNA(VLOOKUP(C645,$G$2525:$I$2929,2,FALSE)),"",VLOOKUP(C645,$G$2525:$I$2929,2,FALSE))</f>
        <v/>
      </c>
      <c r="F645" s="189" t="str">
        <f>IF(ISNA(VLOOKUP(D645,'Standard Smelter Names'!$B$3:$E$187,4,FALSE)),"",VLOOKUP(D645,'Standard Smelter Names'!$B$3:$E$187,4,FALSE))</f>
        <v/>
      </c>
      <c r="G645" s="189"/>
      <c r="H645" s="189"/>
      <c r="I645" s="189"/>
      <c r="J645" s="189"/>
      <c r="K645" s="189"/>
      <c r="L645" s="189"/>
      <c r="M645" s="189"/>
      <c r="N645" s="189"/>
      <c r="O645" s="211"/>
      <c r="P645" s="210"/>
    </row>
    <row r="646" spans="2:16" s="191" customFormat="1" ht="15.75" x14ac:dyDescent="0.25">
      <c r="B646" s="189"/>
      <c r="C646" s="190"/>
      <c r="D646" s="190" t="str">
        <f t="shared" si="20"/>
        <v/>
      </c>
      <c r="E646" s="189" t="str">
        <f t="shared" si="21"/>
        <v/>
      </c>
      <c r="F646" s="189" t="str">
        <f>IF(ISNA(VLOOKUP(D646,'Standard Smelter Names'!$B$3:$E$187,4,FALSE)),"",VLOOKUP(D646,'Standard Smelter Names'!$B$3:$E$187,4,FALSE))</f>
        <v/>
      </c>
      <c r="G646" s="189"/>
      <c r="H646" s="189"/>
      <c r="I646" s="189"/>
      <c r="J646" s="189"/>
      <c r="K646" s="189"/>
      <c r="L646" s="189"/>
      <c r="M646" s="189"/>
      <c r="N646" s="189"/>
      <c r="O646" s="211"/>
      <c r="P646" s="210"/>
    </row>
    <row r="647" spans="2:16" s="191" customFormat="1" ht="15.75" x14ac:dyDescent="0.25">
      <c r="B647" s="189"/>
      <c r="C647" s="190"/>
      <c r="D647" s="190" t="str">
        <f t="shared" si="20"/>
        <v/>
      </c>
      <c r="E647" s="189" t="str">
        <f t="shared" si="21"/>
        <v/>
      </c>
      <c r="F647" s="189" t="str">
        <f>IF(ISNA(VLOOKUP(D647,'Standard Smelter Names'!$B$3:$E$187,4,FALSE)),"",VLOOKUP(D647,'Standard Smelter Names'!$B$3:$E$187,4,FALSE))</f>
        <v/>
      </c>
      <c r="G647" s="189"/>
      <c r="H647" s="189"/>
      <c r="I647" s="189"/>
      <c r="J647" s="189"/>
      <c r="K647" s="189"/>
      <c r="L647" s="189"/>
      <c r="M647" s="189"/>
      <c r="N647" s="189"/>
      <c r="O647" s="211"/>
      <c r="P647" s="210"/>
    </row>
    <row r="648" spans="2:16" s="191" customFormat="1" ht="15.75" x14ac:dyDescent="0.25">
      <c r="B648" s="189"/>
      <c r="C648" s="190"/>
      <c r="D648" s="190" t="str">
        <f t="shared" si="20"/>
        <v/>
      </c>
      <c r="E648" s="189" t="str">
        <f t="shared" si="21"/>
        <v/>
      </c>
      <c r="F648" s="189" t="str">
        <f>IF(ISNA(VLOOKUP(D648,'Standard Smelter Names'!$B$3:$E$187,4,FALSE)),"",VLOOKUP(D648,'Standard Smelter Names'!$B$3:$E$187,4,FALSE))</f>
        <v/>
      </c>
      <c r="G648" s="189"/>
      <c r="H648" s="189"/>
      <c r="I648" s="189"/>
      <c r="J648" s="189"/>
      <c r="K648" s="189"/>
      <c r="L648" s="189"/>
      <c r="M648" s="189"/>
      <c r="N648" s="189"/>
      <c r="O648" s="211"/>
      <c r="P648" s="210"/>
    </row>
    <row r="649" spans="2:16" s="191" customFormat="1" ht="15.75" x14ac:dyDescent="0.25">
      <c r="B649" s="189"/>
      <c r="C649" s="190"/>
      <c r="D649" s="190" t="str">
        <f t="shared" si="20"/>
        <v/>
      </c>
      <c r="E649" s="189" t="str">
        <f t="shared" si="21"/>
        <v/>
      </c>
      <c r="F649" s="189" t="str">
        <f>IF(ISNA(VLOOKUP(D649,'Standard Smelter Names'!$B$3:$E$187,4,FALSE)),"",VLOOKUP(D649,'Standard Smelter Names'!$B$3:$E$187,4,FALSE))</f>
        <v/>
      </c>
      <c r="G649" s="189"/>
      <c r="H649" s="189"/>
      <c r="I649" s="189"/>
      <c r="J649" s="189"/>
      <c r="K649" s="189"/>
      <c r="L649" s="189"/>
      <c r="M649" s="189"/>
      <c r="N649" s="189"/>
      <c r="O649" s="211"/>
      <c r="P649" s="210"/>
    </row>
    <row r="650" spans="2:16" s="191" customFormat="1" ht="15.75" x14ac:dyDescent="0.25">
      <c r="B650" s="189"/>
      <c r="C650" s="190"/>
      <c r="D650" s="190" t="str">
        <f t="shared" si="20"/>
        <v/>
      </c>
      <c r="E650" s="189" t="str">
        <f t="shared" si="21"/>
        <v/>
      </c>
      <c r="F650" s="189" t="str">
        <f>IF(ISNA(VLOOKUP(D650,'Standard Smelter Names'!$B$3:$E$187,4,FALSE)),"",VLOOKUP(D650,'Standard Smelter Names'!$B$3:$E$187,4,FALSE))</f>
        <v/>
      </c>
      <c r="G650" s="189"/>
      <c r="H650" s="189"/>
      <c r="I650" s="189"/>
      <c r="J650" s="189"/>
      <c r="K650" s="189"/>
      <c r="L650" s="189"/>
      <c r="M650" s="189"/>
      <c r="N650" s="189"/>
      <c r="O650" s="211"/>
      <c r="P650" s="210"/>
    </row>
    <row r="651" spans="2:16" s="191" customFormat="1" ht="15.75" x14ac:dyDescent="0.25">
      <c r="B651" s="189"/>
      <c r="C651" s="190"/>
      <c r="D651" s="190" t="str">
        <f t="shared" si="20"/>
        <v/>
      </c>
      <c r="E651" s="189" t="str">
        <f t="shared" si="21"/>
        <v/>
      </c>
      <c r="F651" s="189" t="str">
        <f>IF(ISNA(VLOOKUP(D651,'Standard Smelter Names'!$B$3:$E$187,4,FALSE)),"",VLOOKUP(D651,'Standard Smelter Names'!$B$3:$E$187,4,FALSE))</f>
        <v/>
      </c>
      <c r="G651" s="189"/>
      <c r="H651" s="189"/>
      <c r="I651" s="189"/>
      <c r="J651" s="189"/>
      <c r="K651" s="189"/>
      <c r="L651" s="189"/>
      <c r="M651" s="189"/>
      <c r="N651" s="189"/>
      <c r="O651" s="211"/>
      <c r="P651" s="210"/>
    </row>
    <row r="652" spans="2:16" s="191" customFormat="1" ht="15.75" x14ac:dyDescent="0.25">
      <c r="B652" s="189"/>
      <c r="C652" s="190"/>
      <c r="D652" s="190" t="str">
        <f t="shared" si="20"/>
        <v/>
      </c>
      <c r="E652" s="189" t="str">
        <f t="shared" si="21"/>
        <v/>
      </c>
      <c r="F652" s="189" t="str">
        <f>IF(ISNA(VLOOKUP(D652,'Standard Smelter Names'!$B$3:$E$187,4,FALSE)),"",VLOOKUP(D652,'Standard Smelter Names'!$B$3:$E$187,4,FALSE))</f>
        <v/>
      </c>
      <c r="G652" s="189"/>
      <c r="H652" s="189"/>
      <c r="I652" s="189"/>
      <c r="J652" s="189"/>
      <c r="K652" s="189"/>
      <c r="L652" s="189"/>
      <c r="M652" s="189"/>
      <c r="N652" s="189"/>
      <c r="O652" s="211"/>
      <c r="P652" s="210"/>
    </row>
    <row r="653" spans="2:16" s="191" customFormat="1" ht="15.75" x14ac:dyDescent="0.25">
      <c r="B653" s="189"/>
      <c r="C653" s="190"/>
      <c r="D653" s="190" t="str">
        <f t="shared" si="20"/>
        <v/>
      </c>
      <c r="E653" s="189" t="str">
        <f t="shared" si="21"/>
        <v/>
      </c>
      <c r="F653" s="189" t="str">
        <f>IF(ISNA(VLOOKUP(D653,'Standard Smelter Names'!$B$3:$E$187,4,FALSE)),"",VLOOKUP(D653,'Standard Smelter Names'!$B$3:$E$187,4,FALSE))</f>
        <v/>
      </c>
      <c r="G653" s="189"/>
      <c r="H653" s="189"/>
      <c r="I653" s="189"/>
      <c r="J653" s="189"/>
      <c r="K653" s="189"/>
      <c r="L653" s="189"/>
      <c r="M653" s="189"/>
      <c r="N653" s="189"/>
      <c r="O653" s="211"/>
      <c r="P653" s="210"/>
    </row>
    <row r="654" spans="2:16" s="191" customFormat="1" ht="15.75" x14ac:dyDescent="0.25">
      <c r="B654" s="189"/>
      <c r="C654" s="190"/>
      <c r="D654" s="190" t="str">
        <f t="shared" si="20"/>
        <v/>
      </c>
      <c r="E654" s="189" t="str">
        <f t="shared" si="21"/>
        <v/>
      </c>
      <c r="F654" s="189" t="str">
        <f>IF(ISNA(VLOOKUP(D654,'Standard Smelter Names'!$B$3:$E$187,4,FALSE)),"",VLOOKUP(D654,'Standard Smelter Names'!$B$3:$E$187,4,FALSE))</f>
        <v/>
      </c>
      <c r="G654" s="189"/>
      <c r="H654" s="189"/>
      <c r="I654" s="189"/>
      <c r="J654" s="189"/>
      <c r="K654" s="189"/>
      <c r="L654" s="189"/>
      <c r="M654" s="189"/>
      <c r="N654" s="189"/>
      <c r="O654" s="211"/>
      <c r="P654" s="210"/>
    </row>
    <row r="655" spans="2:16" s="191" customFormat="1" ht="15.75" x14ac:dyDescent="0.25">
      <c r="B655" s="189"/>
      <c r="C655" s="190"/>
      <c r="D655" s="190" t="str">
        <f t="shared" si="20"/>
        <v/>
      </c>
      <c r="E655" s="189" t="str">
        <f t="shared" si="21"/>
        <v/>
      </c>
      <c r="F655" s="189" t="str">
        <f>IF(ISNA(VLOOKUP(D655,'Standard Smelter Names'!$B$3:$E$187,4,FALSE)),"",VLOOKUP(D655,'Standard Smelter Names'!$B$3:$E$187,4,FALSE))</f>
        <v/>
      </c>
      <c r="G655" s="189"/>
      <c r="H655" s="189"/>
      <c r="I655" s="189"/>
      <c r="J655" s="189"/>
      <c r="K655" s="189"/>
      <c r="L655" s="189"/>
      <c r="M655" s="189"/>
      <c r="N655" s="189"/>
      <c r="O655" s="211"/>
      <c r="P655" s="210"/>
    </row>
    <row r="656" spans="2:16" s="191" customFormat="1" ht="15.75" x14ac:dyDescent="0.25">
      <c r="B656" s="189"/>
      <c r="C656" s="190"/>
      <c r="D656" s="190" t="str">
        <f t="shared" si="20"/>
        <v/>
      </c>
      <c r="E656" s="189" t="str">
        <f t="shared" si="21"/>
        <v/>
      </c>
      <c r="F656" s="189" t="str">
        <f>IF(ISNA(VLOOKUP(D656,'Standard Smelter Names'!$B$3:$E$187,4,FALSE)),"",VLOOKUP(D656,'Standard Smelter Names'!$B$3:$E$187,4,FALSE))</f>
        <v/>
      </c>
      <c r="G656" s="189"/>
      <c r="H656" s="189"/>
      <c r="I656" s="189"/>
      <c r="J656" s="189"/>
      <c r="K656" s="189"/>
      <c r="L656" s="189"/>
      <c r="M656" s="189"/>
      <c r="N656" s="189"/>
      <c r="O656" s="211"/>
      <c r="P656" s="210"/>
    </row>
    <row r="657" spans="2:16" s="191" customFormat="1" ht="15.75" x14ac:dyDescent="0.25">
      <c r="B657" s="189"/>
      <c r="C657" s="190"/>
      <c r="D657" s="190" t="str">
        <f t="shared" si="20"/>
        <v/>
      </c>
      <c r="E657" s="189" t="str">
        <f t="shared" si="21"/>
        <v/>
      </c>
      <c r="F657" s="189" t="str">
        <f>IF(ISNA(VLOOKUP(D657,'Standard Smelter Names'!$B$3:$E$187,4,FALSE)),"",VLOOKUP(D657,'Standard Smelter Names'!$B$3:$E$187,4,FALSE))</f>
        <v/>
      </c>
      <c r="G657" s="189"/>
      <c r="H657" s="189"/>
      <c r="I657" s="189"/>
      <c r="J657" s="189"/>
      <c r="K657" s="189"/>
      <c r="L657" s="189"/>
      <c r="M657" s="189"/>
      <c r="N657" s="189"/>
      <c r="O657" s="211"/>
      <c r="P657" s="210"/>
    </row>
    <row r="658" spans="2:16" s="191" customFormat="1" ht="15.75" x14ac:dyDescent="0.25">
      <c r="B658" s="189"/>
      <c r="C658" s="190"/>
      <c r="D658" s="190" t="str">
        <f t="shared" si="20"/>
        <v/>
      </c>
      <c r="E658" s="189" t="str">
        <f t="shared" si="21"/>
        <v/>
      </c>
      <c r="F658" s="189" t="str">
        <f>IF(ISNA(VLOOKUP(D658,'Standard Smelter Names'!$B$3:$E$187,4,FALSE)),"",VLOOKUP(D658,'Standard Smelter Names'!$B$3:$E$187,4,FALSE))</f>
        <v/>
      </c>
      <c r="G658" s="189"/>
      <c r="H658" s="189"/>
      <c r="I658" s="189"/>
      <c r="J658" s="189"/>
      <c r="K658" s="189"/>
      <c r="L658" s="189"/>
      <c r="M658" s="189"/>
      <c r="N658" s="189"/>
      <c r="O658" s="211"/>
      <c r="P658" s="210"/>
    </row>
    <row r="659" spans="2:16" s="191" customFormat="1" ht="15.75" x14ac:dyDescent="0.25">
      <c r="B659" s="189"/>
      <c r="C659" s="190"/>
      <c r="D659" s="190" t="str">
        <f t="shared" si="20"/>
        <v/>
      </c>
      <c r="E659" s="189" t="str">
        <f t="shared" si="21"/>
        <v/>
      </c>
      <c r="F659" s="189" t="str">
        <f>IF(ISNA(VLOOKUP(D659,'Standard Smelter Names'!$B$3:$E$187,4,FALSE)),"",VLOOKUP(D659,'Standard Smelter Names'!$B$3:$E$187,4,FALSE))</f>
        <v/>
      </c>
      <c r="G659" s="189"/>
      <c r="H659" s="189"/>
      <c r="I659" s="189"/>
      <c r="J659" s="189"/>
      <c r="K659" s="189"/>
      <c r="L659" s="189"/>
      <c r="M659" s="189"/>
      <c r="N659" s="189"/>
      <c r="O659" s="211"/>
      <c r="P659" s="210"/>
    </row>
    <row r="660" spans="2:16" s="191" customFormat="1" ht="15.75" x14ac:dyDescent="0.25">
      <c r="B660" s="189"/>
      <c r="C660" s="190"/>
      <c r="D660" s="190" t="str">
        <f t="shared" si="20"/>
        <v/>
      </c>
      <c r="E660" s="189" t="str">
        <f t="shared" si="21"/>
        <v/>
      </c>
      <c r="F660" s="189" t="str">
        <f>IF(ISNA(VLOOKUP(D660,'Standard Smelter Names'!$B$3:$E$187,4,FALSE)),"",VLOOKUP(D660,'Standard Smelter Names'!$B$3:$E$187,4,FALSE))</f>
        <v/>
      </c>
      <c r="G660" s="189"/>
      <c r="H660" s="189"/>
      <c r="I660" s="189"/>
      <c r="J660" s="189"/>
      <c r="K660" s="189"/>
      <c r="L660" s="189"/>
      <c r="M660" s="189"/>
      <c r="N660" s="189"/>
      <c r="O660" s="211"/>
      <c r="P660" s="210"/>
    </row>
    <row r="661" spans="2:16" s="191" customFormat="1" ht="15.75" x14ac:dyDescent="0.25">
      <c r="B661" s="189"/>
      <c r="C661" s="190"/>
      <c r="D661" s="190" t="str">
        <f t="shared" si="20"/>
        <v/>
      </c>
      <c r="E661" s="189" t="str">
        <f t="shared" si="21"/>
        <v/>
      </c>
      <c r="F661" s="189" t="str">
        <f>IF(ISNA(VLOOKUP(D661,'Standard Smelter Names'!$B$3:$E$187,4,FALSE)),"",VLOOKUP(D661,'Standard Smelter Names'!$B$3:$E$187,4,FALSE))</f>
        <v/>
      </c>
      <c r="G661" s="189"/>
      <c r="H661" s="189"/>
      <c r="I661" s="189"/>
      <c r="J661" s="189"/>
      <c r="K661" s="189"/>
      <c r="L661" s="189"/>
      <c r="M661" s="189"/>
      <c r="N661" s="189"/>
      <c r="O661" s="211"/>
      <c r="P661" s="210"/>
    </row>
    <row r="662" spans="2:16" s="191" customFormat="1" ht="15.75" x14ac:dyDescent="0.25">
      <c r="B662" s="189"/>
      <c r="C662" s="190"/>
      <c r="D662" s="190" t="str">
        <f t="shared" si="20"/>
        <v/>
      </c>
      <c r="E662" s="189" t="str">
        <f t="shared" si="21"/>
        <v/>
      </c>
      <c r="F662" s="189" t="str">
        <f>IF(ISNA(VLOOKUP(D662,'Standard Smelter Names'!$B$3:$E$187,4,FALSE)),"",VLOOKUP(D662,'Standard Smelter Names'!$B$3:$E$187,4,FALSE))</f>
        <v/>
      </c>
      <c r="G662" s="189"/>
      <c r="H662" s="189"/>
      <c r="I662" s="189"/>
      <c r="J662" s="189"/>
      <c r="K662" s="189"/>
      <c r="L662" s="189"/>
      <c r="M662" s="189"/>
      <c r="N662" s="189"/>
      <c r="O662" s="211"/>
      <c r="P662" s="210"/>
    </row>
    <row r="663" spans="2:16" s="191" customFormat="1" ht="15.75" x14ac:dyDescent="0.25">
      <c r="B663" s="189"/>
      <c r="C663" s="190"/>
      <c r="D663" s="190" t="str">
        <f t="shared" si="20"/>
        <v/>
      </c>
      <c r="E663" s="189" t="str">
        <f t="shared" si="21"/>
        <v/>
      </c>
      <c r="F663" s="189" t="str">
        <f>IF(ISNA(VLOOKUP(D663,'Standard Smelter Names'!$B$3:$E$187,4,FALSE)),"",VLOOKUP(D663,'Standard Smelter Names'!$B$3:$E$187,4,FALSE))</f>
        <v/>
      </c>
      <c r="G663" s="189"/>
      <c r="H663" s="189"/>
      <c r="I663" s="189"/>
      <c r="J663" s="189"/>
      <c r="K663" s="189"/>
      <c r="L663" s="189"/>
      <c r="M663" s="189"/>
      <c r="N663" s="189"/>
      <c r="O663" s="211"/>
      <c r="P663" s="210"/>
    </row>
    <row r="664" spans="2:16" s="191" customFormat="1" ht="15.75" x14ac:dyDescent="0.25">
      <c r="B664" s="189"/>
      <c r="C664" s="190"/>
      <c r="D664" s="190" t="str">
        <f t="shared" si="20"/>
        <v/>
      </c>
      <c r="E664" s="189" t="str">
        <f t="shared" si="21"/>
        <v/>
      </c>
      <c r="F664" s="189" t="str">
        <f>IF(ISNA(VLOOKUP(D664,'Standard Smelter Names'!$B$3:$E$187,4,FALSE)),"",VLOOKUP(D664,'Standard Smelter Names'!$B$3:$E$187,4,FALSE))</f>
        <v/>
      </c>
      <c r="G664" s="189"/>
      <c r="H664" s="189"/>
      <c r="I664" s="189"/>
      <c r="J664" s="189"/>
      <c r="K664" s="189"/>
      <c r="L664" s="189"/>
      <c r="M664" s="189"/>
      <c r="N664" s="189"/>
      <c r="O664" s="211"/>
      <c r="P664" s="210"/>
    </row>
    <row r="665" spans="2:16" s="191" customFormat="1" ht="15.75" x14ac:dyDescent="0.25">
      <c r="B665" s="189"/>
      <c r="C665" s="190"/>
      <c r="D665" s="190" t="str">
        <f t="shared" si="20"/>
        <v/>
      </c>
      <c r="E665" s="189" t="str">
        <f t="shared" si="21"/>
        <v/>
      </c>
      <c r="F665" s="189" t="str">
        <f>IF(ISNA(VLOOKUP(D665,'Standard Smelter Names'!$B$3:$E$187,4,FALSE)),"",VLOOKUP(D665,'Standard Smelter Names'!$B$3:$E$187,4,FALSE))</f>
        <v/>
      </c>
      <c r="G665" s="189"/>
      <c r="H665" s="189"/>
      <c r="I665" s="189"/>
      <c r="J665" s="189"/>
      <c r="K665" s="189"/>
      <c r="L665" s="189"/>
      <c r="M665" s="189"/>
      <c r="N665" s="189"/>
      <c r="O665" s="211"/>
      <c r="P665" s="210"/>
    </row>
    <row r="666" spans="2:16" s="191" customFormat="1" ht="15.75" x14ac:dyDescent="0.25">
      <c r="B666" s="189"/>
      <c r="C666" s="190"/>
      <c r="D666" s="190" t="str">
        <f t="shared" si="20"/>
        <v/>
      </c>
      <c r="E666" s="189" t="str">
        <f t="shared" si="21"/>
        <v/>
      </c>
      <c r="F666" s="189" t="str">
        <f>IF(ISNA(VLOOKUP(D666,'Standard Smelter Names'!$B$3:$E$187,4,FALSE)),"",VLOOKUP(D666,'Standard Smelter Names'!$B$3:$E$187,4,FALSE))</f>
        <v/>
      </c>
      <c r="G666" s="189"/>
      <c r="H666" s="189"/>
      <c r="I666" s="189"/>
      <c r="J666" s="189"/>
      <c r="K666" s="189"/>
      <c r="L666" s="189"/>
      <c r="M666" s="189"/>
      <c r="N666" s="189"/>
      <c r="O666" s="211"/>
      <c r="P666" s="210"/>
    </row>
    <row r="667" spans="2:16" s="191" customFormat="1" ht="15.75" x14ac:dyDescent="0.25">
      <c r="B667" s="189"/>
      <c r="C667" s="190"/>
      <c r="D667" s="190" t="str">
        <f t="shared" si="20"/>
        <v/>
      </c>
      <c r="E667" s="189" t="str">
        <f t="shared" si="21"/>
        <v/>
      </c>
      <c r="F667" s="189" t="str">
        <f>IF(ISNA(VLOOKUP(D667,'Standard Smelter Names'!$B$3:$E$187,4,FALSE)),"",VLOOKUP(D667,'Standard Smelter Names'!$B$3:$E$187,4,FALSE))</f>
        <v/>
      </c>
      <c r="G667" s="189"/>
      <c r="H667" s="189"/>
      <c r="I667" s="189"/>
      <c r="J667" s="189"/>
      <c r="K667" s="189"/>
      <c r="L667" s="189"/>
      <c r="M667" s="189"/>
      <c r="N667" s="189"/>
      <c r="O667" s="211"/>
      <c r="P667" s="210"/>
    </row>
    <row r="668" spans="2:16" s="191" customFormat="1" ht="15.75" x14ac:dyDescent="0.25">
      <c r="B668" s="189"/>
      <c r="C668" s="190"/>
      <c r="D668" s="190" t="str">
        <f t="shared" si="20"/>
        <v/>
      </c>
      <c r="E668" s="189" t="str">
        <f t="shared" si="21"/>
        <v/>
      </c>
      <c r="F668" s="189" t="str">
        <f>IF(ISNA(VLOOKUP(D668,'Standard Smelter Names'!$B$3:$E$187,4,FALSE)),"",VLOOKUP(D668,'Standard Smelter Names'!$B$3:$E$187,4,FALSE))</f>
        <v/>
      </c>
      <c r="G668" s="189"/>
      <c r="H668" s="189"/>
      <c r="I668" s="189"/>
      <c r="J668" s="189"/>
      <c r="K668" s="189"/>
      <c r="L668" s="189"/>
      <c r="M668" s="189"/>
      <c r="N668" s="189"/>
      <c r="O668" s="211"/>
      <c r="P668" s="210"/>
    </row>
    <row r="669" spans="2:16" s="191" customFormat="1" ht="15.75" x14ac:dyDescent="0.25">
      <c r="B669" s="189"/>
      <c r="C669" s="190"/>
      <c r="D669" s="190" t="str">
        <f t="shared" si="20"/>
        <v/>
      </c>
      <c r="E669" s="189" t="str">
        <f t="shared" si="21"/>
        <v/>
      </c>
      <c r="F669" s="189" t="str">
        <f>IF(ISNA(VLOOKUP(D669,'Standard Smelter Names'!$B$3:$E$187,4,FALSE)),"",VLOOKUP(D669,'Standard Smelter Names'!$B$3:$E$187,4,FALSE))</f>
        <v/>
      </c>
      <c r="G669" s="189"/>
      <c r="H669" s="189"/>
      <c r="I669" s="189"/>
      <c r="J669" s="189"/>
      <c r="K669" s="189"/>
      <c r="L669" s="189"/>
      <c r="M669" s="189"/>
      <c r="N669" s="189"/>
      <c r="O669" s="211"/>
      <c r="P669" s="210"/>
    </row>
    <row r="670" spans="2:16" s="191" customFormat="1" ht="15.75" x14ac:dyDescent="0.25">
      <c r="B670" s="189"/>
      <c r="C670" s="190"/>
      <c r="D670" s="190" t="str">
        <f t="shared" si="20"/>
        <v/>
      </c>
      <c r="E670" s="189" t="str">
        <f t="shared" si="21"/>
        <v/>
      </c>
      <c r="F670" s="189" t="str">
        <f>IF(ISNA(VLOOKUP(D670,'Standard Smelter Names'!$B$3:$E$187,4,FALSE)),"",VLOOKUP(D670,'Standard Smelter Names'!$B$3:$E$187,4,FALSE))</f>
        <v/>
      </c>
      <c r="G670" s="189"/>
      <c r="H670" s="189"/>
      <c r="I670" s="189"/>
      <c r="J670" s="189"/>
      <c r="K670" s="189"/>
      <c r="L670" s="189"/>
      <c r="M670" s="189"/>
      <c r="N670" s="189"/>
      <c r="O670" s="211"/>
      <c r="P670" s="210"/>
    </row>
    <row r="671" spans="2:16" s="191" customFormat="1" ht="15.75" x14ac:dyDescent="0.25">
      <c r="B671" s="189"/>
      <c r="C671" s="190"/>
      <c r="D671" s="190" t="str">
        <f t="shared" si="20"/>
        <v/>
      </c>
      <c r="E671" s="189" t="str">
        <f t="shared" si="21"/>
        <v/>
      </c>
      <c r="F671" s="189" t="str">
        <f>IF(ISNA(VLOOKUP(D671,'Standard Smelter Names'!$B$3:$E$187,4,FALSE)),"",VLOOKUP(D671,'Standard Smelter Names'!$B$3:$E$187,4,FALSE))</f>
        <v/>
      </c>
      <c r="G671" s="189"/>
      <c r="H671" s="189"/>
      <c r="I671" s="189"/>
      <c r="J671" s="189"/>
      <c r="K671" s="189"/>
      <c r="L671" s="189"/>
      <c r="M671" s="189"/>
      <c r="N671" s="189"/>
      <c r="O671" s="211"/>
      <c r="P671" s="210"/>
    </row>
    <row r="672" spans="2:16" s="191" customFormat="1" ht="15.75" x14ac:dyDescent="0.25">
      <c r="B672" s="189"/>
      <c r="C672" s="190"/>
      <c r="D672" s="190" t="str">
        <f t="shared" si="20"/>
        <v/>
      </c>
      <c r="E672" s="189" t="str">
        <f t="shared" si="21"/>
        <v/>
      </c>
      <c r="F672" s="189" t="str">
        <f>IF(ISNA(VLOOKUP(D672,'Standard Smelter Names'!$B$3:$E$187,4,FALSE)),"",VLOOKUP(D672,'Standard Smelter Names'!$B$3:$E$187,4,FALSE))</f>
        <v/>
      </c>
      <c r="G672" s="189"/>
      <c r="H672" s="189"/>
      <c r="I672" s="189"/>
      <c r="J672" s="189"/>
      <c r="K672" s="189"/>
      <c r="L672" s="189"/>
      <c r="M672" s="189"/>
      <c r="N672" s="189"/>
      <c r="O672" s="211"/>
      <c r="P672" s="210"/>
    </row>
    <row r="673" spans="2:16" s="191" customFormat="1" ht="15.75" x14ac:dyDescent="0.25">
      <c r="B673" s="189"/>
      <c r="C673" s="190"/>
      <c r="D673" s="190" t="str">
        <f t="shared" si="20"/>
        <v/>
      </c>
      <c r="E673" s="189" t="str">
        <f t="shared" si="21"/>
        <v/>
      </c>
      <c r="F673" s="189" t="str">
        <f>IF(ISNA(VLOOKUP(D673,'Standard Smelter Names'!$B$3:$E$187,4,FALSE)),"",VLOOKUP(D673,'Standard Smelter Names'!$B$3:$E$187,4,FALSE))</f>
        <v/>
      </c>
      <c r="G673" s="189"/>
      <c r="H673" s="189"/>
      <c r="I673" s="189"/>
      <c r="J673" s="189"/>
      <c r="K673" s="189"/>
      <c r="L673" s="189"/>
      <c r="M673" s="189"/>
      <c r="N673" s="189"/>
      <c r="O673" s="211"/>
      <c r="P673" s="210"/>
    </row>
    <row r="674" spans="2:16" s="191" customFormat="1" ht="15.75" x14ac:dyDescent="0.25">
      <c r="B674" s="189"/>
      <c r="C674" s="190"/>
      <c r="D674" s="190" t="str">
        <f t="shared" si="20"/>
        <v/>
      </c>
      <c r="E674" s="189" t="str">
        <f t="shared" si="21"/>
        <v/>
      </c>
      <c r="F674" s="189" t="str">
        <f>IF(ISNA(VLOOKUP(D674,'Standard Smelter Names'!$B$3:$E$187,4,FALSE)),"",VLOOKUP(D674,'Standard Smelter Names'!$B$3:$E$187,4,FALSE))</f>
        <v/>
      </c>
      <c r="G674" s="189"/>
      <c r="H674" s="189"/>
      <c r="I674" s="189"/>
      <c r="J674" s="189"/>
      <c r="K674" s="189"/>
      <c r="L674" s="189"/>
      <c r="M674" s="189"/>
      <c r="N674" s="189"/>
      <c r="O674" s="211"/>
      <c r="P674" s="210"/>
    </row>
    <row r="675" spans="2:16" s="191" customFormat="1" ht="15.75" x14ac:dyDescent="0.25">
      <c r="B675" s="189"/>
      <c r="C675" s="190"/>
      <c r="D675" s="190" t="str">
        <f t="shared" si="20"/>
        <v/>
      </c>
      <c r="E675" s="189" t="str">
        <f t="shared" si="21"/>
        <v/>
      </c>
      <c r="F675" s="189" t="str">
        <f>IF(ISNA(VLOOKUP(D675,'Standard Smelter Names'!$B$3:$E$187,4,FALSE)),"",VLOOKUP(D675,'Standard Smelter Names'!$B$3:$E$187,4,FALSE))</f>
        <v/>
      </c>
      <c r="G675" s="189"/>
      <c r="H675" s="189"/>
      <c r="I675" s="189"/>
      <c r="J675" s="189"/>
      <c r="K675" s="189"/>
      <c r="L675" s="189"/>
      <c r="M675" s="189"/>
      <c r="N675" s="189"/>
      <c r="O675" s="211"/>
      <c r="P675" s="210"/>
    </row>
    <row r="676" spans="2:16" s="191" customFormat="1" ht="15.75" x14ac:dyDescent="0.25">
      <c r="B676" s="189"/>
      <c r="C676" s="190"/>
      <c r="D676" s="190" t="str">
        <f t="shared" si="20"/>
        <v/>
      </c>
      <c r="E676" s="189" t="str">
        <f t="shared" si="21"/>
        <v/>
      </c>
      <c r="F676" s="189" t="str">
        <f>IF(ISNA(VLOOKUP(D676,'Standard Smelter Names'!$B$3:$E$187,4,FALSE)),"",VLOOKUP(D676,'Standard Smelter Names'!$B$3:$E$187,4,FALSE))</f>
        <v/>
      </c>
      <c r="G676" s="189"/>
      <c r="H676" s="189"/>
      <c r="I676" s="189"/>
      <c r="J676" s="189"/>
      <c r="K676" s="189"/>
      <c r="L676" s="189"/>
      <c r="M676" s="189"/>
      <c r="N676" s="189"/>
      <c r="O676" s="211"/>
      <c r="P676" s="210"/>
    </row>
    <row r="677" spans="2:16" s="191" customFormat="1" ht="15.75" x14ac:dyDescent="0.25">
      <c r="B677" s="189"/>
      <c r="C677" s="190"/>
      <c r="D677" s="190" t="str">
        <f t="shared" si="20"/>
        <v/>
      </c>
      <c r="E677" s="189" t="str">
        <f t="shared" si="21"/>
        <v/>
      </c>
      <c r="F677" s="189" t="str">
        <f>IF(ISNA(VLOOKUP(D677,'Standard Smelter Names'!$B$3:$E$187,4,FALSE)),"",VLOOKUP(D677,'Standard Smelter Names'!$B$3:$E$187,4,FALSE))</f>
        <v/>
      </c>
      <c r="G677" s="189"/>
      <c r="H677" s="189"/>
      <c r="I677" s="189"/>
      <c r="J677" s="189"/>
      <c r="K677" s="189"/>
      <c r="L677" s="189"/>
      <c r="M677" s="189"/>
      <c r="N677" s="189"/>
      <c r="O677" s="211"/>
      <c r="P677" s="210"/>
    </row>
    <row r="678" spans="2:16" s="191" customFormat="1" ht="15.75" x14ac:dyDescent="0.25">
      <c r="B678" s="189"/>
      <c r="C678" s="190"/>
      <c r="D678" s="190" t="str">
        <f t="shared" si="20"/>
        <v/>
      </c>
      <c r="E678" s="189" t="str">
        <f t="shared" si="21"/>
        <v/>
      </c>
      <c r="F678" s="189" t="str">
        <f>IF(ISNA(VLOOKUP(D678,'Standard Smelter Names'!$B$3:$E$187,4,FALSE)),"",VLOOKUP(D678,'Standard Smelter Names'!$B$3:$E$187,4,FALSE))</f>
        <v/>
      </c>
      <c r="G678" s="189"/>
      <c r="H678" s="189"/>
      <c r="I678" s="189"/>
      <c r="J678" s="189"/>
      <c r="K678" s="189"/>
      <c r="L678" s="189"/>
      <c r="M678" s="189"/>
      <c r="N678" s="189"/>
      <c r="O678" s="211"/>
      <c r="P678" s="210"/>
    </row>
    <row r="679" spans="2:16" s="191" customFormat="1" ht="15.75" x14ac:dyDescent="0.25">
      <c r="B679" s="189"/>
      <c r="C679" s="190"/>
      <c r="D679" s="190" t="str">
        <f t="shared" si="20"/>
        <v/>
      </c>
      <c r="E679" s="189" t="str">
        <f t="shared" si="21"/>
        <v/>
      </c>
      <c r="F679" s="189" t="str">
        <f>IF(ISNA(VLOOKUP(D679,'Standard Smelter Names'!$B$3:$E$187,4,FALSE)),"",VLOOKUP(D679,'Standard Smelter Names'!$B$3:$E$187,4,FALSE))</f>
        <v/>
      </c>
      <c r="G679" s="189"/>
      <c r="H679" s="189"/>
      <c r="I679" s="189"/>
      <c r="J679" s="189"/>
      <c r="K679" s="189"/>
      <c r="L679" s="189"/>
      <c r="M679" s="189"/>
      <c r="N679" s="189"/>
      <c r="O679" s="211"/>
      <c r="P679" s="210"/>
    </row>
    <row r="680" spans="2:16" s="191" customFormat="1" ht="15.75" x14ac:dyDescent="0.25">
      <c r="B680" s="189"/>
      <c r="C680" s="190"/>
      <c r="D680" s="190" t="str">
        <f t="shared" si="20"/>
        <v/>
      </c>
      <c r="E680" s="189" t="str">
        <f t="shared" si="21"/>
        <v/>
      </c>
      <c r="F680" s="189" t="str">
        <f>IF(ISNA(VLOOKUP(D680,'Standard Smelter Names'!$B$3:$E$187,4,FALSE)),"",VLOOKUP(D680,'Standard Smelter Names'!$B$3:$E$187,4,FALSE))</f>
        <v/>
      </c>
      <c r="G680" s="189"/>
      <c r="H680" s="189"/>
      <c r="I680" s="189"/>
      <c r="J680" s="189"/>
      <c r="K680" s="189"/>
      <c r="L680" s="189"/>
      <c r="M680" s="189"/>
      <c r="N680" s="189"/>
      <c r="O680" s="211"/>
      <c r="P680" s="210"/>
    </row>
    <row r="681" spans="2:16" s="191" customFormat="1" ht="15.75" x14ac:dyDescent="0.25">
      <c r="B681" s="189"/>
      <c r="C681" s="190"/>
      <c r="D681" s="190" t="str">
        <f t="shared" si="20"/>
        <v/>
      </c>
      <c r="E681" s="189" t="str">
        <f t="shared" si="21"/>
        <v/>
      </c>
      <c r="F681" s="189" t="str">
        <f>IF(ISNA(VLOOKUP(D681,'Standard Smelter Names'!$B$3:$E$187,4,FALSE)),"",VLOOKUP(D681,'Standard Smelter Names'!$B$3:$E$187,4,FALSE))</f>
        <v/>
      </c>
      <c r="G681" s="189"/>
      <c r="H681" s="189"/>
      <c r="I681" s="189"/>
      <c r="J681" s="189"/>
      <c r="K681" s="189"/>
      <c r="L681" s="189"/>
      <c r="M681" s="189"/>
      <c r="N681" s="189"/>
      <c r="O681" s="211"/>
      <c r="P681" s="210"/>
    </row>
    <row r="682" spans="2:16" s="191" customFormat="1" ht="15.75" x14ac:dyDescent="0.25">
      <c r="B682" s="189"/>
      <c r="C682" s="190"/>
      <c r="D682" s="190" t="str">
        <f t="shared" si="20"/>
        <v/>
      </c>
      <c r="E682" s="189" t="str">
        <f t="shared" si="21"/>
        <v/>
      </c>
      <c r="F682" s="189" t="str">
        <f>IF(ISNA(VLOOKUP(D682,'Standard Smelter Names'!$B$3:$E$187,4,FALSE)),"",VLOOKUP(D682,'Standard Smelter Names'!$B$3:$E$187,4,FALSE))</f>
        <v/>
      </c>
      <c r="G682" s="189"/>
      <c r="H682" s="189"/>
      <c r="I682" s="189"/>
      <c r="J682" s="189"/>
      <c r="K682" s="189"/>
      <c r="L682" s="189"/>
      <c r="M682" s="189"/>
      <c r="N682" s="189"/>
      <c r="O682" s="211"/>
      <c r="P682" s="210"/>
    </row>
    <row r="683" spans="2:16" s="191" customFormat="1" ht="15.75" x14ac:dyDescent="0.25">
      <c r="B683" s="189"/>
      <c r="C683" s="190"/>
      <c r="D683" s="190" t="str">
        <f t="shared" si="20"/>
        <v/>
      </c>
      <c r="E683" s="189" t="str">
        <f t="shared" si="21"/>
        <v/>
      </c>
      <c r="F683" s="189" t="str">
        <f>IF(ISNA(VLOOKUP(D683,'Standard Smelter Names'!$B$3:$E$187,4,FALSE)),"",VLOOKUP(D683,'Standard Smelter Names'!$B$3:$E$187,4,FALSE))</f>
        <v/>
      </c>
      <c r="G683" s="189"/>
      <c r="H683" s="189"/>
      <c r="I683" s="189"/>
      <c r="J683" s="189"/>
      <c r="K683" s="189"/>
      <c r="L683" s="189"/>
      <c r="M683" s="189"/>
      <c r="N683" s="189"/>
      <c r="O683" s="211"/>
      <c r="P683" s="210"/>
    </row>
    <row r="684" spans="2:16" s="191" customFormat="1" ht="15.75" x14ac:dyDescent="0.25">
      <c r="B684" s="189"/>
      <c r="C684" s="190"/>
      <c r="D684" s="190" t="str">
        <f t="shared" si="20"/>
        <v/>
      </c>
      <c r="E684" s="189" t="str">
        <f t="shared" si="21"/>
        <v/>
      </c>
      <c r="F684" s="189" t="str">
        <f>IF(ISNA(VLOOKUP(D684,'Standard Smelter Names'!$B$3:$E$187,4,FALSE)),"",VLOOKUP(D684,'Standard Smelter Names'!$B$3:$E$187,4,FALSE))</f>
        <v/>
      </c>
      <c r="G684" s="189"/>
      <c r="H684" s="189"/>
      <c r="I684" s="189"/>
      <c r="J684" s="189"/>
      <c r="K684" s="189"/>
      <c r="L684" s="189"/>
      <c r="M684" s="189"/>
      <c r="N684" s="189"/>
      <c r="O684" s="211"/>
      <c r="P684" s="210"/>
    </row>
    <row r="685" spans="2:16" s="191" customFormat="1" ht="15.75" x14ac:dyDescent="0.25">
      <c r="B685" s="189"/>
      <c r="C685" s="190"/>
      <c r="D685" s="190" t="str">
        <f t="shared" si="20"/>
        <v/>
      </c>
      <c r="E685" s="189" t="str">
        <f t="shared" si="21"/>
        <v/>
      </c>
      <c r="F685" s="189" t="str">
        <f>IF(ISNA(VLOOKUP(D685,'Standard Smelter Names'!$B$3:$E$187,4,FALSE)),"",VLOOKUP(D685,'Standard Smelter Names'!$B$3:$E$187,4,FALSE))</f>
        <v/>
      </c>
      <c r="G685" s="189"/>
      <c r="H685" s="189"/>
      <c r="I685" s="189"/>
      <c r="J685" s="189"/>
      <c r="K685" s="189"/>
      <c r="L685" s="189"/>
      <c r="M685" s="189"/>
      <c r="N685" s="189"/>
      <c r="O685" s="211"/>
      <c r="P685" s="210"/>
    </row>
    <row r="686" spans="2:16" s="191" customFormat="1" ht="15.75" x14ac:dyDescent="0.25">
      <c r="B686" s="189"/>
      <c r="C686" s="190"/>
      <c r="D686" s="190" t="str">
        <f t="shared" si="20"/>
        <v/>
      </c>
      <c r="E686" s="189" t="str">
        <f t="shared" si="21"/>
        <v/>
      </c>
      <c r="F686" s="189" t="str">
        <f>IF(ISNA(VLOOKUP(D686,'Standard Smelter Names'!$B$3:$E$187,4,FALSE)),"",VLOOKUP(D686,'Standard Smelter Names'!$B$3:$E$187,4,FALSE))</f>
        <v/>
      </c>
      <c r="G686" s="189"/>
      <c r="H686" s="189"/>
      <c r="I686" s="189"/>
      <c r="J686" s="189"/>
      <c r="K686" s="189"/>
      <c r="L686" s="189"/>
      <c r="M686" s="189"/>
      <c r="N686" s="189"/>
      <c r="O686" s="211"/>
      <c r="P686" s="210"/>
    </row>
    <row r="687" spans="2:16" s="191" customFormat="1" ht="15.75" x14ac:dyDescent="0.25">
      <c r="B687" s="189"/>
      <c r="C687" s="190"/>
      <c r="D687" s="190" t="str">
        <f t="shared" si="20"/>
        <v/>
      </c>
      <c r="E687" s="189" t="str">
        <f t="shared" si="21"/>
        <v/>
      </c>
      <c r="F687" s="189" t="str">
        <f>IF(ISNA(VLOOKUP(D687,'Standard Smelter Names'!$B$3:$E$187,4,FALSE)),"",VLOOKUP(D687,'Standard Smelter Names'!$B$3:$E$187,4,FALSE))</f>
        <v/>
      </c>
      <c r="G687" s="189"/>
      <c r="H687" s="189"/>
      <c r="I687" s="189"/>
      <c r="J687" s="189"/>
      <c r="K687" s="189"/>
      <c r="L687" s="189"/>
      <c r="M687" s="189"/>
      <c r="N687" s="189"/>
      <c r="O687" s="211"/>
      <c r="P687" s="210"/>
    </row>
    <row r="688" spans="2:16" s="191" customFormat="1" ht="15.75" x14ac:dyDescent="0.25">
      <c r="B688" s="189"/>
      <c r="C688" s="190"/>
      <c r="D688" s="190" t="str">
        <f t="shared" si="20"/>
        <v/>
      </c>
      <c r="E688" s="189" t="str">
        <f t="shared" si="21"/>
        <v/>
      </c>
      <c r="F688" s="189" t="str">
        <f>IF(ISNA(VLOOKUP(D688,'Standard Smelter Names'!$B$3:$E$187,4,FALSE)),"",VLOOKUP(D688,'Standard Smelter Names'!$B$3:$E$187,4,FALSE))</f>
        <v/>
      </c>
      <c r="G688" s="189"/>
      <c r="H688" s="189"/>
      <c r="I688" s="189"/>
      <c r="J688" s="189"/>
      <c r="K688" s="189"/>
      <c r="L688" s="189"/>
      <c r="M688" s="189"/>
      <c r="N688" s="189"/>
      <c r="O688" s="211"/>
      <c r="P688" s="210"/>
    </row>
    <row r="689" spans="2:16" s="191" customFormat="1" ht="15.75" x14ac:dyDescent="0.25">
      <c r="B689" s="189"/>
      <c r="C689" s="190"/>
      <c r="D689" s="190" t="str">
        <f t="shared" si="20"/>
        <v/>
      </c>
      <c r="E689" s="189" t="str">
        <f t="shared" si="21"/>
        <v/>
      </c>
      <c r="F689" s="189" t="str">
        <f>IF(ISNA(VLOOKUP(D689,'Standard Smelter Names'!$B$3:$E$187,4,FALSE)),"",VLOOKUP(D689,'Standard Smelter Names'!$B$3:$E$187,4,FALSE))</f>
        <v/>
      </c>
      <c r="G689" s="189"/>
      <c r="H689" s="189"/>
      <c r="I689" s="189"/>
      <c r="J689" s="189"/>
      <c r="K689" s="189"/>
      <c r="L689" s="189"/>
      <c r="M689" s="189"/>
      <c r="N689" s="189"/>
      <c r="O689" s="211"/>
      <c r="P689" s="210"/>
    </row>
    <row r="690" spans="2:16" s="191" customFormat="1" ht="15.75" x14ac:dyDescent="0.25">
      <c r="B690" s="189"/>
      <c r="C690" s="190"/>
      <c r="D690" s="190" t="str">
        <f t="shared" si="20"/>
        <v/>
      </c>
      <c r="E690" s="189" t="str">
        <f t="shared" si="21"/>
        <v/>
      </c>
      <c r="F690" s="189" t="str">
        <f>IF(ISNA(VLOOKUP(D690,'Standard Smelter Names'!$B$3:$E$187,4,FALSE)),"",VLOOKUP(D690,'Standard Smelter Names'!$B$3:$E$187,4,FALSE))</f>
        <v/>
      </c>
      <c r="G690" s="189"/>
      <c r="H690" s="189"/>
      <c r="I690" s="189"/>
      <c r="J690" s="189"/>
      <c r="K690" s="189"/>
      <c r="L690" s="189"/>
      <c r="M690" s="189"/>
      <c r="N690" s="189"/>
      <c r="O690" s="211"/>
      <c r="P690" s="210"/>
    </row>
    <row r="691" spans="2:16" s="191" customFormat="1" ht="15.75" x14ac:dyDescent="0.25">
      <c r="B691" s="189"/>
      <c r="C691" s="190"/>
      <c r="D691" s="190" t="str">
        <f t="shared" si="20"/>
        <v/>
      </c>
      <c r="E691" s="189" t="str">
        <f t="shared" si="21"/>
        <v/>
      </c>
      <c r="F691" s="189" t="str">
        <f>IF(ISNA(VLOOKUP(D691,'Standard Smelter Names'!$B$3:$E$187,4,FALSE)),"",VLOOKUP(D691,'Standard Smelter Names'!$B$3:$E$187,4,FALSE))</f>
        <v/>
      </c>
      <c r="G691" s="189"/>
      <c r="H691" s="189"/>
      <c r="I691" s="189"/>
      <c r="J691" s="189"/>
      <c r="K691" s="189"/>
      <c r="L691" s="189"/>
      <c r="M691" s="189"/>
      <c r="N691" s="189"/>
      <c r="O691" s="211"/>
      <c r="P691" s="210"/>
    </row>
    <row r="692" spans="2:16" s="191" customFormat="1" ht="15.75" x14ac:dyDescent="0.25">
      <c r="B692" s="189"/>
      <c r="C692" s="190"/>
      <c r="D692" s="190" t="str">
        <f t="shared" si="20"/>
        <v/>
      </c>
      <c r="E692" s="189" t="str">
        <f t="shared" si="21"/>
        <v/>
      </c>
      <c r="F692" s="189" t="str">
        <f>IF(ISNA(VLOOKUP(D692,'Standard Smelter Names'!$B$3:$E$187,4,FALSE)),"",VLOOKUP(D692,'Standard Smelter Names'!$B$3:$E$187,4,FALSE))</f>
        <v/>
      </c>
      <c r="G692" s="189"/>
      <c r="H692" s="189"/>
      <c r="I692" s="189"/>
      <c r="J692" s="189"/>
      <c r="K692" s="189"/>
      <c r="L692" s="189"/>
      <c r="M692" s="189"/>
      <c r="N692" s="189"/>
      <c r="O692" s="211"/>
      <c r="P692" s="210"/>
    </row>
    <row r="693" spans="2:16" s="191" customFormat="1" ht="15.75" x14ac:dyDescent="0.25">
      <c r="B693" s="189"/>
      <c r="C693" s="190"/>
      <c r="D693" s="190" t="str">
        <f t="shared" si="20"/>
        <v/>
      </c>
      <c r="E693" s="189" t="str">
        <f t="shared" si="21"/>
        <v/>
      </c>
      <c r="F693" s="189" t="str">
        <f>IF(ISNA(VLOOKUP(D693,'Standard Smelter Names'!$B$3:$E$187,4,FALSE)),"",VLOOKUP(D693,'Standard Smelter Names'!$B$3:$E$187,4,FALSE))</f>
        <v/>
      </c>
      <c r="G693" s="189"/>
      <c r="H693" s="189"/>
      <c r="I693" s="189"/>
      <c r="J693" s="189"/>
      <c r="K693" s="189"/>
      <c r="L693" s="189"/>
      <c r="M693" s="189"/>
      <c r="N693" s="189"/>
      <c r="O693" s="211"/>
      <c r="P693" s="210"/>
    </row>
    <row r="694" spans="2:16" s="191" customFormat="1" ht="15.75" x14ac:dyDescent="0.25">
      <c r="B694" s="189"/>
      <c r="C694" s="190"/>
      <c r="D694" s="190" t="str">
        <f t="shared" si="20"/>
        <v/>
      </c>
      <c r="E694" s="189" t="str">
        <f t="shared" si="21"/>
        <v/>
      </c>
      <c r="F694" s="189" t="str">
        <f>IF(ISNA(VLOOKUP(D694,'Standard Smelter Names'!$B$3:$E$187,4,FALSE)),"",VLOOKUP(D694,'Standard Smelter Names'!$B$3:$E$187,4,FALSE))</f>
        <v/>
      </c>
      <c r="G694" s="189"/>
      <c r="H694" s="189"/>
      <c r="I694" s="189"/>
      <c r="J694" s="189"/>
      <c r="K694" s="189"/>
      <c r="L694" s="189"/>
      <c r="M694" s="189"/>
      <c r="N694" s="189"/>
      <c r="O694" s="211"/>
      <c r="P694" s="210"/>
    </row>
    <row r="695" spans="2:16" s="191" customFormat="1" ht="15.75" x14ac:dyDescent="0.25">
      <c r="B695" s="189"/>
      <c r="C695" s="190"/>
      <c r="D695" s="190" t="str">
        <f t="shared" si="20"/>
        <v/>
      </c>
      <c r="E695" s="189" t="str">
        <f t="shared" si="21"/>
        <v/>
      </c>
      <c r="F695" s="189" t="str">
        <f>IF(ISNA(VLOOKUP(D695,'Standard Smelter Names'!$B$3:$E$187,4,FALSE)),"",VLOOKUP(D695,'Standard Smelter Names'!$B$3:$E$187,4,FALSE))</f>
        <v/>
      </c>
      <c r="G695" s="189"/>
      <c r="H695" s="189"/>
      <c r="I695" s="189"/>
      <c r="J695" s="189"/>
      <c r="K695" s="189"/>
      <c r="L695" s="189"/>
      <c r="M695" s="189"/>
      <c r="N695" s="189"/>
      <c r="O695" s="211"/>
      <c r="P695" s="210"/>
    </row>
    <row r="696" spans="2:16" s="191" customFormat="1" ht="15.75" x14ac:dyDescent="0.25">
      <c r="B696" s="189"/>
      <c r="C696" s="190"/>
      <c r="D696" s="190" t="str">
        <f t="shared" si="20"/>
        <v/>
      </c>
      <c r="E696" s="189" t="str">
        <f t="shared" si="21"/>
        <v/>
      </c>
      <c r="F696" s="189" t="str">
        <f>IF(ISNA(VLOOKUP(D696,'Standard Smelter Names'!$B$3:$E$187,4,FALSE)),"",VLOOKUP(D696,'Standard Smelter Names'!$B$3:$E$187,4,FALSE))</f>
        <v/>
      </c>
      <c r="G696" s="189"/>
      <c r="H696" s="189"/>
      <c r="I696" s="189"/>
      <c r="J696" s="189"/>
      <c r="K696" s="189"/>
      <c r="L696" s="189"/>
      <c r="M696" s="189"/>
      <c r="N696" s="189"/>
      <c r="O696" s="211"/>
      <c r="P696" s="210"/>
    </row>
    <row r="697" spans="2:16" s="191" customFormat="1" ht="15.75" x14ac:dyDescent="0.25">
      <c r="B697" s="189"/>
      <c r="C697" s="190"/>
      <c r="D697" s="190" t="str">
        <f t="shared" si="20"/>
        <v/>
      </c>
      <c r="E697" s="189" t="str">
        <f t="shared" si="21"/>
        <v/>
      </c>
      <c r="F697" s="189" t="str">
        <f>IF(ISNA(VLOOKUP(D697,'Standard Smelter Names'!$B$3:$E$187,4,FALSE)),"",VLOOKUP(D697,'Standard Smelter Names'!$B$3:$E$187,4,FALSE))</f>
        <v/>
      </c>
      <c r="G697" s="189"/>
      <c r="H697" s="189"/>
      <c r="I697" s="189"/>
      <c r="J697" s="189"/>
      <c r="K697" s="189"/>
      <c r="L697" s="189"/>
      <c r="M697" s="189"/>
      <c r="N697" s="189"/>
      <c r="O697" s="211"/>
      <c r="P697" s="210"/>
    </row>
    <row r="698" spans="2:16" s="191" customFormat="1" ht="15.75" x14ac:dyDescent="0.25">
      <c r="B698" s="189"/>
      <c r="C698" s="190"/>
      <c r="D698" s="190" t="str">
        <f t="shared" si="20"/>
        <v/>
      </c>
      <c r="E698" s="189" t="str">
        <f t="shared" si="21"/>
        <v/>
      </c>
      <c r="F698" s="189" t="str">
        <f>IF(ISNA(VLOOKUP(D698,'Standard Smelter Names'!$B$3:$E$187,4,FALSE)),"",VLOOKUP(D698,'Standard Smelter Names'!$B$3:$E$187,4,FALSE))</f>
        <v/>
      </c>
      <c r="G698" s="189"/>
      <c r="H698" s="189"/>
      <c r="I698" s="189"/>
      <c r="J698" s="189"/>
      <c r="K698" s="189"/>
      <c r="L698" s="189"/>
      <c r="M698" s="189"/>
      <c r="N698" s="189"/>
      <c r="O698" s="211"/>
      <c r="P698" s="210"/>
    </row>
    <row r="699" spans="2:16" s="191" customFormat="1" ht="15.75" x14ac:dyDescent="0.25">
      <c r="B699" s="189"/>
      <c r="C699" s="190"/>
      <c r="D699" s="190" t="str">
        <f t="shared" si="20"/>
        <v/>
      </c>
      <c r="E699" s="189" t="str">
        <f t="shared" si="21"/>
        <v/>
      </c>
      <c r="F699" s="189" t="str">
        <f>IF(ISNA(VLOOKUP(D699,'Standard Smelter Names'!$B$3:$E$187,4,FALSE)),"",VLOOKUP(D699,'Standard Smelter Names'!$B$3:$E$187,4,FALSE))</f>
        <v/>
      </c>
      <c r="G699" s="189"/>
      <c r="H699" s="189"/>
      <c r="I699" s="189"/>
      <c r="J699" s="189"/>
      <c r="K699" s="189"/>
      <c r="L699" s="189"/>
      <c r="M699" s="189"/>
      <c r="N699" s="189"/>
      <c r="O699" s="211"/>
      <c r="P699" s="210"/>
    </row>
    <row r="700" spans="2:16" s="191" customFormat="1" ht="15.75" x14ac:dyDescent="0.25">
      <c r="B700" s="189"/>
      <c r="C700" s="190"/>
      <c r="D700" s="190" t="str">
        <f t="shared" si="20"/>
        <v/>
      </c>
      <c r="E700" s="189" t="str">
        <f t="shared" si="21"/>
        <v/>
      </c>
      <c r="F700" s="189" t="str">
        <f>IF(ISNA(VLOOKUP(D700,'Standard Smelter Names'!$B$3:$E$187,4,FALSE)),"",VLOOKUP(D700,'Standard Smelter Names'!$B$3:$E$187,4,FALSE))</f>
        <v/>
      </c>
      <c r="G700" s="189"/>
      <c r="H700" s="189"/>
      <c r="I700" s="189"/>
      <c r="J700" s="189"/>
      <c r="K700" s="189"/>
      <c r="L700" s="189"/>
      <c r="M700" s="189"/>
      <c r="N700" s="189"/>
      <c r="O700" s="211"/>
      <c r="P700" s="210"/>
    </row>
    <row r="701" spans="2:16" s="191" customFormat="1" ht="15.75" x14ac:dyDescent="0.25">
      <c r="B701" s="189"/>
      <c r="C701" s="190"/>
      <c r="D701" s="190" t="str">
        <f t="shared" si="20"/>
        <v/>
      </c>
      <c r="E701" s="189" t="str">
        <f t="shared" si="21"/>
        <v/>
      </c>
      <c r="F701" s="189" t="str">
        <f>IF(ISNA(VLOOKUP(D701,'Standard Smelter Names'!$B$3:$E$187,4,FALSE)),"",VLOOKUP(D701,'Standard Smelter Names'!$B$3:$E$187,4,FALSE))</f>
        <v/>
      </c>
      <c r="G701" s="189"/>
      <c r="H701" s="189"/>
      <c r="I701" s="189"/>
      <c r="J701" s="189"/>
      <c r="K701" s="189"/>
      <c r="L701" s="189"/>
      <c r="M701" s="189"/>
      <c r="N701" s="189"/>
      <c r="O701" s="211"/>
      <c r="P701" s="210"/>
    </row>
    <row r="702" spans="2:16" s="191" customFormat="1" ht="15.75" x14ac:dyDescent="0.25">
      <c r="B702" s="189"/>
      <c r="C702" s="190"/>
      <c r="D702" s="190" t="str">
        <f t="shared" si="20"/>
        <v/>
      </c>
      <c r="E702" s="189" t="str">
        <f t="shared" si="21"/>
        <v/>
      </c>
      <c r="F702" s="189" t="str">
        <f>IF(ISNA(VLOOKUP(D702,'Standard Smelter Names'!$B$3:$E$187,4,FALSE)),"",VLOOKUP(D702,'Standard Smelter Names'!$B$3:$E$187,4,FALSE))</f>
        <v/>
      </c>
      <c r="G702" s="189"/>
      <c r="H702" s="189"/>
      <c r="I702" s="189"/>
      <c r="J702" s="189"/>
      <c r="K702" s="189"/>
      <c r="L702" s="189"/>
      <c r="M702" s="189"/>
      <c r="N702" s="189"/>
      <c r="O702" s="211"/>
      <c r="P702" s="210"/>
    </row>
    <row r="703" spans="2:16" s="191" customFormat="1" ht="15.75" x14ac:dyDescent="0.25">
      <c r="B703" s="189"/>
      <c r="C703" s="190"/>
      <c r="D703" s="190" t="str">
        <f t="shared" si="20"/>
        <v/>
      </c>
      <c r="E703" s="189" t="str">
        <f t="shared" si="21"/>
        <v/>
      </c>
      <c r="F703" s="189" t="str">
        <f>IF(ISNA(VLOOKUP(D703,'Standard Smelter Names'!$B$3:$E$187,4,FALSE)),"",VLOOKUP(D703,'Standard Smelter Names'!$B$3:$E$187,4,FALSE))</f>
        <v/>
      </c>
      <c r="G703" s="189"/>
      <c r="H703" s="189"/>
      <c r="I703" s="189"/>
      <c r="J703" s="189"/>
      <c r="K703" s="189"/>
      <c r="L703" s="189"/>
      <c r="M703" s="189"/>
      <c r="N703" s="189"/>
      <c r="O703" s="211"/>
      <c r="P703" s="210"/>
    </row>
    <row r="704" spans="2:16" s="191" customFormat="1" ht="15.75" x14ac:dyDescent="0.25">
      <c r="B704" s="189"/>
      <c r="C704" s="190"/>
      <c r="D704" s="190" t="str">
        <f t="shared" si="20"/>
        <v/>
      </c>
      <c r="E704" s="189" t="str">
        <f t="shared" si="21"/>
        <v/>
      </c>
      <c r="F704" s="189" t="str">
        <f>IF(ISNA(VLOOKUP(D704,'Standard Smelter Names'!$B$3:$E$187,4,FALSE)),"",VLOOKUP(D704,'Standard Smelter Names'!$B$3:$E$187,4,FALSE))</f>
        <v/>
      </c>
      <c r="G704" s="189"/>
      <c r="H704" s="189"/>
      <c r="I704" s="189"/>
      <c r="J704" s="189"/>
      <c r="K704" s="189"/>
      <c r="L704" s="189"/>
      <c r="M704" s="189"/>
      <c r="N704" s="189"/>
      <c r="O704" s="211"/>
      <c r="P704" s="210"/>
    </row>
    <row r="705" spans="2:16" s="191" customFormat="1" ht="15.75" x14ac:dyDescent="0.25">
      <c r="B705" s="189"/>
      <c r="C705" s="190"/>
      <c r="D705" s="190" t="str">
        <f t="shared" si="20"/>
        <v/>
      </c>
      <c r="E705" s="189" t="str">
        <f t="shared" si="21"/>
        <v/>
      </c>
      <c r="F705" s="189" t="str">
        <f>IF(ISNA(VLOOKUP(D705,'Standard Smelter Names'!$B$3:$E$187,4,FALSE)),"",VLOOKUP(D705,'Standard Smelter Names'!$B$3:$E$187,4,FALSE))</f>
        <v/>
      </c>
      <c r="G705" s="189"/>
      <c r="H705" s="189"/>
      <c r="I705" s="189"/>
      <c r="J705" s="189"/>
      <c r="K705" s="189"/>
      <c r="L705" s="189"/>
      <c r="M705" s="189"/>
      <c r="N705" s="189"/>
      <c r="O705" s="211"/>
      <c r="P705" s="210"/>
    </row>
    <row r="706" spans="2:16" s="191" customFormat="1" ht="15.75" x14ac:dyDescent="0.25">
      <c r="B706" s="189"/>
      <c r="C706" s="190"/>
      <c r="D706" s="190" t="str">
        <f t="shared" si="20"/>
        <v/>
      </c>
      <c r="E706" s="189" t="str">
        <f t="shared" si="21"/>
        <v/>
      </c>
      <c r="F706" s="189" t="str">
        <f>IF(ISNA(VLOOKUP(D706,'Standard Smelter Names'!$B$3:$E$187,4,FALSE)),"",VLOOKUP(D706,'Standard Smelter Names'!$B$3:$E$187,4,FALSE))</f>
        <v/>
      </c>
      <c r="G706" s="189"/>
      <c r="H706" s="189"/>
      <c r="I706" s="189"/>
      <c r="J706" s="189"/>
      <c r="K706" s="189"/>
      <c r="L706" s="189"/>
      <c r="M706" s="189"/>
      <c r="N706" s="189"/>
      <c r="O706" s="211"/>
      <c r="P706" s="210"/>
    </row>
    <row r="707" spans="2:16" s="191" customFormat="1" ht="15.75" x14ac:dyDescent="0.25">
      <c r="B707" s="189"/>
      <c r="C707" s="190"/>
      <c r="D707" s="190" t="str">
        <f t="shared" si="20"/>
        <v/>
      </c>
      <c r="E707" s="189" t="str">
        <f t="shared" si="21"/>
        <v/>
      </c>
      <c r="F707" s="189" t="str">
        <f>IF(ISNA(VLOOKUP(D707,'Standard Smelter Names'!$B$3:$E$187,4,FALSE)),"",VLOOKUP(D707,'Standard Smelter Names'!$B$3:$E$187,4,FALSE))</f>
        <v/>
      </c>
      <c r="G707" s="189"/>
      <c r="H707" s="189"/>
      <c r="I707" s="189"/>
      <c r="J707" s="189"/>
      <c r="K707" s="189"/>
      <c r="L707" s="189"/>
      <c r="M707" s="189"/>
      <c r="N707" s="189"/>
      <c r="O707" s="211"/>
      <c r="P707" s="210"/>
    </row>
    <row r="708" spans="2:16" s="191" customFormat="1" ht="15.75" x14ac:dyDescent="0.25">
      <c r="B708" s="189"/>
      <c r="C708" s="190"/>
      <c r="D708" s="190" t="str">
        <f t="shared" si="20"/>
        <v/>
      </c>
      <c r="E708" s="189" t="str">
        <f t="shared" si="21"/>
        <v/>
      </c>
      <c r="F708" s="189" t="str">
        <f>IF(ISNA(VLOOKUP(D708,'Standard Smelter Names'!$B$3:$E$187,4,FALSE)),"",VLOOKUP(D708,'Standard Smelter Names'!$B$3:$E$187,4,FALSE))</f>
        <v/>
      </c>
      <c r="G708" s="189"/>
      <c r="H708" s="189"/>
      <c r="I708" s="189"/>
      <c r="J708" s="189"/>
      <c r="K708" s="189"/>
      <c r="L708" s="189"/>
      <c r="M708" s="189"/>
      <c r="N708" s="189"/>
      <c r="O708" s="211"/>
      <c r="P708" s="210"/>
    </row>
    <row r="709" spans="2:16" s="191" customFormat="1" ht="15.75" x14ac:dyDescent="0.25">
      <c r="B709" s="189"/>
      <c r="C709" s="190"/>
      <c r="D709" s="190" t="str">
        <f t="shared" ref="D709:D772" si="22">IF(ISNA(VLOOKUP(C709,$G$2525:$I$2929,3,FALSE)),"",VLOOKUP(C709,$G$2525:$I$2929,3,FALSE))</f>
        <v/>
      </c>
      <c r="E709" s="189" t="str">
        <f t="shared" ref="E709:E772" si="23">IF(ISNA(VLOOKUP(C709,$G$2525:$I$2929,2,FALSE)),"",VLOOKUP(C709,$G$2525:$I$2929,2,FALSE))</f>
        <v/>
      </c>
      <c r="F709" s="189" t="str">
        <f>IF(ISNA(VLOOKUP(D709,'Standard Smelter Names'!$B$3:$E$187,4,FALSE)),"",VLOOKUP(D709,'Standard Smelter Names'!$B$3:$E$187,4,FALSE))</f>
        <v/>
      </c>
      <c r="G709" s="189"/>
      <c r="H709" s="189"/>
      <c r="I709" s="189"/>
      <c r="J709" s="189"/>
      <c r="K709" s="189"/>
      <c r="L709" s="189"/>
      <c r="M709" s="189"/>
      <c r="N709" s="189"/>
      <c r="O709" s="211"/>
      <c r="P709" s="210"/>
    </row>
    <row r="710" spans="2:16" s="191" customFormat="1" ht="15.75" x14ac:dyDescent="0.25">
      <c r="B710" s="189"/>
      <c r="C710" s="190"/>
      <c r="D710" s="190" t="str">
        <f t="shared" si="22"/>
        <v/>
      </c>
      <c r="E710" s="189" t="str">
        <f t="shared" si="23"/>
        <v/>
      </c>
      <c r="F710" s="189" t="str">
        <f>IF(ISNA(VLOOKUP(D710,'Standard Smelter Names'!$B$3:$E$187,4,FALSE)),"",VLOOKUP(D710,'Standard Smelter Names'!$B$3:$E$187,4,FALSE))</f>
        <v/>
      </c>
      <c r="G710" s="189"/>
      <c r="H710" s="189"/>
      <c r="I710" s="189"/>
      <c r="J710" s="189"/>
      <c r="K710" s="189"/>
      <c r="L710" s="189"/>
      <c r="M710" s="189"/>
      <c r="N710" s="189"/>
      <c r="O710" s="211"/>
      <c r="P710" s="210"/>
    </row>
    <row r="711" spans="2:16" s="191" customFormat="1" ht="15.75" x14ac:dyDescent="0.25">
      <c r="B711" s="189"/>
      <c r="C711" s="190"/>
      <c r="D711" s="190" t="str">
        <f t="shared" si="22"/>
        <v/>
      </c>
      <c r="E711" s="189" t="str">
        <f t="shared" si="23"/>
        <v/>
      </c>
      <c r="F711" s="189" t="str">
        <f>IF(ISNA(VLOOKUP(D711,'Standard Smelter Names'!$B$3:$E$187,4,FALSE)),"",VLOOKUP(D711,'Standard Smelter Names'!$B$3:$E$187,4,FALSE))</f>
        <v/>
      </c>
      <c r="G711" s="189"/>
      <c r="H711" s="189"/>
      <c r="I711" s="189"/>
      <c r="J711" s="189"/>
      <c r="K711" s="189"/>
      <c r="L711" s="189"/>
      <c r="M711" s="189"/>
      <c r="N711" s="189"/>
      <c r="O711" s="211"/>
      <c r="P711" s="210"/>
    </row>
    <row r="712" spans="2:16" s="191" customFormat="1" ht="15.75" x14ac:dyDescent="0.25">
      <c r="B712" s="189"/>
      <c r="C712" s="190"/>
      <c r="D712" s="190" t="str">
        <f t="shared" si="22"/>
        <v/>
      </c>
      <c r="E712" s="189" t="str">
        <f t="shared" si="23"/>
        <v/>
      </c>
      <c r="F712" s="189" t="str">
        <f>IF(ISNA(VLOOKUP(D712,'Standard Smelter Names'!$B$3:$E$187,4,FALSE)),"",VLOOKUP(D712,'Standard Smelter Names'!$B$3:$E$187,4,FALSE))</f>
        <v/>
      </c>
      <c r="G712" s="189"/>
      <c r="H712" s="189"/>
      <c r="I712" s="189"/>
      <c r="J712" s="189"/>
      <c r="K712" s="189"/>
      <c r="L712" s="189"/>
      <c r="M712" s="189"/>
      <c r="N712" s="189"/>
      <c r="O712" s="211"/>
      <c r="P712" s="210"/>
    </row>
    <row r="713" spans="2:16" s="191" customFormat="1" ht="15.75" x14ac:dyDescent="0.25">
      <c r="B713" s="189"/>
      <c r="C713" s="190"/>
      <c r="D713" s="190" t="str">
        <f t="shared" si="22"/>
        <v/>
      </c>
      <c r="E713" s="189" t="str">
        <f t="shared" si="23"/>
        <v/>
      </c>
      <c r="F713" s="189" t="str">
        <f>IF(ISNA(VLOOKUP(D713,'Standard Smelter Names'!$B$3:$E$187,4,FALSE)),"",VLOOKUP(D713,'Standard Smelter Names'!$B$3:$E$187,4,FALSE))</f>
        <v/>
      </c>
      <c r="G713" s="189"/>
      <c r="H713" s="189"/>
      <c r="I713" s="189"/>
      <c r="J713" s="189"/>
      <c r="K713" s="189"/>
      <c r="L713" s="189"/>
      <c r="M713" s="189"/>
      <c r="N713" s="189"/>
      <c r="O713" s="211"/>
      <c r="P713" s="210"/>
    </row>
    <row r="714" spans="2:16" s="191" customFormat="1" ht="15.75" x14ac:dyDescent="0.25">
      <c r="B714" s="189"/>
      <c r="C714" s="190"/>
      <c r="D714" s="190" t="str">
        <f t="shared" si="22"/>
        <v/>
      </c>
      <c r="E714" s="189" t="str">
        <f t="shared" si="23"/>
        <v/>
      </c>
      <c r="F714" s="189" t="str">
        <f>IF(ISNA(VLOOKUP(D714,'Standard Smelter Names'!$B$3:$E$187,4,FALSE)),"",VLOOKUP(D714,'Standard Smelter Names'!$B$3:$E$187,4,FALSE))</f>
        <v/>
      </c>
      <c r="G714" s="189"/>
      <c r="H714" s="189"/>
      <c r="I714" s="189"/>
      <c r="J714" s="189"/>
      <c r="K714" s="189"/>
      <c r="L714" s="189"/>
      <c r="M714" s="189"/>
      <c r="N714" s="189"/>
      <c r="O714" s="211"/>
      <c r="P714" s="210"/>
    </row>
    <row r="715" spans="2:16" s="191" customFormat="1" ht="15.75" x14ac:dyDescent="0.25">
      <c r="B715" s="189"/>
      <c r="C715" s="190"/>
      <c r="D715" s="190" t="str">
        <f t="shared" si="22"/>
        <v/>
      </c>
      <c r="E715" s="189" t="str">
        <f t="shared" si="23"/>
        <v/>
      </c>
      <c r="F715" s="189" t="str">
        <f>IF(ISNA(VLOOKUP(D715,'Standard Smelter Names'!$B$3:$E$187,4,FALSE)),"",VLOOKUP(D715,'Standard Smelter Names'!$B$3:$E$187,4,FALSE))</f>
        <v/>
      </c>
      <c r="G715" s="189"/>
      <c r="H715" s="189"/>
      <c r="I715" s="189"/>
      <c r="J715" s="189"/>
      <c r="K715" s="189"/>
      <c r="L715" s="189"/>
      <c r="M715" s="189"/>
      <c r="N715" s="189"/>
      <c r="O715" s="211"/>
      <c r="P715" s="210"/>
    </row>
    <row r="716" spans="2:16" s="191" customFormat="1" ht="15.75" x14ac:dyDescent="0.25">
      <c r="B716" s="189"/>
      <c r="C716" s="190"/>
      <c r="D716" s="190" t="str">
        <f t="shared" si="22"/>
        <v/>
      </c>
      <c r="E716" s="189" t="str">
        <f t="shared" si="23"/>
        <v/>
      </c>
      <c r="F716" s="189" t="str">
        <f>IF(ISNA(VLOOKUP(D716,'Standard Smelter Names'!$B$3:$E$187,4,FALSE)),"",VLOOKUP(D716,'Standard Smelter Names'!$B$3:$E$187,4,FALSE))</f>
        <v/>
      </c>
      <c r="G716" s="189"/>
      <c r="H716" s="189"/>
      <c r="I716" s="189"/>
      <c r="J716" s="189"/>
      <c r="K716" s="189"/>
      <c r="L716" s="189"/>
      <c r="M716" s="189"/>
      <c r="N716" s="189"/>
      <c r="O716" s="211"/>
      <c r="P716" s="210"/>
    </row>
    <row r="717" spans="2:16" s="191" customFormat="1" ht="15.75" x14ac:dyDescent="0.25">
      <c r="B717" s="189"/>
      <c r="C717" s="190"/>
      <c r="D717" s="190" t="str">
        <f t="shared" si="22"/>
        <v/>
      </c>
      <c r="E717" s="189" t="str">
        <f t="shared" si="23"/>
        <v/>
      </c>
      <c r="F717" s="189" t="str">
        <f>IF(ISNA(VLOOKUP(D717,'Standard Smelter Names'!$B$3:$E$187,4,FALSE)),"",VLOOKUP(D717,'Standard Smelter Names'!$B$3:$E$187,4,FALSE))</f>
        <v/>
      </c>
      <c r="G717" s="189"/>
      <c r="H717" s="189"/>
      <c r="I717" s="189"/>
      <c r="J717" s="189"/>
      <c r="K717" s="189"/>
      <c r="L717" s="189"/>
      <c r="M717" s="189"/>
      <c r="N717" s="189"/>
      <c r="O717" s="211"/>
      <c r="P717" s="210"/>
    </row>
    <row r="718" spans="2:16" s="191" customFormat="1" ht="15.75" x14ac:dyDescent="0.25">
      <c r="B718" s="189"/>
      <c r="C718" s="190"/>
      <c r="D718" s="190" t="str">
        <f t="shared" si="22"/>
        <v/>
      </c>
      <c r="E718" s="189" t="str">
        <f t="shared" si="23"/>
        <v/>
      </c>
      <c r="F718" s="189" t="str">
        <f>IF(ISNA(VLOOKUP(D718,'Standard Smelter Names'!$B$3:$E$187,4,FALSE)),"",VLOOKUP(D718,'Standard Smelter Names'!$B$3:$E$187,4,FALSE))</f>
        <v/>
      </c>
      <c r="G718" s="189"/>
      <c r="H718" s="189"/>
      <c r="I718" s="189"/>
      <c r="J718" s="189"/>
      <c r="K718" s="189"/>
      <c r="L718" s="189"/>
      <c r="M718" s="189"/>
      <c r="N718" s="189"/>
      <c r="O718" s="211"/>
      <c r="P718" s="210"/>
    </row>
    <row r="719" spans="2:16" s="191" customFormat="1" ht="15.75" x14ac:dyDescent="0.25">
      <c r="B719" s="189"/>
      <c r="C719" s="190"/>
      <c r="D719" s="190" t="str">
        <f t="shared" si="22"/>
        <v/>
      </c>
      <c r="E719" s="189" t="str">
        <f t="shared" si="23"/>
        <v/>
      </c>
      <c r="F719" s="189" t="str">
        <f>IF(ISNA(VLOOKUP(D719,'Standard Smelter Names'!$B$3:$E$187,4,FALSE)),"",VLOOKUP(D719,'Standard Smelter Names'!$B$3:$E$187,4,FALSE))</f>
        <v/>
      </c>
      <c r="G719" s="189"/>
      <c r="H719" s="189"/>
      <c r="I719" s="189"/>
      <c r="J719" s="189"/>
      <c r="K719" s="189"/>
      <c r="L719" s="189"/>
      <c r="M719" s="189"/>
      <c r="N719" s="189"/>
      <c r="O719" s="211"/>
      <c r="P719" s="210"/>
    </row>
    <row r="720" spans="2:16" s="191" customFormat="1" ht="15.75" x14ac:dyDescent="0.25">
      <c r="B720" s="189"/>
      <c r="C720" s="190"/>
      <c r="D720" s="190" t="str">
        <f t="shared" si="22"/>
        <v/>
      </c>
      <c r="E720" s="189" t="str">
        <f t="shared" si="23"/>
        <v/>
      </c>
      <c r="F720" s="189" t="str">
        <f>IF(ISNA(VLOOKUP(D720,'Standard Smelter Names'!$B$3:$E$187,4,FALSE)),"",VLOOKUP(D720,'Standard Smelter Names'!$B$3:$E$187,4,FALSE))</f>
        <v/>
      </c>
      <c r="G720" s="189"/>
      <c r="H720" s="189"/>
      <c r="I720" s="189"/>
      <c r="J720" s="189"/>
      <c r="K720" s="189"/>
      <c r="L720" s="189"/>
      <c r="M720" s="189"/>
      <c r="N720" s="189"/>
      <c r="O720" s="211"/>
      <c r="P720" s="210"/>
    </row>
    <row r="721" spans="2:16" s="191" customFormat="1" ht="15.75" x14ac:dyDescent="0.25">
      <c r="B721" s="189"/>
      <c r="C721" s="190"/>
      <c r="D721" s="190" t="str">
        <f t="shared" si="22"/>
        <v/>
      </c>
      <c r="E721" s="189" t="str">
        <f t="shared" si="23"/>
        <v/>
      </c>
      <c r="F721" s="189" t="str">
        <f>IF(ISNA(VLOOKUP(D721,'Standard Smelter Names'!$B$3:$E$187,4,FALSE)),"",VLOOKUP(D721,'Standard Smelter Names'!$B$3:$E$187,4,FALSE))</f>
        <v/>
      </c>
      <c r="G721" s="189"/>
      <c r="H721" s="189"/>
      <c r="I721" s="189"/>
      <c r="J721" s="189"/>
      <c r="K721" s="189"/>
      <c r="L721" s="189"/>
      <c r="M721" s="189"/>
      <c r="N721" s="189"/>
      <c r="O721" s="211"/>
      <c r="P721" s="210"/>
    </row>
    <row r="722" spans="2:16" s="191" customFormat="1" ht="15.75" x14ac:dyDescent="0.25">
      <c r="B722" s="189"/>
      <c r="C722" s="190"/>
      <c r="D722" s="190" t="str">
        <f t="shared" si="22"/>
        <v/>
      </c>
      <c r="E722" s="189" t="str">
        <f t="shared" si="23"/>
        <v/>
      </c>
      <c r="F722" s="189" t="str">
        <f>IF(ISNA(VLOOKUP(D722,'Standard Smelter Names'!$B$3:$E$187,4,FALSE)),"",VLOOKUP(D722,'Standard Smelter Names'!$B$3:$E$187,4,FALSE))</f>
        <v/>
      </c>
      <c r="G722" s="189"/>
      <c r="H722" s="189"/>
      <c r="I722" s="189"/>
      <c r="J722" s="189"/>
      <c r="K722" s="189"/>
      <c r="L722" s="189"/>
      <c r="M722" s="189"/>
      <c r="N722" s="189"/>
      <c r="O722" s="211"/>
      <c r="P722" s="210"/>
    </row>
    <row r="723" spans="2:16" s="191" customFormat="1" ht="15.75" x14ac:dyDescent="0.25">
      <c r="B723" s="189"/>
      <c r="C723" s="190"/>
      <c r="D723" s="190" t="str">
        <f t="shared" si="22"/>
        <v/>
      </c>
      <c r="E723" s="189" t="str">
        <f t="shared" si="23"/>
        <v/>
      </c>
      <c r="F723" s="189" t="str">
        <f>IF(ISNA(VLOOKUP(D723,'Standard Smelter Names'!$B$3:$E$187,4,FALSE)),"",VLOOKUP(D723,'Standard Smelter Names'!$B$3:$E$187,4,FALSE))</f>
        <v/>
      </c>
      <c r="G723" s="189"/>
      <c r="H723" s="189"/>
      <c r="I723" s="189"/>
      <c r="J723" s="189"/>
      <c r="K723" s="189"/>
      <c r="L723" s="189"/>
      <c r="M723" s="189"/>
      <c r="N723" s="189"/>
      <c r="O723" s="211"/>
      <c r="P723" s="210"/>
    </row>
    <row r="724" spans="2:16" s="191" customFormat="1" ht="15.75" x14ac:dyDescent="0.25">
      <c r="B724" s="189"/>
      <c r="C724" s="190"/>
      <c r="D724" s="190" t="str">
        <f t="shared" si="22"/>
        <v/>
      </c>
      <c r="E724" s="189" t="str">
        <f t="shared" si="23"/>
        <v/>
      </c>
      <c r="F724" s="189" t="str">
        <f>IF(ISNA(VLOOKUP(D724,'Standard Smelter Names'!$B$3:$E$187,4,FALSE)),"",VLOOKUP(D724,'Standard Smelter Names'!$B$3:$E$187,4,FALSE))</f>
        <v/>
      </c>
      <c r="G724" s="189"/>
      <c r="H724" s="189"/>
      <c r="I724" s="189"/>
      <c r="J724" s="189"/>
      <c r="K724" s="189"/>
      <c r="L724" s="189"/>
      <c r="M724" s="189"/>
      <c r="N724" s="189"/>
      <c r="O724" s="211"/>
      <c r="P724" s="210"/>
    </row>
    <row r="725" spans="2:16" s="191" customFormat="1" ht="15.75" x14ac:dyDescent="0.25">
      <c r="B725" s="189"/>
      <c r="C725" s="190"/>
      <c r="D725" s="190" t="str">
        <f t="shared" si="22"/>
        <v/>
      </c>
      <c r="E725" s="189" t="str">
        <f t="shared" si="23"/>
        <v/>
      </c>
      <c r="F725" s="189" t="str">
        <f>IF(ISNA(VLOOKUP(D725,'Standard Smelter Names'!$B$3:$E$187,4,FALSE)),"",VLOOKUP(D725,'Standard Smelter Names'!$B$3:$E$187,4,FALSE))</f>
        <v/>
      </c>
      <c r="G725" s="189"/>
      <c r="H725" s="189"/>
      <c r="I725" s="189"/>
      <c r="J725" s="189"/>
      <c r="K725" s="189"/>
      <c r="L725" s="189"/>
      <c r="M725" s="189"/>
      <c r="N725" s="189"/>
      <c r="O725" s="211"/>
      <c r="P725" s="210"/>
    </row>
    <row r="726" spans="2:16" s="191" customFormat="1" ht="15.75" x14ac:dyDescent="0.25">
      <c r="B726" s="189"/>
      <c r="C726" s="190"/>
      <c r="D726" s="190" t="str">
        <f t="shared" si="22"/>
        <v/>
      </c>
      <c r="E726" s="189" t="str">
        <f t="shared" si="23"/>
        <v/>
      </c>
      <c r="F726" s="189" t="str">
        <f>IF(ISNA(VLOOKUP(D726,'Standard Smelter Names'!$B$3:$E$187,4,FALSE)),"",VLOOKUP(D726,'Standard Smelter Names'!$B$3:$E$187,4,FALSE))</f>
        <v/>
      </c>
      <c r="G726" s="189"/>
      <c r="H726" s="189"/>
      <c r="I726" s="189"/>
      <c r="J726" s="189"/>
      <c r="K726" s="189"/>
      <c r="L726" s="189"/>
      <c r="M726" s="189"/>
      <c r="N726" s="189"/>
      <c r="O726" s="211"/>
      <c r="P726" s="210"/>
    </row>
    <row r="727" spans="2:16" s="191" customFormat="1" ht="15.75" x14ac:dyDescent="0.25">
      <c r="B727" s="189"/>
      <c r="C727" s="190"/>
      <c r="D727" s="190" t="str">
        <f t="shared" si="22"/>
        <v/>
      </c>
      <c r="E727" s="189" t="str">
        <f t="shared" si="23"/>
        <v/>
      </c>
      <c r="F727" s="189" t="str">
        <f>IF(ISNA(VLOOKUP(D727,'Standard Smelter Names'!$B$3:$E$187,4,FALSE)),"",VLOOKUP(D727,'Standard Smelter Names'!$B$3:$E$187,4,FALSE))</f>
        <v/>
      </c>
      <c r="G727" s="189"/>
      <c r="H727" s="189"/>
      <c r="I727" s="189"/>
      <c r="J727" s="189"/>
      <c r="K727" s="189"/>
      <c r="L727" s="189"/>
      <c r="M727" s="189"/>
      <c r="N727" s="189"/>
      <c r="O727" s="211"/>
      <c r="P727" s="210"/>
    </row>
    <row r="728" spans="2:16" s="191" customFormat="1" ht="15.75" x14ac:dyDescent="0.25">
      <c r="B728" s="189"/>
      <c r="C728" s="190"/>
      <c r="D728" s="190" t="str">
        <f t="shared" si="22"/>
        <v/>
      </c>
      <c r="E728" s="189" t="str">
        <f t="shared" si="23"/>
        <v/>
      </c>
      <c r="F728" s="189" t="str">
        <f>IF(ISNA(VLOOKUP(D728,'Standard Smelter Names'!$B$3:$E$187,4,FALSE)),"",VLOOKUP(D728,'Standard Smelter Names'!$B$3:$E$187,4,FALSE))</f>
        <v/>
      </c>
      <c r="G728" s="189"/>
      <c r="H728" s="189"/>
      <c r="I728" s="189"/>
      <c r="J728" s="189"/>
      <c r="K728" s="189"/>
      <c r="L728" s="189"/>
      <c r="M728" s="189"/>
      <c r="N728" s="189"/>
      <c r="O728" s="211"/>
      <c r="P728" s="210"/>
    </row>
    <row r="729" spans="2:16" s="191" customFormat="1" ht="15.75" x14ac:dyDescent="0.25">
      <c r="B729" s="189"/>
      <c r="C729" s="190"/>
      <c r="D729" s="190" t="str">
        <f t="shared" si="22"/>
        <v/>
      </c>
      <c r="E729" s="189" t="str">
        <f t="shared" si="23"/>
        <v/>
      </c>
      <c r="F729" s="189" t="str">
        <f>IF(ISNA(VLOOKUP(D729,'Standard Smelter Names'!$B$3:$E$187,4,FALSE)),"",VLOOKUP(D729,'Standard Smelter Names'!$B$3:$E$187,4,FALSE))</f>
        <v/>
      </c>
      <c r="G729" s="189"/>
      <c r="H729" s="189"/>
      <c r="I729" s="189"/>
      <c r="J729" s="189"/>
      <c r="K729" s="189"/>
      <c r="L729" s="189"/>
      <c r="M729" s="189"/>
      <c r="N729" s="189"/>
      <c r="O729" s="211"/>
      <c r="P729" s="210"/>
    </row>
    <row r="730" spans="2:16" s="191" customFormat="1" ht="15.75" x14ac:dyDescent="0.25">
      <c r="B730" s="189"/>
      <c r="C730" s="190"/>
      <c r="D730" s="190" t="str">
        <f t="shared" si="22"/>
        <v/>
      </c>
      <c r="E730" s="189" t="str">
        <f t="shared" si="23"/>
        <v/>
      </c>
      <c r="F730" s="189" t="str">
        <f>IF(ISNA(VLOOKUP(D730,'Standard Smelter Names'!$B$3:$E$187,4,FALSE)),"",VLOOKUP(D730,'Standard Smelter Names'!$B$3:$E$187,4,FALSE))</f>
        <v/>
      </c>
      <c r="G730" s="189"/>
      <c r="H730" s="189"/>
      <c r="I730" s="189"/>
      <c r="J730" s="189"/>
      <c r="K730" s="189"/>
      <c r="L730" s="189"/>
      <c r="M730" s="189"/>
      <c r="N730" s="189"/>
      <c r="O730" s="211"/>
      <c r="P730" s="210"/>
    </row>
    <row r="731" spans="2:16" s="191" customFormat="1" ht="15.75" x14ac:dyDescent="0.25">
      <c r="B731" s="189"/>
      <c r="C731" s="190"/>
      <c r="D731" s="190" t="str">
        <f t="shared" si="22"/>
        <v/>
      </c>
      <c r="E731" s="189" t="str">
        <f t="shared" si="23"/>
        <v/>
      </c>
      <c r="F731" s="189" t="str">
        <f>IF(ISNA(VLOOKUP(D731,'Standard Smelter Names'!$B$3:$E$187,4,FALSE)),"",VLOOKUP(D731,'Standard Smelter Names'!$B$3:$E$187,4,FALSE))</f>
        <v/>
      </c>
      <c r="G731" s="189"/>
      <c r="H731" s="189"/>
      <c r="I731" s="189"/>
      <c r="J731" s="189"/>
      <c r="K731" s="189"/>
      <c r="L731" s="189"/>
      <c r="M731" s="189"/>
      <c r="N731" s="189"/>
      <c r="O731" s="211"/>
      <c r="P731" s="210"/>
    </row>
    <row r="732" spans="2:16" s="191" customFormat="1" ht="15.75" x14ac:dyDescent="0.25">
      <c r="B732" s="189"/>
      <c r="C732" s="190"/>
      <c r="D732" s="190" t="str">
        <f t="shared" si="22"/>
        <v/>
      </c>
      <c r="E732" s="189" t="str">
        <f t="shared" si="23"/>
        <v/>
      </c>
      <c r="F732" s="189" t="str">
        <f>IF(ISNA(VLOOKUP(D732,'Standard Smelter Names'!$B$3:$E$187,4,FALSE)),"",VLOOKUP(D732,'Standard Smelter Names'!$B$3:$E$187,4,FALSE))</f>
        <v/>
      </c>
      <c r="G732" s="189"/>
      <c r="H732" s="189"/>
      <c r="I732" s="189"/>
      <c r="J732" s="189"/>
      <c r="K732" s="189"/>
      <c r="L732" s="189"/>
      <c r="M732" s="189"/>
      <c r="N732" s="189"/>
      <c r="O732" s="211"/>
      <c r="P732" s="210"/>
    </row>
    <row r="733" spans="2:16" s="191" customFormat="1" ht="15.75" x14ac:dyDescent="0.25">
      <c r="B733" s="189"/>
      <c r="C733" s="190"/>
      <c r="D733" s="190" t="str">
        <f t="shared" si="22"/>
        <v/>
      </c>
      <c r="E733" s="189" t="str">
        <f t="shared" si="23"/>
        <v/>
      </c>
      <c r="F733" s="189" t="str">
        <f>IF(ISNA(VLOOKUP(D733,'Standard Smelter Names'!$B$3:$E$187,4,FALSE)),"",VLOOKUP(D733,'Standard Smelter Names'!$B$3:$E$187,4,FALSE))</f>
        <v/>
      </c>
      <c r="G733" s="189"/>
      <c r="H733" s="189"/>
      <c r="I733" s="189"/>
      <c r="J733" s="189"/>
      <c r="K733" s="189"/>
      <c r="L733" s="189"/>
      <c r="M733" s="189"/>
      <c r="N733" s="189"/>
      <c r="O733" s="211"/>
      <c r="P733" s="210"/>
    </row>
    <row r="734" spans="2:16" s="191" customFormat="1" ht="15.75" x14ac:dyDescent="0.25">
      <c r="B734" s="189"/>
      <c r="C734" s="190"/>
      <c r="D734" s="190" t="str">
        <f t="shared" si="22"/>
        <v/>
      </c>
      <c r="E734" s="189" t="str">
        <f t="shared" si="23"/>
        <v/>
      </c>
      <c r="F734" s="189" t="str">
        <f>IF(ISNA(VLOOKUP(D734,'Standard Smelter Names'!$B$3:$E$187,4,FALSE)),"",VLOOKUP(D734,'Standard Smelter Names'!$B$3:$E$187,4,FALSE))</f>
        <v/>
      </c>
      <c r="G734" s="189"/>
      <c r="H734" s="189"/>
      <c r="I734" s="189"/>
      <c r="J734" s="189"/>
      <c r="K734" s="189"/>
      <c r="L734" s="189"/>
      <c r="M734" s="189"/>
      <c r="N734" s="189"/>
      <c r="O734" s="211"/>
      <c r="P734" s="210"/>
    </row>
    <row r="735" spans="2:16" s="191" customFormat="1" ht="15.75" x14ac:dyDescent="0.25">
      <c r="B735" s="189"/>
      <c r="C735" s="190"/>
      <c r="D735" s="190" t="str">
        <f t="shared" si="22"/>
        <v/>
      </c>
      <c r="E735" s="189" t="str">
        <f t="shared" si="23"/>
        <v/>
      </c>
      <c r="F735" s="189" t="str">
        <f>IF(ISNA(VLOOKUP(D735,'Standard Smelter Names'!$B$3:$E$187,4,FALSE)),"",VLOOKUP(D735,'Standard Smelter Names'!$B$3:$E$187,4,FALSE))</f>
        <v/>
      </c>
      <c r="G735" s="189"/>
      <c r="H735" s="189"/>
      <c r="I735" s="189"/>
      <c r="J735" s="189"/>
      <c r="K735" s="189"/>
      <c r="L735" s="189"/>
      <c r="M735" s="189"/>
      <c r="N735" s="189"/>
      <c r="O735" s="211"/>
      <c r="P735" s="210"/>
    </row>
    <row r="736" spans="2:16" s="191" customFormat="1" ht="15.75" x14ac:dyDescent="0.25">
      <c r="B736" s="189"/>
      <c r="C736" s="190"/>
      <c r="D736" s="190" t="str">
        <f t="shared" si="22"/>
        <v/>
      </c>
      <c r="E736" s="189" t="str">
        <f t="shared" si="23"/>
        <v/>
      </c>
      <c r="F736" s="189" t="str">
        <f>IF(ISNA(VLOOKUP(D736,'Standard Smelter Names'!$B$3:$E$187,4,FALSE)),"",VLOOKUP(D736,'Standard Smelter Names'!$B$3:$E$187,4,FALSE))</f>
        <v/>
      </c>
      <c r="G736" s="189"/>
      <c r="H736" s="189"/>
      <c r="I736" s="189"/>
      <c r="J736" s="189"/>
      <c r="K736" s="189"/>
      <c r="L736" s="189"/>
      <c r="M736" s="189"/>
      <c r="N736" s="189"/>
      <c r="O736" s="211"/>
      <c r="P736" s="210"/>
    </row>
    <row r="737" spans="2:16" s="191" customFormat="1" ht="15.75" x14ac:dyDescent="0.25">
      <c r="B737" s="189"/>
      <c r="C737" s="190"/>
      <c r="D737" s="190" t="str">
        <f t="shared" si="22"/>
        <v/>
      </c>
      <c r="E737" s="189" t="str">
        <f t="shared" si="23"/>
        <v/>
      </c>
      <c r="F737" s="189" t="str">
        <f>IF(ISNA(VLOOKUP(D737,'Standard Smelter Names'!$B$3:$E$187,4,FALSE)),"",VLOOKUP(D737,'Standard Smelter Names'!$B$3:$E$187,4,FALSE))</f>
        <v/>
      </c>
      <c r="G737" s="189"/>
      <c r="H737" s="189"/>
      <c r="I737" s="189"/>
      <c r="J737" s="189"/>
      <c r="K737" s="189"/>
      <c r="L737" s="189"/>
      <c r="M737" s="189"/>
      <c r="N737" s="189"/>
      <c r="O737" s="211"/>
      <c r="P737" s="210"/>
    </row>
    <row r="738" spans="2:16" s="191" customFormat="1" ht="15.75" x14ac:dyDescent="0.25">
      <c r="B738" s="189"/>
      <c r="C738" s="190"/>
      <c r="D738" s="190" t="str">
        <f t="shared" si="22"/>
        <v/>
      </c>
      <c r="E738" s="189" t="str">
        <f t="shared" si="23"/>
        <v/>
      </c>
      <c r="F738" s="189" t="str">
        <f>IF(ISNA(VLOOKUP(D738,'Standard Smelter Names'!$B$3:$E$187,4,FALSE)),"",VLOOKUP(D738,'Standard Smelter Names'!$B$3:$E$187,4,FALSE))</f>
        <v/>
      </c>
      <c r="G738" s="189"/>
      <c r="H738" s="189"/>
      <c r="I738" s="189"/>
      <c r="J738" s="189"/>
      <c r="K738" s="189"/>
      <c r="L738" s="189"/>
      <c r="M738" s="189"/>
      <c r="N738" s="189"/>
      <c r="O738" s="211"/>
      <c r="P738" s="210"/>
    </row>
    <row r="739" spans="2:16" s="191" customFormat="1" ht="15.75" x14ac:dyDescent="0.25">
      <c r="B739" s="189"/>
      <c r="C739" s="190"/>
      <c r="D739" s="190" t="str">
        <f t="shared" si="22"/>
        <v/>
      </c>
      <c r="E739" s="189" t="str">
        <f t="shared" si="23"/>
        <v/>
      </c>
      <c r="F739" s="189" t="str">
        <f>IF(ISNA(VLOOKUP(D739,'Standard Smelter Names'!$B$3:$E$187,4,FALSE)),"",VLOOKUP(D739,'Standard Smelter Names'!$B$3:$E$187,4,FALSE))</f>
        <v/>
      </c>
      <c r="G739" s="189"/>
      <c r="H739" s="189"/>
      <c r="I739" s="189"/>
      <c r="J739" s="189"/>
      <c r="K739" s="189"/>
      <c r="L739" s="189"/>
      <c r="M739" s="189"/>
      <c r="N739" s="189"/>
      <c r="O739" s="211"/>
      <c r="P739" s="210"/>
    </row>
    <row r="740" spans="2:16" s="191" customFormat="1" ht="15.75" x14ac:dyDescent="0.25">
      <c r="B740" s="189"/>
      <c r="C740" s="190"/>
      <c r="D740" s="190" t="str">
        <f t="shared" si="22"/>
        <v/>
      </c>
      <c r="E740" s="189" t="str">
        <f t="shared" si="23"/>
        <v/>
      </c>
      <c r="F740" s="189" t="str">
        <f>IF(ISNA(VLOOKUP(D740,'Standard Smelter Names'!$B$3:$E$187,4,FALSE)),"",VLOOKUP(D740,'Standard Smelter Names'!$B$3:$E$187,4,FALSE))</f>
        <v/>
      </c>
      <c r="G740" s="189"/>
      <c r="H740" s="189"/>
      <c r="I740" s="189"/>
      <c r="J740" s="189"/>
      <c r="K740" s="189"/>
      <c r="L740" s="189"/>
      <c r="M740" s="189"/>
      <c r="N740" s="189"/>
      <c r="O740" s="211"/>
      <c r="P740" s="210"/>
    </row>
    <row r="741" spans="2:16" s="191" customFormat="1" ht="15.75" x14ac:dyDescent="0.25">
      <c r="B741" s="189"/>
      <c r="C741" s="190"/>
      <c r="D741" s="190" t="str">
        <f t="shared" si="22"/>
        <v/>
      </c>
      <c r="E741" s="189" t="str">
        <f t="shared" si="23"/>
        <v/>
      </c>
      <c r="F741" s="189" t="str">
        <f>IF(ISNA(VLOOKUP(D741,'Standard Smelter Names'!$B$3:$E$187,4,FALSE)),"",VLOOKUP(D741,'Standard Smelter Names'!$B$3:$E$187,4,FALSE))</f>
        <v/>
      </c>
      <c r="G741" s="189"/>
      <c r="H741" s="189"/>
      <c r="I741" s="189"/>
      <c r="J741" s="189"/>
      <c r="K741" s="189"/>
      <c r="L741" s="189"/>
      <c r="M741" s="189"/>
      <c r="N741" s="189"/>
      <c r="O741" s="211"/>
      <c r="P741" s="210"/>
    </row>
    <row r="742" spans="2:16" s="191" customFormat="1" ht="15.75" x14ac:dyDescent="0.25">
      <c r="B742" s="189"/>
      <c r="C742" s="190"/>
      <c r="D742" s="190" t="str">
        <f t="shared" si="22"/>
        <v/>
      </c>
      <c r="E742" s="189" t="str">
        <f t="shared" si="23"/>
        <v/>
      </c>
      <c r="F742" s="189" t="str">
        <f>IF(ISNA(VLOOKUP(D742,'Standard Smelter Names'!$B$3:$E$187,4,FALSE)),"",VLOOKUP(D742,'Standard Smelter Names'!$B$3:$E$187,4,FALSE))</f>
        <v/>
      </c>
      <c r="G742" s="189"/>
      <c r="H742" s="189"/>
      <c r="I742" s="189"/>
      <c r="J742" s="189"/>
      <c r="K742" s="189"/>
      <c r="L742" s="189"/>
      <c r="M742" s="189"/>
      <c r="N742" s="189"/>
      <c r="O742" s="211"/>
      <c r="P742" s="210"/>
    </row>
    <row r="743" spans="2:16" s="191" customFormat="1" ht="15.75" x14ac:dyDescent="0.25">
      <c r="B743" s="189"/>
      <c r="C743" s="190"/>
      <c r="D743" s="190" t="str">
        <f t="shared" si="22"/>
        <v/>
      </c>
      <c r="E743" s="189" t="str">
        <f t="shared" si="23"/>
        <v/>
      </c>
      <c r="F743" s="189" t="str">
        <f>IF(ISNA(VLOOKUP(D743,'Standard Smelter Names'!$B$3:$E$187,4,FALSE)),"",VLOOKUP(D743,'Standard Smelter Names'!$B$3:$E$187,4,FALSE))</f>
        <v/>
      </c>
      <c r="G743" s="189"/>
      <c r="H743" s="189"/>
      <c r="I743" s="189"/>
      <c r="J743" s="189"/>
      <c r="K743" s="189"/>
      <c r="L743" s="189"/>
      <c r="M743" s="189"/>
      <c r="N743" s="189"/>
      <c r="O743" s="211"/>
      <c r="P743" s="210"/>
    </row>
    <row r="744" spans="2:16" s="191" customFormat="1" ht="15.75" x14ac:dyDescent="0.25">
      <c r="B744" s="189"/>
      <c r="C744" s="190"/>
      <c r="D744" s="190" t="str">
        <f t="shared" si="22"/>
        <v/>
      </c>
      <c r="E744" s="189" t="str">
        <f t="shared" si="23"/>
        <v/>
      </c>
      <c r="F744" s="189" t="str">
        <f>IF(ISNA(VLOOKUP(D744,'Standard Smelter Names'!$B$3:$E$187,4,FALSE)),"",VLOOKUP(D744,'Standard Smelter Names'!$B$3:$E$187,4,FALSE))</f>
        <v/>
      </c>
      <c r="G744" s="189"/>
      <c r="H744" s="189"/>
      <c r="I744" s="189"/>
      <c r="J744" s="189"/>
      <c r="K744" s="189"/>
      <c r="L744" s="189"/>
      <c r="M744" s="189"/>
      <c r="N744" s="189"/>
      <c r="O744" s="211"/>
      <c r="P744" s="210"/>
    </row>
    <row r="745" spans="2:16" s="191" customFormat="1" ht="15.75" x14ac:dyDescent="0.25">
      <c r="B745" s="189"/>
      <c r="C745" s="190"/>
      <c r="D745" s="190" t="str">
        <f t="shared" si="22"/>
        <v/>
      </c>
      <c r="E745" s="189" t="str">
        <f t="shared" si="23"/>
        <v/>
      </c>
      <c r="F745" s="189" t="str">
        <f>IF(ISNA(VLOOKUP(D745,'Standard Smelter Names'!$B$3:$E$187,4,FALSE)),"",VLOOKUP(D745,'Standard Smelter Names'!$B$3:$E$187,4,FALSE))</f>
        <v/>
      </c>
      <c r="G745" s="189"/>
      <c r="H745" s="189"/>
      <c r="I745" s="189"/>
      <c r="J745" s="189"/>
      <c r="K745" s="189"/>
      <c r="L745" s="189"/>
      <c r="M745" s="189"/>
      <c r="N745" s="189"/>
      <c r="O745" s="211"/>
      <c r="P745" s="210"/>
    </row>
    <row r="746" spans="2:16" s="191" customFormat="1" ht="15.75" x14ac:dyDescent="0.25">
      <c r="B746" s="189"/>
      <c r="C746" s="190"/>
      <c r="D746" s="190" t="str">
        <f t="shared" si="22"/>
        <v/>
      </c>
      <c r="E746" s="189" t="str">
        <f t="shared" si="23"/>
        <v/>
      </c>
      <c r="F746" s="189" t="str">
        <f>IF(ISNA(VLOOKUP(D746,'Standard Smelter Names'!$B$3:$E$187,4,FALSE)),"",VLOOKUP(D746,'Standard Smelter Names'!$B$3:$E$187,4,FALSE))</f>
        <v/>
      </c>
      <c r="G746" s="189"/>
      <c r="H746" s="189"/>
      <c r="I746" s="189"/>
      <c r="J746" s="189"/>
      <c r="K746" s="189"/>
      <c r="L746" s="189"/>
      <c r="M746" s="189"/>
      <c r="N746" s="189"/>
      <c r="O746" s="211"/>
      <c r="P746" s="210"/>
    </row>
    <row r="747" spans="2:16" s="191" customFormat="1" ht="15.75" x14ac:dyDescent="0.25">
      <c r="B747" s="189"/>
      <c r="C747" s="190"/>
      <c r="D747" s="190" t="str">
        <f t="shared" si="22"/>
        <v/>
      </c>
      <c r="E747" s="189" t="str">
        <f t="shared" si="23"/>
        <v/>
      </c>
      <c r="F747" s="189" t="str">
        <f>IF(ISNA(VLOOKUP(D747,'Standard Smelter Names'!$B$3:$E$187,4,FALSE)),"",VLOOKUP(D747,'Standard Smelter Names'!$B$3:$E$187,4,FALSE))</f>
        <v/>
      </c>
      <c r="G747" s="189"/>
      <c r="H747" s="189"/>
      <c r="I747" s="189"/>
      <c r="J747" s="189"/>
      <c r="K747" s="189"/>
      <c r="L747" s="189"/>
      <c r="M747" s="189"/>
      <c r="N747" s="189"/>
      <c r="O747" s="211"/>
      <c r="P747" s="210"/>
    </row>
    <row r="748" spans="2:16" s="191" customFormat="1" ht="15.75" x14ac:dyDescent="0.25">
      <c r="B748" s="189"/>
      <c r="C748" s="190"/>
      <c r="D748" s="190" t="str">
        <f t="shared" si="22"/>
        <v/>
      </c>
      <c r="E748" s="189" t="str">
        <f t="shared" si="23"/>
        <v/>
      </c>
      <c r="F748" s="189" t="str">
        <f>IF(ISNA(VLOOKUP(D748,'Standard Smelter Names'!$B$3:$E$187,4,FALSE)),"",VLOOKUP(D748,'Standard Smelter Names'!$B$3:$E$187,4,FALSE))</f>
        <v/>
      </c>
      <c r="G748" s="189"/>
      <c r="H748" s="189"/>
      <c r="I748" s="189"/>
      <c r="J748" s="189"/>
      <c r="K748" s="189"/>
      <c r="L748" s="189"/>
      <c r="M748" s="189"/>
      <c r="N748" s="189"/>
      <c r="O748" s="211"/>
      <c r="P748" s="210"/>
    </row>
    <row r="749" spans="2:16" s="191" customFormat="1" ht="15.75" x14ac:dyDescent="0.25">
      <c r="B749" s="189"/>
      <c r="C749" s="190"/>
      <c r="D749" s="190" t="str">
        <f t="shared" si="22"/>
        <v/>
      </c>
      <c r="E749" s="189" t="str">
        <f t="shared" si="23"/>
        <v/>
      </c>
      <c r="F749" s="189" t="str">
        <f>IF(ISNA(VLOOKUP(D749,'Standard Smelter Names'!$B$3:$E$187,4,FALSE)),"",VLOOKUP(D749,'Standard Smelter Names'!$B$3:$E$187,4,FALSE))</f>
        <v/>
      </c>
      <c r="G749" s="189"/>
      <c r="H749" s="189"/>
      <c r="I749" s="189"/>
      <c r="J749" s="189"/>
      <c r="K749" s="189"/>
      <c r="L749" s="189"/>
      <c r="M749" s="189"/>
      <c r="N749" s="189"/>
      <c r="O749" s="211"/>
      <c r="P749" s="210"/>
    </row>
    <row r="750" spans="2:16" s="191" customFormat="1" ht="15.75" x14ac:dyDescent="0.25">
      <c r="B750" s="189"/>
      <c r="C750" s="190"/>
      <c r="D750" s="190" t="str">
        <f t="shared" si="22"/>
        <v/>
      </c>
      <c r="E750" s="189" t="str">
        <f t="shared" si="23"/>
        <v/>
      </c>
      <c r="F750" s="189" t="str">
        <f>IF(ISNA(VLOOKUP(D750,'Standard Smelter Names'!$B$3:$E$187,4,FALSE)),"",VLOOKUP(D750,'Standard Smelter Names'!$B$3:$E$187,4,FALSE))</f>
        <v/>
      </c>
      <c r="G750" s="189"/>
      <c r="H750" s="189"/>
      <c r="I750" s="189"/>
      <c r="J750" s="189"/>
      <c r="K750" s="189"/>
      <c r="L750" s="189"/>
      <c r="M750" s="189"/>
      <c r="N750" s="189"/>
      <c r="O750" s="211"/>
      <c r="P750" s="210"/>
    </row>
    <row r="751" spans="2:16" s="191" customFormat="1" ht="15.75" x14ac:dyDescent="0.25">
      <c r="B751" s="189"/>
      <c r="C751" s="190"/>
      <c r="D751" s="190" t="str">
        <f t="shared" si="22"/>
        <v/>
      </c>
      <c r="E751" s="189" t="str">
        <f t="shared" si="23"/>
        <v/>
      </c>
      <c r="F751" s="189" t="str">
        <f>IF(ISNA(VLOOKUP(D751,'Standard Smelter Names'!$B$3:$E$187,4,FALSE)),"",VLOOKUP(D751,'Standard Smelter Names'!$B$3:$E$187,4,FALSE))</f>
        <v/>
      </c>
      <c r="G751" s="189"/>
      <c r="H751" s="189"/>
      <c r="I751" s="189"/>
      <c r="J751" s="189"/>
      <c r="K751" s="189"/>
      <c r="L751" s="189"/>
      <c r="M751" s="189"/>
      <c r="N751" s="189"/>
      <c r="O751" s="211"/>
      <c r="P751" s="210"/>
    </row>
    <row r="752" spans="2:16" s="191" customFormat="1" ht="15.75" x14ac:dyDescent="0.25">
      <c r="B752" s="189"/>
      <c r="C752" s="190"/>
      <c r="D752" s="190" t="str">
        <f t="shared" si="22"/>
        <v/>
      </c>
      <c r="E752" s="189" t="str">
        <f t="shared" si="23"/>
        <v/>
      </c>
      <c r="F752" s="189" t="str">
        <f>IF(ISNA(VLOOKUP(D752,'Standard Smelter Names'!$B$3:$E$187,4,FALSE)),"",VLOOKUP(D752,'Standard Smelter Names'!$B$3:$E$187,4,FALSE))</f>
        <v/>
      </c>
      <c r="G752" s="189"/>
      <c r="H752" s="189"/>
      <c r="I752" s="189"/>
      <c r="J752" s="189"/>
      <c r="K752" s="189"/>
      <c r="L752" s="189"/>
      <c r="M752" s="189"/>
      <c r="N752" s="189"/>
      <c r="O752" s="211"/>
      <c r="P752" s="210"/>
    </row>
    <row r="753" spans="2:16" s="191" customFormat="1" ht="15.75" x14ac:dyDescent="0.25">
      <c r="B753" s="189"/>
      <c r="C753" s="190"/>
      <c r="D753" s="190" t="str">
        <f t="shared" si="22"/>
        <v/>
      </c>
      <c r="E753" s="189" t="str">
        <f t="shared" si="23"/>
        <v/>
      </c>
      <c r="F753" s="189" t="str">
        <f>IF(ISNA(VLOOKUP(D753,'Standard Smelter Names'!$B$3:$E$187,4,FALSE)),"",VLOOKUP(D753,'Standard Smelter Names'!$B$3:$E$187,4,FALSE))</f>
        <v/>
      </c>
      <c r="G753" s="189"/>
      <c r="H753" s="189"/>
      <c r="I753" s="189"/>
      <c r="J753" s="189"/>
      <c r="K753" s="189"/>
      <c r="L753" s="189"/>
      <c r="M753" s="189"/>
      <c r="N753" s="189"/>
      <c r="O753" s="211"/>
      <c r="P753" s="210"/>
    </row>
    <row r="754" spans="2:16" s="191" customFormat="1" ht="15.75" x14ac:dyDescent="0.25">
      <c r="B754" s="189"/>
      <c r="C754" s="190"/>
      <c r="D754" s="190" t="str">
        <f t="shared" si="22"/>
        <v/>
      </c>
      <c r="E754" s="189" t="str">
        <f t="shared" si="23"/>
        <v/>
      </c>
      <c r="F754" s="189" t="str">
        <f>IF(ISNA(VLOOKUP(D754,'Standard Smelter Names'!$B$3:$E$187,4,FALSE)),"",VLOOKUP(D754,'Standard Smelter Names'!$B$3:$E$187,4,FALSE))</f>
        <v/>
      </c>
      <c r="G754" s="189"/>
      <c r="H754" s="189"/>
      <c r="I754" s="189"/>
      <c r="J754" s="189"/>
      <c r="K754" s="189"/>
      <c r="L754" s="189"/>
      <c r="M754" s="189"/>
      <c r="N754" s="189"/>
      <c r="O754" s="211"/>
      <c r="P754" s="210"/>
    </row>
    <row r="755" spans="2:16" s="191" customFormat="1" ht="15.75" x14ac:dyDescent="0.25">
      <c r="B755" s="189"/>
      <c r="C755" s="190"/>
      <c r="D755" s="190" t="str">
        <f t="shared" si="22"/>
        <v/>
      </c>
      <c r="E755" s="189" t="str">
        <f t="shared" si="23"/>
        <v/>
      </c>
      <c r="F755" s="189" t="str">
        <f>IF(ISNA(VLOOKUP(D755,'Standard Smelter Names'!$B$3:$E$187,4,FALSE)),"",VLOOKUP(D755,'Standard Smelter Names'!$B$3:$E$187,4,FALSE))</f>
        <v/>
      </c>
      <c r="G755" s="189"/>
      <c r="H755" s="189"/>
      <c r="I755" s="189"/>
      <c r="J755" s="189"/>
      <c r="K755" s="189"/>
      <c r="L755" s="189"/>
      <c r="M755" s="189"/>
      <c r="N755" s="189"/>
      <c r="O755" s="211"/>
      <c r="P755" s="210"/>
    </row>
    <row r="756" spans="2:16" s="191" customFormat="1" ht="15.75" x14ac:dyDescent="0.25">
      <c r="B756" s="189"/>
      <c r="C756" s="190"/>
      <c r="D756" s="190" t="str">
        <f t="shared" si="22"/>
        <v/>
      </c>
      <c r="E756" s="189" t="str">
        <f t="shared" si="23"/>
        <v/>
      </c>
      <c r="F756" s="189" t="str">
        <f>IF(ISNA(VLOOKUP(D756,'Standard Smelter Names'!$B$3:$E$187,4,FALSE)),"",VLOOKUP(D756,'Standard Smelter Names'!$B$3:$E$187,4,FALSE))</f>
        <v/>
      </c>
      <c r="G756" s="189"/>
      <c r="H756" s="189"/>
      <c r="I756" s="189"/>
      <c r="J756" s="189"/>
      <c r="K756" s="189"/>
      <c r="L756" s="189"/>
      <c r="M756" s="189"/>
      <c r="N756" s="189"/>
      <c r="O756" s="211"/>
      <c r="P756" s="210"/>
    </row>
    <row r="757" spans="2:16" s="191" customFormat="1" ht="15.75" x14ac:dyDescent="0.25">
      <c r="B757" s="189"/>
      <c r="C757" s="190"/>
      <c r="D757" s="190" t="str">
        <f t="shared" si="22"/>
        <v/>
      </c>
      <c r="E757" s="189" t="str">
        <f t="shared" si="23"/>
        <v/>
      </c>
      <c r="F757" s="189" t="str">
        <f>IF(ISNA(VLOOKUP(D757,'Standard Smelter Names'!$B$3:$E$187,4,FALSE)),"",VLOOKUP(D757,'Standard Smelter Names'!$B$3:$E$187,4,FALSE))</f>
        <v/>
      </c>
      <c r="G757" s="189"/>
      <c r="H757" s="189"/>
      <c r="I757" s="189"/>
      <c r="J757" s="189"/>
      <c r="K757" s="189"/>
      <c r="L757" s="189"/>
      <c r="M757" s="189"/>
      <c r="N757" s="189"/>
      <c r="O757" s="211"/>
      <c r="P757" s="210"/>
    </row>
    <row r="758" spans="2:16" s="191" customFormat="1" ht="15.75" x14ac:dyDescent="0.25">
      <c r="B758" s="189"/>
      <c r="C758" s="190"/>
      <c r="D758" s="190" t="str">
        <f t="shared" si="22"/>
        <v/>
      </c>
      <c r="E758" s="189" t="str">
        <f t="shared" si="23"/>
        <v/>
      </c>
      <c r="F758" s="189" t="str">
        <f>IF(ISNA(VLOOKUP(D758,'Standard Smelter Names'!$B$3:$E$187,4,FALSE)),"",VLOOKUP(D758,'Standard Smelter Names'!$B$3:$E$187,4,FALSE))</f>
        <v/>
      </c>
      <c r="G758" s="189"/>
      <c r="H758" s="189"/>
      <c r="I758" s="189"/>
      <c r="J758" s="189"/>
      <c r="K758" s="189"/>
      <c r="L758" s="189"/>
      <c r="M758" s="189"/>
      <c r="N758" s="189"/>
      <c r="O758" s="211"/>
      <c r="P758" s="210"/>
    </row>
    <row r="759" spans="2:16" s="191" customFormat="1" ht="15.75" x14ac:dyDescent="0.25">
      <c r="B759" s="189"/>
      <c r="C759" s="190"/>
      <c r="D759" s="190" t="str">
        <f t="shared" si="22"/>
        <v/>
      </c>
      <c r="E759" s="189" t="str">
        <f t="shared" si="23"/>
        <v/>
      </c>
      <c r="F759" s="189" t="str">
        <f>IF(ISNA(VLOOKUP(D759,'Standard Smelter Names'!$B$3:$E$187,4,FALSE)),"",VLOOKUP(D759,'Standard Smelter Names'!$B$3:$E$187,4,FALSE))</f>
        <v/>
      </c>
      <c r="G759" s="189"/>
      <c r="H759" s="189"/>
      <c r="I759" s="189"/>
      <c r="J759" s="189"/>
      <c r="K759" s="189"/>
      <c r="L759" s="189"/>
      <c r="M759" s="189"/>
      <c r="N759" s="189"/>
      <c r="O759" s="211"/>
      <c r="P759" s="210"/>
    </row>
    <row r="760" spans="2:16" s="191" customFormat="1" ht="15.75" x14ac:dyDescent="0.25">
      <c r="B760" s="189"/>
      <c r="C760" s="190"/>
      <c r="D760" s="190" t="str">
        <f t="shared" si="22"/>
        <v/>
      </c>
      <c r="E760" s="189" t="str">
        <f t="shared" si="23"/>
        <v/>
      </c>
      <c r="F760" s="189" t="str">
        <f>IF(ISNA(VLOOKUP(D760,'Standard Smelter Names'!$B$3:$E$187,4,FALSE)),"",VLOOKUP(D760,'Standard Smelter Names'!$B$3:$E$187,4,FALSE))</f>
        <v/>
      </c>
      <c r="G760" s="189"/>
      <c r="H760" s="189"/>
      <c r="I760" s="189"/>
      <c r="J760" s="189"/>
      <c r="K760" s="189"/>
      <c r="L760" s="189"/>
      <c r="M760" s="189"/>
      <c r="N760" s="189"/>
      <c r="O760" s="211"/>
      <c r="P760" s="210"/>
    </row>
    <row r="761" spans="2:16" s="191" customFormat="1" ht="15.75" x14ac:dyDescent="0.25">
      <c r="B761" s="189"/>
      <c r="C761" s="190"/>
      <c r="D761" s="190" t="str">
        <f t="shared" si="22"/>
        <v/>
      </c>
      <c r="E761" s="189" t="str">
        <f t="shared" si="23"/>
        <v/>
      </c>
      <c r="F761" s="189" t="str">
        <f>IF(ISNA(VLOOKUP(D761,'Standard Smelter Names'!$B$3:$E$187,4,FALSE)),"",VLOOKUP(D761,'Standard Smelter Names'!$B$3:$E$187,4,FALSE))</f>
        <v/>
      </c>
      <c r="G761" s="189"/>
      <c r="H761" s="189"/>
      <c r="I761" s="189"/>
      <c r="J761" s="189"/>
      <c r="K761" s="189"/>
      <c r="L761" s="189"/>
      <c r="M761" s="189"/>
      <c r="N761" s="189"/>
      <c r="O761" s="211"/>
      <c r="P761" s="210"/>
    </row>
    <row r="762" spans="2:16" s="191" customFormat="1" ht="15.75" x14ac:dyDescent="0.25">
      <c r="B762" s="189"/>
      <c r="C762" s="190"/>
      <c r="D762" s="190" t="str">
        <f t="shared" si="22"/>
        <v/>
      </c>
      <c r="E762" s="189" t="str">
        <f t="shared" si="23"/>
        <v/>
      </c>
      <c r="F762" s="189" t="str">
        <f>IF(ISNA(VLOOKUP(D762,'Standard Smelter Names'!$B$3:$E$187,4,FALSE)),"",VLOOKUP(D762,'Standard Smelter Names'!$B$3:$E$187,4,FALSE))</f>
        <v/>
      </c>
      <c r="G762" s="189"/>
      <c r="H762" s="189"/>
      <c r="I762" s="189"/>
      <c r="J762" s="189"/>
      <c r="K762" s="189"/>
      <c r="L762" s="189"/>
      <c r="M762" s="189"/>
      <c r="N762" s="189"/>
      <c r="O762" s="211"/>
      <c r="P762" s="210"/>
    </row>
    <row r="763" spans="2:16" s="191" customFormat="1" ht="15.75" x14ac:dyDescent="0.25">
      <c r="B763" s="189"/>
      <c r="C763" s="190"/>
      <c r="D763" s="190" t="str">
        <f t="shared" si="22"/>
        <v/>
      </c>
      <c r="E763" s="189" t="str">
        <f t="shared" si="23"/>
        <v/>
      </c>
      <c r="F763" s="189" t="str">
        <f>IF(ISNA(VLOOKUP(D763,'Standard Smelter Names'!$B$3:$E$187,4,FALSE)),"",VLOOKUP(D763,'Standard Smelter Names'!$B$3:$E$187,4,FALSE))</f>
        <v/>
      </c>
      <c r="G763" s="189"/>
      <c r="H763" s="189"/>
      <c r="I763" s="189"/>
      <c r="J763" s="189"/>
      <c r="K763" s="189"/>
      <c r="L763" s="189"/>
      <c r="M763" s="189"/>
      <c r="N763" s="189"/>
      <c r="O763" s="211"/>
      <c r="P763" s="210"/>
    </row>
    <row r="764" spans="2:16" s="191" customFormat="1" ht="15.75" x14ac:dyDescent="0.25">
      <c r="B764" s="189"/>
      <c r="C764" s="190"/>
      <c r="D764" s="190" t="str">
        <f t="shared" si="22"/>
        <v/>
      </c>
      <c r="E764" s="189" t="str">
        <f t="shared" si="23"/>
        <v/>
      </c>
      <c r="F764" s="189" t="str">
        <f>IF(ISNA(VLOOKUP(D764,'Standard Smelter Names'!$B$3:$E$187,4,FALSE)),"",VLOOKUP(D764,'Standard Smelter Names'!$B$3:$E$187,4,FALSE))</f>
        <v/>
      </c>
      <c r="G764" s="189"/>
      <c r="H764" s="189"/>
      <c r="I764" s="189"/>
      <c r="J764" s="189"/>
      <c r="K764" s="189"/>
      <c r="L764" s="189"/>
      <c r="M764" s="189"/>
      <c r="N764" s="189"/>
      <c r="O764" s="211"/>
      <c r="P764" s="210"/>
    </row>
    <row r="765" spans="2:16" s="191" customFormat="1" ht="15.75" x14ac:dyDescent="0.25">
      <c r="B765" s="189"/>
      <c r="C765" s="190"/>
      <c r="D765" s="190" t="str">
        <f t="shared" si="22"/>
        <v/>
      </c>
      <c r="E765" s="189" t="str">
        <f t="shared" si="23"/>
        <v/>
      </c>
      <c r="F765" s="189" t="str">
        <f>IF(ISNA(VLOOKUP(D765,'Standard Smelter Names'!$B$3:$E$187,4,FALSE)),"",VLOOKUP(D765,'Standard Smelter Names'!$B$3:$E$187,4,FALSE))</f>
        <v/>
      </c>
      <c r="G765" s="189"/>
      <c r="H765" s="189"/>
      <c r="I765" s="189"/>
      <c r="J765" s="189"/>
      <c r="K765" s="189"/>
      <c r="L765" s="189"/>
      <c r="M765" s="189"/>
      <c r="N765" s="189"/>
      <c r="O765" s="211"/>
      <c r="P765" s="210"/>
    </row>
    <row r="766" spans="2:16" s="191" customFormat="1" ht="15.75" x14ac:dyDescent="0.25">
      <c r="B766" s="189"/>
      <c r="C766" s="190"/>
      <c r="D766" s="190" t="str">
        <f t="shared" si="22"/>
        <v/>
      </c>
      <c r="E766" s="189" t="str">
        <f t="shared" si="23"/>
        <v/>
      </c>
      <c r="F766" s="189" t="str">
        <f>IF(ISNA(VLOOKUP(D766,'Standard Smelter Names'!$B$3:$E$187,4,FALSE)),"",VLOOKUP(D766,'Standard Smelter Names'!$B$3:$E$187,4,FALSE))</f>
        <v/>
      </c>
      <c r="G766" s="189"/>
      <c r="H766" s="189"/>
      <c r="I766" s="189"/>
      <c r="J766" s="189"/>
      <c r="K766" s="189"/>
      <c r="L766" s="189"/>
      <c r="M766" s="189"/>
      <c r="N766" s="189"/>
      <c r="O766" s="211"/>
      <c r="P766" s="210"/>
    </row>
    <row r="767" spans="2:16" s="191" customFormat="1" ht="15.75" x14ac:dyDescent="0.25">
      <c r="B767" s="189"/>
      <c r="C767" s="190"/>
      <c r="D767" s="190" t="str">
        <f t="shared" si="22"/>
        <v/>
      </c>
      <c r="E767" s="189" t="str">
        <f t="shared" si="23"/>
        <v/>
      </c>
      <c r="F767" s="189" t="str">
        <f>IF(ISNA(VLOOKUP(D767,'Standard Smelter Names'!$B$3:$E$187,4,FALSE)),"",VLOOKUP(D767,'Standard Smelter Names'!$B$3:$E$187,4,FALSE))</f>
        <v/>
      </c>
      <c r="G767" s="189"/>
      <c r="H767" s="189"/>
      <c r="I767" s="189"/>
      <c r="J767" s="189"/>
      <c r="K767" s="189"/>
      <c r="L767" s="189"/>
      <c r="M767" s="189"/>
      <c r="N767" s="189"/>
      <c r="O767" s="211"/>
      <c r="P767" s="210"/>
    </row>
    <row r="768" spans="2:16" s="191" customFormat="1" ht="15.75" x14ac:dyDescent="0.25">
      <c r="B768" s="189"/>
      <c r="C768" s="190"/>
      <c r="D768" s="190" t="str">
        <f t="shared" si="22"/>
        <v/>
      </c>
      <c r="E768" s="189" t="str">
        <f t="shared" si="23"/>
        <v/>
      </c>
      <c r="F768" s="189" t="str">
        <f>IF(ISNA(VLOOKUP(D768,'Standard Smelter Names'!$B$3:$E$187,4,FALSE)),"",VLOOKUP(D768,'Standard Smelter Names'!$B$3:$E$187,4,FALSE))</f>
        <v/>
      </c>
      <c r="G768" s="189"/>
      <c r="H768" s="189"/>
      <c r="I768" s="189"/>
      <c r="J768" s="189"/>
      <c r="K768" s="189"/>
      <c r="L768" s="189"/>
      <c r="M768" s="189"/>
      <c r="N768" s="189"/>
      <c r="O768" s="211"/>
      <c r="P768" s="210"/>
    </row>
    <row r="769" spans="2:16" s="191" customFormat="1" ht="15.75" x14ac:dyDescent="0.25">
      <c r="B769" s="189"/>
      <c r="C769" s="190"/>
      <c r="D769" s="190" t="str">
        <f t="shared" si="22"/>
        <v/>
      </c>
      <c r="E769" s="189" t="str">
        <f t="shared" si="23"/>
        <v/>
      </c>
      <c r="F769" s="189" t="str">
        <f>IF(ISNA(VLOOKUP(D769,'Standard Smelter Names'!$B$3:$E$187,4,FALSE)),"",VLOOKUP(D769,'Standard Smelter Names'!$B$3:$E$187,4,FALSE))</f>
        <v/>
      </c>
      <c r="G769" s="189"/>
      <c r="H769" s="189"/>
      <c r="I769" s="189"/>
      <c r="J769" s="189"/>
      <c r="K769" s="189"/>
      <c r="L769" s="189"/>
      <c r="M769" s="189"/>
      <c r="N769" s="189"/>
      <c r="O769" s="211"/>
      <c r="P769" s="210"/>
    </row>
    <row r="770" spans="2:16" s="191" customFormat="1" ht="15.75" x14ac:dyDescent="0.25">
      <c r="B770" s="189"/>
      <c r="C770" s="190"/>
      <c r="D770" s="190" t="str">
        <f t="shared" si="22"/>
        <v/>
      </c>
      <c r="E770" s="189" t="str">
        <f t="shared" si="23"/>
        <v/>
      </c>
      <c r="F770" s="189" t="str">
        <f>IF(ISNA(VLOOKUP(D770,'Standard Smelter Names'!$B$3:$E$187,4,FALSE)),"",VLOOKUP(D770,'Standard Smelter Names'!$B$3:$E$187,4,FALSE))</f>
        <v/>
      </c>
      <c r="G770" s="189"/>
      <c r="H770" s="189"/>
      <c r="I770" s="189"/>
      <c r="J770" s="189"/>
      <c r="K770" s="189"/>
      <c r="L770" s="189"/>
      <c r="M770" s="189"/>
      <c r="N770" s="189"/>
      <c r="O770" s="211"/>
      <c r="P770" s="210"/>
    </row>
    <row r="771" spans="2:16" s="191" customFormat="1" ht="15.75" x14ac:dyDescent="0.25">
      <c r="B771" s="189"/>
      <c r="C771" s="190"/>
      <c r="D771" s="190" t="str">
        <f t="shared" si="22"/>
        <v/>
      </c>
      <c r="E771" s="189" t="str">
        <f t="shared" si="23"/>
        <v/>
      </c>
      <c r="F771" s="189" t="str">
        <f>IF(ISNA(VLOOKUP(D771,'Standard Smelter Names'!$B$3:$E$187,4,FALSE)),"",VLOOKUP(D771,'Standard Smelter Names'!$B$3:$E$187,4,FALSE))</f>
        <v/>
      </c>
      <c r="G771" s="189"/>
      <c r="H771" s="189"/>
      <c r="I771" s="189"/>
      <c r="J771" s="189"/>
      <c r="K771" s="189"/>
      <c r="L771" s="189"/>
      <c r="M771" s="189"/>
      <c r="N771" s="189"/>
      <c r="O771" s="211"/>
      <c r="P771" s="210"/>
    </row>
    <row r="772" spans="2:16" s="191" customFormat="1" ht="15.75" x14ac:dyDescent="0.25">
      <c r="B772" s="189"/>
      <c r="C772" s="190"/>
      <c r="D772" s="190" t="str">
        <f t="shared" si="22"/>
        <v/>
      </c>
      <c r="E772" s="189" t="str">
        <f t="shared" si="23"/>
        <v/>
      </c>
      <c r="F772" s="189" t="str">
        <f>IF(ISNA(VLOOKUP(D772,'Standard Smelter Names'!$B$3:$E$187,4,FALSE)),"",VLOOKUP(D772,'Standard Smelter Names'!$B$3:$E$187,4,FALSE))</f>
        <v/>
      </c>
      <c r="G772" s="189"/>
      <c r="H772" s="189"/>
      <c r="I772" s="189"/>
      <c r="J772" s="189"/>
      <c r="K772" s="189"/>
      <c r="L772" s="189"/>
      <c r="M772" s="189"/>
      <c r="N772" s="189"/>
      <c r="O772" s="211"/>
      <c r="P772" s="210"/>
    </row>
    <row r="773" spans="2:16" s="191" customFormat="1" ht="15.75" x14ac:dyDescent="0.25">
      <c r="B773" s="189"/>
      <c r="C773" s="190"/>
      <c r="D773" s="190" t="str">
        <f t="shared" ref="D773:D836" si="24">IF(ISNA(VLOOKUP(C773,$G$2525:$I$2929,3,FALSE)),"",VLOOKUP(C773,$G$2525:$I$2929,3,FALSE))</f>
        <v/>
      </c>
      <c r="E773" s="189" t="str">
        <f t="shared" ref="E773:E836" si="25">IF(ISNA(VLOOKUP(C773,$G$2525:$I$2929,2,FALSE)),"",VLOOKUP(C773,$G$2525:$I$2929,2,FALSE))</f>
        <v/>
      </c>
      <c r="F773" s="189" t="str">
        <f>IF(ISNA(VLOOKUP(D773,'Standard Smelter Names'!$B$3:$E$187,4,FALSE)),"",VLOOKUP(D773,'Standard Smelter Names'!$B$3:$E$187,4,FALSE))</f>
        <v/>
      </c>
      <c r="G773" s="189"/>
      <c r="H773" s="189"/>
      <c r="I773" s="189"/>
      <c r="J773" s="189"/>
      <c r="K773" s="189"/>
      <c r="L773" s="189"/>
      <c r="M773" s="189"/>
      <c r="N773" s="189"/>
      <c r="O773" s="211"/>
      <c r="P773" s="210"/>
    </row>
    <row r="774" spans="2:16" s="191" customFormat="1" ht="15.75" x14ac:dyDescent="0.25">
      <c r="B774" s="189"/>
      <c r="C774" s="190"/>
      <c r="D774" s="190" t="str">
        <f t="shared" si="24"/>
        <v/>
      </c>
      <c r="E774" s="189" t="str">
        <f t="shared" si="25"/>
        <v/>
      </c>
      <c r="F774" s="189" t="str">
        <f>IF(ISNA(VLOOKUP(D774,'Standard Smelter Names'!$B$3:$E$187,4,FALSE)),"",VLOOKUP(D774,'Standard Smelter Names'!$B$3:$E$187,4,FALSE))</f>
        <v/>
      </c>
      <c r="G774" s="189"/>
      <c r="H774" s="189"/>
      <c r="I774" s="189"/>
      <c r="J774" s="189"/>
      <c r="K774" s="189"/>
      <c r="L774" s="189"/>
      <c r="M774" s="189"/>
      <c r="N774" s="189"/>
      <c r="O774" s="211"/>
      <c r="P774" s="210"/>
    </row>
    <row r="775" spans="2:16" s="191" customFormat="1" ht="15.75" x14ac:dyDescent="0.25">
      <c r="B775" s="189"/>
      <c r="C775" s="190"/>
      <c r="D775" s="190" t="str">
        <f t="shared" si="24"/>
        <v/>
      </c>
      <c r="E775" s="189" t="str">
        <f t="shared" si="25"/>
        <v/>
      </c>
      <c r="F775" s="189" t="str">
        <f>IF(ISNA(VLOOKUP(D775,'Standard Smelter Names'!$B$3:$E$187,4,FALSE)),"",VLOOKUP(D775,'Standard Smelter Names'!$B$3:$E$187,4,FALSE))</f>
        <v/>
      </c>
      <c r="G775" s="189"/>
      <c r="H775" s="189"/>
      <c r="I775" s="189"/>
      <c r="J775" s="189"/>
      <c r="K775" s="189"/>
      <c r="L775" s="189"/>
      <c r="M775" s="189"/>
      <c r="N775" s="189"/>
      <c r="O775" s="211"/>
      <c r="P775" s="210"/>
    </row>
    <row r="776" spans="2:16" s="191" customFormat="1" ht="15.75" x14ac:dyDescent="0.25">
      <c r="B776" s="189"/>
      <c r="C776" s="190"/>
      <c r="D776" s="190" t="str">
        <f t="shared" si="24"/>
        <v/>
      </c>
      <c r="E776" s="189" t="str">
        <f t="shared" si="25"/>
        <v/>
      </c>
      <c r="F776" s="189" t="str">
        <f>IF(ISNA(VLOOKUP(D776,'Standard Smelter Names'!$B$3:$E$187,4,FALSE)),"",VLOOKUP(D776,'Standard Smelter Names'!$B$3:$E$187,4,FALSE))</f>
        <v/>
      </c>
      <c r="G776" s="189"/>
      <c r="H776" s="189"/>
      <c r="I776" s="189"/>
      <c r="J776" s="189"/>
      <c r="K776" s="189"/>
      <c r="L776" s="189"/>
      <c r="M776" s="189"/>
      <c r="N776" s="189"/>
      <c r="O776" s="211"/>
      <c r="P776" s="210"/>
    </row>
    <row r="777" spans="2:16" s="191" customFormat="1" ht="15.75" x14ac:dyDescent="0.25">
      <c r="B777" s="189"/>
      <c r="C777" s="190"/>
      <c r="D777" s="190" t="str">
        <f t="shared" si="24"/>
        <v/>
      </c>
      <c r="E777" s="189" t="str">
        <f t="shared" si="25"/>
        <v/>
      </c>
      <c r="F777" s="189" t="str">
        <f>IF(ISNA(VLOOKUP(D777,'Standard Smelter Names'!$B$3:$E$187,4,FALSE)),"",VLOOKUP(D777,'Standard Smelter Names'!$B$3:$E$187,4,FALSE))</f>
        <v/>
      </c>
      <c r="G777" s="189"/>
      <c r="H777" s="189"/>
      <c r="I777" s="189"/>
      <c r="J777" s="189"/>
      <c r="K777" s="189"/>
      <c r="L777" s="189"/>
      <c r="M777" s="189"/>
      <c r="N777" s="189"/>
      <c r="O777" s="211"/>
      <c r="P777" s="210"/>
    </row>
    <row r="778" spans="2:16" s="191" customFormat="1" ht="15.75" x14ac:dyDescent="0.25">
      <c r="B778" s="189"/>
      <c r="C778" s="190"/>
      <c r="D778" s="190" t="str">
        <f t="shared" si="24"/>
        <v/>
      </c>
      <c r="E778" s="189" t="str">
        <f t="shared" si="25"/>
        <v/>
      </c>
      <c r="F778" s="189" t="str">
        <f>IF(ISNA(VLOOKUP(D778,'Standard Smelter Names'!$B$3:$E$187,4,FALSE)),"",VLOOKUP(D778,'Standard Smelter Names'!$B$3:$E$187,4,FALSE))</f>
        <v/>
      </c>
      <c r="G778" s="189"/>
      <c r="H778" s="189"/>
      <c r="I778" s="189"/>
      <c r="J778" s="189"/>
      <c r="K778" s="189"/>
      <c r="L778" s="189"/>
      <c r="M778" s="189"/>
      <c r="N778" s="189"/>
      <c r="O778" s="211"/>
      <c r="P778" s="210"/>
    </row>
    <row r="779" spans="2:16" s="191" customFormat="1" ht="15.75" x14ac:dyDescent="0.25">
      <c r="B779" s="189"/>
      <c r="C779" s="190"/>
      <c r="D779" s="190" t="str">
        <f t="shared" si="24"/>
        <v/>
      </c>
      <c r="E779" s="189" t="str">
        <f t="shared" si="25"/>
        <v/>
      </c>
      <c r="F779" s="189" t="str">
        <f>IF(ISNA(VLOOKUP(D779,'Standard Smelter Names'!$B$3:$E$187,4,FALSE)),"",VLOOKUP(D779,'Standard Smelter Names'!$B$3:$E$187,4,FALSE))</f>
        <v/>
      </c>
      <c r="G779" s="189"/>
      <c r="H779" s="189"/>
      <c r="I779" s="189"/>
      <c r="J779" s="189"/>
      <c r="K779" s="189"/>
      <c r="L779" s="189"/>
      <c r="M779" s="189"/>
      <c r="N779" s="189"/>
      <c r="O779" s="211"/>
      <c r="P779" s="210"/>
    </row>
    <row r="780" spans="2:16" s="191" customFormat="1" ht="15.75" x14ac:dyDescent="0.25">
      <c r="B780" s="189"/>
      <c r="C780" s="190"/>
      <c r="D780" s="190" t="str">
        <f t="shared" si="24"/>
        <v/>
      </c>
      <c r="E780" s="189" t="str">
        <f t="shared" si="25"/>
        <v/>
      </c>
      <c r="F780" s="189" t="str">
        <f>IF(ISNA(VLOOKUP(D780,'Standard Smelter Names'!$B$3:$E$187,4,FALSE)),"",VLOOKUP(D780,'Standard Smelter Names'!$B$3:$E$187,4,FALSE))</f>
        <v/>
      </c>
      <c r="G780" s="189"/>
      <c r="H780" s="189"/>
      <c r="I780" s="189"/>
      <c r="J780" s="189"/>
      <c r="K780" s="189"/>
      <c r="L780" s="189"/>
      <c r="M780" s="189"/>
      <c r="N780" s="189"/>
      <c r="O780" s="211"/>
      <c r="P780" s="210"/>
    </row>
    <row r="781" spans="2:16" s="191" customFormat="1" ht="15.75" x14ac:dyDescent="0.25">
      <c r="B781" s="189"/>
      <c r="C781" s="190"/>
      <c r="D781" s="190" t="str">
        <f t="shared" si="24"/>
        <v/>
      </c>
      <c r="E781" s="189" t="str">
        <f t="shared" si="25"/>
        <v/>
      </c>
      <c r="F781" s="189" t="str">
        <f>IF(ISNA(VLOOKUP(D781,'Standard Smelter Names'!$B$3:$E$187,4,FALSE)),"",VLOOKUP(D781,'Standard Smelter Names'!$B$3:$E$187,4,FALSE))</f>
        <v/>
      </c>
      <c r="G781" s="189"/>
      <c r="H781" s="189"/>
      <c r="I781" s="189"/>
      <c r="J781" s="189"/>
      <c r="K781" s="189"/>
      <c r="L781" s="189"/>
      <c r="M781" s="189"/>
      <c r="N781" s="189"/>
      <c r="O781" s="211"/>
      <c r="P781" s="210"/>
    </row>
    <row r="782" spans="2:16" s="191" customFormat="1" ht="15.75" x14ac:dyDescent="0.25">
      <c r="B782" s="189"/>
      <c r="C782" s="190"/>
      <c r="D782" s="190" t="str">
        <f t="shared" si="24"/>
        <v/>
      </c>
      <c r="E782" s="189" t="str">
        <f t="shared" si="25"/>
        <v/>
      </c>
      <c r="F782" s="189" t="str">
        <f>IF(ISNA(VLOOKUP(D782,'Standard Smelter Names'!$B$3:$E$187,4,FALSE)),"",VLOOKUP(D782,'Standard Smelter Names'!$B$3:$E$187,4,FALSE))</f>
        <v/>
      </c>
      <c r="G782" s="189"/>
      <c r="H782" s="189"/>
      <c r="I782" s="189"/>
      <c r="J782" s="189"/>
      <c r="K782" s="189"/>
      <c r="L782" s="189"/>
      <c r="M782" s="189"/>
      <c r="N782" s="189"/>
      <c r="O782" s="211"/>
      <c r="P782" s="210"/>
    </row>
    <row r="783" spans="2:16" s="191" customFormat="1" ht="15.75" x14ac:dyDescent="0.25">
      <c r="B783" s="189"/>
      <c r="C783" s="190"/>
      <c r="D783" s="190" t="str">
        <f t="shared" si="24"/>
        <v/>
      </c>
      <c r="E783" s="189" t="str">
        <f t="shared" si="25"/>
        <v/>
      </c>
      <c r="F783" s="189" t="str">
        <f>IF(ISNA(VLOOKUP(D783,'Standard Smelter Names'!$B$3:$E$187,4,FALSE)),"",VLOOKUP(D783,'Standard Smelter Names'!$B$3:$E$187,4,FALSE))</f>
        <v/>
      </c>
      <c r="G783" s="189"/>
      <c r="H783" s="189"/>
      <c r="I783" s="189"/>
      <c r="J783" s="189"/>
      <c r="K783" s="189"/>
      <c r="L783" s="189"/>
      <c r="M783" s="189"/>
      <c r="N783" s="189"/>
      <c r="O783" s="211"/>
      <c r="P783" s="210"/>
    </row>
    <row r="784" spans="2:16" s="191" customFormat="1" ht="15.75" x14ac:dyDescent="0.25">
      <c r="B784" s="189"/>
      <c r="C784" s="190"/>
      <c r="D784" s="190" t="str">
        <f t="shared" si="24"/>
        <v/>
      </c>
      <c r="E784" s="189" t="str">
        <f t="shared" si="25"/>
        <v/>
      </c>
      <c r="F784" s="189" t="str">
        <f>IF(ISNA(VLOOKUP(D784,'Standard Smelter Names'!$B$3:$E$187,4,FALSE)),"",VLOOKUP(D784,'Standard Smelter Names'!$B$3:$E$187,4,FALSE))</f>
        <v/>
      </c>
      <c r="G784" s="189"/>
      <c r="H784" s="189"/>
      <c r="I784" s="189"/>
      <c r="J784" s="189"/>
      <c r="K784" s="189"/>
      <c r="L784" s="189"/>
      <c r="M784" s="189"/>
      <c r="N784" s="189"/>
      <c r="O784" s="211"/>
      <c r="P784" s="210"/>
    </row>
    <row r="785" spans="2:16" s="191" customFormat="1" ht="15.75" x14ac:dyDescent="0.25">
      <c r="B785" s="189"/>
      <c r="C785" s="190"/>
      <c r="D785" s="190" t="str">
        <f t="shared" si="24"/>
        <v/>
      </c>
      <c r="E785" s="189" t="str">
        <f t="shared" si="25"/>
        <v/>
      </c>
      <c r="F785" s="189" t="str">
        <f>IF(ISNA(VLOOKUP(D785,'Standard Smelter Names'!$B$3:$E$187,4,FALSE)),"",VLOOKUP(D785,'Standard Smelter Names'!$B$3:$E$187,4,FALSE))</f>
        <v/>
      </c>
      <c r="G785" s="189"/>
      <c r="H785" s="189"/>
      <c r="I785" s="189"/>
      <c r="J785" s="189"/>
      <c r="K785" s="189"/>
      <c r="L785" s="189"/>
      <c r="M785" s="189"/>
      <c r="N785" s="189"/>
      <c r="O785" s="211"/>
      <c r="P785" s="210"/>
    </row>
    <row r="786" spans="2:16" s="191" customFormat="1" ht="15.75" x14ac:dyDescent="0.25">
      <c r="B786" s="189"/>
      <c r="C786" s="190"/>
      <c r="D786" s="190" t="str">
        <f t="shared" si="24"/>
        <v/>
      </c>
      <c r="E786" s="189" t="str">
        <f t="shared" si="25"/>
        <v/>
      </c>
      <c r="F786" s="189" t="str">
        <f>IF(ISNA(VLOOKUP(D786,'Standard Smelter Names'!$B$3:$E$187,4,FALSE)),"",VLOOKUP(D786,'Standard Smelter Names'!$B$3:$E$187,4,FALSE))</f>
        <v/>
      </c>
      <c r="G786" s="189"/>
      <c r="H786" s="189"/>
      <c r="I786" s="189"/>
      <c r="J786" s="189"/>
      <c r="K786" s="189"/>
      <c r="L786" s="189"/>
      <c r="M786" s="189"/>
      <c r="N786" s="189"/>
      <c r="O786" s="211"/>
      <c r="P786" s="210"/>
    </row>
    <row r="787" spans="2:16" s="191" customFormat="1" ht="15.75" x14ac:dyDescent="0.25">
      <c r="B787" s="189"/>
      <c r="C787" s="190"/>
      <c r="D787" s="190" t="str">
        <f t="shared" si="24"/>
        <v/>
      </c>
      <c r="E787" s="189" t="str">
        <f t="shared" si="25"/>
        <v/>
      </c>
      <c r="F787" s="189" t="str">
        <f>IF(ISNA(VLOOKUP(D787,'Standard Smelter Names'!$B$3:$E$187,4,FALSE)),"",VLOOKUP(D787,'Standard Smelter Names'!$B$3:$E$187,4,FALSE))</f>
        <v/>
      </c>
      <c r="G787" s="189"/>
      <c r="H787" s="189"/>
      <c r="I787" s="189"/>
      <c r="J787" s="189"/>
      <c r="K787" s="189"/>
      <c r="L787" s="189"/>
      <c r="M787" s="189"/>
      <c r="N787" s="189"/>
      <c r="O787" s="211"/>
      <c r="P787" s="210"/>
    </row>
    <row r="788" spans="2:16" s="191" customFormat="1" ht="15.75" x14ac:dyDescent="0.25">
      <c r="B788" s="189"/>
      <c r="C788" s="190"/>
      <c r="D788" s="190" t="str">
        <f t="shared" si="24"/>
        <v/>
      </c>
      <c r="E788" s="189" t="str">
        <f t="shared" si="25"/>
        <v/>
      </c>
      <c r="F788" s="189" t="str">
        <f>IF(ISNA(VLOOKUP(D788,'Standard Smelter Names'!$B$3:$E$187,4,FALSE)),"",VLOOKUP(D788,'Standard Smelter Names'!$B$3:$E$187,4,FALSE))</f>
        <v/>
      </c>
      <c r="G788" s="189"/>
      <c r="H788" s="189"/>
      <c r="I788" s="189"/>
      <c r="J788" s="189"/>
      <c r="K788" s="189"/>
      <c r="L788" s="189"/>
      <c r="M788" s="189"/>
      <c r="N788" s="189"/>
      <c r="O788" s="211"/>
      <c r="P788" s="210"/>
    </row>
    <row r="789" spans="2:16" s="191" customFormat="1" ht="15.75" x14ac:dyDescent="0.25">
      <c r="B789" s="189"/>
      <c r="C789" s="190"/>
      <c r="D789" s="190" t="str">
        <f t="shared" si="24"/>
        <v/>
      </c>
      <c r="E789" s="189" t="str">
        <f t="shared" si="25"/>
        <v/>
      </c>
      <c r="F789" s="189" t="str">
        <f>IF(ISNA(VLOOKUP(D789,'Standard Smelter Names'!$B$3:$E$187,4,FALSE)),"",VLOOKUP(D789,'Standard Smelter Names'!$B$3:$E$187,4,FALSE))</f>
        <v/>
      </c>
      <c r="G789" s="189"/>
      <c r="H789" s="189"/>
      <c r="I789" s="189"/>
      <c r="J789" s="189"/>
      <c r="K789" s="189"/>
      <c r="L789" s="189"/>
      <c r="M789" s="189"/>
      <c r="N789" s="189"/>
      <c r="O789" s="211"/>
      <c r="P789" s="210"/>
    </row>
    <row r="790" spans="2:16" s="191" customFormat="1" ht="15.75" x14ac:dyDescent="0.25">
      <c r="B790" s="189"/>
      <c r="C790" s="190"/>
      <c r="D790" s="190" t="str">
        <f t="shared" si="24"/>
        <v/>
      </c>
      <c r="E790" s="189" t="str">
        <f t="shared" si="25"/>
        <v/>
      </c>
      <c r="F790" s="189" t="str">
        <f>IF(ISNA(VLOOKUP(D790,'Standard Smelter Names'!$B$3:$E$187,4,FALSE)),"",VLOOKUP(D790,'Standard Smelter Names'!$B$3:$E$187,4,FALSE))</f>
        <v/>
      </c>
      <c r="G790" s="189"/>
      <c r="H790" s="189"/>
      <c r="I790" s="189"/>
      <c r="J790" s="189"/>
      <c r="K790" s="189"/>
      <c r="L790" s="189"/>
      <c r="M790" s="189"/>
      <c r="N790" s="189"/>
      <c r="O790" s="211"/>
      <c r="P790" s="210"/>
    </row>
    <row r="791" spans="2:16" s="191" customFormat="1" ht="15.75" x14ac:dyDescent="0.25">
      <c r="B791" s="189"/>
      <c r="C791" s="190"/>
      <c r="D791" s="190" t="str">
        <f t="shared" si="24"/>
        <v/>
      </c>
      <c r="E791" s="189" t="str">
        <f t="shared" si="25"/>
        <v/>
      </c>
      <c r="F791" s="189" t="str">
        <f>IF(ISNA(VLOOKUP(D791,'Standard Smelter Names'!$B$3:$E$187,4,FALSE)),"",VLOOKUP(D791,'Standard Smelter Names'!$B$3:$E$187,4,FALSE))</f>
        <v/>
      </c>
      <c r="G791" s="189"/>
      <c r="H791" s="189"/>
      <c r="I791" s="189"/>
      <c r="J791" s="189"/>
      <c r="K791" s="189"/>
      <c r="L791" s="189"/>
      <c r="M791" s="189"/>
      <c r="N791" s="189"/>
      <c r="O791" s="211"/>
      <c r="P791" s="210"/>
    </row>
    <row r="792" spans="2:16" s="191" customFormat="1" ht="15.75" x14ac:dyDescent="0.25">
      <c r="B792" s="189"/>
      <c r="C792" s="190"/>
      <c r="D792" s="190" t="str">
        <f t="shared" si="24"/>
        <v/>
      </c>
      <c r="E792" s="189" t="str">
        <f t="shared" si="25"/>
        <v/>
      </c>
      <c r="F792" s="189" t="str">
        <f>IF(ISNA(VLOOKUP(D792,'Standard Smelter Names'!$B$3:$E$187,4,FALSE)),"",VLOOKUP(D792,'Standard Smelter Names'!$B$3:$E$187,4,FALSE))</f>
        <v/>
      </c>
      <c r="G792" s="189"/>
      <c r="H792" s="189"/>
      <c r="I792" s="189"/>
      <c r="J792" s="189"/>
      <c r="K792" s="189"/>
      <c r="L792" s="189"/>
      <c r="M792" s="189"/>
      <c r="N792" s="189"/>
      <c r="O792" s="211"/>
      <c r="P792" s="210"/>
    </row>
    <row r="793" spans="2:16" s="191" customFormat="1" ht="15.75" x14ac:dyDescent="0.25">
      <c r="B793" s="189"/>
      <c r="C793" s="190"/>
      <c r="D793" s="190" t="str">
        <f t="shared" si="24"/>
        <v/>
      </c>
      <c r="E793" s="189" t="str">
        <f t="shared" si="25"/>
        <v/>
      </c>
      <c r="F793" s="189" t="str">
        <f>IF(ISNA(VLOOKUP(D793,'Standard Smelter Names'!$B$3:$E$187,4,FALSE)),"",VLOOKUP(D793,'Standard Smelter Names'!$B$3:$E$187,4,FALSE))</f>
        <v/>
      </c>
      <c r="G793" s="189"/>
      <c r="H793" s="189"/>
      <c r="I793" s="189"/>
      <c r="J793" s="189"/>
      <c r="K793" s="189"/>
      <c r="L793" s="189"/>
      <c r="M793" s="189"/>
      <c r="N793" s="189"/>
      <c r="O793" s="211"/>
      <c r="P793" s="210"/>
    </row>
    <row r="794" spans="2:16" s="191" customFormat="1" ht="15.75" x14ac:dyDescent="0.25">
      <c r="B794" s="189"/>
      <c r="C794" s="190"/>
      <c r="D794" s="190" t="str">
        <f t="shared" si="24"/>
        <v/>
      </c>
      <c r="E794" s="189" t="str">
        <f t="shared" si="25"/>
        <v/>
      </c>
      <c r="F794" s="189" t="str">
        <f>IF(ISNA(VLOOKUP(D794,'Standard Smelter Names'!$B$3:$E$187,4,FALSE)),"",VLOOKUP(D794,'Standard Smelter Names'!$B$3:$E$187,4,FALSE))</f>
        <v/>
      </c>
      <c r="G794" s="189"/>
      <c r="H794" s="189"/>
      <c r="I794" s="189"/>
      <c r="J794" s="189"/>
      <c r="K794" s="189"/>
      <c r="L794" s="189"/>
      <c r="M794" s="189"/>
      <c r="N794" s="189"/>
      <c r="O794" s="211"/>
      <c r="P794" s="210"/>
    </row>
    <row r="795" spans="2:16" s="191" customFormat="1" ht="15.75" x14ac:dyDescent="0.25">
      <c r="B795" s="189"/>
      <c r="C795" s="190"/>
      <c r="D795" s="190" t="str">
        <f t="shared" si="24"/>
        <v/>
      </c>
      <c r="E795" s="189" t="str">
        <f t="shared" si="25"/>
        <v/>
      </c>
      <c r="F795" s="189" t="str">
        <f>IF(ISNA(VLOOKUP(D795,'Standard Smelter Names'!$B$3:$E$187,4,FALSE)),"",VLOOKUP(D795,'Standard Smelter Names'!$B$3:$E$187,4,FALSE))</f>
        <v/>
      </c>
      <c r="G795" s="189"/>
      <c r="H795" s="189"/>
      <c r="I795" s="189"/>
      <c r="J795" s="189"/>
      <c r="K795" s="189"/>
      <c r="L795" s="189"/>
      <c r="M795" s="189"/>
      <c r="N795" s="189"/>
      <c r="O795" s="211"/>
      <c r="P795" s="210"/>
    </row>
    <row r="796" spans="2:16" s="191" customFormat="1" ht="15.75" x14ac:dyDescent="0.25">
      <c r="B796" s="189"/>
      <c r="C796" s="190"/>
      <c r="D796" s="190" t="str">
        <f t="shared" si="24"/>
        <v/>
      </c>
      <c r="E796" s="189" t="str">
        <f t="shared" si="25"/>
        <v/>
      </c>
      <c r="F796" s="189" t="str">
        <f>IF(ISNA(VLOOKUP(D796,'Standard Smelter Names'!$B$3:$E$187,4,FALSE)),"",VLOOKUP(D796,'Standard Smelter Names'!$B$3:$E$187,4,FALSE))</f>
        <v/>
      </c>
      <c r="G796" s="189"/>
      <c r="H796" s="189"/>
      <c r="I796" s="189"/>
      <c r="J796" s="189"/>
      <c r="K796" s="189"/>
      <c r="L796" s="189"/>
      <c r="M796" s="189"/>
      <c r="N796" s="189"/>
      <c r="O796" s="211"/>
      <c r="P796" s="210"/>
    </row>
    <row r="797" spans="2:16" s="191" customFormat="1" ht="15.75" x14ac:dyDescent="0.25">
      <c r="B797" s="189"/>
      <c r="C797" s="190"/>
      <c r="D797" s="190" t="str">
        <f t="shared" si="24"/>
        <v/>
      </c>
      <c r="E797" s="189" t="str">
        <f t="shared" si="25"/>
        <v/>
      </c>
      <c r="F797" s="189" t="str">
        <f>IF(ISNA(VLOOKUP(D797,'Standard Smelter Names'!$B$3:$E$187,4,FALSE)),"",VLOOKUP(D797,'Standard Smelter Names'!$B$3:$E$187,4,FALSE))</f>
        <v/>
      </c>
      <c r="G797" s="189"/>
      <c r="H797" s="189"/>
      <c r="I797" s="189"/>
      <c r="J797" s="189"/>
      <c r="K797" s="189"/>
      <c r="L797" s="189"/>
      <c r="M797" s="189"/>
      <c r="N797" s="189"/>
      <c r="O797" s="211"/>
      <c r="P797" s="210"/>
    </row>
    <row r="798" spans="2:16" s="191" customFormat="1" ht="15.75" x14ac:dyDescent="0.25">
      <c r="B798" s="189"/>
      <c r="C798" s="190"/>
      <c r="D798" s="190" t="str">
        <f t="shared" si="24"/>
        <v/>
      </c>
      <c r="E798" s="189" t="str">
        <f t="shared" si="25"/>
        <v/>
      </c>
      <c r="F798" s="189" t="str">
        <f>IF(ISNA(VLOOKUP(D798,'Standard Smelter Names'!$B$3:$E$187,4,FALSE)),"",VLOOKUP(D798,'Standard Smelter Names'!$B$3:$E$187,4,FALSE))</f>
        <v/>
      </c>
      <c r="G798" s="189"/>
      <c r="H798" s="189"/>
      <c r="I798" s="189"/>
      <c r="J798" s="189"/>
      <c r="K798" s="189"/>
      <c r="L798" s="189"/>
      <c r="M798" s="189"/>
      <c r="N798" s="189"/>
      <c r="O798" s="211"/>
      <c r="P798" s="210"/>
    </row>
    <row r="799" spans="2:16" s="191" customFormat="1" ht="15.75" x14ac:dyDescent="0.25">
      <c r="B799" s="189"/>
      <c r="C799" s="190"/>
      <c r="D799" s="190" t="str">
        <f t="shared" si="24"/>
        <v/>
      </c>
      <c r="E799" s="189" t="str">
        <f t="shared" si="25"/>
        <v/>
      </c>
      <c r="F799" s="189" t="str">
        <f>IF(ISNA(VLOOKUP(D799,'Standard Smelter Names'!$B$3:$E$187,4,FALSE)),"",VLOOKUP(D799,'Standard Smelter Names'!$B$3:$E$187,4,FALSE))</f>
        <v/>
      </c>
      <c r="G799" s="189"/>
      <c r="H799" s="189"/>
      <c r="I799" s="189"/>
      <c r="J799" s="189"/>
      <c r="K799" s="189"/>
      <c r="L799" s="189"/>
      <c r="M799" s="189"/>
      <c r="N799" s="189"/>
      <c r="O799" s="211"/>
      <c r="P799" s="210"/>
    </row>
    <row r="800" spans="2:16" s="191" customFormat="1" ht="15.75" x14ac:dyDescent="0.25">
      <c r="B800" s="189"/>
      <c r="C800" s="190"/>
      <c r="D800" s="190" t="str">
        <f t="shared" si="24"/>
        <v/>
      </c>
      <c r="E800" s="189" t="str">
        <f t="shared" si="25"/>
        <v/>
      </c>
      <c r="F800" s="189" t="str">
        <f>IF(ISNA(VLOOKUP(D800,'Standard Smelter Names'!$B$3:$E$187,4,FALSE)),"",VLOOKUP(D800,'Standard Smelter Names'!$B$3:$E$187,4,FALSE))</f>
        <v/>
      </c>
      <c r="G800" s="189"/>
      <c r="H800" s="189"/>
      <c r="I800" s="189"/>
      <c r="J800" s="189"/>
      <c r="K800" s="189"/>
      <c r="L800" s="189"/>
      <c r="M800" s="189"/>
      <c r="N800" s="189"/>
      <c r="O800" s="211"/>
      <c r="P800" s="210"/>
    </row>
    <row r="801" spans="2:16" s="191" customFormat="1" ht="15.75" x14ac:dyDescent="0.25">
      <c r="B801" s="189"/>
      <c r="C801" s="190"/>
      <c r="D801" s="190" t="str">
        <f t="shared" si="24"/>
        <v/>
      </c>
      <c r="E801" s="189" t="str">
        <f t="shared" si="25"/>
        <v/>
      </c>
      <c r="F801" s="189" t="str">
        <f>IF(ISNA(VLOOKUP(D801,'Standard Smelter Names'!$B$3:$E$187,4,FALSE)),"",VLOOKUP(D801,'Standard Smelter Names'!$B$3:$E$187,4,FALSE))</f>
        <v/>
      </c>
      <c r="G801" s="189"/>
      <c r="H801" s="189"/>
      <c r="I801" s="189"/>
      <c r="J801" s="189"/>
      <c r="K801" s="189"/>
      <c r="L801" s="189"/>
      <c r="M801" s="189"/>
      <c r="N801" s="189"/>
      <c r="O801" s="211"/>
      <c r="P801" s="210"/>
    </row>
    <row r="802" spans="2:16" s="191" customFormat="1" ht="15.75" x14ac:dyDescent="0.25">
      <c r="B802" s="189"/>
      <c r="C802" s="190"/>
      <c r="D802" s="190" t="str">
        <f t="shared" si="24"/>
        <v/>
      </c>
      <c r="E802" s="189" t="str">
        <f t="shared" si="25"/>
        <v/>
      </c>
      <c r="F802" s="189" t="str">
        <f>IF(ISNA(VLOOKUP(D802,'Standard Smelter Names'!$B$3:$E$187,4,FALSE)),"",VLOOKUP(D802,'Standard Smelter Names'!$B$3:$E$187,4,FALSE))</f>
        <v/>
      </c>
      <c r="G802" s="189"/>
      <c r="H802" s="189"/>
      <c r="I802" s="189"/>
      <c r="J802" s="189"/>
      <c r="K802" s="189"/>
      <c r="L802" s="189"/>
      <c r="M802" s="189"/>
      <c r="N802" s="189"/>
      <c r="O802" s="211"/>
      <c r="P802" s="210"/>
    </row>
    <row r="803" spans="2:16" s="191" customFormat="1" ht="15.75" x14ac:dyDescent="0.25">
      <c r="B803" s="189"/>
      <c r="C803" s="190"/>
      <c r="D803" s="190" t="str">
        <f t="shared" si="24"/>
        <v/>
      </c>
      <c r="E803" s="189" t="str">
        <f t="shared" si="25"/>
        <v/>
      </c>
      <c r="F803" s="189" t="str">
        <f>IF(ISNA(VLOOKUP(D803,'Standard Smelter Names'!$B$3:$E$187,4,FALSE)),"",VLOOKUP(D803,'Standard Smelter Names'!$B$3:$E$187,4,FALSE))</f>
        <v/>
      </c>
      <c r="G803" s="189"/>
      <c r="H803" s="189"/>
      <c r="I803" s="189"/>
      <c r="J803" s="189"/>
      <c r="K803" s="189"/>
      <c r="L803" s="189"/>
      <c r="M803" s="189"/>
      <c r="N803" s="189"/>
      <c r="O803" s="211"/>
      <c r="P803" s="210"/>
    </row>
    <row r="804" spans="2:16" s="191" customFormat="1" ht="15.75" x14ac:dyDescent="0.25">
      <c r="B804" s="189"/>
      <c r="C804" s="190"/>
      <c r="D804" s="190" t="str">
        <f t="shared" si="24"/>
        <v/>
      </c>
      <c r="E804" s="189" t="str">
        <f t="shared" si="25"/>
        <v/>
      </c>
      <c r="F804" s="189" t="str">
        <f>IF(ISNA(VLOOKUP(D804,'Standard Smelter Names'!$B$3:$E$187,4,FALSE)),"",VLOOKUP(D804,'Standard Smelter Names'!$B$3:$E$187,4,FALSE))</f>
        <v/>
      </c>
      <c r="G804" s="189"/>
      <c r="H804" s="189"/>
      <c r="I804" s="189"/>
      <c r="J804" s="189"/>
      <c r="K804" s="189"/>
      <c r="L804" s="189"/>
      <c r="M804" s="189"/>
      <c r="N804" s="189"/>
      <c r="O804" s="211"/>
      <c r="P804" s="210"/>
    </row>
    <row r="805" spans="2:16" s="191" customFormat="1" ht="15.75" x14ac:dyDescent="0.25">
      <c r="B805" s="189"/>
      <c r="C805" s="190"/>
      <c r="D805" s="190" t="str">
        <f t="shared" si="24"/>
        <v/>
      </c>
      <c r="E805" s="189" t="str">
        <f t="shared" si="25"/>
        <v/>
      </c>
      <c r="F805" s="189" t="str">
        <f>IF(ISNA(VLOOKUP(D805,'Standard Smelter Names'!$B$3:$E$187,4,FALSE)),"",VLOOKUP(D805,'Standard Smelter Names'!$B$3:$E$187,4,FALSE))</f>
        <v/>
      </c>
      <c r="G805" s="189"/>
      <c r="H805" s="189"/>
      <c r="I805" s="189"/>
      <c r="J805" s="189"/>
      <c r="K805" s="189"/>
      <c r="L805" s="189"/>
      <c r="M805" s="189"/>
      <c r="N805" s="189"/>
      <c r="O805" s="211"/>
      <c r="P805" s="210"/>
    </row>
    <row r="806" spans="2:16" s="191" customFormat="1" ht="15.75" x14ac:dyDescent="0.25">
      <c r="B806" s="189"/>
      <c r="C806" s="190"/>
      <c r="D806" s="190" t="str">
        <f t="shared" si="24"/>
        <v/>
      </c>
      <c r="E806" s="189" t="str">
        <f t="shared" si="25"/>
        <v/>
      </c>
      <c r="F806" s="189" t="str">
        <f>IF(ISNA(VLOOKUP(D806,'Standard Smelter Names'!$B$3:$E$187,4,FALSE)),"",VLOOKUP(D806,'Standard Smelter Names'!$B$3:$E$187,4,FALSE))</f>
        <v/>
      </c>
      <c r="G806" s="189"/>
      <c r="H806" s="189"/>
      <c r="I806" s="189"/>
      <c r="J806" s="189"/>
      <c r="K806" s="189"/>
      <c r="L806" s="189"/>
      <c r="M806" s="189"/>
      <c r="N806" s="189"/>
      <c r="O806" s="211"/>
      <c r="P806" s="210"/>
    </row>
    <row r="807" spans="2:16" s="191" customFormat="1" ht="15.75" x14ac:dyDescent="0.25">
      <c r="B807" s="189"/>
      <c r="C807" s="190"/>
      <c r="D807" s="190" t="str">
        <f t="shared" si="24"/>
        <v/>
      </c>
      <c r="E807" s="189" t="str">
        <f t="shared" si="25"/>
        <v/>
      </c>
      <c r="F807" s="189" t="str">
        <f>IF(ISNA(VLOOKUP(D807,'Standard Smelter Names'!$B$3:$E$187,4,FALSE)),"",VLOOKUP(D807,'Standard Smelter Names'!$B$3:$E$187,4,FALSE))</f>
        <v/>
      </c>
      <c r="G807" s="189"/>
      <c r="H807" s="189"/>
      <c r="I807" s="189"/>
      <c r="J807" s="189"/>
      <c r="K807" s="189"/>
      <c r="L807" s="189"/>
      <c r="M807" s="189"/>
      <c r="N807" s="189"/>
      <c r="O807" s="211"/>
      <c r="P807" s="210"/>
    </row>
    <row r="808" spans="2:16" s="191" customFormat="1" ht="15.75" x14ac:dyDescent="0.25">
      <c r="B808" s="189"/>
      <c r="C808" s="190"/>
      <c r="D808" s="190" t="str">
        <f t="shared" si="24"/>
        <v/>
      </c>
      <c r="E808" s="189" t="str">
        <f t="shared" si="25"/>
        <v/>
      </c>
      <c r="F808" s="189" t="str">
        <f>IF(ISNA(VLOOKUP(D808,'Standard Smelter Names'!$B$3:$E$187,4,FALSE)),"",VLOOKUP(D808,'Standard Smelter Names'!$B$3:$E$187,4,FALSE))</f>
        <v/>
      </c>
      <c r="G808" s="189"/>
      <c r="H808" s="189"/>
      <c r="I808" s="189"/>
      <c r="J808" s="189"/>
      <c r="K808" s="189"/>
      <c r="L808" s="189"/>
      <c r="M808" s="189"/>
      <c r="N808" s="189"/>
      <c r="O808" s="211"/>
      <c r="P808" s="210"/>
    </row>
    <row r="809" spans="2:16" s="191" customFormat="1" ht="15.75" x14ac:dyDescent="0.25">
      <c r="B809" s="189"/>
      <c r="C809" s="190"/>
      <c r="D809" s="190" t="str">
        <f t="shared" si="24"/>
        <v/>
      </c>
      <c r="E809" s="189" t="str">
        <f t="shared" si="25"/>
        <v/>
      </c>
      <c r="F809" s="189" t="str">
        <f>IF(ISNA(VLOOKUP(D809,'Standard Smelter Names'!$B$3:$E$187,4,FALSE)),"",VLOOKUP(D809,'Standard Smelter Names'!$B$3:$E$187,4,FALSE))</f>
        <v/>
      </c>
      <c r="G809" s="189"/>
      <c r="H809" s="189"/>
      <c r="I809" s="189"/>
      <c r="J809" s="189"/>
      <c r="K809" s="189"/>
      <c r="L809" s="189"/>
      <c r="M809" s="189"/>
      <c r="N809" s="189"/>
      <c r="O809" s="211"/>
      <c r="P809" s="210"/>
    </row>
    <row r="810" spans="2:16" s="191" customFormat="1" ht="15.75" x14ac:dyDescent="0.25">
      <c r="B810" s="189"/>
      <c r="C810" s="190"/>
      <c r="D810" s="190" t="str">
        <f t="shared" si="24"/>
        <v/>
      </c>
      <c r="E810" s="189" t="str">
        <f t="shared" si="25"/>
        <v/>
      </c>
      <c r="F810" s="189" t="str">
        <f>IF(ISNA(VLOOKUP(D810,'Standard Smelter Names'!$B$3:$E$187,4,FALSE)),"",VLOOKUP(D810,'Standard Smelter Names'!$B$3:$E$187,4,FALSE))</f>
        <v/>
      </c>
      <c r="G810" s="189"/>
      <c r="H810" s="189"/>
      <c r="I810" s="189"/>
      <c r="J810" s="189"/>
      <c r="K810" s="189"/>
      <c r="L810" s="189"/>
      <c r="M810" s="189"/>
      <c r="N810" s="189"/>
      <c r="O810" s="211"/>
      <c r="P810" s="210"/>
    </row>
    <row r="811" spans="2:16" s="191" customFormat="1" ht="15.75" x14ac:dyDescent="0.25">
      <c r="B811" s="189"/>
      <c r="C811" s="190"/>
      <c r="D811" s="190" t="str">
        <f t="shared" si="24"/>
        <v/>
      </c>
      <c r="E811" s="189" t="str">
        <f t="shared" si="25"/>
        <v/>
      </c>
      <c r="F811" s="189" t="str">
        <f>IF(ISNA(VLOOKUP(D811,'Standard Smelter Names'!$B$3:$E$187,4,FALSE)),"",VLOOKUP(D811,'Standard Smelter Names'!$B$3:$E$187,4,FALSE))</f>
        <v/>
      </c>
      <c r="G811" s="189"/>
      <c r="H811" s="189"/>
      <c r="I811" s="189"/>
      <c r="J811" s="189"/>
      <c r="K811" s="189"/>
      <c r="L811" s="189"/>
      <c r="M811" s="189"/>
      <c r="N811" s="189"/>
      <c r="O811" s="211"/>
      <c r="P811" s="210"/>
    </row>
    <row r="812" spans="2:16" s="191" customFormat="1" ht="15.75" x14ac:dyDescent="0.25">
      <c r="B812" s="189"/>
      <c r="C812" s="190"/>
      <c r="D812" s="190" t="str">
        <f t="shared" si="24"/>
        <v/>
      </c>
      <c r="E812" s="189" t="str">
        <f t="shared" si="25"/>
        <v/>
      </c>
      <c r="F812" s="189" t="str">
        <f>IF(ISNA(VLOOKUP(D812,'Standard Smelter Names'!$B$3:$E$187,4,FALSE)),"",VLOOKUP(D812,'Standard Smelter Names'!$B$3:$E$187,4,FALSE))</f>
        <v/>
      </c>
      <c r="G812" s="189"/>
      <c r="H812" s="189"/>
      <c r="I812" s="189"/>
      <c r="J812" s="189"/>
      <c r="K812" s="189"/>
      <c r="L812" s="189"/>
      <c r="M812" s="189"/>
      <c r="N812" s="189"/>
      <c r="O812" s="211"/>
      <c r="P812" s="210"/>
    </row>
    <row r="813" spans="2:16" s="191" customFormat="1" ht="15.75" x14ac:dyDescent="0.25">
      <c r="B813" s="189"/>
      <c r="C813" s="190"/>
      <c r="D813" s="190" t="str">
        <f t="shared" si="24"/>
        <v/>
      </c>
      <c r="E813" s="189" t="str">
        <f t="shared" si="25"/>
        <v/>
      </c>
      <c r="F813" s="189" t="str">
        <f>IF(ISNA(VLOOKUP(D813,'Standard Smelter Names'!$B$3:$E$187,4,FALSE)),"",VLOOKUP(D813,'Standard Smelter Names'!$B$3:$E$187,4,FALSE))</f>
        <v/>
      </c>
      <c r="G813" s="189"/>
      <c r="H813" s="189"/>
      <c r="I813" s="189"/>
      <c r="J813" s="189"/>
      <c r="K813" s="189"/>
      <c r="L813" s="189"/>
      <c r="M813" s="189"/>
      <c r="N813" s="189"/>
      <c r="O813" s="211"/>
      <c r="P813" s="210"/>
    </row>
    <row r="814" spans="2:16" s="191" customFormat="1" ht="15.75" x14ac:dyDescent="0.25">
      <c r="B814" s="189"/>
      <c r="C814" s="190"/>
      <c r="D814" s="190" t="str">
        <f t="shared" si="24"/>
        <v/>
      </c>
      <c r="E814" s="189" t="str">
        <f t="shared" si="25"/>
        <v/>
      </c>
      <c r="F814" s="189" t="str">
        <f>IF(ISNA(VLOOKUP(D814,'Standard Smelter Names'!$B$3:$E$187,4,FALSE)),"",VLOOKUP(D814,'Standard Smelter Names'!$B$3:$E$187,4,FALSE))</f>
        <v/>
      </c>
      <c r="G814" s="189"/>
      <c r="H814" s="189"/>
      <c r="I814" s="189"/>
      <c r="J814" s="189"/>
      <c r="K814" s="189"/>
      <c r="L814" s="189"/>
      <c r="M814" s="189"/>
      <c r="N814" s="189"/>
      <c r="O814" s="211"/>
      <c r="P814" s="210"/>
    </row>
    <row r="815" spans="2:16" s="191" customFormat="1" ht="15.75" x14ac:dyDescent="0.25">
      <c r="B815" s="189"/>
      <c r="C815" s="190"/>
      <c r="D815" s="190" t="str">
        <f t="shared" si="24"/>
        <v/>
      </c>
      <c r="E815" s="189" t="str">
        <f t="shared" si="25"/>
        <v/>
      </c>
      <c r="F815" s="189" t="str">
        <f>IF(ISNA(VLOOKUP(D815,'Standard Smelter Names'!$B$3:$E$187,4,FALSE)),"",VLOOKUP(D815,'Standard Smelter Names'!$B$3:$E$187,4,FALSE))</f>
        <v/>
      </c>
      <c r="G815" s="189"/>
      <c r="H815" s="189"/>
      <c r="I815" s="189"/>
      <c r="J815" s="189"/>
      <c r="K815" s="189"/>
      <c r="L815" s="189"/>
      <c r="M815" s="189"/>
      <c r="N815" s="189"/>
      <c r="O815" s="211"/>
      <c r="P815" s="210"/>
    </row>
    <row r="816" spans="2:16" s="191" customFormat="1" ht="15.75" x14ac:dyDescent="0.25">
      <c r="B816" s="189"/>
      <c r="C816" s="190"/>
      <c r="D816" s="190" t="str">
        <f t="shared" si="24"/>
        <v/>
      </c>
      <c r="E816" s="189" t="str">
        <f t="shared" si="25"/>
        <v/>
      </c>
      <c r="F816" s="189" t="str">
        <f>IF(ISNA(VLOOKUP(D816,'Standard Smelter Names'!$B$3:$E$187,4,FALSE)),"",VLOOKUP(D816,'Standard Smelter Names'!$B$3:$E$187,4,FALSE))</f>
        <v/>
      </c>
      <c r="G816" s="189"/>
      <c r="H816" s="189"/>
      <c r="I816" s="189"/>
      <c r="J816" s="189"/>
      <c r="K816" s="189"/>
      <c r="L816" s="189"/>
      <c r="M816" s="189"/>
      <c r="N816" s="189"/>
      <c r="O816" s="211"/>
      <c r="P816" s="210"/>
    </row>
    <row r="817" spans="2:16" s="191" customFormat="1" ht="15.75" x14ac:dyDescent="0.25">
      <c r="B817" s="189"/>
      <c r="C817" s="190"/>
      <c r="D817" s="190" t="str">
        <f t="shared" si="24"/>
        <v/>
      </c>
      <c r="E817" s="189" t="str">
        <f t="shared" si="25"/>
        <v/>
      </c>
      <c r="F817" s="189" t="str">
        <f>IF(ISNA(VLOOKUP(D817,'Standard Smelter Names'!$B$3:$E$187,4,FALSE)),"",VLOOKUP(D817,'Standard Smelter Names'!$B$3:$E$187,4,FALSE))</f>
        <v/>
      </c>
      <c r="G817" s="189"/>
      <c r="H817" s="189"/>
      <c r="I817" s="189"/>
      <c r="J817" s="189"/>
      <c r="K817" s="189"/>
      <c r="L817" s="189"/>
      <c r="M817" s="189"/>
      <c r="N817" s="189"/>
      <c r="O817" s="211"/>
      <c r="P817" s="210"/>
    </row>
    <row r="818" spans="2:16" s="191" customFormat="1" ht="15.75" x14ac:dyDescent="0.25">
      <c r="B818" s="189"/>
      <c r="C818" s="190"/>
      <c r="D818" s="190" t="str">
        <f t="shared" si="24"/>
        <v/>
      </c>
      <c r="E818" s="189" t="str">
        <f t="shared" si="25"/>
        <v/>
      </c>
      <c r="F818" s="189" t="str">
        <f>IF(ISNA(VLOOKUP(D818,'Standard Smelter Names'!$B$3:$E$187,4,FALSE)),"",VLOOKUP(D818,'Standard Smelter Names'!$B$3:$E$187,4,FALSE))</f>
        <v/>
      </c>
      <c r="G818" s="189"/>
      <c r="H818" s="189"/>
      <c r="I818" s="189"/>
      <c r="J818" s="189"/>
      <c r="K818" s="189"/>
      <c r="L818" s="189"/>
      <c r="M818" s="189"/>
      <c r="N818" s="189"/>
      <c r="O818" s="211"/>
      <c r="P818" s="210"/>
    </row>
    <row r="819" spans="2:16" s="191" customFormat="1" ht="15.75" x14ac:dyDescent="0.25">
      <c r="B819" s="189"/>
      <c r="C819" s="190"/>
      <c r="D819" s="190" t="str">
        <f t="shared" si="24"/>
        <v/>
      </c>
      <c r="E819" s="189" t="str">
        <f t="shared" si="25"/>
        <v/>
      </c>
      <c r="F819" s="189" t="str">
        <f>IF(ISNA(VLOOKUP(D819,'Standard Smelter Names'!$B$3:$E$187,4,FALSE)),"",VLOOKUP(D819,'Standard Smelter Names'!$B$3:$E$187,4,FALSE))</f>
        <v/>
      </c>
      <c r="G819" s="189"/>
      <c r="H819" s="189"/>
      <c r="I819" s="189"/>
      <c r="J819" s="189"/>
      <c r="K819" s="189"/>
      <c r="L819" s="189"/>
      <c r="M819" s="189"/>
      <c r="N819" s="189"/>
      <c r="O819" s="211"/>
      <c r="P819" s="210"/>
    </row>
    <row r="820" spans="2:16" s="191" customFormat="1" ht="15.75" x14ac:dyDescent="0.25">
      <c r="B820" s="189"/>
      <c r="C820" s="190"/>
      <c r="D820" s="190" t="str">
        <f t="shared" si="24"/>
        <v/>
      </c>
      <c r="E820" s="189" t="str">
        <f t="shared" si="25"/>
        <v/>
      </c>
      <c r="F820" s="189" t="str">
        <f>IF(ISNA(VLOOKUP(D820,'Standard Smelter Names'!$B$3:$E$187,4,FALSE)),"",VLOOKUP(D820,'Standard Smelter Names'!$B$3:$E$187,4,FALSE))</f>
        <v/>
      </c>
      <c r="G820" s="189"/>
      <c r="H820" s="189"/>
      <c r="I820" s="189"/>
      <c r="J820" s="189"/>
      <c r="K820" s="189"/>
      <c r="L820" s="189"/>
      <c r="M820" s="189"/>
      <c r="N820" s="189"/>
      <c r="O820" s="211"/>
      <c r="P820" s="210"/>
    </row>
    <row r="821" spans="2:16" s="191" customFormat="1" ht="15.75" x14ac:dyDescent="0.25">
      <c r="B821" s="189"/>
      <c r="C821" s="190"/>
      <c r="D821" s="190" t="str">
        <f t="shared" si="24"/>
        <v/>
      </c>
      <c r="E821" s="189" t="str">
        <f t="shared" si="25"/>
        <v/>
      </c>
      <c r="F821" s="189" t="str">
        <f>IF(ISNA(VLOOKUP(D821,'Standard Smelter Names'!$B$3:$E$187,4,FALSE)),"",VLOOKUP(D821,'Standard Smelter Names'!$B$3:$E$187,4,FALSE))</f>
        <v/>
      </c>
      <c r="G821" s="189"/>
      <c r="H821" s="189"/>
      <c r="I821" s="189"/>
      <c r="J821" s="189"/>
      <c r="K821" s="189"/>
      <c r="L821" s="189"/>
      <c r="M821" s="189"/>
      <c r="N821" s="189"/>
      <c r="O821" s="211"/>
      <c r="P821" s="210"/>
    </row>
    <row r="822" spans="2:16" s="191" customFormat="1" ht="15.75" x14ac:dyDescent="0.25">
      <c r="B822" s="189"/>
      <c r="C822" s="190"/>
      <c r="D822" s="190" t="str">
        <f t="shared" si="24"/>
        <v/>
      </c>
      <c r="E822" s="189" t="str">
        <f t="shared" si="25"/>
        <v/>
      </c>
      <c r="F822" s="189" t="str">
        <f>IF(ISNA(VLOOKUP(D822,'Standard Smelter Names'!$B$3:$E$187,4,FALSE)),"",VLOOKUP(D822,'Standard Smelter Names'!$B$3:$E$187,4,FALSE))</f>
        <v/>
      </c>
      <c r="G822" s="189"/>
      <c r="H822" s="189"/>
      <c r="I822" s="189"/>
      <c r="J822" s="189"/>
      <c r="K822" s="189"/>
      <c r="L822" s="189"/>
      <c r="M822" s="189"/>
      <c r="N822" s="189"/>
      <c r="O822" s="211"/>
      <c r="P822" s="210"/>
    </row>
    <row r="823" spans="2:16" s="191" customFormat="1" ht="15.75" x14ac:dyDescent="0.25">
      <c r="B823" s="189"/>
      <c r="C823" s="190"/>
      <c r="D823" s="190" t="str">
        <f t="shared" si="24"/>
        <v/>
      </c>
      <c r="E823" s="189" t="str">
        <f t="shared" si="25"/>
        <v/>
      </c>
      <c r="F823" s="189" t="str">
        <f>IF(ISNA(VLOOKUP(D823,'Standard Smelter Names'!$B$3:$E$187,4,FALSE)),"",VLOOKUP(D823,'Standard Smelter Names'!$B$3:$E$187,4,FALSE))</f>
        <v/>
      </c>
      <c r="G823" s="189"/>
      <c r="H823" s="189"/>
      <c r="I823" s="189"/>
      <c r="J823" s="189"/>
      <c r="K823" s="189"/>
      <c r="L823" s="189"/>
      <c r="M823" s="189"/>
      <c r="N823" s="189"/>
      <c r="O823" s="211"/>
      <c r="P823" s="210"/>
    </row>
    <row r="824" spans="2:16" s="191" customFormat="1" ht="15.75" x14ac:dyDescent="0.25">
      <c r="B824" s="189"/>
      <c r="C824" s="190"/>
      <c r="D824" s="190" t="str">
        <f t="shared" si="24"/>
        <v/>
      </c>
      <c r="E824" s="189" t="str">
        <f t="shared" si="25"/>
        <v/>
      </c>
      <c r="F824" s="189" t="str">
        <f>IF(ISNA(VLOOKUP(D824,'Standard Smelter Names'!$B$3:$E$187,4,FALSE)),"",VLOOKUP(D824,'Standard Smelter Names'!$B$3:$E$187,4,FALSE))</f>
        <v/>
      </c>
      <c r="G824" s="189"/>
      <c r="H824" s="189"/>
      <c r="I824" s="189"/>
      <c r="J824" s="189"/>
      <c r="K824" s="189"/>
      <c r="L824" s="189"/>
      <c r="M824" s="189"/>
      <c r="N824" s="189"/>
      <c r="O824" s="211"/>
      <c r="P824" s="210"/>
    </row>
    <row r="825" spans="2:16" s="191" customFormat="1" ht="15.75" x14ac:dyDescent="0.25">
      <c r="B825" s="189"/>
      <c r="C825" s="190"/>
      <c r="D825" s="190" t="str">
        <f t="shared" si="24"/>
        <v/>
      </c>
      <c r="E825" s="189" t="str">
        <f t="shared" si="25"/>
        <v/>
      </c>
      <c r="F825" s="189" t="str">
        <f>IF(ISNA(VLOOKUP(D825,'Standard Smelter Names'!$B$3:$E$187,4,FALSE)),"",VLOOKUP(D825,'Standard Smelter Names'!$B$3:$E$187,4,FALSE))</f>
        <v/>
      </c>
      <c r="G825" s="189"/>
      <c r="H825" s="189"/>
      <c r="I825" s="189"/>
      <c r="J825" s="189"/>
      <c r="K825" s="189"/>
      <c r="L825" s="189"/>
      <c r="M825" s="189"/>
      <c r="N825" s="189"/>
      <c r="O825" s="211"/>
      <c r="P825" s="210"/>
    </row>
    <row r="826" spans="2:16" s="191" customFormat="1" ht="15.75" x14ac:dyDescent="0.25">
      <c r="B826" s="189"/>
      <c r="C826" s="190"/>
      <c r="D826" s="190" t="str">
        <f t="shared" si="24"/>
        <v/>
      </c>
      <c r="E826" s="189" t="str">
        <f t="shared" si="25"/>
        <v/>
      </c>
      <c r="F826" s="189" t="str">
        <f>IF(ISNA(VLOOKUP(D826,'Standard Smelter Names'!$B$3:$E$187,4,FALSE)),"",VLOOKUP(D826,'Standard Smelter Names'!$B$3:$E$187,4,FALSE))</f>
        <v/>
      </c>
      <c r="G826" s="189"/>
      <c r="H826" s="189"/>
      <c r="I826" s="189"/>
      <c r="J826" s="189"/>
      <c r="K826" s="189"/>
      <c r="L826" s="189"/>
      <c r="M826" s="189"/>
      <c r="N826" s="189"/>
      <c r="O826" s="211"/>
      <c r="P826" s="210"/>
    </row>
    <row r="827" spans="2:16" s="191" customFormat="1" ht="15.75" x14ac:dyDescent="0.25">
      <c r="B827" s="189"/>
      <c r="C827" s="190"/>
      <c r="D827" s="190" t="str">
        <f t="shared" si="24"/>
        <v/>
      </c>
      <c r="E827" s="189" t="str">
        <f t="shared" si="25"/>
        <v/>
      </c>
      <c r="F827" s="189" t="str">
        <f>IF(ISNA(VLOOKUP(D827,'Standard Smelter Names'!$B$3:$E$187,4,FALSE)),"",VLOOKUP(D827,'Standard Smelter Names'!$B$3:$E$187,4,FALSE))</f>
        <v/>
      </c>
      <c r="G827" s="189"/>
      <c r="H827" s="189"/>
      <c r="I827" s="189"/>
      <c r="J827" s="189"/>
      <c r="K827" s="189"/>
      <c r="L827" s="189"/>
      <c r="M827" s="189"/>
      <c r="N827" s="189"/>
      <c r="O827" s="211"/>
      <c r="P827" s="210"/>
    </row>
    <row r="828" spans="2:16" s="191" customFormat="1" ht="15.75" x14ac:dyDescent="0.25">
      <c r="B828" s="189"/>
      <c r="C828" s="190"/>
      <c r="D828" s="190" t="str">
        <f t="shared" si="24"/>
        <v/>
      </c>
      <c r="E828" s="189" t="str">
        <f t="shared" si="25"/>
        <v/>
      </c>
      <c r="F828" s="189" t="str">
        <f>IF(ISNA(VLOOKUP(D828,'Standard Smelter Names'!$B$3:$E$187,4,FALSE)),"",VLOOKUP(D828,'Standard Smelter Names'!$B$3:$E$187,4,FALSE))</f>
        <v/>
      </c>
      <c r="G828" s="189"/>
      <c r="H828" s="189"/>
      <c r="I828" s="189"/>
      <c r="J828" s="189"/>
      <c r="K828" s="189"/>
      <c r="L828" s="189"/>
      <c r="M828" s="189"/>
      <c r="N828" s="189"/>
      <c r="O828" s="211"/>
      <c r="P828" s="210"/>
    </row>
    <row r="829" spans="2:16" s="191" customFormat="1" ht="15.75" x14ac:dyDescent="0.25">
      <c r="B829" s="189"/>
      <c r="C829" s="190"/>
      <c r="D829" s="190" t="str">
        <f t="shared" si="24"/>
        <v/>
      </c>
      <c r="E829" s="189" t="str">
        <f t="shared" si="25"/>
        <v/>
      </c>
      <c r="F829" s="189" t="str">
        <f>IF(ISNA(VLOOKUP(D829,'Standard Smelter Names'!$B$3:$E$187,4,FALSE)),"",VLOOKUP(D829,'Standard Smelter Names'!$B$3:$E$187,4,FALSE))</f>
        <v/>
      </c>
      <c r="G829" s="189"/>
      <c r="H829" s="189"/>
      <c r="I829" s="189"/>
      <c r="J829" s="189"/>
      <c r="K829" s="189"/>
      <c r="L829" s="189"/>
      <c r="M829" s="189"/>
      <c r="N829" s="189"/>
      <c r="O829" s="211"/>
      <c r="P829" s="210"/>
    </row>
    <row r="830" spans="2:16" s="191" customFormat="1" ht="15.75" x14ac:dyDescent="0.25">
      <c r="B830" s="189"/>
      <c r="C830" s="190"/>
      <c r="D830" s="190" t="str">
        <f t="shared" si="24"/>
        <v/>
      </c>
      <c r="E830" s="189" t="str">
        <f t="shared" si="25"/>
        <v/>
      </c>
      <c r="F830" s="189" t="str">
        <f>IF(ISNA(VLOOKUP(D830,'Standard Smelter Names'!$B$3:$E$187,4,FALSE)),"",VLOOKUP(D830,'Standard Smelter Names'!$B$3:$E$187,4,FALSE))</f>
        <v/>
      </c>
      <c r="G830" s="189"/>
      <c r="H830" s="189"/>
      <c r="I830" s="189"/>
      <c r="J830" s="189"/>
      <c r="K830" s="189"/>
      <c r="L830" s="189"/>
      <c r="M830" s="189"/>
      <c r="N830" s="189"/>
      <c r="O830" s="211"/>
      <c r="P830" s="210"/>
    </row>
    <row r="831" spans="2:16" s="191" customFormat="1" ht="15.75" x14ac:dyDescent="0.25">
      <c r="B831" s="189"/>
      <c r="C831" s="190"/>
      <c r="D831" s="190" t="str">
        <f t="shared" si="24"/>
        <v/>
      </c>
      <c r="E831" s="189" t="str">
        <f t="shared" si="25"/>
        <v/>
      </c>
      <c r="F831" s="189" t="str">
        <f>IF(ISNA(VLOOKUP(D831,'Standard Smelter Names'!$B$3:$E$187,4,FALSE)),"",VLOOKUP(D831,'Standard Smelter Names'!$B$3:$E$187,4,FALSE))</f>
        <v/>
      </c>
      <c r="G831" s="189"/>
      <c r="H831" s="189"/>
      <c r="I831" s="189"/>
      <c r="J831" s="189"/>
      <c r="K831" s="189"/>
      <c r="L831" s="189"/>
      <c r="M831" s="189"/>
      <c r="N831" s="189"/>
      <c r="O831" s="211"/>
      <c r="P831" s="210"/>
    </row>
    <row r="832" spans="2:16" s="191" customFormat="1" ht="15.75" x14ac:dyDescent="0.25">
      <c r="B832" s="189"/>
      <c r="C832" s="190"/>
      <c r="D832" s="190" t="str">
        <f t="shared" si="24"/>
        <v/>
      </c>
      <c r="E832" s="189" t="str">
        <f t="shared" si="25"/>
        <v/>
      </c>
      <c r="F832" s="189" t="str">
        <f>IF(ISNA(VLOOKUP(D832,'Standard Smelter Names'!$B$3:$E$187,4,FALSE)),"",VLOOKUP(D832,'Standard Smelter Names'!$B$3:$E$187,4,FALSE))</f>
        <v/>
      </c>
      <c r="G832" s="189"/>
      <c r="H832" s="189"/>
      <c r="I832" s="189"/>
      <c r="J832" s="189"/>
      <c r="K832" s="189"/>
      <c r="L832" s="189"/>
      <c r="M832" s="189"/>
      <c r="N832" s="189"/>
      <c r="O832" s="211"/>
      <c r="P832" s="210"/>
    </row>
    <row r="833" spans="2:16" s="191" customFormat="1" ht="15.75" x14ac:dyDescent="0.25">
      <c r="B833" s="189"/>
      <c r="C833" s="190"/>
      <c r="D833" s="190" t="str">
        <f t="shared" si="24"/>
        <v/>
      </c>
      <c r="E833" s="189" t="str">
        <f t="shared" si="25"/>
        <v/>
      </c>
      <c r="F833" s="189" t="str">
        <f>IF(ISNA(VLOOKUP(D833,'Standard Smelter Names'!$B$3:$E$187,4,FALSE)),"",VLOOKUP(D833,'Standard Smelter Names'!$B$3:$E$187,4,FALSE))</f>
        <v/>
      </c>
      <c r="G833" s="189"/>
      <c r="H833" s="189"/>
      <c r="I833" s="189"/>
      <c r="J833" s="189"/>
      <c r="K833" s="189"/>
      <c r="L833" s="189"/>
      <c r="M833" s="189"/>
      <c r="N833" s="189"/>
      <c r="O833" s="211"/>
      <c r="P833" s="210"/>
    </row>
    <row r="834" spans="2:16" s="191" customFormat="1" ht="15.75" x14ac:dyDescent="0.25">
      <c r="B834" s="189"/>
      <c r="C834" s="190"/>
      <c r="D834" s="190" t="str">
        <f t="shared" si="24"/>
        <v/>
      </c>
      <c r="E834" s="189" t="str">
        <f t="shared" si="25"/>
        <v/>
      </c>
      <c r="F834" s="189" t="str">
        <f>IF(ISNA(VLOOKUP(D834,'Standard Smelter Names'!$B$3:$E$187,4,FALSE)),"",VLOOKUP(D834,'Standard Smelter Names'!$B$3:$E$187,4,FALSE))</f>
        <v/>
      </c>
      <c r="G834" s="189"/>
      <c r="H834" s="189"/>
      <c r="I834" s="189"/>
      <c r="J834" s="189"/>
      <c r="K834" s="189"/>
      <c r="L834" s="189"/>
      <c r="M834" s="189"/>
      <c r="N834" s="189"/>
      <c r="O834" s="211"/>
      <c r="P834" s="210"/>
    </row>
    <row r="835" spans="2:16" s="191" customFormat="1" ht="15.75" x14ac:dyDescent="0.25">
      <c r="B835" s="189"/>
      <c r="C835" s="190"/>
      <c r="D835" s="190" t="str">
        <f t="shared" si="24"/>
        <v/>
      </c>
      <c r="E835" s="189" t="str">
        <f t="shared" si="25"/>
        <v/>
      </c>
      <c r="F835" s="189" t="str">
        <f>IF(ISNA(VLOOKUP(D835,'Standard Smelter Names'!$B$3:$E$187,4,FALSE)),"",VLOOKUP(D835,'Standard Smelter Names'!$B$3:$E$187,4,FALSE))</f>
        <v/>
      </c>
      <c r="G835" s="189"/>
      <c r="H835" s="189"/>
      <c r="I835" s="189"/>
      <c r="J835" s="189"/>
      <c r="K835" s="189"/>
      <c r="L835" s="189"/>
      <c r="M835" s="189"/>
      <c r="N835" s="189"/>
      <c r="O835" s="211"/>
      <c r="P835" s="210"/>
    </row>
    <row r="836" spans="2:16" s="191" customFormat="1" ht="15.75" x14ac:dyDescent="0.25">
      <c r="B836" s="189"/>
      <c r="C836" s="190"/>
      <c r="D836" s="190" t="str">
        <f t="shared" si="24"/>
        <v/>
      </c>
      <c r="E836" s="189" t="str">
        <f t="shared" si="25"/>
        <v/>
      </c>
      <c r="F836" s="189" t="str">
        <f>IF(ISNA(VLOOKUP(D836,'Standard Smelter Names'!$B$3:$E$187,4,FALSE)),"",VLOOKUP(D836,'Standard Smelter Names'!$B$3:$E$187,4,FALSE))</f>
        <v/>
      </c>
      <c r="G836" s="189"/>
      <c r="H836" s="189"/>
      <c r="I836" s="189"/>
      <c r="J836" s="189"/>
      <c r="K836" s="189"/>
      <c r="L836" s="189"/>
      <c r="M836" s="189"/>
      <c r="N836" s="189"/>
      <c r="O836" s="211"/>
      <c r="P836" s="210"/>
    </row>
    <row r="837" spans="2:16" s="191" customFormat="1" ht="15.75" x14ac:dyDescent="0.25">
      <c r="B837" s="189"/>
      <c r="C837" s="190"/>
      <c r="D837" s="190" t="str">
        <f t="shared" ref="D837:D900" si="26">IF(ISNA(VLOOKUP(C837,$G$2525:$I$2929,3,FALSE)),"",VLOOKUP(C837,$G$2525:$I$2929,3,FALSE))</f>
        <v/>
      </c>
      <c r="E837" s="189" t="str">
        <f t="shared" ref="E837:E900" si="27">IF(ISNA(VLOOKUP(C837,$G$2525:$I$2929,2,FALSE)),"",VLOOKUP(C837,$G$2525:$I$2929,2,FALSE))</f>
        <v/>
      </c>
      <c r="F837" s="189" t="str">
        <f>IF(ISNA(VLOOKUP(D837,'Standard Smelter Names'!$B$3:$E$187,4,FALSE)),"",VLOOKUP(D837,'Standard Smelter Names'!$B$3:$E$187,4,FALSE))</f>
        <v/>
      </c>
      <c r="G837" s="189"/>
      <c r="H837" s="189"/>
      <c r="I837" s="189"/>
      <c r="J837" s="189"/>
      <c r="K837" s="189"/>
      <c r="L837" s="189"/>
      <c r="M837" s="189"/>
      <c r="N837" s="189"/>
      <c r="O837" s="211"/>
      <c r="P837" s="210"/>
    </row>
    <row r="838" spans="2:16" s="191" customFormat="1" ht="15.75" x14ac:dyDescent="0.25">
      <c r="B838" s="189"/>
      <c r="C838" s="190"/>
      <c r="D838" s="190" t="str">
        <f t="shared" si="26"/>
        <v/>
      </c>
      <c r="E838" s="189" t="str">
        <f t="shared" si="27"/>
        <v/>
      </c>
      <c r="F838" s="189" t="str">
        <f>IF(ISNA(VLOOKUP(D838,'Standard Smelter Names'!$B$3:$E$187,4,FALSE)),"",VLOOKUP(D838,'Standard Smelter Names'!$B$3:$E$187,4,FALSE))</f>
        <v/>
      </c>
      <c r="G838" s="189"/>
      <c r="H838" s="189"/>
      <c r="I838" s="189"/>
      <c r="J838" s="189"/>
      <c r="K838" s="189"/>
      <c r="L838" s="189"/>
      <c r="M838" s="189"/>
      <c r="N838" s="189"/>
      <c r="O838" s="211"/>
      <c r="P838" s="210"/>
    </row>
    <row r="839" spans="2:16" s="191" customFormat="1" ht="15.75" x14ac:dyDescent="0.25">
      <c r="B839" s="189"/>
      <c r="C839" s="190"/>
      <c r="D839" s="190" t="str">
        <f t="shared" si="26"/>
        <v/>
      </c>
      <c r="E839" s="189" t="str">
        <f t="shared" si="27"/>
        <v/>
      </c>
      <c r="F839" s="189" t="str">
        <f>IF(ISNA(VLOOKUP(D839,'Standard Smelter Names'!$B$3:$E$187,4,FALSE)),"",VLOOKUP(D839,'Standard Smelter Names'!$B$3:$E$187,4,FALSE))</f>
        <v/>
      </c>
      <c r="G839" s="189"/>
      <c r="H839" s="189"/>
      <c r="I839" s="189"/>
      <c r="J839" s="189"/>
      <c r="K839" s="189"/>
      <c r="L839" s="189"/>
      <c r="M839" s="189"/>
      <c r="N839" s="189"/>
      <c r="O839" s="211"/>
      <c r="P839" s="210"/>
    </row>
    <row r="840" spans="2:16" s="191" customFormat="1" ht="15.75" x14ac:dyDescent="0.25">
      <c r="B840" s="189"/>
      <c r="C840" s="190"/>
      <c r="D840" s="190" t="str">
        <f t="shared" si="26"/>
        <v/>
      </c>
      <c r="E840" s="189" t="str">
        <f t="shared" si="27"/>
        <v/>
      </c>
      <c r="F840" s="189" t="str">
        <f>IF(ISNA(VLOOKUP(D840,'Standard Smelter Names'!$B$3:$E$187,4,FALSE)),"",VLOOKUP(D840,'Standard Smelter Names'!$B$3:$E$187,4,FALSE))</f>
        <v/>
      </c>
      <c r="G840" s="189"/>
      <c r="H840" s="189"/>
      <c r="I840" s="189"/>
      <c r="J840" s="189"/>
      <c r="K840" s="189"/>
      <c r="L840" s="189"/>
      <c r="M840" s="189"/>
      <c r="N840" s="189"/>
      <c r="O840" s="211"/>
      <c r="P840" s="210"/>
    </row>
    <row r="841" spans="2:16" s="191" customFormat="1" ht="15.75" x14ac:dyDescent="0.25">
      <c r="B841" s="189"/>
      <c r="C841" s="190"/>
      <c r="D841" s="190" t="str">
        <f t="shared" si="26"/>
        <v/>
      </c>
      <c r="E841" s="189" t="str">
        <f t="shared" si="27"/>
        <v/>
      </c>
      <c r="F841" s="189" t="str">
        <f>IF(ISNA(VLOOKUP(D841,'Standard Smelter Names'!$B$3:$E$187,4,FALSE)),"",VLOOKUP(D841,'Standard Smelter Names'!$B$3:$E$187,4,FALSE))</f>
        <v/>
      </c>
      <c r="G841" s="189"/>
      <c r="H841" s="189"/>
      <c r="I841" s="189"/>
      <c r="J841" s="189"/>
      <c r="K841" s="189"/>
      <c r="L841" s="189"/>
      <c r="M841" s="189"/>
      <c r="N841" s="189"/>
      <c r="O841" s="211"/>
      <c r="P841" s="210"/>
    </row>
    <row r="842" spans="2:16" s="191" customFormat="1" ht="15.75" x14ac:dyDescent="0.25">
      <c r="B842" s="189"/>
      <c r="C842" s="190"/>
      <c r="D842" s="190" t="str">
        <f t="shared" si="26"/>
        <v/>
      </c>
      <c r="E842" s="189" t="str">
        <f t="shared" si="27"/>
        <v/>
      </c>
      <c r="F842" s="189" t="str">
        <f>IF(ISNA(VLOOKUP(D842,'Standard Smelter Names'!$B$3:$E$187,4,FALSE)),"",VLOOKUP(D842,'Standard Smelter Names'!$B$3:$E$187,4,FALSE))</f>
        <v/>
      </c>
      <c r="G842" s="189"/>
      <c r="H842" s="189"/>
      <c r="I842" s="189"/>
      <c r="J842" s="189"/>
      <c r="K842" s="189"/>
      <c r="L842" s="189"/>
      <c r="M842" s="189"/>
      <c r="N842" s="189"/>
      <c r="O842" s="211"/>
      <c r="P842" s="210"/>
    </row>
    <row r="843" spans="2:16" s="191" customFormat="1" ht="15.75" x14ac:dyDescent="0.25">
      <c r="B843" s="189"/>
      <c r="C843" s="190"/>
      <c r="D843" s="190" t="str">
        <f t="shared" si="26"/>
        <v/>
      </c>
      <c r="E843" s="189" t="str">
        <f t="shared" si="27"/>
        <v/>
      </c>
      <c r="F843" s="189" t="str">
        <f>IF(ISNA(VLOOKUP(D843,'Standard Smelter Names'!$B$3:$E$187,4,FALSE)),"",VLOOKUP(D843,'Standard Smelter Names'!$B$3:$E$187,4,FALSE))</f>
        <v/>
      </c>
      <c r="G843" s="189"/>
      <c r="H843" s="189"/>
      <c r="I843" s="189"/>
      <c r="J843" s="189"/>
      <c r="K843" s="189"/>
      <c r="L843" s="189"/>
      <c r="M843" s="189"/>
      <c r="N843" s="189"/>
      <c r="O843" s="211"/>
      <c r="P843" s="210"/>
    </row>
    <row r="844" spans="2:16" s="191" customFormat="1" ht="15.75" x14ac:dyDescent="0.25">
      <c r="B844" s="189"/>
      <c r="C844" s="190"/>
      <c r="D844" s="190" t="str">
        <f t="shared" si="26"/>
        <v/>
      </c>
      <c r="E844" s="189" t="str">
        <f t="shared" si="27"/>
        <v/>
      </c>
      <c r="F844" s="189" t="str">
        <f>IF(ISNA(VLOOKUP(D844,'Standard Smelter Names'!$B$3:$E$187,4,FALSE)),"",VLOOKUP(D844,'Standard Smelter Names'!$B$3:$E$187,4,FALSE))</f>
        <v/>
      </c>
      <c r="G844" s="189"/>
      <c r="H844" s="189"/>
      <c r="I844" s="189"/>
      <c r="J844" s="189"/>
      <c r="K844" s="189"/>
      <c r="L844" s="189"/>
      <c r="M844" s="189"/>
      <c r="N844" s="189"/>
      <c r="O844" s="211"/>
      <c r="P844" s="210"/>
    </row>
    <row r="845" spans="2:16" s="191" customFormat="1" ht="15.75" x14ac:dyDescent="0.25">
      <c r="B845" s="189"/>
      <c r="C845" s="190"/>
      <c r="D845" s="190" t="str">
        <f t="shared" si="26"/>
        <v/>
      </c>
      <c r="E845" s="189" t="str">
        <f t="shared" si="27"/>
        <v/>
      </c>
      <c r="F845" s="189" t="str">
        <f>IF(ISNA(VLOOKUP(D845,'Standard Smelter Names'!$B$3:$E$187,4,FALSE)),"",VLOOKUP(D845,'Standard Smelter Names'!$B$3:$E$187,4,FALSE))</f>
        <v/>
      </c>
      <c r="G845" s="189"/>
      <c r="H845" s="189"/>
      <c r="I845" s="189"/>
      <c r="J845" s="189"/>
      <c r="K845" s="189"/>
      <c r="L845" s="189"/>
      <c r="M845" s="189"/>
      <c r="N845" s="189"/>
      <c r="O845" s="211"/>
      <c r="P845" s="210"/>
    </row>
    <row r="846" spans="2:16" s="191" customFormat="1" ht="15.75" x14ac:dyDescent="0.25">
      <c r="B846" s="189"/>
      <c r="C846" s="190"/>
      <c r="D846" s="190" t="str">
        <f t="shared" si="26"/>
        <v/>
      </c>
      <c r="E846" s="189" t="str">
        <f t="shared" si="27"/>
        <v/>
      </c>
      <c r="F846" s="189" t="str">
        <f>IF(ISNA(VLOOKUP(D846,'Standard Smelter Names'!$B$3:$E$187,4,FALSE)),"",VLOOKUP(D846,'Standard Smelter Names'!$B$3:$E$187,4,FALSE))</f>
        <v/>
      </c>
      <c r="G846" s="189"/>
      <c r="H846" s="189"/>
      <c r="I846" s="189"/>
      <c r="J846" s="189"/>
      <c r="K846" s="189"/>
      <c r="L846" s="189"/>
      <c r="M846" s="189"/>
      <c r="N846" s="189"/>
      <c r="O846" s="211"/>
      <c r="P846" s="210"/>
    </row>
    <row r="847" spans="2:16" s="191" customFormat="1" ht="15.75" x14ac:dyDescent="0.25">
      <c r="B847" s="189"/>
      <c r="C847" s="190"/>
      <c r="D847" s="190" t="str">
        <f t="shared" si="26"/>
        <v/>
      </c>
      <c r="E847" s="189" t="str">
        <f t="shared" si="27"/>
        <v/>
      </c>
      <c r="F847" s="189" t="str">
        <f>IF(ISNA(VLOOKUP(D847,'Standard Smelter Names'!$B$3:$E$187,4,FALSE)),"",VLOOKUP(D847,'Standard Smelter Names'!$B$3:$E$187,4,FALSE))</f>
        <v/>
      </c>
      <c r="G847" s="189"/>
      <c r="H847" s="189"/>
      <c r="I847" s="189"/>
      <c r="J847" s="189"/>
      <c r="K847" s="189"/>
      <c r="L847" s="189"/>
      <c r="M847" s="189"/>
      <c r="N847" s="189"/>
      <c r="O847" s="211"/>
      <c r="P847" s="210"/>
    </row>
    <row r="848" spans="2:16" s="191" customFormat="1" ht="15.75" x14ac:dyDescent="0.25">
      <c r="B848" s="189"/>
      <c r="C848" s="190"/>
      <c r="D848" s="190" t="str">
        <f t="shared" si="26"/>
        <v/>
      </c>
      <c r="E848" s="189" t="str">
        <f t="shared" si="27"/>
        <v/>
      </c>
      <c r="F848" s="189" t="str">
        <f>IF(ISNA(VLOOKUP(D848,'Standard Smelter Names'!$B$3:$E$187,4,FALSE)),"",VLOOKUP(D848,'Standard Smelter Names'!$B$3:$E$187,4,FALSE))</f>
        <v/>
      </c>
      <c r="G848" s="189"/>
      <c r="H848" s="189"/>
      <c r="I848" s="189"/>
      <c r="J848" s="189"/>
      <c r="K848" s="189"/>
      <c r="L848" s="189"/>
      <c r="M848" s="189"/>
      <c r="N848" s="189"/>
      <c r="O848" s="211"/>
      <c r="P848" s="210"/>
    </row>
    <row r="849" spans="2:16" s="191" customFormat="1" ht="15.75" x14ac:dyDescent="0.25">
      <c r="B849" s="189"/>
      <c r="C849" s="190"/>
      <c r="D849" s="190" t="str">
        <f t="shared" si="26"/>
        <v/>
      </c>
      <c r="E849" s="189" t="str">
        <f t="shared" si="27"/>
        <v/>
      </c>
      <c r="F849" s="189" t="str">
        <f>IF(ISNA(VLOOKUP(D849,'Standard Smelter Names'!$B$3:$E$187,4,FALSE)),"",VLOOKUP(D849,'Standard Smelter Names'!$B$3:$E$187,4,FALSE))</f>
        <v/>
      </c>
      <c r="G849" s="189"/>
      <c r="H849" s="189"/>
      <c r="I849" s="189"/>
      <c r="J849" s="189"/>
      <c r="K849" s="189"/>
      <c r="L849" s="189"/>
      <c r="M849" s="189"/>
      <c r="N849" s="189"/>
      <c r="O849" s="211"/>
      <c r="P849" s="210"/>
    </row>
    <row r="850" spans="2:16" s="191" customFormat="1" ht="15.75" x14ac:dyDescent="0.25">
      <c r="B850" s="189"/>
      <c r="C850" s="190"/>
      <c r="D850" s="190" t="str">
        <f t="shared" si="26"/>
        <v/>
      </c>
      <c r="E850" s="189" t="str">
        <f t="shared" si="27"/>
        <v/>
      </c>
      <c r="F850" s="189" t="str">
        <f>IF(ISNA(VLOOKUP(D850,'Standard Smelter Names'!$B$3:$E$187,4,FALSE)),"",VLOOKUP(D850,'Standard Smelter Names'!$B$3:$E$187,4,FALSE))</f>
        <v/>
      </c>
      <c r="G850" s="189"/>
      <c r="H850" s="189"/>
      <c r="I850" s="189"/>
      <c r="J850" s="189"/>
      <c r="K850" s="189"/>
      <c r="L850" s="189"/>
      <c r="M850" s="189"/>
      <c r="N850" s="189"/>
      <c r="O850" s="211"/>
      <c r="P850" s="210"/>
    </row>
    <row r="851" spans="2:16" s="191" customFormat="1" ht="15.75" x14ac:dyDescent="0.25">
      <c r="B851" s="189"/>
      <c r="C851" s="190"/>
      <c r="D851" s="190" t="str">
        <f t="shared" si="26"/>
        <v/>
      </c>
      <c r="E851" s="189" t="str">
        <f t="shared" si="27"/>
        <v/>
      </c>
      <c r="F851" s="189" t="str">
        <f>IF(ISNA(VLOOKUP(D851,'Standard Smelter Names'!$B$3:$E$187,4,FALSE)),"",VLOOKUP(D851,'Standard Smelter Names'!$B$3:$E$187,4,FALSE))</f>
        <v/>
      </c>
      <c r="G851" s="189"/>
      <c r="H851" s="189"/>
      <c r="I851" s="189"/>
      <c r="J851" s="189"/>
      <c r="K851" s="189"/>
      <c r="L851" s="189"/>
      <c r="M851" s="189"/>
      <c r="N851" s="189"/>
      <c r="O851" s="211"/>
      <c r="P851" s="210"/>
    </row>
    <row r="852" spans="2:16" s="191" customFormat="1" ht="15.75" x14ac:dyDescent="0.25">
      <c r="B852" s="189"/>
      <c r="C852" s="190"/>
      <c r="D852" s="190" t="str">
        <f t="shared" si="26"/>
        <v/>
      </c>
      <c r="E852" s="189" t="str">
        <f t="shared" si="27"/>
        <v/>
      </c>
      <c r="F852" s="189" t="str">
        <f>IF(ISNA(VLOOKUP(D852,'Standard Smelter Names'!$B$3:$E$187,4,FALSE)),"",VLOOKUP(D852,'Standard Smelter Names'!$B$3:$E$187,4,FALSE))</f>
        <v/>
      </c>
      <c r="G852" s="189"/>
      <c r="H852" s="189"/>
      <c r="I852" s="189"/>
      <c r="J852" s="189"/>
      <c r="K852" s="189"/>
      <c r="L852" s="189"/>
      <c r="M852" s="189"/>
      <c r="N852" s="189"/>
      <c r="O852" s="211"/>
      <c r="P852" s="210"/>
    </row>
    <row r="853" spans="2:16" s="191" customFormat="1" ht="15.75" x14ac:dyDescent="0.25">
      <c r="B853" s="189"/>
      <c r="C853" s="190"/>
      <c r="D853" s="190" t="str">
        <f t="shared" si="26"/>
        <v/>
      </c>
      <c r="E853" s="189" t="str">
        <f t="shared" si="27"/>
        <v/>
      </c>
      <c r="F853" s="189" t="str">
        <f>IF(ISNA(VLOOKUP(D853,'Standard Smelter Names'!$B$3:$E$187,4,FALSE)),"",VLOOKUP(D853,'Standard Smelter Names'!$B$3:$E$187,4,FALSE))</f>
        <v/>
      </c>
      <c r="G853" s="189"/>
      <c r="H853" s="189"/>
      <c r="I853" s="189"/>
      <c r="J853" s="189"/>
      <c r="K853" s="189"/>
      <c r="L853" s="189"/>
      <c r="M853" s="189"/>
      <c r="N853" s="189"/>
      <c r="O853" s="211"/>
      <c r="P853" s="210"/>
    </row>
    <row r="854" spans="2:16" s="191" customFormat="1" ht="15.75" x14ac:dyDescent="0.25">
      <c r="B854" s="189"/>
      <c r="C854" s="190"/>
      <c r="D854" s="190" t="str">
        <f t="shared" si="26"/>
        <v/>
      </c>
      <c r="E854" s="189" t="str">
        <f t="shared" si="27"/>
        <v/>
      </c>
      <c r="F854" s="189" t="str">
        <f>IF(ISNA(VLOOKUP(D854,'Standard Smelter Names'!$B$3:$E$187,4,FALSE)),"",VLOOKUP(D854,'Standard Smelter Names'!$B$3:$E$187,4,FALSE))</f>
        <v/>
      </c>
      <c r="G854" s="189"/>
      <c r="H854" s="189"/>
      <c r="I854" s="189"/>
      <c r="J854" s="189"/>
      <c r="K854" s="189"/>
      <c r="L854" s="189"/>
      <c r="M854" s="189"/>
      <c r="N854" s="189"/>
      <c r="O854" s="211"/>
      <c r="P854" s="210"/>
    </row>
    <row r="855" spans="2:16" s="191" customFormat="1" ht="15.75" x14ac:dyDescent="0.25">
      <c r="B855" s="189"/>
      <c r="C855" s="190"/>
      <c r="D855" s="190" t="str">
        <f t="shared" si="26"/>
        <v/>
      </c>
      <c r="E855" s="189" t="str">
        <f t="shared" si="27"/>
        <v/>
      </c>
      <c r="F855" s="189" t="str">
        <f>IF(ISNA(VLOOKUP(D855,'Standard Smelter Names'!$B$3:$E$187,4,FALSE)),"",VLOOKUP(D855,'Standard Smelter Names'!$B$3:$E$187,4,FALSE))</f>
        <v/>
      </c>
      <c r="G855" s="189"/>
      <c r="H855" s="189"/>
      <c r="I855" s="189"/>
      <c r="J855" s="189"/>
      <c r="K855" s="189"/>
      <c r="L855" s="189"/>
      <c r="M855" s="189"/>
      <c r="N855" s="189"/>
      <c r="O855" s="211"/>
      <c r="P855" s="210"/>
    </row>
    <row r="856" spans="2:16" s="191" customFormat="1" ht="15.75" x14ac:dyDescent="0.25">
      <c r="B856" s="189"/>
      <c r="C856" s="190"/>
      <c r="D856" s="190" t="str">
        <f t="shared" si="26"/>
        <v/>
      </c>
      <c r="E856" s="189" t="str">
        <f t="shared" si="27"/>
        <v/>
      </c>
      <c r="F856" s="189" t="str">
        <f>IF(ISNA(VLOOKUP(D856,'Standard Smelter Names'!$B$3:$E$187,4,FALSE)),"",VLOOKUP(D856,'Standard Smelter Names'!$B$3:$E$187,4,FALSE))</f>
        <v/>
      </c>
      <c r="G856" s="189"/>
      <c r="H856" s="189"/>
      <c r="I856" s="189"/>
      <c r="J856" s="189"/>
      <c r="K856" s="189"/>
      <c r="L856" s="189"/>
      <c r="M856" s="189"/>
      <c r="N856" s="189"/>
      <c r="O856" s="211"/>
      <c r="P856" s="210"/>
    </row>
    <row r="857" spans="2:16" s="191" customFormat="1" ht="15.75" x14ac:dyDescent="0.25">
      <c r="B857" s="189"/>
      <c r="C857" s="190"/>
      <c r="D857" s="190" t="str">
        <f t="shared" si="26"/>
        <v/>
      </c>
      <c r="E857" s="189" t="str">
        <f t="shared" si="27"/>
        <v/>
      </c>
      <c r="F857" s="189" t="str">
        <f>IF(ISNA(VLOOKUP(D857,'Standard Smelter Names'!$B$3:$E$187,4,FALSE)),"",VLOOKUP(D857,'Standard Smelter Names'!$B$3:$E$187,4,FALSE))</f>
        <v/>
      </c>
      <c r="G857" s="189"/>
      <c r="H857" s="189"/>
      <c r="I857" s="189"/>
      <c r="J857" s="189"/>
      <c r="K857" s="189"/>
      <c r="L857" s="189"/>
      <c r="M857" s="189"/>
      <c r="N857" s="189"/>
      <c r="O857" s="211"/>
      <c r="P857" s="210"/>
    </row>
    <row r="858" spans="2:16" s="191" customFormat="1" ht="15.75" x14ac:dyDescent="0.25">
      <c r="B858" s="189"/>
      <c r="C858" s="190"/>
      <c r="D858" s="190" t="str">
        <f t="shared" si="26"/>
        <v/>
      </c>
      <c r="E858" s="189" t="str">
        <f t="shared" si="27"/>
        <v/>
      </c>
      <c r="F858" s="189" t="str">
        <f>IF(ISNA(VLOOKUP(D858,'Standard Smelter Names'!$B$3:$E$187,4,FALSE)),"",VLOOKUP(D858,'Standard Smelter Names'!$B$3:$E$187,4,FALSE))</f>
        <v/>
      </c>
      <c r="G858" s="189"/>
      <c r="H858" s="189"/>
      <c r="I858" s="189"/>
      <c r="J858" s="189"/>
      <c r="K858" s="189"/>
      <c r="L858" s="189"/>
      <c r="M858" s="189"/>
      <c r="N858" s="189"/>
      <c r="O858" s="211"/>
      <c r="P858" s="210"/>
    </row>
    <row r="859" spans="2:16" s="191" customFormat="1" ht="15.75" x14ac:dyDescent="0.25">
      <c r="B859" s="189"/>
      <c r="C859" s="190"/>
      <c r="D859" s="190" t="str">
        <f t="shared" si="26"/>
        <v/>
      </c>
      <c r="E859" s="189" t="str">
        <f t="shared" si="27"/>
        <v/>
      </c>
      <c r="F859" s="189" t="str">
        <f>IF(ISNA(VLOOKUP(D859,'Standard Smelter Names'!$B$3:$E$187,4,FALSE)),"",VLOOKUP(D859,'Standard Smelter Names'!$B$3:$E$187,4,FALSE))</f>
        <v/>
      </c>
      <c r="G859" s="189"/>
      <c r="H859" s="189"/>
      <c r="I859" s="189"/>
      <c r="J859" s="189"/>
      <c r="K859" s="189"/>
      <c r="L859" s="189"/>
      <c r="M859" s="189"/>
      <c r="N859" s="189"/>
      <c r="O859" s="211"/>
      <c r="P859" s="210"/>
    </row>
    <row r="860" spans="2:16" s="191" customFormat="1" ht="15.75" x14ac:dyDescent="0.25">
      <c r="B860" s="189"/>
      <c r="C860" s="190"/>
      <c r="D860" s="190" t="str">
        <f t="shared" si="26"/>
        <v/>
      </c>
      <c r="E860" s="189" t="str">
        <f t="shared" si="27"/>
        <v/>
      </c>
      <c r="F860" s="189" t="str">
        <f>IF(ISNA(VLOOKUP(D860,'Standard Smelter Names'!$B$3:$E$187,4,FALSE)),"",VLOOKUP(D860,'Standard Smelter Names'!$B$3:$E$187,4,FALSE))</f>
        <v/>
      </c>
      <c r="G860" s="189"/>
      <c r="H860" s="189"/>
      <c r="I860" s="189"/>
      <c r="J860" s="189"/>
      <c r="K860" s="189"/>
      <c r="L860" s="189"/>
      <c r="M860" s="189"/>
      <c r="N860" s="189"/>
      <c r="O860" s="211"/>
      <c r="P860" s="210"/>
    </row>
    <row r="861" spans="2:16" s="191" customFormat="1" ht="15.75" x14ac:dyDescent="0.25">
      <c r="B861" s="189"/>
      <c r="C861" s="190"/>
      <c r="D861" s="190" t="str">
        <f t="shared" si="26"/>
        <v/>
      </c>
      <c r="E861" s="189" t="str">
        <f t="shared" si="27"/>
        <v/>
      </c>
      <c r="F861" s="189" t="str">
        <f>IF(ISNA(VLOOKUP(D861,'Standard Smelter Names'!$B$3:$E$187,4,FALSE)),"",VLOOKUP(D861,'Standard Smelter Names'!$B$3:$E$187,4,FALSE))</f>
        <v/>
      </c>
      <c r="G861" s="189"/>
      <c r="H861" s="189"/>
      <c r="I861" s="189"/>
      <c r="J861" s="189"/>
      <c r="K861" s="189"/>
      <c r="L861" s="189"/>
      <c r="M861" s="189"/>
      <c r="N861" s="189"/>
      <c r="O861" s="211"/>
      <c r="P861" s="210"/>
    </row>
    <row r="862" spans="2:16" s="191" customFormat="1" ht="15.75" x14ac:dyDescent="0.25">
      <c r="B862" s="189"/>
      <c r="C862" s="190"/>
      <c r="D862" s="190" t="str">
        <f t="shared" si="26"/>
        <v/>
      </c>
      <c r="E862" s="189" t="str">
        <f t="shared" si="27"/>
        <v/>
      </c>
      <c r="F862" s="189" t="str">
        <f>IF(ISNA(VLOOKUP(D862,'Standard Smelter Names'!$B$3:$E$187,4,FALSE)),"",VLOOKUP(D862,'Standard Smelter Names'!$B$3:$E$187,4,FALSE))</f>
        <v/>
      </c>
      <c r="G862" s="189"/>
      <c r="H862" s="189"/>
      <c r="I862" s="189"/>
      <c r="J862" s="189"/>
      <c r="K862" s="189"/>
      <c r="L862" s="189"/>
      <c r="M862" s="189"/>
      <c r="N862" s="189"/>
      <c r="O862" s="211"/>
      <c r="P862" s="210"/>
    </row>
    <row r="863" spans="2:16" s="191" customFormat="1" ht="15.75" x14ac:dyDescent="0.25">
      <c r="B863" s="189"/>
      <c r="C863" s="190"/>
      <c r="D863" s="190" t="str">
        <f t="shared" si="26"/>
        <v/>
      </c>
      <c r="E863" s="189" t="str">
        <f t="shared" si="27"/>
        <v/>
      </c>
      <c r="F863" s="189" t="str">
        <f>IF(ISNA(VLOOKUP(D863,'Standard Smelter Names'!$B$3:$E$187,4,FALSE)),"",VLOOKUP(D863,'Standard Smelter Names'!$B$3:$E$187,4,FALSE))</f>
        <v/>
      </c>
      <c r="G863" s="189"/>
      <c r="H863" s="189"/>
      <c r="I863" s="189"/>
      <c r="J863" s="189"/>
      <c r="K863" s="189"/>
      <c r="L863" s="189"/>
      <c r="M863" s="189"/>
      <c r="N863" s="189"/>
      <c r="O863" s="211"/>
      <c r="P863" s="210"/>
    </row>
    <row r="864" spans="2:16" s="191" customFormat="1" ht="15.75" x14ac:dyDescent="0.25">
      <c r="B864" s="189"/>
      <c r="C864" s="190"/>
      <c r="D864" s="190" t="str">
        <f t="shared" si="26"/>
        <v/>
      </c>
      <c r="E864" s="189" t="str">
        <f t="shared" si="27"/>
        <v/>
      </c>
      <c r="F864" s="189" t="str">
        <f>IF(ISNA(VLOOKUP(D864,'Standard Smelter Names'!$B$3:$E$187,4,FALSE)),"",VLOOKUP(D864,'Standard Smelter Names'!$B$3:$E$187,4,FALSE))</f>
        <v/>
      </c>
      <c r="G864" s="189"/>
      <c r="H864" s="189"/>
      <c r="I864" s="189"/>
      <c r="J864" s="189"/>
      <c r="K864" s="189"/>
      <c r="L864" s="189"/>
      <c r="M864" s="189"/>
      <c r="N864" s="189"/>
      <c r="O864" s="211"/>
      <c r="P864" s="210"/>
    </row>
    <row r="865" spans="2:16" s="191" customFormat="1" ht="15.75" x14ac:dyDescent="0.25">
      <c r="B865" s="189"/>
      <c r="C865" s="190"/>
      <c r="D865" s="190" t="str">
        <f t="shared" si="26"/>
        <v/>
      </c>
      <c r="E865" s="189" t="str">
        <f t="shared" si="27"/>
        <v/>
      </c>
      <c r="F865" s="189" t="str">
        <f>IF(ISNA(VLOOKUP(D865,'Standard Smelter Names'!$B$3:$E$187,4,FALSE)),"",VLOOKUP(D865,'Standard Smelter Names'!$B$3:$E$187,4,FALSE))</f>
        <v/>
      </c>
      <c r="G865" s="189"/>
      <c r="H865" s="189"/>
      <c r="I865" s="189"/>
      <c r="J865" s="189"/>
      <c r="K865" s="189"/>
      <c r="L865" s="189"/>
      <c r="M865" s="189"/>
      <c r="N865" s="189"/>
      <c r="O865" s="211"/>
      <c r="P865" s="210"/>
    </row>
    <row r="866" spans="2:16" s="191" customFormat="1" ht="15.75" x14ac:dyDescent="0.25">
      <c r="B866" s="189"/>
      <c r="C866" s="190"/>
      <c r="D866" s="190" t="str">
        <f t="shared" si="26"/>
        <v/>
      </c>
      <c r="E866" s="189" t="str">
        <f t="shared" si="27"/>
        <v/>
      </c>
      <c r="F866" s="189" t="str">
        <f>IF(ISNA(VLOOKUP(D866,'Standard Smelter Names'!$B$3:$E$187,4,FALSE)),"",VLOOKUP(D866,'Standard Smelter Names'!$B$3:$E$187,4,FALSE))</f>
        <v/>
      </c>
      <c r="G866" s="189"/>
      <c r="H866" s="189"/>
      <c r="I866" s="189"/>
      <c r="J866" s="189"/>
      <c r="K866" s="189"/>
      <c r="L866" s="189"/>
      <c r="M866" s="189"/>
      <c r="N866" s="189"/>
      <c r="O866" s="211"/>
      <c r="P866" s="210"/>
    </row>
    <row r="867" spans="2:16" s="191" customFormat="1" ht="15.75" x14ac:dyDescent="0.25">
      <c r="B867" s="189"/>
      <c r="C867" s="190"/>
      <c r="D867" s="190" t="str">
        <f t="shared" si="26"/>
        <v/>
      </c>
      <c r="E867" s="189" t="str">
        <f t="shared" si="27"/>
        <v/>
      </c>
      <c r="F867" s="189" t="str">
        <f>IF(ISNA(VLOOKUP(D867,'Standard Smelter Names'!$B$3:$E$187,4,FALSE)),"",VLOOKUP(D867,'Standard Smelter Names'!$B$3:$E$187,4,FALSE))</f>
        <v/>
      </c>
      <c r="G867" s="189"/>
      <c r="H867" s="189"/>
      <c r="I867" s="189"/>
      <c r="J867" s="189"/>
      <c r="K867" s="189"/>
      <c r="L867" s="189"/>
      <c r="M867" s="189"/>
      <c r="N867" s="189"/>
      <c r="O867" s="211"/>
      <c r="P867" s="210"/>
    </row>
    <row r="868" spans="2:16" s="191" customFormat="1" ht="15.75" x14ac:dyDescent="0.25">
      <c r="B868" s="189"/>
      <c r="C868" s="190"/>
      <c r="D868" s="190" t="str">
        <f t="shared" si="26"/>
        <v/>
      </c>
      <c r="E868" s="189" t="str">
        <f t="shared" si="27"/>
        <v/>
      </c>
      <c r="F868" s="189" t="str">
        <f>IF(ISNA(VLOOKUP(D868,'Standard Smelter Names'!$B$3:$E$187,4,FALSE)),"",VLOOKUP(D868,'Standard Smelter Names'!$B$3:$E$187,4,FALSE))</f>
        <v/>
      </c>
      <c r="G868" s="189"/>
      <c r="H868" s="189"/>
      <c r="I868" s="189"/>
      <c r="J868" s="189"/>
      <c r="K868" s="189"/>
      <c r="L868" s="189"/>
      <c r="M868" s="189"/>
      <c r="N868" s="189"/>
      <c r="O868" s="211"/>
      <c r="P868" s="210"/>
    </row>
    <row r="869" spans="2:16" s="191" customFormat="1" ht="15.75" x14ac:dyDescent="0.25">
      <c r="B869" s="189"/>
      <c r="C869" s="190"/>
      <c r="D869" s="190" t="str">
        <f t="shared" si="26"/>
        <v/>
      </c>
      <c r="E869" s="189" t="str">
        <f t="shared" si="27"/>
        <v/>
      </c>
      <c r="F869" s="189" t="str">
        <f>IF(ISNA(VLOOKUP(D869,'Standard Smelter Names'!$B$3:$E$187,4,FALSE)),"",VLOOKUP(D869,'Standard Smelter Names'!$B$3:$E$187,4,FALSE))</f>
        <v/>
      </c>
      <c r="G869" s="189"/>
      <c r="H869" s="189"/>
      <c r="I869" s="189"/>
      <c r="J869" s="189"/>
      <c r="K869" s="189"/>
      <c r="L869" s="189"/>
      <c r="M869" s="189"/>
      <c r="N869" s="189"/>
      <c r="O869" s="211"/>
      <c r="P869" s="210"/>
    </row>
    <row r="870" spans="2:16" s="191" customFormat="1" ht="15.75" x14ac:dyDescent="0.25">
      <c r="B870" s="189"/>
      <c r="C870" s="190"/>
      <c r="D870" s="190" t="str">
        <f t="shared" si="26"/>
        <v/>
      </c>
      <c r="E870" s="189" t="str">
        <f t="shared" si="27"/>
        <v/>
      </c>
      <c r="F870" s="189" t="str">
        <f>IF(ISNA(VLOOKUP(D870,'Standard Smelter Names'!$B$3:$E$187,4,FALSE)),"",VLOOKUP(D870,'Standard Smelter Names'!$B$3:$E$187,4,FALSE))</f>
        <v/>
      </c>
      <c r="G870" s="189"/>
      <c r="H870" s="189"/>
      <c r="I870" s="189"/>
      <c r="J870" s="189"/>
      <c r="K870" s="189"/>
      <c r="L870" s="189"/>
      <c r="M870" s="189"/>
      <c r="N870" s="189"/>
      <c r="O870" s="211"/>
      <c r="P870" s="210"/>
    </row>
    <row r="871" spans="2:16" s="191" customFormat="1" ht="15.75" x14ac:dyDescent="0.25">
      <c r="B871" s="189"/>
      <c r="C871" s="190"/>
      <c r="D871" s="190" t="str">
        <f t="shared" si="26"/>
        <v/>
      </c>
      <c r="E871" s="189" t="str">
        <f t="shared" si="27"/>
        <v/>
      </c>
      <c r="F871" s="189" t="str">
        <f>IF(ISNA(VLOOKUP(D871,'Standard Smelter Names'!$B$3:$E$187,4,FALSE)),"",VLOOKUP(D871,'Standard Smelter Names'!$B$3:$E$187,4,FALSE))</f>
        <v/>
      </c>
      <c r="G871" s="189"/>
      <c r="H871" s="189"/>
      <c r="I871" s="189"/>
      <c r="J871" s="189"/>
      <c r="K871" s="189"/>
      <c r="L871" s="189"/>
      <c r="M871" s="189"/>
      <c r="N871" s="189"/>
      <c r="O871" s="211"/>
      <c r="P871" s="210"/>
    </row>
    <row r="872" spans="2:16" s="191" customFormat="1" ht="15.75" x14ac:dyDescent="0.25">
      <c r="B872" s="189"/>
      <c r="C872" s="190"/>
      <c r="D872" s="190" t="str">
        <f t="shared" si="26"/>
        <v/>
      </c>
      <c r="E872" s="189" t="str">
        <f t="shared" si="27"/>
        <v/>
      </c>
      <c r="F872" s="189" t="str">
        <f>IF(ISNA(VLOOKUP(D872,'Standard Smelter Names'!$B$3:$E$187,4,FALSE)),"",VLOOKUP(D872,'Standard Smelter Names'!$B$3:$E$187,4,FALSE))</f>
        <v/>
      </c>
      <c r="G872" s="189"/>
      <c r="H872" s="189"/>
      <c r="I872" s="189"/>
      <c r="J872" s="189"/>
      <c r="K872" s="189"/>
      <c r="L872" s="189"/>
      <c r="M872" s="189"/>
      <c r="N872" s="189"/>
      <c r="O872" s="211"/>
      <c r="P872" s="210"/>
    </row>
    <row r="873" spans="2:16" s="191" customFormat="1" ht="15.75" x14ac:dyDescent="0.25">
      <c r="B873" s="189"/>
      <c r="C873" s="190"/>
      <c r="D873" s="190" t="str">
        <f t="shared" si="26"/>
        <v/>
      </c>
      <c r="E873" s="189" t="str">
        <f t="shared" si="27"/>
        <v/>
      </c>
      <c r="F873" s="189" t="str">
        <f>IF(ISNA(VLOOKUP(D873,'Standard Smelter Names'!$B$3:$E$187,4,FALSE)),"",VLOOKUP(D873,'Standard Smelter Names'!$B$3:$E$187,4,FALSE))</f>
        <v/>
      </c>
      <c r="G873" s="189"/>
      <c r="H873" s="189"/>
      <c r="I873" s="189"/>
      <c r="J873" s="189"/>
      <c r="K873" s="189"/>
      <c r="L873" s="189"/>
      <c r="M873" s="189"/>
      <c r="N873" s="189"/>
      <c r="O873" s="211"/>
      <c r="P873" s="210"/>
    </row>
    <row r="874" spans="2:16" s="191" customFormat="1" ht="15.75" x14ac:dyDescent="0.25">
      <c r="B874" s="189"/>
      <c r="C874" s="190"/>
      <c r="D874" s="190" t="str">
        <f t="shared" si="26"/>
        <v/>
      </c>
      <c r="E874" s="189" t="str">
        <f t="shared" si="27"/>
        <v/>
      </c>
      <c r="F874" s="189" t="str">
        <f>IF(ISNA(VLOOKUP(D874,'Standard Smelter Names'!$B$3:$E$187,4,FALSE)),"",VLOOKUP(D874,'Standard Smelter Names'!$B$3:$E$187,4,FALSE))</f>
        <v/>
      </c>
      <c r="G874" s="189"/>
      <c r="H874" s="189"/>
      <c r="I874" s="189"/>
      <c r="J874" s="189"/>
      <c r="K874" s="189"/>
      <c r="L874" s="189"/>
      <c r="M874" s="189"/>
      <c r="N874" s="189"/>
      <c r="O874" s="211"/>
      <c r="P874" s="210"/>
    </row>
    <row r="875" spans="2:16" s="191" customFormat="1" ht="15.75" x14ac:dyDescent="0.25">
      <c r="B875" s="189"/>
      <c r="C875" s="190"/>
      <c r="D875" s="190" t="str">
        <f t="shared" si="26"/>
        <v/>
      </c>
      <c r="E875" s="189" t="str">
        <f t="shared" si="27"/>
        <v/>
      </c>
      <c r="F875" s="189" t="str">
        <f>IF(ISNA(VLOOKUP(D875,'Standard Smelter Names'!$B$3:$E$187,4,FALSE)),"",VLOOKUP(D875,'Standard Smelter Names'!$B$3:$E$187,4,FALSE))</f>
        <v/>
      </c>
      <c r="G875" s="189"/>
      <c r="H875" s="189"/>
      <c r="I875" s="189"/>
      <c r="J875" s="189"/>
      <c r="K875" s="189"/>
      <c r="L875" s="189"/>
      <c r="M875" s="189"/>
      <c r="N875" s="189"/>
      <c r="O875" s="211"/>
      <c r="P875" s="210"/>
    </row>
    <row r="876" spans="2:16" s="191" customFormat="1" ht="15.75" x14ac:dyDescent="0.25">
      <c r="B876" s="189"/>
      <c r="C876" s="190"/>
      <c r="D876" s="190" t="str">
        <f t="shared" si="26"/>
        <v/>
      </c>
      <c r="E876" s="189" t="str">
        <f t="shared" si="27"/>
        <v/>
      </c>
      <c r="F876" s="189" t="str">
        <f>IF(ISNA(VLOOKUP(D876,'Standard Smelter Names'!$B$3:$E$187,4,FALSE)),"",VLOOKUP(D876,'Standard Smelter Names'!$B$3:$E$187,4,FALSE))</f>
        <v/>
      </c>
      <c r="G876" s="189"/>
      <c r="H876" s="189"/>
      <c r="I876" s="189"/>
      <c r="J876" s="189"/>
      <c r="K876" s="189"/>
      <c r="L876" s="189"/>
      <c r="M876" s="189"/>
      <c r="N876" s="189"/>
      <c r="O876" s="211"/>
      <c r="P876" s="210"/>
    </row>
    <row r="877" spans="2:16" s="191" customFormat="1" ht="15.75" x14ac:dyDescent="0.25">
      <c r="B877" s="189"/>
      <c r="C877" s="190"/>
      <c r="D877" s="190" t="str">
        <f t="shared" si="26"/>
        <v/>
      </c>
      <c r="E877" s="189" t="str">
        <f t="shared" si="27"/>
        <v/>
      </c>
      <c r="F877" s="189" t="str">
        <f>IF(ISNA(VLOOKUP(D877,'Standard Smelter Names'!$B$3:$E$187,4,FALSE)),"",VLOOKUP(D877,'Standard Smelter Names'!$B$3:$E$187,4,FALSE))</f>
        <v/>
      </c>
      <c r="G877" s="189"/>
      <c r="H877" s="189"/>
      <c r="I877" s="189"/>
      <c r="J877" s="189"/>
      <c r="K877" s="189"/>
      <c r="L877" s="189"/>
      <c r="M877" s="189"/>
      <c r="N877" s="189"/>
      <c r="O877" s="211"/>
      <c r="P877" s="210"/>
    </row>
    <row r="878" spans="2:16" s="191" customFormat="1" ht="15.75" x14ac:dyDescent="0.25">
      <c r="B878" s="189"/>
      <c r="C878" s="190"/>
      <c r="D878" s="190" t="str">
        <f t="shared" si="26"/>
        <v/>
      </c>
      <c r="E878" s="189" t="str">
        <f t="shared" si="27"/>
        <v/>
      </c>
      <c r="F878" s="189" t="str">
        <f>IF(ISNA(VLOOKUP(D878,'Standard Smelter Names'!$B$3:$E$187,4,FALSE)),"",VLOOKUP(D878,'Standard Smelter Names'!$B$3:$E$187,4,FALSE))</f>
        <v/>
      </c>
      <c r="G878" s="189"/>
      <c r="H878" s="189"/>
      <c r="I878" s="189"/>
      <c r="J878" s="189"/>
      <c r="K878" s="189"/>
      <c r="L878" s="189"/>
      <c r="M878" s="189"/>
      <c r="N878" s="189"/>
      <c r="O878" s="211"/>
      <c r="P878" s="210"/>
    </row>
    <row r="879" spans="2:16" s="191" customFormat="1" ht="15.75" x14ac:dyDescent="0.25">
      <c r="B879" s="189"/>
      <c r="C879" s="190"/>
      <c r="D879" s="190" t="str">
        <f t="shared" si="26"/>
        <v/>
      </c>
      <c r="E879" s="189" t="str">
        <f t="shared" si="27"/>
        <v/>
      </c>
      <c r="F879" s="189" t="str">
        <f>IF(ISNA(VLOOKUP(D879,'Standard Smelter Names'!$B$3:$E$187,4,FALSE)),"",VLOOKUP(D879,'Standard Smelter Names'!$B$3:$E$187,4,FALSE))</f>
        <v/>
      </c>
      <c r="G879" s="189"/>
      <c r="H879" s="189"/>
      <c r="I879" s="189"/>
      <c r="J879" s="189"/>
      <c r="K879" s="189"/>
      <c r="L879" s="189"/>
      <c r="M879" s="189"/>
      <c r="N879" s="189"/>
      <c r="O879" s="211"/>
      <c r="P879" s="210"/>
    </row>
    <row r="880" spans="2:16" s="191" customFormat="1" ht="15.75" x14ac:dyDescent="0.25">
      <c r="B880" s="189"/>
      <c r="C880" s="190"/>
      <c r="D880" s="190" t="str">
        <f t="shared" si="26"/>
        <v/>
      </c>
      <c r="E880" s="189" t="str">
        <f t="shared" si="27"/>
        <v/>
      </c>
      <c r="F880" s="189" t="str">
        <f>IF(ISNA(VLOOKUP(D880,'Standard Smelter Names'!$B$3:$E$187,4,FALSE)),"",VLOOKUP(D880,'Standard Smelter Names'!$B$3:$E$187,4,FALSE))</f>
        <v/>
      </c>
      <c r="G880" s="189"/>
      <c r="H880" s="189"/>
      <c r="I880" s="189"/>
      <c r="J880" s="189"/>
      <c r="K880" s="189"/>
      <c r="L880" s="189"/>
      <c r="M880" s="189"/>
      <c r="N880" s="189"/>
      <c r="O880" s="211"/>
      <c r="P880" s="210"/>
    </row>
    <row r="881" spans="2:16" s="191" customFormat="1" ht="15.75" x14ac:dyDescent="0.25">
      <c r="B881" s="189"/>
      <c r="C881" s="190"/>
      <c r="D881" s="190" t="str">
        <f t="shared" si="26"/>
        <v/>
      </c>
      <c r="E881" s="189" t="str">
        <f t="shared" si="27"/>
        <v/>
      </c>
      <c r="F881" s="189" t="str">
        <f>IF(ISNA(VLOOKUP(D881,'Standard Smelter Names'!$B$3:$E$187,4,FALSE)),"",VLOOKUP(D881,'Standard Smelter Names'!$B$3:$E$187,4,FALSE))</f>
        <v/>
      </c>
      <c r="G881" s="189"/>
      <c r="H881" s="189"/>
      <c r="I881" s="189"/>
      <c r="J881" s="189"/>
      <c r="K881" s="189"/>
      <c r="L881" s="189"/>
      <c r="M881" s="189"/>
      <c r="N881" s="189"/>
      <c r="O881" s="211"/>
      <c r="P881" s="210"/>
    </row>
    <row r="882" spans="2:16" s="191" customFormat="1" ht="15.75" x14ac:dyDescent="0.25">
      <c r="B882" s="189"/>
      <c r="C882" s="190"/>
      <c r="D882" s="190" t="str">
        <f t="shared" si="26"/>
        <v/>
      </c>
      <c r="E882" s="189" t="str">
        <f t="shared" si="27"/>
        <v/>
      </c>
      <c r="F882" s="189" t="str">
        <f>IF(ISNA(VLOOKUP(D882,'Standard Smelter Names'!$B$3:$E$187,4,FALSE)),"",VLOOKUP(D882,'Standard Smelter Names'!$B$3:$E$187,4,FALSE))</f>
        <v/>
      </c>
      <c r="G882" s="189"/>
      <c r="H882" s="189"/>
      <c r="I882" s="189"/>
      <c r="J882" s="189"/>
      <c r="K882" s="189"/>
      <c r="L882" s="189"/>
      <c r="M882" s="189"/>
      <c r="N882" s="189"/>
      <c r="O882" s="211"/>
      <c r="P882" s="210"/>
    </row>
    <row r="883" spans="2:16" s="191" customFormat="1" ht="15.75" x14ac:dyDescent="0.25">
      <c r="B883" s="189"/>
      <c r="C883" s="190"/>
      <c r="D883" s="190" t="str">
        <f t="shared" si="26"/>
        <v/>
      </c>
      <c r="E883" s="189" t="str">
        <f t="shared" si="27"/>
        <v/>
      </c>
      <c r="F883" s="189" t="str">
        <f>IF(ISNA(VLOOKUP(D883,'Standard Smelter Names'!$B$3:$E$187,4,FALSE)),"",VLOOKUP(D883,'Standard Smelter Names'!$B$3:$E$187,4,FALSE))</f>
        <v/>
      </c>
      <c r="G883" s="189"/>
      <c r="H883" s="189"/>
      <c r="I883" s="189"/>
      <c r="J883" s="189"/>
      <c r="K883" s="189"/>
      <c r="L883" s="189"/>
      <c r="M883" s="189"/>
      <c r="N883" s="189"/>
      <c r="O883" s="211"/>
      <c r="P883" s="210"/>
    </row>
    <row r="884" spans="2:16" s="191" customFormat="1" ht="15.75" x14ac:dyDescent="0.25">
      <c r="B884" s="189"/>
      <c r="C884" s="190"/>
      <c r="D884" s="190" t="str">
        <f t="shared" si="26"/>
        <v/>
      </c>
      <c r="E884" s="189" t="str">
        <f t="shared" si="27"/>
        <v/>
      </c>
      <c r="F884" s="189" t="str">
        <f>IF(ISNA(VLOOKUP(D884,'Standard Smelter Names'!$B$3:$E$187,4,FALSE)),"",VLOOKUP(D884,'Standard Smelter Names'!$B$3:$E$187,4,FALSE))</f>
        <v/>
      </c>
      <c r="G884" s="189"/>
      <c r="H884" s="189"/>
      <c r="I884" s="189"/>
      <c r="J884" s="189"/>
      <c r="K884" s="189"/>
      <c r="L884" s="189"/>
      <c r="M884" s="189"/>
      <c r="N884" s="189"/>
      <c r="O884" s="211"/>
      <c r="P884" s="210"/>
    </row>
    <row r="885" spans="2:16" s="191" customFormat="1" ht="15.75" x14ac:dyDescent="0.25">
      <c r="B885" s="189"/>
      <c r="C885" s="190"/>
      <c r="D885" s="190" t="str">
        <f t="shared" si="26"/>
        <v/>
      </c>
      <c r="E885" s="189" t="str">
        <f t="shared" si="27"/>
        <v/>
      </c>
      <c r="F885" s="189" t="str">
        <f>IF(ISNA(VLOOKUP(D885,'Standard Smelter Names'!$B$3:$E$187,4,FALSE)),"",VLOOKUP(D885,'Standard Smelter Names'!$B$3:$E$187,4,FALSE))</f>
        <v/>
      </c>
      <c r="G885" s="189"/>
      <c r="H885" s="189"/>
      <c r="I885" s="189"/>
      <c r="J885" s="189"/>
      <c r="K885" s="189"/>
      <c r="L885" s="189"/>
      <c r="M885" s="189"/>
      <c r="N885" s="189"/>
      <c r="O885" s="211"/>
      <c r="P885" s="210"/>
    </row>
    <row r="886" spans="2:16" s="191" customFormat="1" ht="15.75" x14ac:dyDescent="0.25">
      <c r="B886" s="189"/>
      <c r="C886" s="190"/>
      <c r="D886" s="190" t="str">
        <f t="shared" si="26"/>
        <v/>
      </c>
      <c r="E886" s="189" t="str">
        <f t="shared" si="27"/>
        <v/>
      </c>
      <c r="F886" s="189" t="str">
        <f>IF(ISNA(VLOOKUP(D886,'Standard Smelter Names'!$B$3:$E$187,4,FALSE)),"",VLOOKUP(D886,'Standard Smelter Names'!$B$3:$E$187,4,FALSE))</f>
        <v/>
      </c>
      <c r="G886" s="189"/>
      <c r="H886" s="189"/>
      <c r="I886" s="189"/>
      <c r="J886" s="189"/>
      <c r="K886" s="189"/>
      <c r="L886" s="189"/>
      <c r="M886" s="189"/>
      <c r="N886" s="189"/>
      <c r="O886" s="211"/>
      <c r="P886" s="210"/>
    </row>
    <row r="887" spans="2:16" s="191" customFormat="1" ht="15.75" x14ac:dyDescent="0.25">
      <c r="B887" s="189"/>
      <c r="C887" s="190"/>
      <c r="D887" s="190" t="str">
        <f t="shared" si="26"/>
        <v/>
      </c>
      <c r="E887" s="189" t="str">
        <f t="shared" si="27"/>
        <v/>
      </c>
      <c r="F887" s="189" t="str">
        <f>IF(ISNA(VLOOKUP(D887,'Standard Smelter Names'!$B$3:$E$187,4,FALSE)),"",VLOOKUP(D887,'Standard Smelter Names'!$B$3:$E$187,4,FALSE))</f>
        <v/>
      </c>
      <c r="G887" s="189"/>
      <c r="H887" s="189"/>
      <c r="I887" s="189"/>
      <c r="J887" s="189"/>
      <c r="K887" s="189"/>
      <c r="L887" s="189"/>
      <c r="M887" s="189"/>
      <c r="N887" s="189"/>
      <c r="O887" s="211"/>
      <c r="P887" s="210"/>
    </row>
    <row r="888" spans="2:16" s="191" customFormat="1" ht="15.75" x14ac:dyDescent="0.25">
      <c r="B888" s="189"/>
      <c r="C888" s="190"/>
      <c r="D888" s="190" t="str">
        <f t="shared" si="26"/>
        <v/>
      </c>
      <c r="E888" s="189" t="str">
        <f t="shared" si="27"/>
        <v/>
      </c>
      <c r="F888" s="189" t="str">
        <f>IF(ISNA(VLOOKUP(D888,'Standard Smelter Names'!$B$3:$E$187,4,FALSE)),"",VLOOKUP(D888,'Standard Smelter Names'!$B$3:$E$187,4,FALSE))</f>
        <v/>
      </c>
      <c r="G888" s="189"/>
      <c r="H888" s="189"/>
      <c r="I888" s="189"/>
      <c r="J888" s="189"/>
      <c r="K888" s="189"/>
      <c r="L888" s="189"/>
      <c r="M888" s="189"/>
      <c r="N888" s="189"/>
      <c r="O888" s="211"/>
      <c r="P888" s="210"/>
    </row>
    <row r="889" spans="2:16" s="191" customFormat="1" ht="15.75" x14ac:dyDescent="0.25">
      <c r="B889" s="189"/>
      <c r="C889" s="190"/>
      <c r="D889" s="190" t="str">
        <f t="shared" si="26"/>
        <v/>
      </c>
      <c r="E889" s="189" t="str">
        <f t="shared" si="27"/>
        <v/>
      </c>
      <c r="F889" s="189" t="str">
        <f>IF(ISNA(VLOOKUP(D889,'Standard Smelter Names'!$B$3:$E$187,4,FALSE)),"",VLOOKUP(D889,'Standard Smelter Names'!$B$3:$E$187,4,FALSE))</f>
        <v/>
      </c>
      <c r="G889" s="189"/>
      <c r="H889" s="189"/>
      <c r="I889" s="189"/>
      <c r="J889" s="189"/>
      <c r="K889" s="189"/>
      <c r="L889" s="189"/>
      <c r="M889" s="189"/>
      <c r="N889" s="189"/>
      <c r="O889" s="211"/>
      <c r="P889" s="210"/>
    </row>
    <row r="890" spans="2:16" s="191" customFormat="1" ht="15.75" x14ac:dyDescent="0.25">
      <c r="B890" s="189"/>
      <c r="C890" s="190"/>
      <c r="D890" s="190" t="str">
        <f t="shared" si="26"/>
        <v/>
      </c>
      <c r="E890" s="189" t="str">
        <f t="shared" si="27"/>
        <v/>
      </c>
      <c r="F890" s="189" t="str">
        <f>IF(ISNA(VLOOKUP(D890,'Standard Smelter Names'!$B$3:$E$187,4,FALSE)),"",VLOOKUP(D890,'Standard Smelter Names'!$B$3:$E$187,4,FALSE))</f>
        <v/>
      </c>
      <c r="G890" s="189"/>
      <c r="H890" s="189"/>
      <c r="I890" s="189"/>
      <c r="J890" s="189"/>
      <c r="K890" s="189"/>
      <c r="L890" s="189"/>
      <c r="M890" s="189"/>
      <c r="N890" s="189"/>
      <c r="O890" s="211"/>
      <c r="P890" s="210"/>
    </row>
    <row r="891" spans="2:16" s="191" customFormat="1" ht="15.75" x14ac:dyDescent="0.25">
      <c r="B891" s="189"/>
      <c r="C891" s="190"/>
      <c r="D891" s="190" t="str">
        <f t="shared" si="26"/>
        <v/>
      </c>
      <c r="E891" s="189" t="str">
        <f t="shared" si="27"/>
        <v/>
      </c>
      <c r="F891" s="189" t="str">
        <f>IF(ISNA(VLOOKUP(D891,'Standard Smelter Names'!$B$3:$E$187,4,FALSE)),"",VLOOKUP(D891,'Standard Smelter Names'!$B$3:$E$187,4,FALSE))</f>
        <v/>
      </c>
      <c r="G891" s="189"/>
      <c r="H891" s="189"/>
      <c r="I891" s="189"/>
      <c r="J891" s="189"/>
      <c r="K891" s="189"/>
      <c r="L891" s="189"/>
      <c r="M891" s="189"/>
      <c r="N891" s="189"/>
      <c r="O891" s="211"/>
      <c r="P891" s="210"/>
    </row>
    <row r="892" spans="2:16" s="191" customFormat="1" ht="15.75" x14ac:dyDescent="0.25">
      <c r="B892" s="189"/>
      <c r="C892" s="190"/>
      <c r="D892" s="190" t="str">
        <f t="shared" si="26"/>
        <v/>
      </c>
      <c r="E892" s="189" t="str">
        <f t="shared" si="27"/>
        <v/>
      </c>
      <c r="F892" s="189" t="str">
        <f>IF(ISNA(VLOOKUP(D892,'Standard Smelter Names'!$B$3:$E$187,4,FALSE)),"",VLOOKUP(D892,'Standard Smelter Names'!$B$3:$E$187,4,FALSE))</f>
        <v/>
      </c>
      <c r="G892" s="189"/>
      <c r="H892" s="189"/>
      <c r="I892" s="189"/>
      <c r="J892" s="189"/>
      <c r="K892" s="189"/>
      <c r="L892" s="189"/>
      <c r="M892" s="189"/>
      <c r="N892" s="189"/>
      <c r="O892" s="211"/>
      <c r="P892" s="210"/>
    </row>
    <row r="893" spans="2:16" s="191" customFormat="1" ht="15.75" x14ac:dyDescent="0.25">
      <c r="B893" s="189"/>
      <c r="C893" s="190"/>
      <c r="D893" s="190" t="str">
        <f t="shared" si="26"/>
        <v/>
      </c>
      <c r="E893" s="189" t="str">
        <f t="shared" si="27"/>
        <v/>
      </c>
      <c r="F893" s="189" t="str">
        <f>IF(ISNA(VLOOKUP(D893,'Standard Smelter Names'!$B$3:$E$187,4,FALSE)),"",VLOOKUP(D893,'Standard Smelter Names'!$B$3:$E$187,4,FALSE))</f>
        <v/>
      </c>
      <c r="G893" s="189"/>
      <c r="H893" s="189"/>
      <c r="I893" s="189"/>
      <c r="J893" s="189"/>
      <c r="K893" s="189"/>
      <c r="L893" s="189"/>
      <c r="M893" s="189"/>
      <c r="N893" s="189"/>
      <c r="O893" s="211"/>
      <c r="P893" s="210"/>
    </row>
    <row r="894" spans="2:16" s="191" customFormat="1" ht="15.75" x14ac:dyDescent="0.25">
      <c r="B894" s="189"/>
      <c r="C894" s="190"/>
      <c r="D894" s="190" t="str">
        <f t="shared" si="26"/>
        <v/>
      </c>
      <c r="E894" s="189" t="str">
        <f t="shared" si="27"/>
        <v/>
      </c>
      <c r="F894" s="189" t="str">
        <f>IF(ISNA(VLOOKUP(D894,'Standard Smelter Names'!$B$3:$E$187,4,FALSE)),"",VLOOKUP(D894,'Standard Smelter Names'!$B$3:$E$187,4,FALSE))</f>
        <v/>
      </c>
      <c r="G894" s="189"/>
      <c r="H894" s="189"/>
      <c r="I894" s="189"/>
      <c r="J894" s="189"/>
      <c r="K894" s="189"/>
      <c r="L894" s="189"/>
      <c r="M894" s="189"/>
      <c r="N894" s="189"/>
      <c r="O894" s="211"/>
      <c r="P894" s="210"/>
    </row>
    <row r="895" spans="2:16" s="191" customFormat="1" ht="15.75" x14ac:dyDescent="0.25">
      <c r="B895" s="189"/>
      <c r="C895" s="190"/>
      <c r="D895" s="190" t="str">
        <f t="shared" si="26"/>
        <v/>
      </c>
      <c r="E895" s="189" t="str">
        <f t="shared" si="27"/>
        <v/>
      </c>
      <c r="F895" s="189" t="str">
        <f>IF(ISNA(VLOOKUP(D895,'Standard Smelter Names'!$B$3:$E$187,4,FALSE)),"",VLOOKUP(D895,'Standard Smelter Names'!$B$3:$E$187,4,FALSE))</f>
        <v/>
      </c>
      <c r="G895" s="189"/>
      <c r="H895" s="189"/>
      <c r="I895" s="189"/>
      <c r="J895" s="189"/>
      <c r="K895" s="189"/>
      <c r="L895" s="189"/>
      <c r="M895" s="189"/>
      <c r="N895" s="189"/>
      <c r="O895" s="211"/>
      <c r="P895" s="210"/>
    </row>
    <row r="896" spans="2:16" s="191" customFormat="1" ht="15.75" x14ac:dyDescent="0.25">
      <c r="B896" s="189"/>
      <c r="C896" s="190"/>
      <c r="D896" s="190" t="str">
        <f t="shared" si="26"/>
        <v/>
      </c>
      <c r="E896" s="189" t="str">
        <f t="shared" si="27"/>
        <v/>
      </c>
      <c r="F896" s="189" t="str">
        <f>IF(ISNA(VLOOKUP(D896,'Standard Smelter Names'!$B$3:$E$187,4,FALSE)),"",VLOOKUP(D896,'Standard Smelter Names'!$B$3:$E$187,4,FALSE))</f>
        <v/>
      </c>
      <c r="G896" s="189"/>
      <c r="H896" s="189"/>
      <c r="I896" s="189"/>
      <c r="J896" s="189"/>
      <c r="K896" s="189"/>
      <c r="L896" s="189"/>
      <c r="M896" s="189"/>
      <c r="N896" s="189"/>
      <c r="O896" s="211"/>
      <c r="P896" s="210"/>
    </row>
    <row r="897" spans="2:16" s="191" customFormat="1" ht="15.75" x14ac:dyDescent="0.25">
      <c r="B897" s="189"/>
      <c r="C897" s="190"/>
      <c r="D897" s="190" t="str">
        <f t="shared" si="26"/>
        <v/>
      </c>
      <c r="E897" s="189" t="str">
        <f t="shared" si="27"/>
        <v/>
      </c>
      <c r="F897" s="189" t="str">
        <f>IF(ISNA(VLOOKUP(D897,'Standard Smelter Names'!$B$3:$E$187,4,FALSE)),"",VLOOKUP(D897,'Standard Smelter Names'!$B$3:$E$187,4,FALSE))</f>
        <v/>
      </c>
      <c r="G897" s="189"/>
      <c r="H897" s="189"/>
      <c r="I897" s="189"/>
      <c r="J897" s="189"/>
      <c r="K897" s="189"/>
      <c r="L897" s="189"/>
      <c r="M897" s="189"/>
      <c r="N897" s="189"/>
      <c r="O897" s="211"/>
      <c r="P897" s="210"/>
    </row>
    <row r="898" spans="2:16" s="191" customFormat="1" ht="15.75" x14ac:dyDescent="0.25">
      <c r="B898" s="189"/>
      <c r="C898" s="190"/>
      <c r="D898" s="190" t="str">
        <f t="shared" si="26"/>
        <v/>
      </c>
      <c r="E898" s="189" t="str">
        <f t="shared" si="27"/>
        <v/>
      </c>
      <c r="F898" s="189" t="str">
        <f>IF(ISNA(VLOOKUP(D898,'Standard Smelter Names'!$B$3:$E$187,4,FALSE)),"",VLOOKUP(D898,'Standard Smelter Names'!$B$3:$E$187,4,FALSE))</f>
        <v/>
      </c>
      <c r="G898" s="189"/>
      <c r="H898" s="189"/>
      <c r="I898" s="189"/>
      <c r="J898" s="189"/>
      <c r="K898" s="189"/>
      <c r="L898" s="189"/>
      <c r="M898" s="189"/>
      <c r="N898" s="189"/>
      <c r="O898" s="211"/>
      <c r="P898" s="210"/>
    </row>
    <row r="899" spans="2:16" s="191" customFormat="1" ht="15.75" x14ac:dyDescent="0.25">
      <c r="B899" s="189"/>
      <c r="C899" s="190"/>
      <c r="D899" s="190" t="str">
        <f t="shared" si="26"/>
        <v/>
      </c>
      <c r="E899" s="189" t="str">
        <f t="shared" si="27"/>
        <v/>
      </c>
      <c r="F899" s="189" t="str">
        <f>IF(ISNA(VLOOKUP(D899,'Standard Smelter Names'!$B$3:$E$187,4,FALSE)),"",VLOOKUP(D899,'Standard Smelter Names'!$B$3:$E$187,4,FALSE))</f>
        <v/>
      </c>
      <c r="G899" s="189"/>
      <c r="H899" s="189"/>
      <c r="I899" s="189"/>
      <c r="J899" s="189"/>
      <c r="K899" s="189"/>
      <c r="L899" s="189"/>
      <c r="M899" s="189"/>
      <c r="N899" s="189"/>
      <c r="O899" s="211"/>
      <c r="P899" s="210"/>
    </row>
    <row r="900" spans="2:16" s="191" customFormat="1" ht="15.75" x14ac:dyDescent="0.25">
      <c r="B900" s="189"/>
      <c r="C900" s="190"/>
      <c r="D900" s="190" t="str">
        <f t="shared" si="26"/>
        <v/>
      </c>
      <c r="E900" s="189" t="str">
        <f t="shared" si="27"/>
        <v/>
      </c>
      <c r="F900" s="189" t="str">
        <f>IF(ISNA(VLOOKUP(D900,'Standard Smelter Names'!$B$3:$E$187,4,FALSE)),"",VLOOKUP(D900,'Standard Smelter Names'!$B$3:$E$187,4,FALSE))</f>
        <v/>
      </c>
      <c r="G900" s="189"/>
      <c r="H900" s="189"/>
      <c r="I900" s="189"/>
      <c r="J900" s="189"/>
      <c r="K900" s="189"/>
      <c r="L900" s="189"/>
      <c r="M900" s="189"/>
      <c r="N900" s="189"/>
      <c r="O900" s="211"/>
      <c r="P900" s="210"/>
    </row>
    <row r="901" spans="2:16" s="191" customFormat="1" ht="15.75" x14ac:dyDescent="0.25">
      <c r="B901" s="189"/>
      <c r="C901" s="190"/>
      <c r="D901" s="190" t="str">
        <f t="shared" ref="D901:D964" si="28">IF(ISNA(VLOOKUP(C901,$G$2525:$I$2929,3,FALSE)),"",VLOOKUP(C901,$G$2525:$I$2929,3,FALSE))</f>
        <v/>
      </c>
      <c r="E901" s="189" t="str">
        <f t="shared" ref="E901:E964" si="29">IF(ISNA(VLOOKUP(C901,$G$2525:$I$2929,2,FALSE)),"",VLOOKUP(C901,$G$2525:$I$2929,2,FALSE))</f>
        <v/>
      </c>
      <c r="F901" s="189" t="str">
        <f>IF(ISNA(VLOOKUP(D901,'Standard Smelter Names'!$B$3:$E$187,4,FALSE)),"",VLOOKUP(D901,'Standard Smelter Names'!$B$3:$E$187,4,FALSE))</f>
        <v/>
      </c>
      <c r="G901" s="189"/>
      <c r="H901" s="189"/>
      <c r="I901" s="189"/>
      <c r="J901" s="189"/>
      <c r="K901" s="189"/>
      <c r="L901" s="189"/>
      <c r="M901" s="189"/>
      <c r="N901" s="189"/>
      <c r="O901" s="211"/>
      <c r="P901" s="210"/>
    </row>
    <row r="902" spans="2:16" s="191" customFormat="1" ht="15.75" x14ac:dyDescent="0.25">
      <c r="B902" s="189"/>
      <c r="C902" s="190"/>
      <c r="D902" s="190" t="str">
        <f t="shared" si="28"/>
        <v/>
      </c>
      <c r="E902" s="189" t="str">
        <f t="shared" si="29"/>
        <v/>
      </c>
      <c r="F902" s="189" t="str">
        <f>IF(ISNA(VLOOKUP(D902,'Standard Smelter Names'!$B$3:$E$187,4,FALSE)),"",VLOOKUP(D902,'Standard Smelter Names'!$B$3:$E$187,4,FALSE))</f>
        <v/>
      </c>
      <c r="G902" s="189"/>
      <c r="H902" s="189"/>
      <c r="I902" s="189"/>
      <c r="J902" s="189"/>
      <c r="K902" s="189"/>
      <c r="L902" s="189"/>
      <c r="M902" s="189"/>
      <c r="N902" s="189"/>
      <c r="O902" s="211"/>
      <c r="P902" s="210"/>
    </row>
    <row r="903" spans="2:16" s="191" customFormat="1" ht="15.75" x14ac:dyDescent="0.25">
      <c r="B903" s="189"/>
      <c r="C903" s="190"/>
      <c r="D903" s="190" t="str">
        <f t="shared" si="28"/>
        <v/>
      </c>
      <c r="E903" s="189" t="str">
        <f t="shared" si="29"/>
        <v/>
      </c>
      <c r="F903" s="189" t="str">
        <f>IF(ISNA(VLOOKUP(D903,'Standard Smelter Names'!$B$3:$E$187,4,FALSE)),"",VLOOKUP(D903,'Standard Smelter Names'!$B$3:$E$187,4,FALSE))</f>
        <v/>
      </c>
      <c r="G903" s="189"/>
      <c r="H903" s="189"/>
      <c r="I903" s="189"/>
      <c r="J903" s="189"/>
      <c r="K903" s="189"/>
      <c r="L903" s="189"/>
      <c r="M903" s="189"/>
      <c r="N903" s="189"/>
      <c r="O903" s="211"/>
      <c r="P903" s="210"/>
    </row>
    <row r="904" spans="2:16" s="191" customFormat="1" ht="15.75" x14ac:dyDescent="0.25">
      <c r="B904" s="189"/>
      <c r="C904" s="190"/>
      <c r="D904" s="190" t="str">
        <f t="shared" si="28"/>
        <v/>
      </c>
      <c r="E904" s="189" t="str">
        <f t="shared" si="29"/>
        <v/>
      </c>
      <c r="F904" s="189" t="str">
        <f>IF(ISNA(VLOOKUP(D904,'Standard Smelter Names'!$B$3:$E$187,4,FALSE)),"",VLOOKUP(D904,'Standard Smelter Names'!$B$3:$E$187,4,FALSE))</f>
        <v/>
      </c>
      <c r="G904" s="189"/>
      <c r="H904" s="189"/>
      <c r="I904" s="189"/>
      <c r="J904" s="189"/>
      <c r="K904" s="189"/>
      <c r="L904" s="189"/>
      <c r="M904" s="189"/>
      <c r="N904" s="189"/>
      <c r="O904" s="211"/>
      <c r="P904" s="210"/>
    </row>
    <row r="905" spans="2:16" s="191" customFormat="1" ht="15.75" x14ac:dyDescent="0.25">
      <c r="B905" s="189"/>
      <c r="C905" s="190"/>
      <c r="D905" s="190" t="str">
        <f t="shared" si="28"/>
        <v/>
      </c>
      <c r="E905" s="189" t="str">
        <f t="shared" si="29"/>
        <v/>
      </c>
      <c r="F905" s="189" t="str">
        <f>IF(ISNA(VLOOKUP(D905,'Standard Smelter Names'!$B$3:$E$187,4,FALSE)),"",VLOOKUP(D905,'Standard Smelter Names'!$B$3:$E$187,4,FALSE))</f>
        <v/>
      </c>
      <c r="G905" s="189"/>
      <c r="H905" s="189"/>
      <c r="I905" s="189"/>
      <c r="J905" s="189"/>
      <c r="K905" s="189"/>
      <c r="L905" s="189"/>
      <c r="M905" s="189"/>
      <c r="N905" s="189"/>
      <c r="O905" s="211"/>
      <c r="P905" s="210"/>
    </row>
    <row r="906" spans="2:16" s="191" customFormat="1" ht="15.75" x14ac:dyDescent="0.25">
      <c r="B906" s="189"/>
      <c r="C906" s="190"/>
      <c r="D906" s="190" t="str">
        <f t="shared" si="28"/>
        <v/>
      </c>
      <c r="E906" s="189" t="str">
        <f t="shared" si="29"/>
        <v/>
      </c>
      <c r="F906" s="189" t="str">
        <f>IF(ISNA(VLOOKUP(D906,'Standard Smelter Names'!$B$3:$E$187,4,FALSE)),"",VLOOKUP(D906,'Standard Smelter Names'!$B$3:$E$187,4,FALSE))</f>
        <v/>
      </c>
      <c r="G906" s="189"/>
      <c r="H906" s="189"/>
      <c r="I906" s="189"/>
      <c r="J906" s="189"/>
      <c r="K906" s="189"/>
      <c r="L906" s="189"/>
      <c r="M906" s="189"/>
      <c r="N906" s="189"/>
      <c r="O906" s="211"/>
      <c r="P906" s="210"/>
    </row>
    <row r="907" spans="2:16" s="191" customFormat="1" ht="15.75" x14ac:dyDescent="0.25">
      <c r="B907" s="189"/>
      <c r="C907" s="190"/>
      <c r="D907" s="190" t="str">
        <f t="shared" si="28"/>
        <v/>
      </c>
      <c r="E907" s="189" t="str">
        <f t="shared" si="29"/>
        <v/>
      </c>
      <c r="F907" s="189" t="str">
        <f>IF(ISNA(VLOOKUP(D907,'Standard Smelter Names'!$B$3:$E$187,4,FALSE)),"",VLOOKUP(D907,'Standard Smelter Names'!$B$3:$E$187,4,FALSE))</f>
        <v/>
      </c>
      <c r="G907" s="189"/>
      <c r="H907" s="189"/>
      <c r="I907" s="189"/>
      <c r="J907" s="189"/>
      <c r="K907" s="189"/>
      <c r="L907" s="189"/>
      <c r="M907" s="189"/>
      <c r="N907" s="189"/>
      <c r="O907" s="211"/>
      <c r="P907" s="210"/>
    </row>
    <row r="908" spans="2:16" s="191" customFormat="1" ht="15.75" x14ac:dyDescent="0.25">
      <c r="B908" s="189"/>
      <c r="C908" s="190"/>
      <c r="D908" s="190" t="str">
        <f t="shared" si="28"/>
        <v/>
      </c>
      <c r="E908" s="189" t="str">
        <f t="shared" si="29"/>
        <v/>
      </c>
      <c r="F908" s="189" t="str">
        <f>IF(ISNA(VLOOKUP(D908,'Standard Smelter Names'!$B$3:$E$187,4,FALSE)),"",VLOOKUP(D908,'Standard Smelter Names'!$B$3:$E$187,4,FALSE))</f>
        <v/>
      </c>
      <c r="G908" s="189"/>
      <c r="H908" s="189"/>
      <c r="I908" s="189"/>
      <c r="J908" s="189"/>
      <c r="K908" s="189"/>
      <c r="L908" s="189"/>
      <c r="M908" s="189"/>
      <c r="N908" s="189"/>
      <c r="O908" s="211"/>
      <c r="P908" s="210"/>
    </row>
    <row r="909" spans="2:16" s="191" customFormat="1" ht="15.75" x14ac:dyDescent="0.25">
      <c r="B909" s="189"/>
      <c r="C909" s="190"/>
      <c r="D909" s="190" t="str">
        <f t="shared" si="28"/>
        <v/>
      </c>
      <c r="E909" s="189" t="str">
        <f t="shared" si="29"/>
        <v/>
      </c>
      <c r="F909" s="189" t="str">
        <f>IF(ISNA(VLOOKUP(D909,'Standard Smelter Names'!$B$3:$E$187,4,FALSE)),"",VLOOKUP(D909,'Standard Smelter Names'!$B$3:$E$187,4,FALSE))</f>
        <v/>
      </c>
      <c r="G909" s="189"/>
      <c r="H909" s="189"/>
      <c r="I909" s="189"/>
      <c r="J909" s="189"/>
      <c r="K909" s="189"/>
      <c r="L909" s="189"/>
      <c r="M909" s="189"/>
      <c r="N909" s="189"/>
      <c r="O909" s="211"/>
      <c r="P909" s="210"/>
    </row>
    <row r="910" spans="2:16" s="191" customFormat="1" ht="15.75" x14ac:dyDescent="0.25">
      <c r="B910" s="189"/>
      <c r="C910" s="190"/>
      <c r="D910" s="190" t="str">
        <f t="shared" si="28"/>
        <v/>
      </c>
      <c r="E910" s="189" t="str">
        <f t="shared" si="29"/>
        <v/>
      </c>
      <c r="F910" s="189" t="str">
        <f>IF(ISNA(VLOOKUP(D910,'Standard Smelter Names'!$B$3:$E$187,4,FALSE)),"",VLOOKUP(D910,'Standard Smelter Names'!$B$3:$E$187,4,FALSE))</f>
        <v/>
      </c>
      <c r="G910" s="189"/>
      <c r="H910" s="189"/>
      <c r="I910" s="189"/>
      <c r="J910" s="189"/>
      <c r="K910" s="189"/>
      <c r="L910" s="189"/>
      <c r="M910" s="189"/>
      <c r="N910" s="189"/>
      <c r="O910" s="211"/>
      <c r="P910" s="210"/>
    </row>
    <row r="911" spans="2:16" s="191" customFormat="1" ht="15.75" x14ac:dyDescent="0.25">
      <c r="B911" s="189"/>
      <c r="C911" s="190"/>
      <c r="D911" s="190" t="str">
        <f t="shared" si="28"/>
        <v/>
      </c>
      <c r="E911" s="189" t="str">
        <f t="shared" si="29"/>
        <v/>
      </c>
      <c r="F911" s="189" t="str">
        <f>IF(ISNA(VLOOKUP(D911,'Standard Smelter Names'!$B$3:$E$187,4,FALSE)),"",VLOOKUP(D911,'Standard Smelter Names'!$B$3:$E$187,4,FALSE))</f>
        <v/>
      </c>
      <c r="G911" s="189"/>
      <c r="H911" s="189"/>
      <c r="I911" s="189"/>
      <c r="J911" s="189"/>
      <c r="K911" s="189"/>
      <c r="L911" s="189"/>
      <c r="M911" s="189"/>
      <c r="N911" s="189"/>
      <c r="O911" s="211"/>
      <c r="P911" s="210"/>
    </row>
    <row r="912" spans="2:16" s="191" customFormat="1" ht="15.75" x14ac:dyDescent="0.25">
      <c r="B912" s="189"/>
      <c r="C912" s="190"/>
      <c r="D912" s="190" t="str">
        <f t="shared" si="28"/>
        <v/>
      </c>
      <c r="E912" s="189" t="str">
        <f t="shared" si="29"/>
        <v/>
      </c>
      <c r="F912" s="189" t="str">
        <f>IF(ISNA(VLOOKUP(D912,'Standard Smelter Names'!$B$3:$E$187,4,FALSE)),"",VLOOKUP(D912,'Standard Smelter Names'!$B$3:$E$187,4,FALSE))</f>
        <v/>
      </c>
      <c r="G912" s="189"/>
      <c r="H912" s="189"/>
      <c r="I912" s="189"/>
      <c r="J912" s="189"/>
      <c r="K912" s="189"/>
      <c r="L912" s="189"/>
      <c r="M912" s="189"/>
      <c r="N912" s="189"/>
      <c r="O912" s="211"/>
      <c r="P912" s="210"/>
    </row>
    <row r="913" spans="2:16" s="191" customFormat="1" ht="15.75" x14ac:dyDescent="0.25">
      <c r="B913" s="189"/>
      <c r="C913" s="190"/>
      <c r="D913" s="190" t="str">
        <f t="shared" si="28"/>
        <v/>
      </c>
      <c r="E913" s="189" t="str">
        <f t="shared" si="29"/>
        <v/>
      </c>
      <c r="F913" s="189" t="str">
        <f>IF(ISNA(VLOOKUP(D913,'Standard Smelter Names'!$B$3:$E$187,4,FALSE)),"",VLOOKUP(D913,'Standard Smelter Names'!$B$3:$E$187,4,FALSE))</f>
        <v/>
      </c>
      <c r="G913" s="189"/>
      <c r="H913" s="189"/>
      <c r="I913" s="189"/>
      <c r="J913" s="189"/>
      <c r="K913" s="189"/>
      <c r="L913" s="189"/>
      <c r="M913" s="189"/>
      <c r="N913" s="189"/>
      <c r="O913" s="211"/>
      <c r="P913" s="210"/>
    </row>
    <row r="914" spans="2:16" s="191" customFormat="1" ht="15.75" x14ac:dyDescent="0.25">
      <c r="B914" s="189"/>
      <c r="C914" s="190"/>
      <c r="D914" s="190" t="str">
        <f t="shared" si="28"/>
        <v/>
      </c>
      <c r="E914" s="189" t="str">
        <f t="shared" si="29"/>
        <v/>
      </c>
      <c r="F914" s="189" t="str">
        <f>IF(ISNA(VLOOKUP(D914,'Standard Smelter Names'!$B$3:$E$187,4,FALSE)),"",VLOOKUP(D914,'Standard Smelter Names'!$B$3:$E$187,4,FALSE))</f>
        <v/>
      </c>
      <c r="G914" s="189"/>
      <c r="H914" s="189"/>
      <c r="I914" s="189"/>
      <c r="J914" s="189"/>
      <c r="K914" s="189"/>
      <c r="L914" s="189"/>
      <c r="M914" s="189"/>
      <c r="N914" s="189"/>
      <c r="O914" s="211"/>
      <c r="P914" s="210"/>
    </row>
    <row r="915" spans="2:16" s="191" customFormat="1" ht="15.75" x14ac:dyDescent="0.25">
      <c r="B915" s="189"/>
      <c r="C915" s="190"/>
      <c r="D915" s="190" t="str">
        <f t="shared" si="28"/>
        <v/>
      </c>
      <c r="E915" s="189" t="str">
        <f t="shared" si="29"/>
        <v/>
      </c>
      <c r="F915" s="189" t="str">
        <f>IF(ISNA(VLOOKUP(D915,'Standard Smelter Names'!$B$3:$E$187,4,FALSE)),"",VLOOKUP(D915,'Standard Smelter Names'!$B$3:$E$187,4,FALSE))</f>
        <v/>
      </c>
      <c r="G915" s="189"/>
      <c r="H915" s="189"/>
      <c r="I915" s="189"/>
      <c r="J915" s="189"/>
      <c r="K915" s="189"/>
      <c r="L915" s="189"/>
      <c r="M915" s="189"/>
      <c r="N915" s="189"/>
      <c r="O915" s="211"/>
      <c r="P915" s="210"/>
    </row>
    <row r="916" spans="2:16" s="191" customFormat="1" ht="15.75" x14ac:dyDescent="0.25">
      <c r="B916" s="189"/>
      <c r="C916" s="190"/>
      <c r="D916" s="190" t="str">
        <f t="shared" si="28"/>
        <v/>
      </c>
      <c r="E916" s="189" t="str">
        <f t="shared" si="29"/>
        <v/>
      </c>
      <c r="F916" s="189" t="str">
        <f>IF(ISNA(VLOOKUP(D916,'Standard Smelter Names'!$B$3:$E$187,4,FALSE)),"",VLOOKUP(D916,'Standard Smelter Names'!$B$3:$E$187,4,FALSE))</f>
        <v/>
      </c>
      <c r="G916" s="189"/>
      <c r="H916" s="189"/>
      <c r="I916" s="189"/>
      <c r="J916" s="189"/>
      <c r="K916" s="189"/>
      <c r="L916" s="189"/>
      <c r="M916" s="189"/>
      <c r="N916" s="189"/>
      <c r="O916" s="211"/>
      <c r="P916" s="210"/>
    </row>
    <row r="917" spans="2:16" s="191" customFormat="1" ht="15.75" x14ac:dyDescent="0.25">
      <c r="B917" s="189"/>
      <c r="C917" s="190"/>
      <c r="D917" s="190" t="str">
        <f t="shared" si="28"/>
        <v/>
      </c>
      <c r="E917" s="189" t="str">
        <f t="shared" si="29"/>
        <v/>
      </c>
      <c r="F917" s="189" t="str">
        <f>IF(ISNA(VLOOKUP(D917,'Standard Smelter Names'!$B$3:$E$187,4,FALSE)),"",VLOOKUP(D917,'Standard Smelter Names'!$B$3:$E$187,4,FALSE))</f>
        <v/>
      </c>
      <c r="G917" s="189"/>
      <c r="H917" s="189"/>
      <c r="I917" s="189"/>
      <c r="J917" s="189"/>
      <c r="K917" s="189"/>
      <c r="L917" s="189"/>
      <c r="M917" s="189"/>
      <c r="N917" s="189"/>
      <c r="O917" s="211"/>
      <c r="P917" s="210"/>
    </row>
    <row r="918" spans="2:16" s="191" customFormat="1" ht="15.75" x14ac:dyDescent="0.25">
      <c r="B918" s="189"/>
      <c r="C918" s="190"/>
      <c r="D918" s="190" t="str">
        <f t="shared" si="28"/>
        <v/>
      </c>
      <c r="E918" s="189" t="str">
        <f t="shared" si="29"/>
        <v/>
      </c>
      <c r="F918" s="189" t="str">
        <f>IF(ISNA(VLOOKUP(D918,'Standard Smelter Names'!$B$3:$E$187,4,FALSE)),"",VLOOKUP(D918,'Standard Smelter Names'!$B$3:$E$187,4,FALSE))</f>
        <v/>
      </c>
      <c r="G918" s="189"/>
      <c r="H918" s="189"/>
      <c r="I918" s="189"/>
      <c r="J918" s="189"/>
      <c r="K918" s="189"/>
      <c r="L918" s="189"/>
      <c r="M918" s="189"/>
      <c r="N918" s="189"/>
      <c r="O918" s="211"/>
      <c r="P918" s="210"/>
    </row>
    <row r="919" spans="2:16" s="191" customFormat="1" ht="15.75" x14ac:dyDescent="0.25">
      <c r="B919" s="189"/>
      <c r="C919" s="190"/>
      <c r="D919" s="190" t="str">
        <f t="shared" si="28"/>
        <v/>
      </c>
      <c r="E919" s="189" t="str">
        <f t="shared" si="29"/>
        <v/>
      </c>
      <c r="F919" s="189" t="str">
        <f>IF(ISNA(VLOOKUP(D919,'Standard Smelter Names'!$B$3:$E$187,4,FALSE)),"",VLOOKUP(D919,'Standard Smelter Names'!$B$3:$E$187,4,FALSE))</f>
        <v/>
      </c>
      <c r="G919" s="189"/>
      <c r="H919" s="189"/>
      <c r="I919" s="189"/>
      <c r="J919" s="189"/>
      <c r="K919" s="189"/>
      <c r="L919" s="189"/>
      <c r="M919" s="189"/>
      <c r="N919" s="189"/>
      <c r="O919" s="211"/>
      <c r="P919" s="210"/>
    </row>
    <row r="920" spans="2:16" s="191" customFormat="1" ht="15.75" x14ac:dyDescent="0.25">
      <c r="B920" s="189"/>
      <c r="C920" s="190"/>
      <c r="D920" s="190" t="str">
        <f t="shared" si="28"/>
        <v/>
      </c>
      <c r="E920" s="189" t="str">
        <f t="shared" si="29"/>
        <v/>
      </c>
      <c r="F920" s="189" t="str">
        <f>IF(ISNA(VLOOKUP(D920,'Standard Smelter Names'!$B$3:$E$187,4,FALSE)),"",VLOOKUP(D920,'Standard Smelter Names'!$B$3:$E$187,4,FALSE))</f>
        <v/>
      </c>
      <c r="G920" s="189"/>
      <c r="H920" s="189"/>
      <c r="I920" s="189"/>
      <c r="J920" s="189"/>
      <c r="K920" s="189"/>
      <c r="L920" s="189"/>
      <c r="M920" s="189"/>
      <c r="N920" s="189"/>
      <c r="O920" s="211"/>
      <c r="P920" s="210"/>
    </row>
    <row r="921" spans="2:16" s="191" customFormat="1" ht="15.75" x14ac:dyDescent="0.25">
      <c r="B921" s="189"/>
      <c r="C921" s="190"/>
      <c r="D921" s="190" t="str">
        <f t="shared" si="28"/>
        <v/>
      </c>
      <c r="E921" s="189" t="str">
        <f t="shared" si="29"/>
        <v/>
      </c>
      <c r="F921" s="189" t="str">
        <f>IF(ISNA(VLOOKUP(D921,'Standard Smelter Names'!$B$3:$E$187,4,FALSE)),"",VLOOKUP(D921,'Standard Smelter Names'!$B$3:$E$187,4,FALSE))</f>
        <v/>
      </c>
      <c r="G921" s="189"/>
      <c r="H921" s="189"/>
      <c r="I921" s="189"/>
      <c r="J921" s="189"/>
      <c r="K921" s="189"/>
      <c r="L921" s="189"/>
      <c r="M921" s="189"/>
      <c r="N921" s="189"/>
      <c r="O921" s="211"/>
      <c r="P921" s="210"/>
    </row>
    <row r="922" spans="2:16" s="191" customFormat="1" ht="15.75" x14ac:dyDescent="0.25">
      <c r="B922" s="189"/>
      <c r="C922" s="190"/>
      <c r="D922" s="190" t="str">
        <f t="shared" si="28"/>
        <v/>
      </c>
      <c r="E922" s="189" t="str">
        <f t="shared" si="29"/>
        <v/>
      </c>
      <c r="F922" s="189" t="str">
        <f>IF(ISNA(VLOOKUP(D922,'Standard Smelter Names'!$B$3:$E$187,4,FALSE)),"",VLOOKUP(D922,'Standard Smelter Names'!$B$3:$E$187,4,FALSE))</f>
        <v/>
      </c>
      <c r="G922" s="189"/>
      <c r="H922" s="189"/>
      <c r="I922" s="189"/>
      <c r="J922" s="189"/>
      <c r="K922" s="189"/>
      <c r="L922" s="189"/>
      <c r="M922" s="189"/>
      <c r="N922" s="189"/>
      <c r="O922" s="211"/>
      <c r="P922" s="210"/>
    </row>
    <row r="923" spans="2:16" s="191" customFormat="1" ht="15.75" x14ac:dyDescent="0.25">
      <c r="B923" s="189"/>
      <c r="C923" s="190"/>
      <c r="D923" s="190" t="str">
        <f t="shared" si="28"/>
        <v/>
      </c>
      <c r="E923" s="189" t="str">
        <f t="shared" si="29"/>
        <v/>
      </c>
      <c r="F923" s="189" t="str">
        <f>IF(ISNA(VLOOKUP(D923,'Standard Smelter Names'!$B$3:$E$187,4,FALSE)),"",VLOOKUP(D923,'Standard Smelter Names'!$B$3:$E$187,4,FALSE))</f>
        <v/>
      </c>
      <c r="G923" s="189"/>
      <c r="H923" s="189"/>
      <c r="I923" s="189"/>
      <c r="J923" s="189"/>
      <c r="K923" s="189"/>
      <c r="L923" s="189"/>
      <c r="M923" s="189"/>
      <c r="N923" s="189"/>
      <c r="O923" s="211"/>
      <c r="P923" s="210"/>
    </row>
    <row r="924" spans="2:16" s="191" customFormat="1" ht="15.75" x14ac:dyDescent="0.25">
      <c r="B924" s="189"/>
      <c r="C924" s="190"/>
      <c r="D924" s="190" t="str">
        <f t="shared" si="28"/>
        <v/>
      </c>
      <c r="E924" s="189" t="str">
        <f t="shared" si="29"/>
        <v/>
      </c>
      <c r="F924" s="189" t="str">
        <f>IF(ISNA(VLOOKUP(D924,'Standard Smelter Names'!$B$3:$E$187,4,FALSE)),"",VLOOKUP(D924,'Standard Smelter Names'!$B$3:$E$187,4,FALSE))</f>
        <v/>
      </c>
      <c r="G924" s="189"/>
      <c r="H924" s="189"/>
      <c r="I924" s="189"/>
      <c r="J924" s="189"/>
      <c r="K924" s="189"/>
      <c r="L924" s="189"/>
      <c r="M924" s="189"/>
      <c r="N924" s="189"/>
      <c r="O924" s="211"/>
      <c r="P924" s="210"/>
    </row>
    <row r="925" spans="2:16" s="191" customFormat="1" ht="15.75" x14ac:dyDescent="0.25">
      <c r="B925" s="189"/>
      <c r="C925" s="190"/>
      <c r="D925" s="190" t="str">
        <f t="shared" si="28"/>
        <v/>
      </c>
      <c r="E925" s="189" t="str">
        <f t="shared" si="29"/>
        <v/>
      </c>
      <c r="F925" s="189" t="str">
        <f>IF(ISNA(VLOOKUP(D925,'Standard Smelter Names'!$B$3:$E$187,4,FALSE)),"",VLOOKUP(D925,'Standard Smelter Names'!$B$3:$E$187,4,FALSE))</f>
        <v/>
      </c>
      <c r="G925" s="189"/>
      <c r="H925" s="189"/>
      <c r="I925" s="189"/>
      <c r="J925" s="189"/>
      <c r="K925" s="189"/>
      <c r="L925" s="189"/>
      <c r="M925" s="189"/>
      <c r="N925" s="189"/>
      <c r="O925" s="211"/>
      <c r="P925" s="210"/>
    </row>
    <row r="926" spans="2:16" s="191" customFormat="1" ht="15.75" x14ac:dyDescent="0.25">
      <c r="B926" s="189"/>
      <c r="C926" s="190"/>
      <c r="D926" s="190" t="str">
        <f t="shared" si="28"/>
        <v/>
      </c>
      <c r="E926" s="189" t="str">
        <f t="shared" si="29"/>
        <v/>
      </c>
      <c r="F926" s="189" t="str">
        <f>IF(ISNA(VLOOKUP(D926,'Standard Smelter Names'!$B$3:$E$187,4,FALSE)),"",VLOOKUP(D926,'Standard Smelter Names'!$B$3:$E$187,4,FALSE))</f>
        <v/>
      </c>
      <c r="G926" s="189"/>
      <c r="H926" s="189"/>
      <c r="I926" s="189"/>
      <c r="J926" s="189"/>
      <c r="K926" s="189"/>
      <c r="L926" s="189"/>
      <c r="M926" s="189"/>
      <c r="N926" s="189"/>
      <c r="O926" s="211"/>
      <c r="P926" s="210"/>
    </row>
    <row r="927" spans="2:16" s="191" customFormat="1" ht="15.75" x14ac:dyDescent="0.25">
      <c r="B927" s="189"/>
      <c r="C927" s="190"/>
      <c r="D927" s="190" t="str">
        <f t="shared" si="28"/>
        <v/>
      </c>
      <c r="E927" s="189" t="str">
        <f t="shared" si="29"/>
        <v/>
      </c>
      <c r="F927" s="189" t="str">
        <f>IF(ISNA(VLOOKUP(D927,'Standard Smelter Names'!$B$3:$E$187,4,FALSE)),"",VLOOKUP(D927,'Standard Smelter Names'!$B$3:$E$187,4,FALSE))</f>
        <v/>
      </c>
      <c r="G927" s="189"/>
      <c r="H927" s="189"/>
      <c r="I927" s="189"/>
      <c r="J927" s="189"/>
      <c r="K927" s="189"/>
      <c r="L927" s="189"/>
      <c r="M927" s="189"/>
      <c r="N927" s="189"/>
      <c r="O927" s="211"/>
      <c r="P927" s="210"/>
    </row>
    <row r="928" spans="2:16" s="191" customFormat="1" ht="15.75" x14ac:dyDescent="0.25">
      <c r="B928" s="189"/>
      <c r="C928" s="190"/>
      <c r="D928" s="190" t="str">
        <f t="shared" si="28"/>
        <v/>
      </c>
      <c r="E928" s="189" t="str">
        <f t="shared" si="29"/>
        <v/>
      </c>
      <c r="F928" s="189" t="str">
        <f>IF(ISNA(VLOOKUP(D928,'Standard Smelter Names'!$B$3:$E$187,4,FALSE)),"",VLOOKUP(D928,'Standard Smelter Names'!$B$3:$E$187,4,FALSE))</f>
        <v/>
      </c>
      <c r="G928" s="189"/>
      <c r="H928" s="189"/>
      <c r="I928" s="189"/>
      <c r="J928" s="189"/>
      <c r="K928" s="189"/>
      <c r="L928" s="189"/>
      <c r="M928" s="189"/>
      <c r="N928" s="189"/>
      <c r="O928" s="211"/>
      <c r="P928" s="210"/>
    </row>
    <row r="929" spans="2:16" s="191" customFormat="1" ht="15.75" x14ac:dyDescent="0.25">
      <c r="B929" s="189"/>
      <c r="C929" s="190"/>
      <c r="D929" s="190" t="str">
        <f t="shared" si="28"/>
        <v/>
      </c>
      <c r="E929" s="189" t="str">
        <f t="shared" si="29"/>
        <v/>
      </c>
      <c r="F929" s="189" t="str">
        <f>IF(ISNA(VLOOKUP(D929,'Standard Smelter Names'!$B$3:$E$187,4,FALSE)),"",VLOOKUP(D929,'Standard Smelter Names'!$B$3:$E$187,4,FALSE))</f>
        <v/>
      </c>
      <c r="G929" s="189"/>
      <c r="H929" s="189"/>
      <c r="I929" s="189"/>
      <c r="J929" s="189"/>
      <c r="K929" s="189"/>
      <c r="L929" s="189"/>
      <c r="M929" s="189"/>
      <c r="N929" s="189"/>
      <c r="O929" s="211"/>
      <c r="P929" s="210"/>
    </row>
    <row r="930" spans="2:16" s="191" customFormat="1" ht="15.75" x14ac:dyDescent="0.25">
      <c r="B930" s="189"/>
      <c r="C930" s="190"/>
      <c r="D930" s="190" t="str">
        <f t="shared" si="28"/>
        <v/>
      </c>
      <c r="E930" s="189" t="str">
        <f t="shared" si="29"/>
        <v/>
      </c>
      <c r="F930" s="189" t="str">
        <f>IF(ISNA(VLOOKUP(D930,'Standard Smelter Names'!$B$3:$E$187,4,FALSE)),"",VLOOKUP(D930,'Standard Smelter Names'!$B$3:$E$187,4,FALSE))</f>
        <v/>
      </c>
      <c r="G930" s="189"/>
      <c r="H930" s="189"/>
      <c r="I930" s="189"/>
      <c r="J930" s="189"/>
      <c r="K930" s="189"/>
      <c r="L930" s="189"/>
      <c r="M930" s="189"/>
      <c r="N930" s="189"/>
      <c r="O930" s="211"/>
      <c r="P930" s="210"/>
    </row>
    <row r="931" spans="2:16" s="191" customFormat="1" ht="15.75" x14ac:dyDescent="0.25">
      <c r="B931" s="189"/>
      <c r="C931" s="190"/>
      <c r="D931" s="190" t="str">
        <f t="shared" si="28"/>
        <v/>
      </c>
      <c r="E931" s="189" t="str">
        <f t="shared" si="29"/>
        <v/>
      </c>
      <c r="F931" s="189" t="str">
        <f>IF(ISNA(VLOOKUP(D931,'Standard Smelter Names'!$B$3:$E$187,4,FALSE)),"",VLOOKUP(D931,'Standard Smelter Names'!$B$3:$E$187,4,FALSE))</f>
        <v/>
      </c>
      <c r="G931" s="189"/>
      <c r="H931" s="189"/>
      <c r="I931" s="189"/>
      <c r="J931" s="189"/>
      <c r="K931" s="189"/>
      <c r="L931" s="189"/>
      <c r="M931" s="189"/>
      <c r="N931" s="189"/>
      <c r="O931" s="211"/>
      <c r="P931" s="210"/>
    </row>
    <row r="932" spans="2:16" s="191" customFormat="1" ht="15.75" x14ac:dyDescent="0.25">
      <c r="B932" s="189"/>
      <c r="C932" s="190"/>
      <c r="D932" s="190" t="str">
        <f t="shared" si="28"/>
        <v/>
      </c>
      <c r="E932" s="189" t="str">
        <f t="shared" si="29"/>
        <v/>
      </c>
      <c r="F932" s="189" t="str">
        <f>IF(ISNA(VLOOKUP(D932,'Standard Smelter Names'!$B$3:$E$187,4,FALSE)),"",VLOOKUP(D932,'Standard Smelter Names'!$B$3:$E$187,4,FALSE))</f>
        <v/>
      </c>
      <c r="G932" s="189"/>
      <c r="H932" s="189"/>
      <c r="I932" s="189"/>
      <c r="J932" s="189"/>
      <c r="K932" s="189"/>
      <c r="L932" s="189"/>
      <c r="M932" s="189"/>
      <c r="N932" s="189"/>
      <c r="O932" s="211"/>
      <c r="P932" s="210"/>
    </row>
    <row r="933" spans="2:16" s="191" customFormat="1" ht="15.75" x14ac:dyDescent="0.25">
      <c r="B933" s="189"/>
      <c r="C933" s="190"/>
      <c r="D933" s="190" t="str">
        <f t="shared" si="28"/>
        <v/>
      </c>
      <c r="E933" s="189" t="str">
        <f t="shared" si="29"/>
        <v/>
      </c>
      <c r="F933" s="189" t="str">
        <f>IF(ISNA(VLOOKUP(D933,'Standard Smelter Names'!$B$3:$E$187,4,FALSE)),"",VLOOKUP(D933,'Standard Smelter Names'!$B$3:$E$187,4,FALSE))</f>
        <v/>
      </c>
      <c r="G933" s="189"/>
      <c r="H933" s="189"/>
      <c r="I933" s="189"/>
      <c r="J933" s="189"/>
      <c r="K933" s="189"/>
      <c r="L933" s="189"/>
      <c r="M933" s="189"/>
      <c r="N933" s="189"/>
      <c r="O933" s="211"/>
      <c r="P933" s="210"/>
    </row>
    <row r="934" spans="2:16" s="191" customFormat="1" ht="15.75" x14ac:dyDescent="0.25">
      <c r="B934" s="189"/>
      <c r="C934" s="190"/>
      <c r="D934" s="190" t="str">
        <f t="shared" si="28"/>
        <v/>
      </c>
      <c r="E934" s="189" t="str">
        <f t="shared" si="29"/>
        <v/>
      </c>
      <c r="F934" s="189" t="str">
        <f>IF(ISNA(VLOOKUP(D934,'Standard Smelter Names'!$B$3:$E$187,4,FALSE)),"",VLOOKUP(D934,'Standard Smelter Names'!$B$3:$E$187,4,FALSE))</f>
        <v/>
      </c>
      <c r="G934" s="189"/>
      <c r="H934" s="189"/>
      <c r="I934" s="189"/>
      <c r="J934" s="189"/>
      <c r="K934" s="189"/>
      <c r="L934" s="189"/>
      <c r="M934" s="189"/>
      <c r="N934" s="189"/>
      <c r="O934" s="211"/>
      <c r="P934" s="210"/>
    </row>
    <row r="935" spans="2:16" s="191" customFormat="1" ht="15.75" x14ac:dyDescent="0.25">
      <c r="B935" s="189"/>
      <c r="C935" s="190"/>
      <c r="D935" s="190" t="str">
        <f t="shared" si="28"/>
        <v/>
      </c>
      <c r="E935" s="189" t="str">
        <f t="shared" si="29"/>
        <v/>
      </c>
      <c r="F935" s="189" t="str">
        <f>IF(ISNA(VLOOKUP(D935,'Standard Smelter Names'!$B$3:$E$187,4,FALSE)),"",VLOOKUP(D935,'Standard Smelter Names'!$B$3:$E$187,4,FALSE))</f>
        <v/>
      </c>
      <c r="G935" s="189"/>
      <c r="H935" s="189"/>
      <c r="I935" s="189"/>
      <c r="J935" s="189"/>
      <c r="K935" s="189"/>
      <c r="L935" s="189"/>
      <c r="M935" s="189"/>
      <c r="N935" s="189"/>
      <c r="O935" s="211"/>
      <c r="P935" s="210"/>
    </row>
    <row r="936" spans="2:16" s="191" customFormat="1" ht="15.75" x14ac:dyDescent="0.25">
      <c r="B936" s="189"/>
      <c r="C936" s="190"/>
      <c r="D936" s="190" t="str">
        <f t="shared" si="28"/>
        <v/>
      </c>
      <c r="E936" s="189" t="str">
        <f t="shared" si="29"/>
        <v/>
      </c>
      <c r="F936" s="189" t="str">
        <f>IF(ISNA(VLOOKUP(D936,'Standard Smelter Names'!$B$3:$E$187,4,FALSE)),"",VLOOKUP(D936,'Standard Smelter Names'!$B$3:$E$187,4,FALSE))</f>
        <v/>
      </c>
      <c r="G936" s="189"/>
      <c r="H936" s="189"/>
      <c r="I936" s="189"/>
      <c r="J936" s="189"/>
      <c r="K936" s="189"/>
      <c r="L936" s="189"/>
      <c r="M936" s="189"/>
      <c r="N936" s="189"/>
      <c r="O936" s="211"/>
      <c r="P936" s="210"/>
    </row>
    <row r="937" spans="2:16" s="191" customFormat="1" ht="15.75" x14ac:dyDescent="0.25">
      <c r="B937" s="189"/>
      <c r="C937" s="190"/>
      <c r="D937" s="190" t="str">
        <f t="shared" si="28"/>
        <v/>
      </c>
      <c r="E937" s="189" t="str">
        <f t="shared" si="29"/>
        <v/>
      </c>
      <c r="F937" s="189" t="str">
        <f>IF(ISNA(VLOOKUP(D937,'Standard Smelter Names'!$B$3:$E$187,4,FALSE)),"",VLOOKUP(D937,'Standard Smelter Names'!$B$3:$E$187,4,FALSE))</f>
        <v/>
      </c>
      <c r="G937" s="189"/>
      <c r="H937" s="189"/>
      <c r="I937" s="189"/>
      <c r="J937" s="189"/>
      <c r="K937" s="189"/>
      <c r="L937" s="189"/>
      <c r="M937" s="189"/>
      <c r="N937" s="189"/>
      <c r="O937" s="211"/>
      <c r="P937" s="210"/>
    </row>
    <row r="938" spans="2:16" s="191" customFormat="1" ht="15.75" x14ac:dyDescent="0.25">
      <c r="B938" s="189"/>
      <c r="C938" s="190"/>
      <c r="D938" s="190" t="str">
        <f t="shared" si="28"/>
        <v/>
      </c>
      <c r="E938" s="189" t="str">
        <f t="shared" si="29"/>
        <v/>
      </c>
      <c r="F938" s="189" t="str">
        <f>IF(ISNA(VLOOKUP(D938,'Standard Smelter Names'!$B$3:$E$187,4,FALSE)),"",VLOOKUP(D938,'Standard Smelter Names'!$B$3:$E$187,4,FALSE))</f>
        <v/>
      </c>
      <c r="G938" s="189"/>
      <c r="H938" s="189"/>
      <c r="I938" s="189"/>
      <c r="J938" s="189"/>
      <c r="K938" s="189"/>
      <c r="L938" s="189"/>
      <c r="M938" s="189"/>
      <c r="N938" s="189"/>
      <c r="O938" s="211"/>
      <c r="P938" s="210"/>
    </row>
    <row r="939" spans="2:16" s="191" customFormat="1" ht="15.75" x14ac:dyDescent="0.25">
      <c r="B939" s="189"/>
      <c r="C939" s="190"/>
      <c r="D939" s="190" t="str">
        <f t="shared" si="28"/>
        <v/>
      </c>
      <c r="E939" s="189" t="str">
        <f t="shared" si="29"/>
        <v/>
      </c>
      <c r="F939" s="189" t="str">
        <f>IF(ISNA(VLOOKUP(D939,'Standard Smelter Names'!$B$3:$E$187,4,FALSE)),"",VLOOKUP(D939,'Standard Smelter Names'!$B$3:$E$187,4,FALSE))</f>
        <v/>
      </c>
      <c r="G939" s="189"/>
      <c r="H939" s="189"/>
      <c r="I939" s="189"/>
      <c r="J939" s="189"/>
      <c r="K939" s="189"/>
      <c r="L939" s="189"/>
      <c r="M939" s="189"/>
      <c r="N939" s="189"/>
      <c r="O939" s="211"/>
      <c r="P939" s="210"/>
    </row>
    <row r="940" spans="2:16" s="191" customFormat="1" ht="15.75" x14ac:dyDescent="0.25">
      <c r="B940" s="189"/>
      <c r="C940" s="190"/>
      <c r="D940" s="190" t="str">
        <f t="shared" si="28"/>
        <v/>
      </c>
      <c r="E940" s="189" t="str">
        <f t="shared" si="29"/>
        <v/>
      </c>
      <c r="F940" s="189" t="str">
        <f>IF(ISNA(VLOOKUP(D940,'Standard Smelter Names'!$B$3:$E$187,4,FALSE)),"",VLOOKUP(D940,'Standard Smelter Names'!$B$3:$E$187,4,FALSE))</f>
        <v/>
      </c>
      <c r="G940" s="189"/>
      <c r="H940" s="189"/>
      <c r="I940" s="189"/>
      <c r="J940" s="189"/>
      <c r="K940" s="189"/>
      <c r="L940" s="189"/>
      <c r="M940" s="189"/>
      <c r="N940" s="189"/>
      <c r="O940" s="211"/>
      <c r="P940" s="210"/>
    </row>
    <row r="941" spans="2:16" s="191" customFormat="1" ht="15.75" x14ac:dyDescent="0.25">
      <c r="B941" s="189"/>
      <c r="C941" s="190"/>
      <c r="D941" s="190" t="str">
        <f t="shared" si="28"/>
        <v/>
      </c>
      <c r="E941" s="189" t="str">
        <f t="shared" si="29"/>
        <v/>
      </c>
      <c r="F941" s="189" t="str">
        <f>IF(ISNA(VLOOKUP(D941,'Standard Smelter Names'!$B$3:$E$187,4,FALSE)),"",VLOOKUP(D941,'Standard Smelter Names'!$B$3:$E$187,4,FALSE))</f>
        <v/>
      </c>
      <c r="G941" s="189"/>
      <c r="H941" s="189"/>
      <c r="I941" s="189"/>
      <c r="J941" s="189"/>
      <c r="K941" s="189"/>
      <c r="L941" s="189"/>
      <c r="M941" s="189"/>
      <c r="N941" s="189"/>
      <c r="O941" s="211"/>
      <c r="P941" s="210"/>
    </row>
    <row r="942" spans="2:16" s="191" customFormat="1" ht="15.75" x14ac:dyDescent="0.25">
      <c r="B942" s="189"/>
      <c r="C942" s="190"/>
      <c r="D942" s="190" t="str">
        <f t="shared" si="28"/>
        <v/>
      </c>
      <c r="E942" s="189" t="str">
        <f t="shared" si="29"/>
        <v/>
      </c>
      <c r="F942" s="189" t="str">
        <f>IF(ISNA(VLOOKUP(D942,'Standard Smelter Names'!$B$3:$E$187,4,FALSE)),"",VLOOKUP(D942,'Standard Smelter Names'!$B$3:$E$187,4,FALSE))</f>
        <v/>
      </c>
      <c r="G942" s="189"/>
      <c r="H942" s="189"/>
      <c r="I942" s="189"/>
      <c r="J942" s="189"/>
      <c r="K942" s="189"/>
      <c r="L942" s="189"/>
      <c r="M942" s="189"/>
      <c r="N942" s="189"/>
      <c r="O942" s="211"/>
      <c r="P942" s="210"/>
    </row>
    <row r="943" spans="2:16" s="191" customFormat="1" ht="15.75" x14ac:dyDescent="0.25">
      <c r="B943" s="189"/>
      <c r="C943" s="190"/>
      <c r="D943" s="190" t="str">
        <f t="shared" si="28"/>
        <v/>
      </c>
      <c r="E943" s="189" t="str">
        <f t="shared" si="29"/>
        <v/>
      </c>
      <c r="F943" s="189" t="str">
        <f>IF(ISNA(VLOOKUP(D943,'Standard Smelter Names'!$B$3:$E$187,4,FALSE)),"",VLOOKUP(D943,'Standard Smelter Names'!$B$3:$E$187,4,FALSE))</f>
        <v/>
      </c>
      <c r="G943" s="189"/>
      <c r="H943" s="189"/>
      <c r="I943" s="189"/>
      <c r="J943" s="189"/>
      <c r="K943" s="189"/>
      <c r="L943" s="189"/>
      <c r="M943" s="189"/>
      <c r="N943" s="189"/>
      <c r="O943" s="211"/>
      <c r="P943" s="210"/>
    </row>
    <row r="944" spans="2:16" s="191" customFormat="1" ht="15.75" x14ac:dyDescent="0.25">
      <c r="B944" s="189"/>
      <c r="C944" s="190"/>
      <c r="D944" s="190" t="str">
        <f t="shared" si="28"/>
        <v/>
      </c>
      <c r="E944" s="189" t="str">
        <f t="shared" si="29"/>
        <v/>
      </c>
      <c r="F944" s="189" t="str">
        <f>IF(ISNA(VLOOKUP(D944,'Standard Smelter Names'!$B$3:$E$187,4,FALSE)),"",VLOOKUP(D944,'Standard Smelter Names'!$B$3:$E$187,4,FALSE))</f>
        <v/>
      </c>
      <c r="G944" s="189"/>
      <c r="H944" s="189"/>
      <c r="I944" s="189"/>
      <c r="J944" s="189"/>
      <c r="K944" s="189"/>
      <c r="L944" s="189"/>
      <c r="M944" s="189"/>
      <c r="N944" s="189"/>
      <c r="O944" s="211"/>
      <c r="P944" s="210"/>
    </row>
    <row r="945" spans="2:16" s="191" customFormat="1" ht="15.75" x14ac:dyDescent="0.25">
      <c r="B945" s="189"/>
      <c r="C945" s="190"/>
      <c r="D945" s="190" t="str">
        <f t="shared" si="28"/>
        <v/>
      </c>
      <c r="E945" s="189" t="str">
        <f t="shared" si="29"/>
        <v/>
      </c>
      <c r="F945" s="189" t="str">
        <f>IF(ISNA(VLOOKUP(D945,'Standard Smelter Names'!$B$3:$E$187,4,FALSE)),"",VLOOKUP(D945,'Standard Smelter Names'!$B$3:$E$187,4,FALSE))</f>
        <v/>
      </c>
      <c r="G945" s="189"/>
      <c r="H945" s="189"/>
      <c r="I945" s="189"/>
      <c r="J945" s="189"/>
      <c r="K945" s="189"/>
      <c r="L945" s="189"/>
      <c r="M945" s="189"/>
      <c r="N945" s="189"/>
      <c r="O945" s="211"/>
      <c r="P945" s="210"/>
    </row>
    <row r="946" spans="2:16" s="191" customFormat="1" ht="15.75" x14ac:dyDescent="0.25">
      <c r="B946" s="189"/>
      <c r="C946" s="190"/>
      <c r="D946" s="190" t="str">
        <f t="shared" si="28"/>
        <v/>
      </c>
      <c r="E946" s="189" t="str">
        <f t="shared" si="29"/>
        <v/>
      </c>
      <c r="F946" s="189" t="str">
        <f>IF(ISNA(VLOOKUP(D946,'Standard Smelter Names'!$B$3:$E$187,4,FALSE)),"",VLOOKUP(D946,'Standard Smelter Names'!$B$3:$E$187,4,FALSE))</f>
        <v/>
      </c>
      <c r="G946" s="189"/>
      <c r="H946" s="189"/>
      <c r="I946" s="189"/>
      <c r="J946" s="189"/>
      <c r="K946" s="189"/>
      <c r="L946" s="189"/>
      <c r="M946" s="189"/>
      <c r="N946" s="189"/>
      <c r="O946" s="211"/>
      <c r="P946" s="210"/>
    </row>
    <row r="947" spans="2:16" s="191" customFormat="1" ht="15.75" x14ac:dyDescent="0.25">
      <c r="B947" s="189"/>
      <c r="C947" s="190"/>
      <c r="D947" s="190" t="str">
        <f t="shared" si="28"/>
        <v/>
      </c>
      <c r="E947" s="189" t="str">
        <f t="shared" si="29"/>
        <v/>
      </c>
      <c r="F947" s="189" t="str">
        <f>IF(ISNA(VLOOKUP(D947,'Standard Smelter Names'!$B$3:$E$187,4,FALSE)),"",VLOOKUP(D947,'Standard Smelter Names'!$B$3:$E$187,4,FALSE))</f>
        <v/>
      </c>
      <c r="G947" s="189"/>
      <c r="H947" s="189"/>
      <c r="I947" s="189"/>
      <c r="J947" s="189"/>
      <c r="K947" s="189"/>
      <c r="L947" s="189"/>
      <c r="M947" s="189"/>
      <c r="N947" s="189"/>
      <c r="O947" s="211"/>
      <c r="P947" s="210"/>
    </row>
    <row r="948" spans="2:16" s="191" customFormat="1" ht="15.75" x14ac:dyDescent="0.25">
      <c r="B948" s="189"/>
      <c r="C948" s="190"/>
      <c r="D948" s="190" t="str">
        <f t="shared" si="28"/>
        <v/>
      </c>
      <c r="E948" s="189" t="str">
        <f t="shared" si="29"/>
        <v/>
      </c>
      <c r="F948" s="189" t="str">
        <f>IF(ISNA(VLOOKUP(D948,'Standard Smelter Names'!$B$3:$E$187,4,FALSE)),"",VLOOKUP(D948,'Standard Smelter Names'!$B$3:$E$187,4,FALSE))</f>
        <v/>
      </c>
      <c r="G948" s="189"/>
      <c r="H948" s="189"/>
      <c r="I948" s="189"/>
      <c r="J948" s="189"/>
      <c r="K948" s="189"/>
      <c r="L948" s="189"/>
      <c r="M948" s="189"/>
      <c r="N948" s="189"/>
      <c r="O948" s="211"/>
      <c r="P948" s="210"/>
    </row>
    <row r="949" spans="2:16" s="191" customFormat="1" ht="15.75" x14ac:dyDescent="0.25">
      <c r="B949" s="189"/>
      <c r="C949" s="190"/>
      <c r="D949" s="190" t="str">
        <f t="shared" si="28"/>
        <v/>
      </c>
      <c r="E949" s="189" t="str">
        <f t="shared" si="29"/>
        <v/>
      </c>
      <c r="F949" s="189" t="str">
        <f>IF(ISNA(VLOOKUP(D949,'Standard Smelter Names'!$B$3:$E$187,4,FALSE)),"",VLOOKUP(D949,'Standard Smelter Names'!$B$3:$E$187,4,FALSE))</f>
        <v/>
      </c>
      <c r="G949" s="189"/>
      <c r="H949" s="189"/>
      <c r="I949" s="189"/>
      <c r="J949" s="189"/>
      <c r="K949" s="189"/>
      <c r="L949" s="189"/>
      <c r="M949" s="189"/>
      <c r="N949" s="189"/>
      <c r="O949" s="211"/>
      <c r="P949" s="210"/>
    </row>
    <row r="950" spans="2:16" s="191" customFormat="1" ht="15.75" x14ac:dyDescent="0.25">
      <c r="B950" s="189"/>
      <c r="C950" s="190"/>
      <c r="D950" s="190" t="str">
        <f t="shared" si="28"/>
        <v/>
      </c>
      <c r="E950" s="189" t="str">
        <f t="shared" si="29"/>
        <v/>
      </c>
      <c r="F950" s="189" t="str">
        <f>IF(ISNA(VLOOKUP(D950,'Standard Smelter Names'!$B$3:$E$187,4,FALSE)),"",VLOOKUP(D950,'Standard Smelter Names'!$B$3:$E$187,4,FALSE))</f>
        <v/>
      </c>
      <c r="G950" s="189"/>
      <c r="H950" s="189"/>
      <c r="I950" s="189"/>
      <c r="J950" s="189"/>
      <c r="K950" s="189"/>
      <c r="L950" s="189"/>
      <c r="M950" s="189"/>
      <c r="N950" s="189"/>
      <c r="O950" s="211"/>
      <c r="P950" s="210"/>
    </row>
    <row r="951" spans="2:16" s="191" customFormat="1" ht="15.75" x14ac:dyDescent="0.25">
      <c r="B951" s="189"/>
      <c r="C951" s="190"/>
      <c r="D951" s="190" t="str">
        <f t="shared" si="28"/>
        <v/>
      </c>
      <c r="E951" s="189" t="str">
        <f t="shared" si="29"/>
        <v/>
      </c>
      <c r="F951" s="189" t="str">
        <f>IF(ISNA(VLOOKUP(D951,'Standard Smelter Names'!$B$3:$E$187,4,FALSE)),"",VLOOKUP(D951,'Standard Smelter Names'!$B$3:$E$187,4,FALSE))</f>
        <v/>
      </c>
      <c r="G951" s="189"/>
      <c r="H951" s="189"/>
      <c r="I951" s="189"/>
      <c r="J951" s="189"/>
      <c r="K951" s="189"/>
      <c r="L951" s="189"/>
      <c r="M951" s="189"/>
      <c r="N951" s="189"/>
      <c r="O951" s="211"/>
      <c r="P951" s="210"/>
    </row>
    <row r="952" spans="2:16" s="191" customFormat="1" ht="15.75" x14ac:dyDescent="0.25">
      <c r="B952" s="189"/>
      <c r="C952" s="190"/>
      <c r="D952" s="190" t="str">
        <f t="shared" si="28"/>
        <v/>
      </c>
      <c r="E952" s="189" t="str">
        <f t="shared" si="29"/>
        <v/>
      </c>
      <c r="F952" s="189" t="str">
        <f>IF(ISNA(VLOOKUP(D952,'Standard Smelter Names'!$B$3:$E$187,4,FALSE)),"",VLOOKUP(D952,'Standard Smelter Names'!$B$3:$E$187,4,FALSE))</f>
        <v/>
      </c>
      <c r="G952" s="189"/>
      <c r="H952" s="189"/>
      <c r="I952" s="189"/>
      <c r="J952" s="189"/>
      <c r="K952" s="189"/>
      <c r="L952" s="189"/>
      <c r="M952" s="189"/>
      <c r="N952" s="189"/>
      <c r="O952" s="211"/>
      <c r="P952" s="210"/>
    </row>
    <row r="953" spans="2:16" s="191" customFormat="1" ht="15.75" x14ac:dyDescent="0.25">
      <c r="B953" s="189"/>
      <c r="C953" s="190"/>
      <c r="D953" s="190" t="str">
        <f t="shared" si="28"/>
        <v/>
      </c>
      <c r="E953" s="189" t="str">
        <f t="shared" si="29"/>
        <v/>
      </c>
      <c r="F953" s="189" t="str">
        <f>IF(ISNA(VLOOKUP(D953,'Standard Smelter Names'!$B$3:$E$187,4,FALSE)),"",VLOOKUP(D953,'Standard Smelter Names'!$B$3:$E$187,4,FALSE))</f>
        <v/>
      </c>
      <c r="G953" s="189"/>
      <c r="H953" s="189"/>
      <c r="I953" s="189"/>
      <c r="J953" s="189"/>
      <c r="K953" s="189"/>
      <c r="L953" s="189"/>
      <c r="M953" s="189"/>
      <c r="N953" s="189"/>
      <c r="O953" s="211"/>
      <c r="P953" s="210"/>
    </row>
    <row r="954" spans="2:16" s="191" customFormat="1" ht="15.75" x14ac:dyDescent="0.25">
      <c r="B954" s="189"/>
      <c r="C954" s="190"/>
      <c r="D954" s="190" t="str">
        <f t="shared" si="28"/>
        <v/>
      </c>
      <c r="E954" s="189" t="str">
        <f t="shared" si="29"/>
        <v/>
      </c>
      <c r="F954" s="189" t="str">
        <f>IF(ISNA(VLOOKUP(D954,'Standard Smelter Names'!$B$3:$E$187,4,FALSE)),"",VLOOKUP(D954,'Standard Smelter Names'!$B$3:$E$187,4,FALSE))</f>
        <v/>
      </c>
      <c r="G954" s="189"/>
      <c r="H954" s="189"/>
      <c r="I954" s="189"/>
      <c r="J954" s="189"/>
      <c r="K954" s="189"/>
      <c r="L954" s="189"/>
      <c r="M954" s="189"/>
      <c r="N954" s="189"/>
      <c r="O954" s="211"/>
      <c r="P954" s="210"/>
    </row>
    <row r="955" spans="2:16" s="191" customFormat="1" ht="15.75" x14ac:dyDescent="0.25">
      <c r="B955" s="189"/>
      <c r="C955" s="190"/>
      <c r="D955" s="190" t="str">
        <f t="shared" si="28"/>
        <v/>
      </c>
      <c r="E955" s="189" t="str">
        <f t="shared" si="29"/>
        <v/>
      </c>
      <c r="F955" s="189" t="str">
        <f>IF(ISNA(VLOOKUP(D955,'Standard Smelter Names'!$B$3:$E$187,4,FALSE)),"",VLOOKUP(D955,'Standard Smelter Names'!$B$3:$E$187,4,FALSE))</f>
        <v/>
      </c>
      <c r="G955" s="189"/>
      <c r="H955" s="189"/>
      <c r="I955" s="189"/>
      <c r="J955" s="189"/>
      <c r="K955" s="189"/>
      <c r="L955" s="189"/>
      <c r="M955" s="189"/>
      <c r="N955" s="189"/>
      <c r="O955" s="211"/>
      <c r="P955" s="210"/>
    </row>
    <row r="956" spans="2:16" s="191" customFormat="1" ht="15.75" x14ac:dyDescent="0.25">
      <c r="B956" s="189"/>
      <c r="C956" s="190"/>
      <c r="D956" s="190" t="str">
        <f t="shared" si="28"/>
        <v/>
      </c>
      <c r="E956" s="189" t="str">
        <f t="shared" si="29"/>
        <v/>
      </c>
      <c r="F956" s="189" t="str">
        <f>IF(ISNA(VLOOKUP(D956,'Standard Smelter Names'!$B$3:$E$187,4,FALSE)),"",VLOOKUP(D956,'Standard Smelter Names'!$B$3:$E$187,4,FALSE))</f>
        <v/>
      </c>
      <c r="G956" s="189"/>
      <c r="H956" s="189"/>
      <c r="I956" s="189"/>
      <c r="J956" s="189"/>
      <c r="K956" s="189"/>
      <c r="L956" s="189"/>
      <c r="M956" s="189"/>
      <c r="N956" s="189"/>
      <c r="O956" s="211"/>
      <c r="P956" s="210"/>
    </row>
    <row r="957" spans="2:16" s="191" customFormat="1" ht="15.75" x14ac:dyDescent="0.25">
      <c r="B957" s="189"/>
      <c r="C957" s="190"/>
      <c r="D957" s="190" t="str">
        <f t="shared" si="28"/>
        <v/>
      </c>
      <c r="E957" s="189" t="str">
        <f t="shared" si="29"/>
        <v/>
      </c>
      <c r="F957" s="189" t="str">
        <f>IF(ISNA(VLOOKUP(D957,'Standard Smelter Names'!$B$3:$E$187,4,FALSE)),"",VLOOKUP(D957,'Standard Smelter Names'!$B$3:$E$187,4,FALSE))</f>
        <v/>
      </c>
      <c r="G957" s="189"/>
      <c r="H957" s="189"/>
      <c r="I957" s="189"/>
      <c r="J957" s="189"/>
      <c r="K957" s="189"/>
      <c r="L957" s="189"/>
      <c r="M957" s="189"/>
      <c r="N957" s="189"/>
      <c r="O957" s="211"/>
      <c r="P957" s="210"/>
    </row>
    <row r="958" spans="2:16" s="191" customFormat="1" ht="15.75" x14ac:dyDescent="0.25">
      <c r="B958" s="189"/>
      <c r="C958" s="190"/>
      <c r="D958" s="190" t="str">
        <f t="shared" si="28"/>
        <v/>
      </c>
      <c r="E958" s="189" t="str">
        <f t="shared" si="29"/>
        <v/>
      </c>
      <c r="F958" s="189" t="str">
        <f>IF(ISNA(VLOOKUP(D958,'Standard Smelter Names'!$B$3:$E$187,4,FALSE)),"",VLOOKUP(D958,'Standard Smelter Names'!$B$3:$E$187,4,FALSE))</f>
        <v/>
      </c>
      <c r="G958" s="189"/>
      <c r="H958" s="189"/>
      <c r="I958" s="189"/>
      <c r="J958" s="189"/>
      <c r="K958" s="189"/>
      <c r="L958" s="189"/>
      <c r="M958" s="189"/>
      <c r="N958" s="189"/>
      <c r="O958" s="211"/>
      <c r="P958" s="210"/>
    </row>
    <row r="959" spans="2:16" s="191" customFormat="1" ht="15.75" x14ac:dyDescent="0.25">
      <c r="B959" s="189"/>
      <c r="C959" s="190"/>
      <c r="D959" s="190" t="str">
        <f t="shared" si="28"/>
        <v/>
      </c>
      <c r="E959" s="189" t="str">
        <f t="shared" si="29"/>
        <v/>
      </c>
      <c r="F959" s="189" t="str">
        <f>IF(ISNA(VLOOKUP(D959,'Standard Smelter Names'!$B$3:$E$187,4,FALSE)),"",VLOOKUP(D959,'Standard Smelter Names'!$B$3:$E$187,4,FALSE))</f>
        <v/>
      </c>
      <c r="G959" s="189"/>
      <c r="H959" s="189"/>
      <c r="I959" s="189"/>
      <c r="J959" s="189"/>
      <c r="K959" s="189"/>
      <c r="L959" s="189"/>
      <c r="M959" s="189"/>
      <c r="N959" s="189"/>
      <c r="O959" s="211"/>
      <c r="P959" s="210"/>
    </row>
    <row r="960" spans="2:16" s="191" customFormat="1" ht="15.75" x14ac:dyDescent="0.25">
      <c r="B960" s="189"/>
      <c r="C960" s="190"/>
      <c r="D960" s="190" t="str">
        <f t="shared" si="28"/>
        <v/>
      </c>
      <c r="E960" s="189" t="str">
        <f t="shared" si="29"/>
        <v/>
      </c>
      <c r="F960" s="189" t="str">
        <f>IF(ISNA(VLOOKUP(D960,'Standard Smelter Names'!$B$3:$E$187,4,FALSE)),"",VLOOKUP(D960,'Standard Smelter Names'!$B$3:$E$187,4,FALSE))</f>
        <v/>
      </c>
      <c r="G960" s="189"/>
      <c r="H960" s="189"/>
      <c r="I960" s="189"/>
      <c r="J960" s="189"/>
      <c r="K960" s="189"/>
      <c r="L960" s="189"/>
      <c r="M960" s="189"/>
      <c r="N960" s="189"/>
      <c r="O960" s="211"/>
      <c r="P960" s="210"/>
    </row>
    <row r="961" spans="2:16" s="191" customFormat="1" ht="15.75" x14ac:dyDescent="0.25">
      <c r="B961" s="189"/>
      <c r="C961" s="190"/>
      <c r="D961" s="190" t="str">
        <f t="shared" si="28"/>
        <v/>
      </c>
      <c r="E961" s="189" t="str">
        <f t="shared" si="29"/>
        <v/>
      </c>
      <c r="F961" s="189" t="str">
        <f>IF(ISNA(VLOOKUP(D961,'Standard Smelter Names'!$B$3:$E$187,4,FALSE)),"",VLOOKUP(D961,'Standard Smelter Names'!$B$3:$E$187,4,FALSE))</f>
        <v/>
      </c>
      <c r="G961" s="189"/>
      <c r="H961" s="189"/>
      <c r="I961" s="189"/>
      <c r="J961" s="189"/>
      <c r="K961" s="189"/>
      <c r="L961" s="189"/>
      <c r="M961" s="189"/>
      <c r="N961" s="189"/>
      <c r="O961" s="211"/>
      <c r="P961" s="210"/>
    </row>
    <row r="962" spans="2:16" s="191" customFormat="1" ht="15.75" x14ac:dyDescent="0.25">
      <c r="B962" s="189"/>
      <c r="C962" s="190"/>
      <c r="D962" s="190" t="str">
        <f t="shared" si="28"/>
        <v/>
      </c>
      <c r="E962" s="189" t="str">
        <f t="shared" si="29"/>
        <v/>
      </c>
      <c r="F962" s="189" t="str">
        <f>IF(ISNA(VLOOKUP(D962,'Standard Smelter Names'!$B$3:$E$187,4,FALSE)),"",VLOOKUP(D962,'Standard Smelter Names'!$B$3:$E$187,4,FALSE))</f>
        <v/>
      </c>
      <c r="G962" s="189"/>
      <c r="H962" s="189"/>
      <c r="I962" s="189"/>
      <c r="J962" s="189"/>
      <c r="K962" s="189"/>
      <c r="L962" s="189"/>
      <c r="M962" s="189"/>
      <c r="N962" s="189"/>
      <c r="O962" s="211"/>
      <c r="P962" s="210"/>
    </row>
    <row r="963" spans="2:16" s="191" customFormat="1" ht="15.75" x14ac:dyDescent="0.25">
      <c r="B963" s="189"/>
      <c r="C963" s="190"/>
      <c r="D963" s="190" t="str">
        <f t="shared" si="28"/>
        <v/>
      </c>
      <c r="E963" s="189" t="str">
        <f t="shared" si="29"/>
        <v/>
      </c>
      <c r="F963" s="189" t="str">
        <f>IF(ISNA(VLOOKUP(D963,'Standard Smelter Names'!$B$3:$E$187,4,FALSE)),"",VLOOKUP(D963,'Standard Smelter Names'!$B$3:$E$187,4,FALSE))</f>
        <v/>
      </c>
      <c r="G963" s="189"/>
      <c r="H963" s="189"/>
      <c r="I963" s="189"/>
      <c r="J963" s="189"/>
      <c r="K963" s="189"/>
      <c r="L963" s="189"/>
      <c r="M963" s="189"/>
      <c r="N963" s="189"/>
      <c r="O963" s="211"/>
      <c r="P963" s="210"/>
    </row>
    <row r="964" spans="2:16" s="191" customFormat="1" ht="15.75" x14ac:dyDescent="0.25">
      <c r="B964" s="189"/>
      <c r="C964" s="190"/>
      <c r="D964" s="190" t="str">
        <f t="shared" si="28"/>
        <v/>
      </c>
      <c r="E964" s="189" t="str">
        <f t="shared" si="29"/>
        <v/>
      </c>
      <c r="F964" s="189" t="str">
        <f>IF(ISNA(VLOOKUP(D964,'Standard Smelter Names'!$B$3:$E$187,4,FALSE)),"",VLOOKUP(D964,'Standard Smelter Names'!$B$3:$E$187,4,FALSE))</f>
        <v/>
      </c>
      <c r="G964" s="189"/>
      <c r="H964" s="189"/>
      <c r="I964" s="189"/>
      <c r="J964" s="189"/>
      <c r="K964" s="189"/>
      <c r="L964" s="189"/>
      <c r="M964" s="189"/>
      <c r="N964" s="189"/>
      <c r="O964" s="211"/>
      <c r="P964" s="210"/>
    </row>
    <row r="965" spans="2:16" s="191" customFormat="1" ht="15.75" x14ac:dyDescent="0.25">
      <c r="B965" s="189"/>
      <c r="C965" s="190"/>
      <c r="D965" s="190" t="str">
        <f t="shared" ref="D965:D1028" si="30">IF(ISNA(VLOOKUP(C965,$G$2525:$I$2929,3,FALSE)),"",VLOOKUP(C965,$G$2525:$I$2929,3,FALSE))</f>
        <v/>
      </c>
      <c r="E965" s="189" t="str">
        <f t="shared" ref="E965:E1028" si="31">IF(ISNA(VLOOKUP(C965,$G$2525:$I$2929,2,FALSE)),"",VLOOKUP(C965,$G$2525:$I$2929,2,FALSE))</f>
        <v/>
      </c>
      <c r="F965" s="189" t="str">
        <f>IF(ISNA(VLOOKUP(D965,'Standard Smelter Names'!$B$3:$E$187,4,FALSE)),"",VLOOKUP(D965,'Standard Smelter Names'!$B$3:$E$187,4,FALSE))</f>
        <v/>
      </c>
      <c r="G965" s="189"/>
      <c r="H965" s="189"/>
      <c r="I965" s="189"/>
      <c r="J965" s="189"/>
      <c r="K965" s="189"/>
      <c r="L965" s="189"/>
      <c r="M965" s="189"/>
      <c r="N965" s="189"/>
      <c r="O965" s="211"/>
      <c r="P965" s="210"/>
    </row>
    <row r="966" spans="2:16" s="191" customFormat="1" ht="15.75" x14ac:dyDescent="0.25">
      <c r="B966" s="189"/>
      <c r="C966" s="190"/>
      <c r="D966" s="190" t="str">
        <f t="shared" si="30"/>
        <v/>
      </c>
      <c r="E966" s="189" t="str">
        <f t="shared" si="31"/>
        <v/>
      </c>
      <c r="F966" s="189" t="str">
        <f>IF(ISNA(VLOOKUP(D966,'Standard Smelter Names'!$B$3:$E$187,4,FALSE)),"",VLOOKUP(D966,'Standard Smelter Names'!$B$3:$E$187,4,FALSE))</f>
        <v/>
      </c>
      <c r="G966" s="189"/>
      <c r="H966" s="189"/>
      <c r="I966" s="189"/>
      <c r="J966" s="189"/>
      <c r="K966" s="189"/>
      <c r="L966" s="189"/>
      <c r="M966" s="189"/>
      <c r="N966" s="189"/>
      <c r="O966" s="211"/>
      <c r="P966" s="210"/>
    </row>
    <row r="967" spans="2:16" s="191" customFormat="1" ht="15.75" x14ac:dyDescent="0.25">
      <c r="B967" s="189"/>
      <c r="C967" s="190"/>
      <c r="D967" s="190" t="str">
        <f t="shared" si="30"/>
        <v/>
      </c>
      <c r="E967" s="189" t="str">
        <f t="shared" si="31"/>
        <v/>
      </c>
      <c r="F967" s="189" t="str">
        <f>IF(ISNA(VLOOKUP(D967,'Standard Smelter Names'!$B$3:$E$187,4,FALSE)),"",VLOOKUP(D967,'Standard Smelter Names'!$B$3:$E$187,4,FALSE))</f>
        <v/>
      </c>
      <c r="G967" s="189"/>
      <c r="H967" s="189"/>
      <c r="I967" s="189"/>
      <c r="J967" s="189"/>
      <c r="K967" s="189"/>
      <c r="L967" s="189"/>
      <c r="M967" s="189"/>
      <c r="N967" s="189"/>
      <c r="O967" s="211"/>
      <c r="P967" s="210"/>
    </row>
    <row r="968" spans="2:16" s="191" customFormat="1" ht="15.75" x14ac:dyDescent="0.25">
      <c r="B968" s="189"/>
      <c r="C968" s="190"/>
      <c r="D968" s="190" t="str">
        <f t="shared" si="30"/>
        <v/>
      </c>
      <c r="E968" s="189" t="str">
        <f t="shared" si="31"/>
        <v/>
      </c>
      <c r="F968" s="189" t="str">
        <f>IF(ISNA(VLOOKUP(D968,'Standard Smelter Names'!$B$3:$E$187,4,FALSE)),"",VLOOKUP(D968,'Standard Smelter Names'!$B$3:$E$187,4,FALSE))</f>
        <v/>
      </c>
      <c r="G968" s="189"/>
      <c r="H968" s="189"/>
      <c r="I968" s="189"/>
      <c r="J968" s="189"/>
      <c r="K968" s="189"/>
      <c r="L968" s="189"/>
      <c r="M968" s="189"/>
      <c r="N968" s="189"/>
      <c r="O968" s="211"/>
      <c r="P968" s="210"/>
    </row>
    <row r="969" spans="2:16" s="191" customFormat="1" ht="15.75" x14ac:dyDescent="0.25">
      <c r="B969" s="189"/>
      <c r="C969" s="190"/>
      <c r="D969" s="190" t="str">
        <f t="shared" si="30"/>
        <v/>
      </c>
      <c r="E969" s="189" t="str">
        <f t="shared" si="31"/>
        <v/>
      </c>
      <c r="F969" s="189" t="str">
        <f>IF(ISNA(VLOOKUP(D969,'Standard Smelter Names'!$B$3:$E$187,4,FALSE)),"",VLOOKUP(D969,'Standard Smelter Names'!$B$3:$E$187,4,FALSE))</f>
        <v/>
      </c>
      <c r="G969" s="189"/>
      <c r="H969" s="189"/>
      <c r="I969" s="189"/>
      <c r="J969" s="189"/>
      <c r="K969" s="189"/>
      <c r="L969" s="189"/>
      <c r="M969" s="189"/>
      <c r="N969" s="189"/>
      <c r="O969" s="211"/>
      <c r="P969" s="210"/>
    </row>
    <row r="970" spans="2:16" s="191" customFormat="1" ht="15.75" x14ac:dyDescent="0.25">
      <c r="B970" s="189"/>
      <c r="C970" s="190"/>
      <c r="D970" s="190" t="str">
        <f t="shared" si="30"/>
        <v/>
      </c>
      <c r="E970" s="189" t="str">
        <f t="shared" si="31"/>
        <v/>
      </c>
      <c r="F970" s="189" t="str">
        <f>IF(ISNA(VLOOKUP(D970,'Standard Smelter Names'!$B$3:$E$187,4,FALSE)),"",VLOOKUP(D970,'Standard Smelter Names'!$B$3:$E$187,4,FALSE))</f>
        <v/>
      </c>
      <c r="G970" s="189"/>
      <c r="H970" s="189"/>
      <c r="I970" s="189"/>
      <c r="J970" s="189"/>
      <c r="K970" s="189"/>
      <c r="L970" s="189"/>
      <c r="M970" s="189"/>
      <c r="N970" s="189"/>
      <c r="O970" s="211"/>
      <c r="P970" s="210"/>
    </row>
    <row r="971" spans="2:16" s="191" customFormat="1" ht="15.75" x14ac:dyDescent="0.25">
      <c r="B971" s="189"/>
      <c r="C971" s="190"/>
      <c r="D971" s="190" t="str">
        <f t="shared" si="30"/>
        <v/>
      </c>
      <c r="E971" s="189" t="str">
        <f t="shared" si="31"/>
        <v/>
      </c>
      <c r="F971" s="189" t="str">
        <f>IF(ISNA(VLOOKUP(D971,'Standard Smelter Names'!$B$3:$E$187,4,FALSE)),"",VLOOKUP(D971,'Standard Smelter Names'!$B$3:$E$187,4,FALSE))</f>
        <v/>
      </c>
      <c r="G971" s="189"/>
      <c r="H971" s="189"/>
      <c r="I971" s="189"/>
      <c r="J971" s="189"/>
      <c r="K971" s="189"/>
      <c r="L971" s="189"/>
      <c r="M971" s="189"/>
      <c r="N971" s="189"/>
      <c r="O971" s="211"/>
      <c r="P971" s="210"/>
    </row>
    <row r="972" spans="2:16" s="191" customFormat="1" ht="15.75" x14ac:dyDescent="0.25">
      <c r="B972" s="189"/>
      <c r="C972" s="190"/>
      <c r="D972" s="190" t="str">
        <f t="shared" si="30"/>
        <v/>
      </c>
      <c r="E972" s="189" t="str">
        <f t="shared" si="31"/>
        <v/>
      </c>
      <c r="F972" s="189" t="str">
        <f>IF(ISNA(VLOOKUP(D972,'Standard Smelter Names'!$B$3:$E$187,4,FALSE)),"",VLOOKUP(D972,'Standard Smelter Names'!$B$3:$E$187,4,FALSE))</f>
        <v/>
      </c>
      <c r="G972" s="189"/>
      <c r="H972" s="189"/>
      <c r="I972" s="189"/>
      <c r="J972" s="189"/>
      <c r="K972" s="189"/>
      <c r="L972" s="189"/>
      <c r="M972" s="189"/>
      <c r="N972" s="189"/>
      <c r="O972" s="211"/>
      <c r="P972" s="210"/>
    </row>
    <row r="973" spans="2:16" s="191" customFormat="1" ht="15.75" x14ac:dyDescent="0.25">
      <c r="B973" s="189"/>
      <c r="C973" s="190"/>
      <c r="D973" s="190" t="str">
        <f t="shared" si="30"/>
        <v/>
      </c>
      <c r="E973" s="189" t="str">
        <f t="shared" si="31"/>
        <v/>
      </c>
      <c r="F973" s="189" t="str">
        <f>IF(ISNA(VLOOKUP(D973,'Standard Smelter Names'!$B$3:$E$187,4,FALSE)),"",VLOOKUP(D973,'Standard Smelter Names'!$B$3:$E$187,4,FALSE))</f>
        <v/>
      </c>
      <c r="G973" s="189"/>
      <c r="H973" s="189"/>
      <c r="I973" s="189"/>
      <c r="J973" s="189"/>
      <c r="K973" s="189"/>
      <c r="L973" s="189"/>
      <c r="M973" s="189"/>
      <c r="N973" s="189"/>
      <c r="O973" s="211"/>
      <c r="P973" s="210"/>
    </row>
    <row r="974" spans="2:16" s="191" customFormat="1" ht="15.75" x14ac:dyDescent="0.25">
      <c r="B974" s="189"/>
      <c r="C974" s="190"/>
      <c r="D974" s="190" t="str">
        <f t="shared" si="30"/>
        <v/>
      </c>
      <c r="E974" s="189" t="str">
        <f t="shared" si="31"/>
        <v/>
      </c>
      <c r="F974" s="189" t="str">
        <f>IF(ISNA(VLOOKUP(D974,'Standard Smelter Names'!$B$3:$E$187,4,FALSE)),"",VLOOKUP(D974,'Standard Smelter Names'!$B$3:$E$187,4,FALSE))</f>
        <v/>
      </c>
      <c r="G974" s="189"/>
      <c r="H974" s="189"/>
      <c r="I974" s="189"/>
      <c r="J974" s="189"/>
      <c r="K974" s="189"/>
      <c r="L974" s="189"/>
      <c r="M974" s="189"/>
      <c r="N974" s="189"/>
      <c r="O974" s="211"/>
      <c r="P974" s="210"/>
    </row>
    <row r="975" spans="2:16" s="191" customFormat="1" ht="15.75" x14ac:dyDescent="0.25">
      <c r="B975" s="189"/>
      <c r="C975" s="190"/>
      <c r="D975" s="190" t="str">
        <f t="shared" si="30"/>
        <v/>
      </c>
      <c r="E975" s="189" t="str">
        <f t="shared" si="31"/>
        <v/>
      </c>
      <c r="F975" s="189" t="str">
        <f>IF(ISNA(VLOOKUP(D975,'Standard Smelter Names'!$B$3:$E$187,4,FALSE)),"",VLOOKUP(D975,'Standard Smelter Names'!$B$3:$E$187,4,FALSE))</f>
        <v/>
      </c>
      <c r="G975" s="189"/>
      <c r="H975" s="189"/>
      <c r="I975" s="189"/>
      <c r="J975" s="189"/>
      <c r="K975" s="189"/>
      <c r="L975" s="189"/>
      <c r="M975" s="189"/>
      <c r="N975" s="189"/>
      <c r="O975" s="211"/>
      <c r="P975" s="210"/>
    </row>
    <row r="976" spans="2:16" s="191" customFormat="1" ht="15.75" x14ac:dyDescent="0.25">
      <c r="B976" s="189"/>
      <c r="C976" s="190"/>
      <c r="D976" s="190" t="str">
        <f t="shared" si="30"/>
        <v/>
      </c>
      <c r="E976" s="189" t="str">
        <f t="shared" si="31"/>
        <v/>
      </c>
      <c r="F976" s="189" t="str">
        <f>IF(ISNA(VLOOKUP(D976,'Standard Smelter Names'!$B$3:$E$187,4,FALSE)),"",VLOOKUP(D976,'Standard Smelter Names'!$B$3:$E$187,4,FALSE))</f>
        <v/>
      </c>
      <c r="G976" s="189"/>
      <c r="H976" s="189"/>
      <c r="I976" s="189"/>
      <c r="J976" s="189"/>
      <c r="K976" s="189"/>
      <c r="L976" s="189"/>
      <c r="M976" s="189"/>
      <c r="N976" s="189"/>
      <c r="O976" s="211"/>
      <c r="P976" s="210"/>
    </row>
    <row r="977" spans="2:16" s="191" customFormat="1" ht="15.75" x14ac:dyDescent="0.25">
      <c r="B977" s="189"/>
      <c r="C977" s="190"/>
      <c r="D977" s="190" t="str">
        <f t="shared" si="30"/>
        <v/>
      </c>
      <c r="E977" s="189" t="str">
        <f t="shared" si="31"/>
        <v/>
      </c>
      <c r="F977" s="189" t="str">
        <f>IF(ISNA(VLOOKUP(D977,'Standard Smelter Names'!$B$3:$E$187,4,FALSE)),"",VLOOKUP(D977,'Standard Smelter Names'!$B$3:$E$187,4,FALSE))</f>
        <v/>
      </c>
      <c r="G977" s="189"/>
      <c r="H977" s="189"/>
      <c r="I977" s="189"/>
      <c r="J977" s="189"/>
      <c r="K977" s="189"/>
      <c r="L977" s="189"/>
      <c r="M977" s="189"/>
      <c r="N977" s="189"/>
      <c r="O977" s="211"/>
      <c r="P977" s="210"/>
    </row>
    <row r="978" spans="2:16" s="191" customFormat="1" ht="15.75" x14ac:dyDescent="0.25">
      <c r="B978" s="189"/>
      <c r="C978" s="190"/>
      <c r="D978" s="190" t="str">
        <f t="shared" si="30"/>
        <v/>
      </c>
      <c r="E978" s="189" t="str">
        <f t="shared" si="31"/>
        <v/>
      </c>
      <c r="F978" s="189" t="str">
        <f>IF(ISNA(VLOOKUP(D978,'Standard Smelter Names'!$B$3:$E$187,4,FALSE)),"",VLOOKUP(D978,'Standard Smelter Names'!$B$3:$E$187,4,FALSE))</f>
        <v/>
      </c>
      <c r="G978" s="189"/>
      <c r="H978" s="189"/>
      <c r="I978" s="189"/>
      <c r="J978" s="189"/>
      <c r="K978" s="189"/>
      <c r="L978" s="189"/>
      <c r="M978" s="189"/>
      <c r="N978" s="189"/>
      <c r="O978" s="211"/>
      <c r="P978" s="210"/>
    </row>
    <row r="979" spans="2:16" s="191" customFormat="1" ht="15.75" x14ac:dyDescent="0.25">
      <c r="B979" s="189"/>
      <c r="C979" s="190"/>
      <c r="D979" s="190" t="str">
        <f t="shared" si="30"/>
        <v/>
      </c>
      <c r="E979" s="189" t="str">
        <f t="shared" si="31"/>
        <v/>
      </c>
      <c r="F979" s="189" t="str">
        <f>IF(ISNA(VLOOKUP(D979,'Standard Smelter Names'!$B$3:$E$187,4,FALSE)),"",VLOOKUP(D979,'Standard Smelter Names'!$B$3:$E$187,4,FALSE))</f>
        <v/>
      </c>
      <c r="G979" s="189"/>
      <c r="H979" s="189"/>
      <c r="I979" s="189"/>
      <c r="J979" s="189"/>
      <c r="K979" s="189"/>
      <c r="L979" s="189"/>
      <c r="M979" s="189"/>
      <c r="N979" s="189"/>
      <c r="O979" s="211"/>
      <c r="P979" s="210"/>
    </row>
    <row r="980" spans="2:16" s="191" customFormat="1" ht="15.75" x14ac:dyDescent="0.25">
      <c r="B980" s="189"/>
      <c r="C980" s="190"/>
      <c r="D980" s="190" t="str">
        <f t="shared" si="30"/>
        <v/>
      </c>
      <c r="E980" s="189" t="str">
        <f t="shared" si="31"/>
        <v/>
      </c>
      <c r="F980" s="189" t="str">
        <f>IF(ISNA(VLOOKUP(D980,'Standard Smelter Names'!$B$3:$E$187,4,FALSE)),"",VLOOKUP(D980,'Standard Smelter Names'!$B$3:$E$187,4,FALSE))</f>
        <v/>
      </c>
      <c r="G980" s="189"/>
      <c r="H980" s="189"/>
      <c r="I980" s="189"/>
      <c r="J980" s="189"/>
      <c r="K980" s="189"/>
      <c r="L980" s="189"/>
      <c r="M980" s="189"/>
      <c r="N980" s="189"/>
      <c r="O980" s="211"/>
      <c r="P980" s="210"/>
    </row>
    <row r="981" spans="2:16" s="191" customFormat="1" ht="15.75" x14ac:dyDescent="0.25">
      <c r="B981" s="189"/>
      <c r="C981" s="190"/>
      <c r="D981" s="190" t="str">
        <f t="shared" si="30"/>
        <v/>
      </c>
      <c r="E981" s="189" t="str">
        <f t="shared" si="31"/>
        <v/>
      </c>
      <c r="F981" s="189" t="str">
        <f>IF(ISNA(VLOOKUP(D981,'Standard Smelter Names'!$B$3:$E$187,4,FALSE)),"",VLOOKUP(D981,'Standard Smelter Names'!$B$3:$E$187,4,FALSE))</f>
        <v/>
      </c>
      <c r="G981" s="189"/>
      <c r="H981" s="189"/>
      <c r="I981" s="189"/>
      <c r="J981" s="189"/>
      <c r="K981" s="189"/>
      <c r="L981" s="189"/>
      <c r="M981" s="189"/>
      <c r="N981" s="189"/>
      <c r="O981" s="211"/>
      <c r="P981" s="210"/>
    </row>
    <row r="982" spans="2:16" s="191" customFormat="1" ht="15.75" x14ac:dyDescent="0.25">
      <c r="B982" s="189"/>
      <c r="C982" s="190"/>
      <c r="D982" s="190" t="str">
        <f t="shared" si="30"/>
        <v/>
      </c>
      <c r="E982" s="189" t="str">
        <f t="shared" si="31"/>
        <v/>
      </c>
      <c r="F982" s="189" t="str">
        <f>IF(ISNA(VLOOKUP(D982,'Standard Smelter Names'!$B$3:$E$187,4,FALSE)),"",VLOOKUP(D982,'Standard Smelter Names'!$B$3:$E$187,4,FALSE))</f>
        <v/>
      </c>
      <c r="G982" s="189"/>
      <c r="H982" s="189"/>
      <c r="I982" s="189"/>
      <c r="J982" s="189"/>
      <c r="K982" s="189"/>
      <c r="L982" s="189"/>
      <c r="M982" s="189"/>
      <c r="N982" s="189"/>
      <c r="O982" s="211"/>
      <c r="P982" s="210"/>
    </row>
    <row r="983" spans="2:16" s="191" customFormat="1" ht="15.75" x14ac:dyDescent="0.25">
      <c r="B983" s="189"/>
      <c r="C983" s="190"/>
      <c r="D983" s="190" t="str">
        <f t="shared" si="30"/>
        <v/>
      </c>
      <c r="E983" s="189" t="str">
        <f t="shared" si="31"/>
        <v/>
      </c>
      <c r="F983" s="189" t="str">
        <f>IF(ISNA(VLOOKUP(D983,'Standard Smelter Names'!$B$3:$E$187,4,FALSE)),"",VLOOKUP(D983,'Standard Smelter Names'!$B$3:$E$187,4,FALSE))</f>
        <v/>
      </c>
      <c r="G983" s="189"/>
      <c r="H983" s="189"/>
      <c r="I983" s="189"/>
      <c r="J983" s="189"/>
      <c r="K983" s="189"/>
      <c r="L983" s="189"/>
      <c r="M983" s="189"/>
      <c r="N983" s="189"/>
      <c r="O983" s="211"/>
      <c r="P983" s="210"/>
    </row>
    <row r="984" spans="2:16" s="191" customFormat="1" ht="15.75" x14ac:dyDescent="0.25">
      <c r="B984" s="189"/>
      <c r="C984" s="190"/>
      <c r="D984" s="190" t="str">
        <f t="shared" si="30"/>
        <v/>
      </c>
      <c r="E984" s="189" t="str">
        <f t="shared" si="31"/>
        <v/>
      </c>
      <c r="F984" s="189" t="str">
        <f>IF(ISNA(VLOOKUP(D984,'Standard Smelter Names'!$B$3:$E$187,4,FALSE)),"",VLOOKUP(D984,'Standard Smelter Names'!$B$3:$E$187,4,FALSE))</f>
        <v/>
      </c>
      <c r="G984" s="189"/>
      <c r="H984" s="189"/>
      <c r="I984" s="189"/>
      <c r="J984" s="189"/>
      <c r="K984" s="189"/>
      <c r="L984" s="189"/>
      <c r="M984" s="189"/>
      <c r="N984" s="189"/>
      <c r="O984" s="211"/>
      <c r="P984" s="210"/>
    </row>
    <row r="985" spans="2:16" s="191" customFormat="1" ht="15.75" x14ac:dyDescent="0.25">
      <c r="B985" s="189"/>
      <c r="C985" s="190"/>
      <c r="D985" s="190" t="str">
        <f t="shared" si="30"/>
        <v/>
      </c>
      <c r="E985" s="189" t="str">
        <f t="shared" si="31"/>
        <v/>
      </c>
      <c r="F985" s="189" t="str">
        <f>IF(ISNA(VLOOKUP(D985,'Standard Smelter Names'!$B$3:$E$187,4,FALSE)),"",VLOOKUP(D985,'Standard Smelter Names'!$B$3:$E$187,4,FALSE))</f>
        <v/>
      </c>
      <c r="G985" s="189"/>
      <c r="H985" s="189"/>
      <c r="I985" s="189"/>
      <c r="J985" s="189"/>
      <c r="K985" s="189"/>
      <c r="L985" s="189"/>
      <c r="M985" s="189"/>
      <c r="N985" s="189"/>
      <c r="O985" s="211"/>
      <c r="P985" s="210"/>
    </row>
    <row r="986" spans="2:16" s="191" customFormat="1" ht="15.75" x14ac:dyDescent="0.25">
      <c r="B986" s="189"/>
      <c r="C986" s="190"/>
      <c r="D986" s="190" t="str">
        <f t="shared" si="30"/>
        <v/>
      </c>
      <c r="E986" s="189" t="str">
        <f t="shared" si="31"/>
        <v/>
      </c>
      <c r="F986" s="189" t="str">
        <f>IF(ISNA(VLOOKUP(D986,'Standard Smelter Names'!$B$3:$E$187,4,FALSE)),"",VLOOKUP(D986,'Standard Smelter Names'!$B$3:$E$187,4,FALSE))</f>
        <v/>
      </c>
      <c r="G986" s="189"/>
      <c r="H986" s="189"/>
      <c r="I986" s="189"/>
      <c r="J986" s="189"/>
      <c r="K986" s="189"/>
      <c r="L986" s="189"/>
      <c r="M986" s="189"/>
      <c r="N986" s="189"/>
      <c r="O986" s="211"/>
      <c r="P986" s="210"/>
    </row>
    <row r="987" spans="2:16" s="191" customFormat="1" ht="15.75" x14ac:dyDescent="0.25">
      <c r="B987" s="189"/>
      <c r="C987" s="190"/>
      <c r="D987" s="190" t="str">
        <f t="shared" si="30"/>
        <v/>
      </c>
      <c r="E987" s="189" t="str">
        <f t="shared" si="31"/>
        <v/>
      </c>
      <c r="F987" s="189" t="str">
        <f>IF(ISNA(VLOOKUP(D987,'Standard Smelter Names'!$B$3:$E$187,4,FALSE)),"",VLOOKUP(D987,'Standard Smelter Names'!$B$3:$E$187,4,FALSE))</f>
        <v/>
      </c>
      <c r="G987" s="189"/>
      <c r="H987" s="189"/>
      <c r="I987" s="189"/>
      <c r="J987" s="189"/>
      <c r="K987" s="189"/>
      <c r="L987" s="189"/>
      <c r="M987" s="189"/>
      <c r="N987" s="189"/>
      <c r="O987" s="211"/>
      <c r="P987" s="210"/>
    </row>
    <row r="988" spans="2:16" s="191" customFormat="1" ht="15.75" x14ac:dyDescent="0.25">
      <c r="B988" s="189"/>
      <c r="C988" s="190"/>
      <c r="D988" s="190" t="str">
        <f t="shared" si="30"/>
        <v/>
      </c>
      <c r="E988" s="189" t="str">
        <f t="shared" si="31"/>
        <v/>
      </c>
      <c r="F988" s="189" t="str">
        <f>IF(ISNA(VLOOKUP(D988,'Standard Smelter Names'!$B$3:$E$187,4,FALSE)),"",VLOOKUP(D988,'Standard Smelter Names'!$B$3:$E$187,4,FALSE))</f>
        <v/>
      </c>
      <c r="G988" s="189"/>
      <c r="H988" s="189"/>
      <c r="I988" s="189"/>
      <c r="J988" s="189"/>
      <c r="K988" s="189"/>
      <c r="L988" s="189"/>
      <c r="M988" s="189"/>
      <c r="N988" s="189"/>
      <c r="O988" s="211"/>
      <c r="P988" s="210"/>
    </row>
    <row r="989" spans="2:16" s="191" customFormat="1" ht="15.75" x14ac:dyDescent="0.25">
      <c r="B989" s="189"/>
      <c r="C989" s="190"/>
      <c r="D989" s="190" t="str">
        <f t="shared" si="30"/>
        <v/>
      </c>
      <c r="E989" s="189" t="str">
        <f t="shared" si="31"/>
        <v/>
      </c>
      <c r="F989" s="189" t="str">
        <f>IF(ISNA(VLOOKUP(D989,'Standard Smelter Names'!$B$3:$E$187,4,FALSE)),"",VLOOKUP(D989,'Standard Smelter Names'!$B$3:$E$187,4,FALSE))</f>
        <v/>
      </c>
      <c r="G989" s="189"/>
      <c r="H989" s="189"/>
      <c r="I989" s="189"/>
      <c r="J989" s="189"/>
      <c r="K989" s="189"/>
      <c r="L989" s="189"/>
      <c r="M989" s="189"/>
      <c r="N989" s="189"/>
      <c r="O989" s="211"/>
      <c r="P989" s="210"/>
    </row>
    <row r="990" spans="2:16" s="191" customFormat="1" ht="15.75" x14ac:dyDescent="0.25">
      <c r="B990" s="189"/>
      <c r="C990" s="190"/>
      <c r="D990" s="190" t="str">
        <f t="shared" si="30"/>
        <v/>
      </c>
      <c r="E990" s="189" t="str">
        <f t="shared" si="31"/>
        <v/>
      </c>
      <c r="F990" s="189" t="str">
        <f>IF(ISNA(VLOOKUP(D990,'Standard Smelter Names'!$B$3:$E$187,4,FALSE)),"",VLOOKUP(D990,'Standard Smelter Names'!$B$3:$E$187,4,FALSE))</f>
        <v/>
      </c>
      <c r="G990" s="189"/>
      <c r="H990" s="189"/>
      <c r="I990" s="189"/>
      <c r="J990" s="189"/>
      <c r="K990" s="189"/>
      <c r="L990" s="189"/>
      <c r="M990" s="189"/>
      <c r="N990" s="189"/>
      <c r="O990" s="211"/>
      <c r="P990" s="210"/>
    </row>
    <row r="991" spans="2:16" s="191" customFormat="1" ht="15.75" x14ac:dyDescent="0.25">
      <c r="B991" s="189"/>
      <c r="C991" s="190"/>
      <c r="D991" s="190" t="str">
        <f t="shared" si="30"/>
        <v/>
      </c>
      <c r="E991" s="189" t="str">
        <f t="shared" si="31"/>
        <v/>
      </c>
      <c r="F991" s="189" t="str">
        <f>IF(ISNA(VLOOKUP(D991,'Standard Smelter Names'!$B$3:$E$187,4,FALSE)),"",VLOOKUP(D991,'Standard Smelter Names'!$B$3:$E$187,4,FALSE))</f>
        <v/>
      </c>
      <c r="G991" s="189"/>
      <c r="H991" s="189"/>
      <c r="I991" s="189"/>
      <c r="J991" s="189"/>
      <c r="K991" s="189"/>
      <c r="L991" s="189"/>
      <c r="M991" s="189"/>
      <c r="N991" s="189"/>
      <c r="O991" s="211"/>
      <c r="P991" s="210"/>
    </row>
    <row r="992" spans="2:16" s="191" customFormat="1" ht="15.75" x14ac:dyDescent="0.25">
      <c r="B992" s="189"/>
      <c r="C992" s="190"/>
      <c r="D992" s="190" t="str">
        <f t="shared" si="30"/>
        <v/>
      </c>
      <c r="E992" s="189" t="str">
        <f t="shared" si="31"/>
        <v/>
      </c>
      <c r="F992" s="189" t="str">
        <f>IF(ISNA(VLOOKUP(D992,'Standard Smelter Names'!$B$3:$E$187,4,FALSE)),"",VLOOKUP(D992,'Standard Smelter Names'!$B$3:$E$187,4,FALSE))</f>
        <v/>
      </c>
      <c r="G992" s="189"/>
      <c r="H992" s="189"/>
      <c r="I992" s="189"/>
      <c r="J992" s="189"/>
      <c r="K992" s="189"/>
      <c r="L992" s="189"/>
      <c r="M992" s="189"/>
      <c r="N992" s="189"/>
      <c r="O992" s="211"/>
      <c r="P992" s="210"/>
    </row>
    <row r="993" spans="2:16" s="191" customFormat="1" ht="15.75" x14ac:dyDescent="0.25">
      <c r="B993" s="189"/>
      <c r="C993" s="190"/>
      <c r="D993" s="190" t="str">
        <f t="shared" si="30"/>
        <v/>
      </c>
      <c r="E993" s="189" t="str">
        <f t="shared" si="31"/>
        <v/>
      </c>
      <c r="F993" s="189" t="str">
        <f>IF(ISNA(VLOOKUP(D993,'Standard Smelter Names'!$B$3:$E$187,4,FALSE)),"",VLOOKUP(D993,'Standard Smelter Names'!$B$3:$E$187,4,FALSE))</f>
        <v/>
      </c>
      <c r="G993" s="189"/>
      <c r="H993" s="189"/>
      <c r="I993" s="189"/>
      <c r="J993" s="189"/>
      <c r="K993" s="189"/>
      <c r="L993" s="189"/>
      <c r="M993" s="189"/>
      <c r="N993" s="189"/>
      <c r="O993" s="211"/>
      <c r="P993" s="210"/>
    </row>
    <row r="994" spans="2:16" s="191" customFormat="1" ht="15.75" x14ac:dyDescent="0.25">
      <c r="B994" s="189"/>
      <c r="C994" s="190"/>
      <c r="D994" s="190" t="str">
        <f t="shared" si="30"/>
        <v/>
      </c>
      <c r="E994" s="189" t="str">
        <f t="shared" si="31"/>
        <v/>
      </c>
      <c r="F994" s="189" t="str">
        <f>IF(ISNA(VLOOKUP(D994,'Standard Smelter Names'!$B$3:$E$187,4,FALSE)),"",VLOOKUP(D994,'Standard Smelter Names'!$B$3:$E$187,4,FALSE))</f>
        <v/>
      </c>
      <c r="G994" s="189"/>
      <c r="H994" s="189"/>
      <c r="I994" s="189"/>
      <c r="J994" s="189"/>
      <c r="K994" s="189"/>
      <c r="L994" s="189"/>
      <c r="M994" s="189"/>
      <c r="N994" s="189"/>
      <c r="O994" s="211"/>
      <c r="P994" s="210"/>
    </row>
    <row r="995" spans="2:16" s="191" customFormat="1" ht="15.75" x14ac:dyDescent="0.25">
      <c r="B995" s="189"/>
      <c r="C995" s="190"/>
      <c r="D995" s="190" t="str">
        <f t="shared" si="30"/>
        <v/>
      </c>
      <c r="E995" s="189" t="str">
        <f t="shared" si="31"/>
        <v/>
      </c>
      <c r="F995" s="189" t="str">
        <f>IF(ISNA(VLOOKUP(D995,'Standard Smelter Names'!$B$3:$E$187,4,FALSE)),"",VLOOKUP(D995,'Standard Smelter Names'!$B$3:$E$187,4,FALSE))</f>
        <v/>
      </c>
      <c r="G995" s="189"/>
      <c r="H995" s="189"/>
      <c r="I995" s="189"/>
      <c r="J995" s="189"/>
      <c r="K995" s="189"/>
      <c r="L995" s="189"/>
      <c r="M995" s="189"/>
      <c r="N995" s="189"/>
      <c r="O995" s="211"/>
      <c r="P995" s="210"/>
    </row>
    <row r="996" spans="2:16" s="191" customFormat="1" ht="15.75" x14ac:dyDescent="0.25">
      <c r="B996" s="189"/>
      <c r="C996" s="190"/>
      <c r="D996" s="190" t="str">
        <f t="shared" si="30"/>
        <v/>
      </c>
      <c r="E996" s="189" t="str">
        <f t="shared" si="31"/>
        <v/>
      </c>
      <c r="F996" s="189" t="str">
        <f>IF(ISNA(VLOOKUP(D996,'Standard Smelter Names'!$B$3:$E$187,4,FALSE)),"",VLOOKUP(D996,'Standard Smelter Names'!$B$3:$E$187,4,FALSE))</f>
        <v/>
      </c>
      <c r="G996" s="189"/>
      <c r="H996" s="189"/>
      <c r="I996" s="189"/>
      <c r="J996" s="189"/>
      <c r="K996" s="189"/>
      <c r="L996" s="189"/>
      <c r="M996" s="189"/>
      <c r="N996" s="189"/>
      <c r="O996" s="211"/>
      <c r="P996" s="210"/>
    </row>
    <row r="997" spans="2:16" s="191" customFormat="1" ht="15.75" x14ac:dyDescent="0.25">
      <c r="B997" s="189"/>
      <c r="C997" s="190"/>
      <c r="D997" s="190" t="str">
        <f t="shared" si="30"/>
        <v/>
      </c>
      <c r="E997" s="189" t="str">
        <f t="shared" si="31"/>
        <v/>
      </c>
      <c r="F997" s="189" t="str">
        <f>IF(ISNA(VLOOKUP(D997,'Standard Smelter Names'!$B$3:$E$187,4,FALSE)),"",VLOOKUP(D997,'Standard Smelter Names'!$B$3:$E$187,4,FALSE))</f>
        <v/>
      </c>
      <c r="G997" s="189"/>
      <c r="H997" s="189"/>
      <c r="I997" s="189"/>
      <c r="J997" s="189"/>
      <c r="K997" s="189"/>
      <c r="L997" s="189"/>
      <c r="M997" s="189"/>
      <c r="N997" s="189"/>
      <c r="O997" s="211"/>
      <c r="P997" s="210"/>
    </row>
    <row r="998" spans="2:16" s="191" customFormat="1" ht="15.75" x14ac:dyDescent="0.25">
      <c r="B998" s="189"/>
      <c r="C998" s="190"/>
      <c r="D998" s="190" t="str">
        <f t="shared" si="30"/>
        <v/>
      </c>
      <c r="E998" s="189" t="str">
        <f t="shared" si="31"/>
        <v/>
      </c>
      <c r="F998" s="189" t="str">
        <f>IF(ISNA(VLOOKUP(D998,'Standard Smelter Names'!$B$3:$E$187,4,FALSE)),"",VLOOKUP(D998,'Standard Smelter Names'!$B$3:$E$187,4,FALSE))</f>
        <v/>
      </c>
      <c r="G998" s="189"/>
      <c r="H998" s="189"/>
      <c r="I998" s="189"/>
      <c r="J998" s="189"/>
      <c r="K998" s="189"/>
      <c r="L998" s="189"/>
      <c r="M998" s="189"/>
      <c r="N998" s="189"/>
      <c r="O998" s="211"/>
      <c r="P998" s="210"/>
    </row>
    <row r="999" spans="2:16" s="191" customFormat="1" ht="15.75" x14ac:dyDescent="0.25">
      <c r="B999" s="189"/>
      <c r="C999" s="190"/>
      <c r="D999" s="190" t="str">
        <f t="shared" si="30"/>
        <v/>
      </c>
      <c r="E999" s="189" t="str">
        <f t="shared" si="31"/>
        <v/>
      </c>
      <c r="F999" s="189" t="str">
        <f>IF(ISNA(VLOOKUP(D999,'Standard Smelter Names'!$B$3:$E$187,4,FALSE)),"",VLOOKUP(D999,'Standard Smelter Names'!$B$3:$E$187,4,FALSE))</f>
        <v/>
      </c>
      <c r="G999" s="189"/>
      <c r="H999" s="189"/>
      <c r="I999" s="189"/>
      <c r="J999" s="189"/>
      <c r="K999" s="189"/>
      <c r="L999" s="189"/>
      <c r="M999" s="189"/>
      <c r="N999" s="189"/>
      <c r="O999" s="211"/>
      <c r="P999" s="210"/>
    </row>
    <row r="1000" spans="2:16" s="191" customFormat="1" ht="15.75" x14ac:dyDescent="0.25">
      <c r="B1000" s="189"/>
      <c r="C1000" s="190"/>
      <c r="D1000" s="190" t="str">
        <f t="shared" si="30"/>
        <v/>
      </c>
      <c r="E1000" s="189" t="str">
        <f t="shared" si="31"/>
        <v/>
      </c>
      <c r="F1000" s="189" t="str">
        <f>IF(ISNA(VLOOKUP(D1000,'Standard Smelter Names'!$B$3:$E$187,4,FALSE)),"",VLOOKUP(D1000,'Standard Smelter Names'!$B$3:$E$187,4,FALSE))</f>
        <v/>
      </c>
      <c r="G1000" s="189"/>
      <c r="H1000" s="189"/>
      <c r="I1000" s="189"/>
      <c r="J1000" s="189"/>
      <c r="K1000" s="189"/>
      <c r="L1000" s="189"/>
      <c r="M1000" s="189"/>
      <c r="N1000" s="189"/>
      <c r="O1000" s="211"/>
      <c r="P1000" s="210"/>
    </row>
    <row r="1001" spans="2:16" s="191" customFormat="1" ht="15.75" x14ac:dyDescent="0.25">
      <c r="B1001" s="189"/>
      <c r="C1001" s="190"/>
      <c r="D1001" s="190" t="str">
        <f t="shared" si="30"/>
        <v/>
      </c>
      <c r="E1001" s="189" t="str">
        <f t="shared" si="31"/>
        <v/>
      </c>
      <c r="F1001" s="189" t="str">
        <f>IF(ISNA(VLOOKUP(D1001,'Standard Smelter Names'!$B$3:$E$187,4,FALSE)),"",VLOOKUP(D1001,'Standard Smelter Names'!$B$3:$E$187,4,FALSE))</f>
        <v/>
      </c>
      <c r="G1001" s="189"/>
      <c r="H1001" s="189"/>
      <c r="I1001" s="189"/>
      <c r="J1001" s="189"/>
      <c r="K1001" s="189"/>
      <c r="L1001" s="189"/>
      <c r="M1001" s="189"/>
      <c r="N1001" s="189"/>
      <c r="O1001" s="211"/>
      <c r="P1001" s="210"/>
    </row>
    <row r="1002" spans="2:16" s="191" customFormat="1" ht="15.75" x14ac:dyDescent="0.25">
      <c r="B1002" s="189"/>
      <c r="C1002" s="190"/>
      <c r="D1002" s="190" t="str">
        <f t="shared" si="30"/>
        <v/>
      </c>
      <c r="E1002" s="189" t="str">
        <f t="shared" si="31"/>
        <v/>
      </c>
      <c r="F1002" s="189" t="str">
        <f>IF(ISNA(VLOOKUP(D1002,'Standard Smelter Names'!$B$3:$E$187,4,FALSE)),"",VLOOKUP(D1002,'Standard Smelter Names'!$B$3:$E$187,4,FALSE))</f>
        <v/>
      </c>
      <c r="G1002" s="189"/>
      <c r="H1002" s="189"/>
      <c r="I1002" s="189"/>
      <c r="J1002" s="189"/>
      <c r="K1002" s="189"/>
      <c r="L1002" s="189"/>
      <c r="M1002" s="189"/>
      <c r="N1002" s="189"/>
      <c r="O1002" s="211"/>
      <c r="P1002" s="210"/>
    </row>
    <row r="1003" spans="2:16" s="191" customFormat="1" ht="15.75" x14ac:dyDescent="0.25">
      <c r="B1003" s="189"/>
      <c r="C1003" s="190"/>
      <c r="D1003" s="190" t="str">
        <f t="shared" si="30"/>
        <v/>
      </c>
      <c r="E1003" s="189" t="str">
        <f t="shared" si="31"/>
        <v/>
      </c>
      <c r="F1003" s="189" t="str">
        <f>IF(ISNA(VLOOKUP(D1003,'Standard Smelter Names'!$B$3:$E$187,4,FALSE)),"",VLOOKUP(D1003,'Standard Smelter Names'!$B$3:$E$187,4,FALSE))</f>
        <v/>
      </c>
      <c r="G1003" s="189"/>
      <c r="H1003" s="189"/>
      <c r="I1003" s="189"/>
      <c r="J1003" s="189"/>
      <c r="K1003" s="189"/>
      <c r="L1003" s="189"/>
      <c r="M1003" s="189"/>
      <c r="N1003" s="189"/>
      <c r="O1003" s="211"/>
      <c r="P1003" s="210"/>
    </row>
    <row r="1004" spans="2:16" s="191" customFormat="1" ht="15.75" x14ac:dyDescent="0.25">
      <c r="B1004" s="189"/>
      <c r="C1004" s="190"/>
      <c r="D1004" s="190" t="str">
        <f t="shared" si="30"/>
        <v/>
      </c>
      <c r="E1004" s="189" t="str">
        <f t="shared" si="31"/>
        <v/>
      </c>
      <c r="F1004" s="189" t="str">
        <f>IF(ISNA(VLOOKUP(D1004,'Standard Smelter Names'!$B$3:$E$187,4,FALSE)),"",VLOOKUP(D1004,'Standard Smelter Names'!$B$3:$E$187,4,FALSE))</f>
        <v/>
      </c>
      <c r="G1004" s="189"/>
      <c r="H1004" s="189"/>
      <c r="I1004" s="189"/>
      <c r="J1004" s="189"/>
      <c r="K1004" s="189"/>
      <c r="L1004" s="189"/>
      <c r="M1004" s="189"/>
      <c r="N1004" s="189"/>
      <c r="O1004" s="211"/>
      <c r="P1004" s="210"/>
    </row>
    <row r="1005" spans="2:16" s="191" customFormat="1" ht="15.75" x14ac:dyDescent="0.25">
      <c r="B1005" s="189"/>
      <c r="C1005" s="190"/>
      <c r="D1005" s="190" t="str">
        <f t="shared" si="30"/>
        <v/>
      </c>
      <c r="E1005" s="189" t="str">
        <f t="shared" si="31"/>
        <v/>
      </c>
      <c r="F1005" s="189" t="str">
        <f>IF(ISNA(VLOOKUP(D1005,'Standard Smelter Names'!$B$3:$E$187,4,FALSE)),"",VLOOKUP(D1005,'Standard Smelter Names'!$B$3:$E$187,4,FALSE))</f>
        <v/>
      </c>
      <c r="G1005" s="189"/>
      <c r="H1005" s="189"/>
      <c r="I1005" s="189"/>
      <c r="J1005" s="189"/>
      <c r="K1005" s="189"/>
      <c r="L1005" s="189"/>
      <c r="M1005" s="189"/>
      <c r="N1005" s="189"/>
      <c r="O1005" s="211"/>
      <c r="P1005" s="210"/>
    </row>
    <row r="1006" spans="2:16" s="191" customFormat="1" ht="15.75" x14ac:dyDescent="0.25">
      <c r="B1006" s="189"/>
      <c r="C1006" s="190"/>
      <c r="D1006" s="190" t="str">
        <f t="shared" si="30"/>
        <v/>
      </c>
      <c r="E1006" s="189" t="str">
        <f t="shared" si="31"/>
        <v/>
      </c>
      <c r="F1006" s="189" t="str">
        <f>IF(ISNA(VLOOKUP(D1006,'Standard Smelter Names'!$B$3:$E$187,4,FALSE)),"",VLOOKUP(D1006,'Standard Smelter Names'!$B$3:$E$187,4,FALSE))</f>
        <v/>
      </c>
      <c r="G1006" s="189"/>
      <c r="H1006" s="189"/>
      <c r="I1006" s="189"/>
      <c r="J1006" s="189"/>
      <c r="K1006" s="189"/>
      <c r="L1006" s="189"/>
      <c r="M1006" s="189"/>
      <c r="N1006" s="189"/>
      <c r="O1006" s="211"/>
      <c r="P1006" s="210"/>
    </row>
    <row r="1007" spans="2:16" s="191" customFormat="1" ht="15.75" x14ac:dyDescent="0.25">
      <c r="B1007" s="189"/>
      <c r="C1007" s="190"/>
      <c r="D1007" s="190" t="str">
        <f t="shared" si="30"/>
        <v/>
      </c>
      <c r="E1007" s="189" t="str">
        <f t="shared" si="31"/>
        <v/>
      </c>
      <c r="F1007" s="189" t="str">
        <f>IF(ISNA(VLOOKUP(D1007,'Standard Smelter Names'!$B$3:$E$187,4,FALSE)),"",VLOOKUP(D1007,'Standard Smelter Names'!$B$3:$E$187,4,FALSE))</f>
        <v/>
      </c>
      <c r="G1007" s="189"/>
      <c r="H1007" s="189"/>
      <c r="I1007" s="189"/>
      <c r="J1007" s="189"/>
      <c r="K1007" s="189"/>
      <c r="L1007" s="189"/>
      <c r="M1007" s="189"/>
      <c r="N1007" s="189"/>
      <c r="O1007" s="211"/>
      <c r="P1007" s="210"/>
    </row>
    <row r="1008" spans="2:16" s="191" customFormat="1" ht="15.75" x14ac:dyDescent="0.25">
      <c r="B1008" s="189"/>
      <c r="C1008" s="190"/>
      <c r="D1008" s="190" t="str">
        <f t="shared" si="30"/>
        <v/>
      </c>
      <c r="E1008" s="189" t="str">
        <f t="shared" si="31"/>
        <v/>
      </c>
      <c r="F1008" s="189" t="str">
        <f>IF(ISNA(VLOOKUP(D1008,'Standard Smelter Names'!$B$3:$E$187,4,FALSE)),"",VLOOKUP(D1008,'Standard Smelter Names'!$B$3:$E$187,4,FALSE))</f>
        <v/>
      </c>
      <c r="G1008" s="189"/>
      <c r="H1008" s="189"/>
      <c r="I1008" s="189"/>
      <c r="J1008" s="189"/>
      <c r="K1008" s="189"/>
      <c r="L1008" s="189"/>
      <c r="M1008" s="189"/>
      <c r="N1008" s="189"/>
      <c r="O1008" s="211"/>
      <c r="P1008" s="210"/>
    </row>
    <row r="1009" spans="2:16" s="191" customFormat="1" ht="15.75" x14ac:dyDescent="0.25">
      <c r="B1009" s="189"/>
      <c r="C1009" s="190"/>
      <c r="D1009" s="190" t="str">
        <f t="shared" si="30"/>
        <v/>
      </c>
      <c r="E1009" s="189" t="str">
        <f t="shared" si="31"/>
        <v/>
      </c>
      <c r="F1009" s="189" t="str">
        <f>IF(ISNA(VLOOKUP(D1009,'Standard Smelter Names'!$B$3:$E$187,4,FALSE)),"",VLOOKUP(D1009,'Standard Smelter Names'!$B$3:$E$187,4,FALSE))</f>
        <v/>
      </c>
      <c r="G1009" s="189"/>
      <c r="H1009" s="189"/>
      <c r="I1009" s="189"/>
      <c r="J1009" s="189"/>
      <c r="K1009" s="189"/>
      <c r="L1009" s="189"/>
      <c r="M1009" s="189"/>
      <c r="N1009" s="189"/>
      <c r="O1009" s="211"/>
      <c r="P1009" s="210"/>
    </row>
    <row r="1010" spans="2:16" s="191" customFormat="1" ht="15.75" x14ac:dyDescent="0.25">
      <c r="B1010" s="189"/>
      <c r="C1010" s="190"/>
      <c r="D1010" s="190" t="str">
        <f t="shared" si="30"/>
        <v/>
      </c>
      <c r="E1010" s="189" t="str">
        <f t="shared" si="31"/>
        <v/>
      </c>
      <c r="F1010" s="189" t="str">
        <f>IF(ISNA(VLOOKUP(D1010,'Standard Smelter Names'!$B$3:$E$187,4,FALSE)),"",VLOOKUP(D1010,'Standard Smelter Names'!$B$3:$E$187,4,FALSE))</f>
        <v/>
      </c>
      <c r="G1010" s="189"/>
      <c r="H1010" s="189"/>
      <c r="I1010" s="189"/>
      <c r="J1010" s="189"/>
      <c r="K1010" s="189"/>
      <c r="L1010" s="189"/>
      <c r="M1010" s="189"/>
      <c r="N1010" s="189"/>
      <c r="O1010" s="211"/>
      <c r="P1010" s="210"/>
    </row>
    <row r="1011" spans="2:16" s="191" customFormat="1" ht="15.75" x14ac:dyDescent="0.25">
      <c r="B1011" s="189"/>
      <c r="C1011" s="190"/>
      <c r="D1011" s="190" t="str">
        <f t="shared" si="30"/>
        <v/>
      </c>
      <c r="E1011" s="189" t="str">
        <f t="shared" si="31"/>
        <v/>
      </c>
      <c r="F1011" s="189" t="str">
        <f>IF(ISNA(VLOOKUP(D1011,'Standard Smelter Names'!$B$3:$E$187,4,FALSE)),"",VLOOKUP(D1011,'Standard Smelter Names'!$B$3:$E$187,4,FALSE))</f>
        <v/>
      </c>
      <c r="G1011" s="189"/>
      <c r="H1011" s="189"/>
      <c r="I1011" s="189"/>
      <c r="J1011" s="189"/>
      <c r="K1011" s="189"/>
      <c r="L1011" s="189"/>
      <c r="M1011" s="189"/>
      <c r="N1011" s="189"/>
      <c r="O1011" s="211"/>
      <c r="P1011" s="210"/>
    </row>
    <row r="1012" spans="2:16" s="191" customFormat="1" ht="15.75" x14ac:dyDescent="0.25">
      <c r="B1012" s="189"/>
      <c r="C1012" s="190"/>
      <c r="D1012" s="190" t="str">
        <f t="shared" si="30"/>
        <v/>
      </c>
      <c r="E1012" s="189" t="str">
        <f t="shared" si="31"/>
        <v/>
      </c>
      <c r="F1012" s="189" t="str">
        <f>IF(ISNA(VLOOKUP(D1012,'Standard Smelter Names'!$B$3:$E$187,4,FALSE)),"",VLOOKUP(D1012,'Standard Smelter Names'!$B$3:$E$187,4,FALSE))</f>
        <v/>
      </c>
      <c r="G1012" s="189"/>
      <c r="H1012" s="189"/>
      <c r="I1012" s="189"/>
      <c r="J1012" s="189"/>
      <c r="K1012" s="189"/>
      <c r="L1012" s="189"/>
      <c r="M1012" s="189"/>
      <c r="N1012" s="189"/>
      <c r="O1012" s="211"/>
      <c r="P1012" s="210"/>
    </row>
    <row r="1013" spans="2:16" s="191" customFormat="1" ht="15.75" x14ac:dyDescent="0.25">
      <c r="B1013" s="189"/>
      <c r="C1013" s="190"/>
      <c r="D1013" s="190" t="str">
        <f t="shared" si="30"/>
        <v/>
      </c>
      <c r="E1013" s="189" t="str">
        <f t="shared" si="31"/>
        <v/>
      </c>
      <c r="F1013" s="189" t="str">
        <f>IF(ISNA(VLOOKUP(D1013,'Standard Smelter Names'!$B$3:$E$187,4,FALSE)),"",VLOOKUP(D1013,'Standard Smelter Names'!$B$3:$E$187,4,FALSE))</f>
        <v/>
      </c>
      <c r="G1013" s="189"/>
      <c r="H1013" s="189"/>
      <c r="I1013" s="189"/>
      <c r="J1013" s="189"/>
      <c r="K1013" s="189"/>
      <c r="L1013" s="189"/>
      <c r="M1013" s="189"/>
      <c r="N1013" s="189"/>
      <c r="O1013" s="211"/>
      <c r="P1013" s="210"/>
    </row>
    <row r="1014" spans="2:16" s="191" customFormat="1" ht="15.75" x14ac:dyDescent="0.25">
      <c r="B1014" s="189"/>
      <c r="C1014" s="190"/>
      <c r="D1014" s="190" t="str">
        <f t="shared" si="30"/>
        <v/>
      </c>
      <c r="E1014" s="189" t="str">
        <f t="shared" si="31"/>
        <v/>
      </c>
      <c r="F1014" s="189" t="str">
        <f>IF(ISNA(VLOOKUP(D1014,'Standard Smelter Names'!$B$3:$E$187,4,FALSE)),"",VLOOKUP(D1014,'Standard Smelter Names'!$B$3:$E$187,4,FALSE))</f>
        <v/>
      </c>
      <c r="G1014" s="189"/>
      <c r="H1014" s="189"/>
      <c r="I1014" s="189"/>
      <c r="J1014" s="189"/>
      <c r="K1014" s="189"/>
      <c r="L1014" s="189"/>
      <c r="M1014" s="189"/>
      <c r="N1014" s="189"/>
      <c r="O1014" s="211"/>
      <c r="P1014" s="210"/>
    </row>
    <row r="1015" spans="2:16" s="191" customFormat="1" ht="15.75" x14ac:dyDescent="0.25">
      <c r="B1015" s="189"/>
      <c r="C1015" s="190"/>
      <c r="D1015" s="190" t="str">
        <f t="shared" si="30"/>
        <v/>
      </c>
      <c r="E1015" s="189" t="str">
        <f t="shared" si="31"/>
        <v/>
      </c>
      <c r="F1015" s="189" t="str">
        <f>IF(ISNA(VLOOKUP(D1015,'Standard Smelter Names'!$B$3:$E$187,4,FALSE)),"",VLOOKUP(D1015,'Standard Smelter Names'!$B$3:$E$187,4,FALSE))</f>
        <v/>
      </c>
      <c r="G1015" s="189"/>
      <c r="H1015" s="189"/>
      <c r="I1015" s="189"/>
      <c r="J1015" s="189"/>
      <c r="K1015" s="189"/>
      <c r="L1015" s="189"/>
      <c r="M1015" s="189"/>
      <c r="N1015" s="189"/>
      <c r="O1015" s="211"/>
      <c r="P1015" s="210"/>
    </row>
    <row r="1016" spans="2:16" s="191" customFormat="1" ht="15.75" x14ac:dyDescent="0.25">
      <c r="B1016" s="189"/>
      <c r="C1016" s="190"/>
      <c r="D1016" s="190" t="str">
        <f t="shared" si="30"/>
        <v/>
      </c>
      <c r="E1016" s="189" t="str">
        <f t="shared" si="31"/>
        <v/>
      </c>
      <c r="F1016" s="189" t="str">
        <f>IF(ISNA(VLOOKUP(D1016,'Standard Smelter Names'!$B$3:$E$187,4,FALSE)),"",VLOOKUP(D1016,'Standard Smelter Names'!$B$3:$E$187,4,FALSE))</f>
        <v/>
      </c>
      <c r="G1016" s="189"/>
      <c r="H1016" s="189"/>
      <c r="I1016" s="189"/>
      <c r="J1016" s="189"/>
      <c r="K1016" s="189"/>
      <c r="L1016" s="189"/>
      <c r="M1016" s="189"/>
      <c r="N1016" s="189"/>
      <c r="O1016" s="211"/>
      <c r="P1016" s="210"/>
    </row>
    <row r="1017" spans="2:16" s="191" customFormat="1" ht="15.75" x14ac:dyDescent="0.25">
      <c r="B1017" s="189"/>
      <c r="C1017" s="190"/>
      <c r="D1017" s="190" t="str">
        <f t="shared" si="30"/>
        <v/>
      </c>
      <c r="E1017" s="189" t="str">
        <f t="shared" si="31"/>
        <v/>
      </c>
      <c r="F1017" s="189" t="str">
        <f>IF(ISNA(VLOOKUP(D1017,'Standard Smelter Names'!$B$3:$E$187,4,FALSE)),"",VLOOKUP(D1017,'Standard Smelter Names'!$B$3:$E$187,4,FALSE))</f>
        <v/>
      </c>
      <c r="G1017" s="189"/>
      <c r="H1017" s="189"/>
      <c r="I1017" s="189"/>
      <c r="J1017" s="189"/>
      <c r="K1017" s="189"/>
      <c r="L1017" s="189"/>
      <c r="M1017" s="189"/>
      <c r="N1017" s="189"/>
      <c r="O1017" s="211"/>
      <c r="P1017" s="210"/>
    </row>
    <row r="1018" spans="2:16" s="191" customFormat="1" ht="15.75" x14ac:dyDescent="0.25">
      <c r="B1018" s="189"/>
      <c r="C1018" s="190"/>
      <c r="D1018" s="190" t="str">
        <f t="shared" si="30"/>
        <v/>
      </c>
      <c r="E1018" s="189" t="str">
        <f t="shared" si="31"/>
        <v/>
      </c>
      <c r="F1018" s="189" t="str">
        <f>IF(ISNA(VLOOKUP(D1018,'Standard Smelter Names'!$B$3:$E$187,4,FALSE)),"",VLOOKUP(D1018,'Standard Smelter Names'!$B$3:$E$187,4,FALSE))</f>
        <v/>
      </c>
      <c r="G1018" s="189"/>
      <c r="H1018" s="189"/>
      <c r="I1018" s="189"/>
      <c r="J1018" s="189"/>
      <c r="K1018" s="189"/>
      <c r="L1018" s="189"/>
      <c r="M1018" s="189"/>
      <c r="N1018" s="189"/>
      <c r="O1018" s="211"/>
      <c r="P1018" s="210"/>
    </row>
    <row r="1019" spans="2:16" s="191" customFormat="1" ht="15.75" x14ac:dyDescent="0.25">
      <c r="B1019" s="189"/>
      <c r="C1019" s="190"/>
      <c r="D1019" s="190" t="str">
        <f t="shared" si="30"/>
        <v/>
      </c>
      <c r="E1019" s="189" t="str">
        <f t="shared" si="31"/>
        <v/>
      </c>
      <c r="F1019" s="189" t="str">
        <f>IF(ISNA(VLOOKUP(D1019,'Standard Smelter Names'!$B$3:$E$187,4,FALSE)),"",VLOOKUP(D1019,'Standard Smelter Names'!$B$3:$E$187,4,FALSE))</f>
        <v/>
      </c>
      <c r="G1019" s="189"/>
      <c r="H1019" s="189"/>
      <c r="I1019" s="189"/>
      <c r="J1019" s="189"/>
      <c r="K1019" s="189"/>
      <c r="L1019" s="189"/>
      <c r="M1019" s="189"/>
      <c r="N1019" s="189"/>
      <c r="O1019" s="211"/>
      <c r="P1019" s="210"/>
    </row>
    <row r="1020" spans="2:16" s="191" customFormat="1" ht="15.75" x14ac:dyDescent="0.25">
      <c r="B1020" s="189"/>
      <c r="C1020" s="190"/>
      <c r="D1020" s="190" t="str">
        <f t="shared" si="30"/>
        <v/>
      </c>
      <c r="E1020" s="189" t="str">
        <f t="shared" si="31"/>
        <v/>
      </c>
      <c r="F1020" s="189" t="str">
        <f>IF(ISNA(VLOOKUP(D1020,'Standard Smelter Names'!$B$3:$E$187,4,FALSE)),"",VLOOKUP(D1020,'Standard Smelter Names'!$B$3:$E$187,4,FALSE))</f>
        <v/>
      </c>
      <c r="G1020" s="189"/>
      <c r="H1020" s="189"/>
      <c r="I1020" s="189"/>
      <c r="J1020" s="189"/>
      <c r="K1020" s="189"/>
      <c r="L1020" s="189"/>
      <c r="M1020" s="189"/>
      <c r="N1020" s="189"/>
      <c r="O1020" s="211"/>
      <c r="P1020" s="210"/>
    </row>
    <row r="1021" spans="2:16" s="191" customFormat="1" ht="15.75" x14ac:dyDescent="0.25">
      <c r="B1021" s="189"/>
      <c r="C1021" s="190"/>
      <c r="D1021" s="190" t="str">
        <f t="shared" si="30"/>
        <v/>
      </c>
      <c r="E1021" s="189" t="str">
        <f t="shared" si="31"/>
        <v/>
      </c>
      <c r="F1021" s="189" t="str">
        <f>IF(ISNA(VLOOKUP(D1021,'Standard Smelter Names'!$B$3:$E$187,4,FALSE)),"",VLOOKUP(D1021,'Standard Smelter Names'!$B$3:$E$187,4,FALSE))</f>
        <v/>
      </c>
      <c r="G1021" s="189"/>
      <c r="H1021" s="189"/>
      <c r="I1021" s="189"/>
      <c r="J1021" s="189"/>
      <c r="K1021" s="189"/>
      <c r="L1021" s="189"/>
      <c r="M1021" s="189"/>
      <c r="N1021" s="189"/>
      <c r="O1021" s="211"/>
      <c r="P1021" s="210"/>
    </row>
    <row r="1022" spans="2:16" s="191" customFormat="1" ht="15.75" x14ac:dyDescent="0.25">
      <c r="B1022" s="189"/>
      <c r="C1022" s="190"/>
      <c r="D1022" s="190" t="str">
        <f t="shared" si="30"/>
        <v/>
      </c>
      <c r="E1022" s="189" t="str">
        <f t="shared" si="31"/>
        <v/>
      </c>
      <c r="F1022" s="189" t="str">
        <f>IF(ISNA(VLOOKUP(D1022,'Standard Smelter Names'!$B$3:$E$187,4,FALSE)),"",VLOOKUP(D1022,'Standard Smelter Names'!$B$3:$E$187,4,FALSE))</f>
        <v/>
      </c>
      <c r="G1022" s="189"/>
      <c r="H1022" s="189"/>
      <c r="I1022" s="189"/>
      <c r="J1022" s="189"/>
      <c r="K1022" s="189"/>
      <c r="L1022" s="189"/>
      <c r="M1022" s="189"/>
      <c r="N1022" s="189"/>
      <c r="O1022" s="211"/>
      <c r="P1022" s="210"/>
    </row>
    <row r="1023" spans="2:16" s="191" customFormat="1" ht="15.75" x14ac:dyDescent="0.25">
      <c r="B1023" s="189"/>
      <c r="C1023" s="190"/>
      <c r="D1023" s="190" t="str">
        <f t="shared" si="30"/>
        <v/>
      </c>
      <c r="E1023" s="189" t="str">
        <f t="shared" si="31"/>
        <v/>
      </c>
      <c r="F1023" s="189" t="str">
        <f>IF(ISNA(VLOOKUP(D1023,'Standard Smelter Names'!$B$3:$E$187,4,FALSE)),"",VLOOKUP(D1023,'Standard Smelter Names'!$B$3:$E$187,4,FALSE))</f>
        <v/>
      </c>
      <c r="G1023" s="189"/>
      <c r="H1023" s="189"/>
      <c r="I1023" s="189"/>
      <c r="J1023" s="189"/>
      <c r="K1023" s="189"/>
      <c r="L1023" s="189"/>
      <c r="M1023" s="189"/>
      <c r="N1023" s="189"/>
      <c r="O1023" s="211"/>
      <c r="P1023" s="210"/>
    </row>
    <row r="1024" spans="2:16" s="191" customFormat="1" ht="15.75" x14ac:dyDescent="0.25">
      <c r="B1024" s="189"/>
      <c r="C1024" s="190"/>
      <c r="D1024" s="190" t="str">
        <f t="shared" si="30"/>
        <v/>
      </c>
      <c r="E1024" s="189" t="str">
        <f t="shared" si="31"/>
        <v/>
      </c>
      <c r="F1024" s="189" t="str">
        <f>IF(ISNA(VLOOKUP(D1024,'Standard Smelter Names'!$B$3:$E$187,4,FALSE)),"",VLOOKUP(D1024,'Standard Smelter Names'!$B$3:$E$187,4,FALSE))</f>
        <v/>
      </c>
      <c r="G1024" s="189"/>
      <c r="H1024" s="189"/>
      <c r="I1024" s="189"/>
      <c r="J1024" s="189"/>
      <c r="K1024" s="189"/>
      <c r="L1024" s="189"/>
      <c r="M1024" s="189"/>
      <c r="N1024" s="189"/>
      <c r="O1024" s="211"/>
      <c r="P1024" s="210"/>
    </row>
    <row r="1025" spans="2:16" s="191" customFormat="1" ht="15.75" x14ac:dyDescent="0.25">
      <c r="B1025" s="189"/>
      <c r="C1025" s="190"/>
      <c r="D1025" s="190" t="str">
        <f t="shared" si="30"/>
        <v/>
      </c>
      <c r="E1025" s="189" t="str">
        <f t="shared" si="31"/>
        <v/>
      </c>
      <c r="F1025" s="189" t="str">
        <f>IF(ISNA(VLOOKUP(D1025,'Standard Smelter Names'!$B$3:$E$187,4,FALSE)),"",VLOOKUP(D1025,'Standard Smelter Names'!$B$3:$E$187,4,FALSE))</f>
        <v/>
      </c>
      <c r="G1025" s="189"/>
      <c r="H1025" s="189"/>
      <c r="I1025" s="189"/>
      <c r="J1025" s="189"/>
      <c r="K1025" s="189"/>
      <c r="L1025" s="189"/>
      <c r="M1025" s="189"/>
      <c r="N1025" s="189"/>
      <c r="O1025" s="211"/>
      <c r="P1025" s="210"/>
    </row>
    <row r="1026" spans="2:16" s="191" customFormat="1" ht="15.75" x14ac:dyDescent="0.25">
      <c r="B1026" s="189"/>
      <c r="C1026" s="190"/>
      <c r="D1026" s="190" t="str">
        <f t="shared" si="30"/>
        <v/>
      </c>
      <c r="E1026" s="189" t="str">
        <f t="shared" si="31"/>
        <v/>
      </c>
      <c r="F1026" s="189" t="str">
        <f>IF(ISNA(VLOOKUP(D1026,'Standard Smelter Names'!$B$3:$E$187,4,FALSE)),"",VLOOKUP(D1026,'Standard Smelter Names'!$B$3:$E$187,4,FALSE))</f>
        <v/>
      </c>
      <c r="G1026" s="189"/>
      <c r="H1026" s="189"/>
      <c r="I1026" s="189"/>
      <c r="J1026" s="189"/>
      <c r="K1026" s="189"/>
      <c r="L1026" s="189"/>
      <c r="M1026" s="189"/>
      <c r="N1026" s="189"/>
      <c r="O1026" s="211"/>
      <c r="P1026" s="210"/>
    </row>
    <row r="1027" spans="2:16" s="191" customFormat="1" ht="15.75" x14ac:dyDescent="0.25">
      <c r="B1027" s="189"/>
      <c r="C1027" s="190"/>
      <c r="D1027" s="190" t="str">
        <f t="shared" si="30"/>
        <v/>
      </c>
      <c r="E1027" s="189" t="str">
        <f t="shared" si="31"/>
        <v/>
      </c>
      <c r="F1027" s="189" t="str">
        <f>IF(ISNA(VLOOKUP(D1027,'Standard Smelter Names'!$B$3:$E$187,4,FALSE)),"",VLOOKUP(D1027,'Standard Smelter Names'!$B$3:$E$187,4,FALSE))</f>
        <v/>
      </c>
      <c r="G1027" s="189"/>
      <c r="H1027" s="189"/>
      <c r="I1027" s="189"/>
      <c r="J1027" s="189"/>
      <c r="K1027" s="189"/>
      <c r="L1027" s="189"/>
      <c r="M1027" s="189"/>
      <c r="N1027" s="189"/>
      <c r="O1027" s="211"/>
      <c r="P1027" s="210"/>
    </row>
    <row r="1028" spans="2:16" s="191" customFormat="1" ht="15.75" x14ac:dyDescent="0.25">
      <c r="B1028" s="189"/>
      <c r="C1028" s="190"/>
      <c r="D1028" s="190" t="str">
        <f t="shared" si="30"/>
        <v/>
      </c>
      <c r="E1028" s="189" t="str">
        <f t="shared" si="31"/>
        <v/>
      </c>
      <c r="F1028" s="189" t="str">
        <f>IF(ISNA(VLOOKUP(D1028,'Standard Smelter Names'!$B$3:$E$187,4,FALSE)),"",VLOOKUP(D1028,'Standard Smelter Names'!$B$3:$E$187,4,FALSE))</f>
        <v/>
      </c>
      <c r="G1028" s="189"/>
      <c r="H1028" s="189"/>
      <c r="I1028" s="189"/>
      <c r="J1028" s="189"/>
      <c r="K1028" s="189"/>
      <c r="L1028" s="189"/>
      <c r="M1028" s="189"/>
      <c r="N1028" s="189"/>
      <c r="O1028" s="211"/>
      <c r="P1028" s="210"/>
    </row>
    <row r="1029" spans="2:16" s="191" customFormat="1" ht="15.75" x14ac:dyDescent="0.25">
      <c r="B1029" s="189"/>
      <c r="C1029" s="190"/>
      <c r="D1029" s="190" t="str">
        <f t="shared" ref="D1029:D1092" si="32">IF(ISNA(VLOOKUP(C1029,$G$2525:$I$2929,3,FALSE)),"",VLOOKUP(C1029,$G$2525:$I$2929,3,FALSE))</f>
        <v/>
      </c>
      <c r="E1029" s="189" t="str">
        <f t="shared" ref="E1029:E1092" si="33">IF(ISNA(VLOOKUP(C1029,$G$2525:$I$2929,2,FALSE)),"",VLOOKUP(C1029,$G$2525:$I$2929,2,FALSE))</f>
        <v/>
      </c>
      <c r="F1029" s="189" t="str">
        <f>IF(ISNA(VLOOKUP(D1029,'Standard Smelter Names'!$B$3:$E$187,4,FALSE)),"",VLOOKUP(D1029,'Standard Smelter Names'!$B$3:$E$187,4,FALSE))</f>
        <v/>
      </c>
      <c r="G1029" s="189"/>
      <c r="H1029" s="189"/>
      <c r="I1029" s="189"/>
      <c r="J1029" s="189"/>
      <c r="K1029" s="189"/>
      <c r="L1029" s="189"/>
      <c r="M1029" s="189"/>
      <c r="N1029" s="189"/>
      <c r="O1029" s="211"/>
      <c r="P1029" s="210"/>
    </row>
    <row r="1030" spans="2:16" s="191" customFormat="1" ht="15.75" x14ac:dyDescent="0.25">
      <c r="B1030" s="189"/>
      <c r="C1030" s="190"/>
      <c r="D1030" s="190" t="str">
        <f t="shared" si="32"/>
        <v/>
      </c>
      <c r="E1030" s="189" t="str">
        <f t="shared" si="33"/>
        <v/>
      </c>
      <c r="F1030" s="189" t="str">
        <f>IF(ISNA(VLOOKUP(D1030,'Standard Smelter Names'!$B$3:$E$187,4,FALSE)),"",VLOOKUP(D1030,'Standard Smelter Names'!$B$3:$E$187,4,FALSE))</f>
        <v/>
      </c>
      <c r="G1030" s="189"/>
      <c r="H1030" s="189"/>
      <c r="I1030" s="189"/>
      <c r="J1030" s="189"/>
      <c r="K1030" s="189"/>
      <c r="L1030" s="189"/>
      <c r="M1030" s="189"/>
      <c r="N1030" s="189"/>
      <c r="O1030" s="211"/>
      <c r="P1030" s="210"/>
    </row>
    <row r="1031" spans="2:16" s="191" customFormat="1" ht="15.75" x14ac:dyDescent="0.25">
      <c r="B1031" s="189"/>
      <c r="C1031" s="190"/>
      <c r="D1031" s="190" t="str">
        <f t="shared" si="32"/>
        <v/>
      </c>
      <c r="E1031" s="189" t="str">
        <f t="shared" si="33"/>
        <v/>
      </c>
      <c r="F1031" s="189" t="str">
        <f>IF(ISNA(VLOOKUP(D1031,'Standard Smelter Names'!$B$3:$E$187,4,FALSE)),"",VLOOKUP(D1031,'Standard Smelter Names'!$B$3:$E$187,4,FALSE))</f>
        <v/>
      </c>
      <c r="G1031" s="189"/>
      <c r="H1031" s="189"/>
      <c r="I1031" s="189"/>
      <c r="J1031" s="189"/>
      <c r="K1031" s="189"/>
      <c r="L1031" s="189"/>
      <c r="M1031" s="189"/>
      <c r="N1031" s="189"/>
      <c r="O1031" s="211"/>
      <c r="P1031" s="210"/>
    </row>
    <row r="1032" spans="2:16" s="191" customFormat="1" ht="15.75" x14ac:dyDescent="0.25">
      <c r="B1032" s="189"/>
      <c r="C1032" s="190"/>
      <c r="D1032" s="190" t="str">
        <f t="shared" si="32"/>
        <v/>
      </c>
      <c r="E1032" s="189" t="str">
        <f t="shared" si="33"/>
        <v/>
      </c>
      <c r="F1032" s="189" t="str">
        <f>IF(ISNA(VLOOKUP(D1032,'Standard Smelter Names'!$B$3:$E$187,4,FALSE)),"",VLOOKUP(D1032,'Standard Smelter Names'!$B$3:$E$187,4,FALSE))</f>
        <v/>
      </c>
      <c r="G1032" s="189"/>
      <c r="H1032" s="189"/>
      <c r="I1032" s="189"/>
      <c r="J1032" s="189"/>
      <c r="K1032" s="189"/>
      <c r="L1032" s="189"/>
      <c r="M1032" s="189"/>
      <c r="N1032" s="189"/>
      <c r="O1032" s="211"/>
      <c r="P1032" s="210"/>
    </row>
    <row r="1033" spans="2:16" s="191" customFormat="1" ht="15.75" x14ac:dyDescent="0.25">
      <c r="B1033" s="189"/>
      <c r="C1033" s="190"/>
      <c r="D1033" s="190" t="str">
        <f t="shared" si="32"/>
        <v/>
      </c>
      <c r="E1033" s="189" t="str">
        <f t="shared" si="33"/>
        <v/>
      </c>
      <c r="F1033" s="189" t="str">
        <f>IF(ISNA(VLOOKUP(D1033,'Standard Smelter Names'!$B$3:$E$187,4,FALSE)),"",VLOOKUP(D1033,'Standard Smelter Names'!$B$3:$E$187,4,FALSE))</f>
        <v/>
      </c>
      <c r="G1033" s="189"/>
      <c r="H1033" s="189"/>
      <c r="I1033" s="189"/>
      <c r="J1033" s="189"/>
      <c r="K1033" s="189"/>
      <c r="L1033" s="189"/>
      <c r="M1033" s="189"/>
      <c r="N1033" s="189"/>
      <c r="O1033" s="211"/>
      <c r="P1033" s="210"/>
    </row>
    <row r="1034" spans="2:16" s="191" customFormat="1" ht="15.75" x14ac:dyDescent="0.25">
      <c r="B1034" s="189"/>
      <c r="C1034" s="190"/>
      <c r="D1034" s="190" t="str">
        <f t="shared" si="32"/>
        <v/>
      </c>
      <c r="E1034" s="189" t="str">
        <f t="shared" si="33"/>
        <v/>
      </c>
      <c r="F1034" s="189" t="str">
        <f>IF(ISNA(VLOOKUP(D1034,'Standard Smelter Names'!$B$3:$E$187,4,FALSE)),"",VLOOKUP(D1034,'Standard Smelter Names'!$B$3:$E$187,4,FALSE))</f>
        <v/>
      </c>
      <c r="G1034" s="189"/>
      <c r="H1034" s="189"/>
      <c r="I1034" s="189"/>
      <c r="J1034" s="189"/>
      <c r="K1034" s="189"/>
      <c r="L1034" s="189"/>
      <c r="M1034" s="189"/>
      <c r="N1034" s="189"/>
      <c r="O1034" s="211"/>
      <c r="P1034" s="210"/>
    </row>
    <row r="1035" spans="2:16" s="191" customFormat="1" ht="15.75" x14ac:dyDescent="0.25">
      <c r="B1035" s="189"/>
      <c r="C1035" s="190"/>
      <c r="D1035" s="190" t="str">
        <f t="shared" si="32"/>
        <v/>
      </c>
      <c r="E1035" s="189" t="str">
        <f t="shared" si="33"/>
        <v/>
      </c>
      <c r="F1035" s="189" t="str">
        <f>IF(ISNA(VLOOKUP(D1035,'Standard Smelter Names'!$B$3:$E$187,4,FALSE)),"",VLOOKUP(D1035,'Standard Smelter Names'!$B$3:$E$187,4,FALSE))</f>
        <v/>
      </c>
      <c r="G1035" s="189"/>
      <c r="H1035" s="189"/>
      <c r="I1035" s="189"/>
      <c r="J1035" s="189"/>
      <c r="K1035" s="189"/>
      <c r="L1035" s="189"/>
      <c r="M1035" s="189"/>
      <c r="N1035" s="189"/>
      <c r="O1035" s="211"/>
      <c r="P1035" s="210"/>
    </row>
    <row r="1036" spans="2:16" s="191" customFormat="1" ht="15.75" x14ac:dyDescent="0.25">
      <c r="B1036" s="189"/>
      <c r="C1036" s="190"/>
      <c r="D1036" s="190" t="str">
        <f t="shared" si="32"/>
        <v/>
      </c>
      <c r="E1036" s="189" t="str">
        <f t="shared" si="33"/>
        <v/>
      </c>
      <c r="F1036" s="189" t="str">
        <f>IF(ISNA(VLOOKUP(D1036,'Standard Smelter Names'!$B$3:$E$187,4,FALSE)),"",VLOOKUP(D1036,'Standard Smelter Names'!$B$3:$E$187,4,FALSE))</f>
        <v/>
      </c>
      <c r="G1036" s="189"/>
      <c r="H1036" s="189"/>
      <c r="I1036" s="189"/>
      <c r="J1036" s="189"/>
      <c r="K1036" s="189"/>
      <c r="L1036" s="189"/>
      <c r="M1036" s="189"/>
      <c r="N1036" s="189"/>
      <c r="O1036" s="211"/>
      <c r="P1036" s="210"/>
    </row>
    <row r="1037" spans="2:16" s="191" customFormat="1" ht="15.75" x14ac:dyDescent="0.25">
      <c r="B1037" s="189"/>
      <c r="C1037" s="190"/>
      <c r="D1037" s="190" t="str">
        <f t="shared" si="32"/>
        <v/>
      </c>
      <c r="E1037" s="189" t="str">
        <f t="shared" si="33"/>
        <v/>
      </c>
      <c r="F1037" s="189" t="str">
        <f>IF(ISNA(VLOOKUP(D1037,'Standard Smelter Names'!$B$3:$E$187,4,FALSE)),"",VLOOKUP(D1037,'Standard Smelter Names'!$B$3:$E$187,4,FALSE))</f>
        <v/>
      </c>
      <c r="G1037" s="189"/>
      <c r="H1037" s="189"/>
      <c r="I1037" s="189"/>
      <c r="J1037" s="189"/>
      <c r="K1037" s="189"/>
      <c r="L1037" s="189"/>
      <c r="M1037" s="189"/>
      <c r="N1037" s="189"/>
      <c r="O1037" s="211"/>
      <c r="P1037" s="210"/>
    </row>
    <row r="1038" spans="2:16" s="191" customFormat="1" ht="15.75" x14ac:dyDescent="0.25">
      <c r="B1038" s="189"/>
      <c r="C1038" s="190"/>
      <c r="D1038" s="190" t="str">
        <f t="shared" si="32"/>
        <v/>
      </c>
      <c r="E1038" s="189" t="str">
        <f t="shared" si="33"/>
        <v/>
      </c>
      <c r="F1038" s="189" t="str">
        <f>IF(ISNA(VLOOKUP(D1038,'Standard Smelter Names'!$B$3:$E$187,4,FALSE)),"",VLOOKUP(D1038,'Standard Smelter Names'!$B$3:$E$187,4,FALSE))</f>
        <v/>
      </c>
      <c r="G1038" s="189"/>
      <c r="H1038" s="189"/>
      <c r="I1038" s="189"/>
      <c r="J1038" s="189"/>
      <c r="K1038" s="189"/>
      <c r="L1038" s="189"/>
      <c r="M1038" s="189"/>
      <c r="N1038" s="189"/>
      <c r="O1038" s="211"/>
      <c r="P1038" s="210"/>
    </row>
    <row r="1039" spans="2:16" s="191" customFormat="1" ht="15.75" x14ac:dyDescent="0.25">
      <c r="B1039" s="189"/>
      <c r="C1039" s="190"/>
      <c r="D1039" s="190" t="str">
        <f t="shared" si="32"/>
        <v/>
      </c>
      <c r="E1039" s="189" t="str">
        <f t="shared" si="33"/>
        <v/>
      </c>
      <c r="F1039" s="189" t="str">
        <f>IF(ISNA(VLOOKUP(D1039,'Standard Smelter Names'!$B$3:$E$187,4,FALSE)),"",VLOOKUP(D1039,'Standard Smelter Names'!$B$3:$E$187,4,FALSE))</f>
        <v/>
      </c>
      <c r="G1039" s="189"/>
      <c r="H1039" s="189"/>
      <c r="I1039" s="189"/>
      <c r="J1039" s="189"/>
      <c r="K1039" s="189"/>
      <c r="L1039" s="189"/>
      <c r="M1039" s="189"/>
      <c r="N1039" s="189"/>
      <c r="O1039" s="211"/>
      <c r="P1039" s="210"/>
    </row>
    <row r="1040" spans="2:16" s="191" customFormat="1" ht="15.75" x14ac:dyDescent="0.25">
      <c r="B1040" s="189"/>
      <c r="C1040" s="190"/>
      <c r="D1040" s="190" t="str">
        <f t="shared" si="32"/>
        <v/>
      </c>
      <c r="E1040" s="189" t="str">
        <f t="shared" si="33"/>
        <v/>
      </c>
      <c r="F1040" s="189" t="str">
        <f>IF(ISNA(VLOOKUP(D1040,'Standard Smelter Names'!$B$3:$E$187,4,FALSE)),"",VLOOKUP(D1040,'Standard Smelter Names'!$B$3:$E$187,4,FALSE))</f>
        <v/>
      </c>
      <c r="G1040" s="189"/>
      <c r="H1040" s="189"/>
      <c r="I1040" s="189"/>
      <c r="J1040" s="189"/>
      <c r="K1040" s="189"/>
      <c r="L1040" s="189"/>
      <c r="M1040" s="189"/>
      <c r="N1040" s="189"/>
      <c r="O1040" s="211"/>
      <c r="P1040" s="210"/>
    </row>
    <row r="1041" spans="2:16" s="191" customFormat="1" ht="15.75" x14ac:dyDescent="0.25">
      <c r="B1041" s="189"/>
      <c r="C1041" s="190"/>
      <c r="D1041" s="190" t="str">
        <f t="shared" si="32"/>
        <v/>
      </c>
      <c r="E1041" s="189" t="str">
        <f t="shared" si="33"/>
        <v/>
      </c>
      <c r="F1041" s="189" t="str">
        <f>IF(ISNA(VLOOKUP(D1041,'Standard Smelter Names'!$B$3:$E$187,4,FALSE)),"",VLOOKUP(D1041,'Standard Smelter Names'!$B$3:$E$187,4,FALSE))</f>
        <v/>
      </c>
      <c r="G1041" s="189"/>
      <c r="H1041" s="189"/>
      <c r="I1041" s="189"/>
      <c r="J1041" s="189"/>
      <c r="K1041" s="189"/>
      <c r="L1041" s="189"/>
      <c r="M1041" s="189"/>
      <c r="N1041" s="189"/>
      <c r="O1041" s="211"/>
      <c r="P1041" s="210"/>
    </row>
    <row r="1042" spans="2:16" s="191" customFormat="1" ht="15.75" x14ac:dyDescent="0.25">
      <c r="B1042" s="189"/>
      <c r="C1042" s="190"/>
      <c r="D1042" s="190" t="str">
        <f t="shared" si="32"/>
        <v/>
      </c>
      <c r="E1042" s="189" t="str">
        <f t="shared" si="33"/>
        <v/>
      </c>
      <c r="F1042" s="189" t="str">
        <f>IF(ISNA(VLOOKUP(D1042,'Standard Smelter Names'!$B$3:$E$187,4,FALSE)),"",VLOOKUP(D1042,'Standard Smelter Names'!$B$3:$E$187,4,FALSE))</f>
        <v/>
      </c>
      <c r="G1042" s="189"/>
      <c r="H1042" s="189"/>
      <c r="I1042" s="189"/>
      <c r="J1042" s="189"/>
      <c r="K1042" s="189"/>
      <c r="L1042" s="189"/>
      <c r="M1042" s="189"/>
      <c r="N1042" s="189"/>
      <c r="O1042" s="211"/>
      <c r="P1042" s="210"/>
    </row>
    <row r="1043" spans="2:16" s="191" customFormat="1" ht="15.75" x14ac:dyDescent="0.25">
      <c r="B1043" s="189"/>
      <c r="C1043" s="190"/>
      <c r="D1043" s="190" t="str">
        <f t="shared" si="32"/>
        <v/>
      </c>
      <c r="E1043" s="189" t="str">
        <f t="shared" si="33"/>
        <v/>
      </c>
      <c r="F1043" s="189" t="str">
        <f>IF(ISNA(VLOOKUP(D1043,'Standard Smelter Names'!$B$3:$E$187,4,FALSE)),"",VLOOKUP(D1043,'Standard Smelter Names'!$B$3:$E$187,4,FALSE))</f>
        <v/>
      </c>
      <c r="G1043" s="189"/>
      <c r="H1043" s="189"/>
      <c r="I1043" s="189"/>
      <c r="J1043" s="189"/>
      <c r="K1043" s="189"/>
      <c r="L1043" s="189"/>
      <c r="M1043" s="189"/>
      <c r="N1043" s="189"/>
      <c r="O1043" s="211"/>
      <c r="P1043" s="210"/>
    </row>
    <row r="1044" spans="2:16" s="191" customFormat="1" ht="15.75" x14ac:dyDescent="0.25">
      <c r="B1044" s="189"/>
      <c r="C1044" s="190"/>
      <c r="D1044" s="190" t="str">
        <f t="shared" si="32"/>
        <v/>
      </c>
      <c r="E1044" s="189" t="str">
        <f t="shared" si="33"/>
        <v/>
      </c>
      <c r="F1044" s="189" t="str">
        <f>IF(ISNA(VLOOKUP(D1044,'Standard Smelter Names'!$B$3:$E$187,4,FALSE)),"",VLOOKUP(D1044,'Standard Smelter Names'!$B$3:$E$187,4,FALSE))</f>
        <v/>
      </c>
      <c r="G1044" s="189"/>
      <c r="H1044" s="189"/>
      <c r="I1044" s="189"/>
      <c r="J1044" s="189"/>
      <c r="K1044" s="189"/>
      <c r="L1044" s="189"/>
      <c r="M1044" s="189"/>
      <c r="N1044" s="189"/>
      <c r="O1044" s="211"/>
      <c r="P1044" s="210"/>
    </row>
    <row r="1045" spans="2:16" s="191" customFormat="1" ht="15.75" x14ac:dyDescent="0.25">
      <c r="B1045" s="189"/>
      <c r="C1045" s="190"/>
      <c r="D1045" s="190" t="str">
        <f t="shared" si="32"/>
        <v/>
      </c>
      <c r="E1045" s="189" t="str">
        <f t="shared" si="33"/>
        <v/>
      </c>
      <c r="F1045" s="189" t="str">
        <f>IF(ISNA(VLOOKUP(D1045,'Standard Smelter Names'!$B$3:$E$187,4,FALSE)),"",VLOOKUP(D1045,'Standard Smelter Names'!$B$3:$E$187,4,FALSE))</f>
        <v/>
      </c>
      <c r="G1045" s="189"/>
      <c r="H1045" s="189"/>
      <c r="I1045" s="189"/>
      <c r="J1045" s="189"/>
      <c r="K1045" s="189"/>
      <c r="L1045" s="189"/>
      <c r="M1045" s="189"/>
      <c r="N1045" s="189"/>
      <c r="O1045" s="211"/>
      <c r="P1045" s="210"/>
    </row>
    <row r="1046" spans="2:16" s="191" customFormat="1" ht="15.75" x14ac:dyDescent="0.25">
      <c r="B1046" s="189"/>
      <c r="C1046" s="190"/>
      <c r="D1046" s="190" t="str">
        <f t="shared" si="32"/>
        <v/>
      </c>
      <c r="E1046" s="189" t="str">
        <f t="shared" si="33"/>
        <v/>
      </c>
      <c r="F1046" s="189" t="str">
        <f>IF(ISNA(VLOOKUP(D1046,'Standard Smelter Names'!$B$3:$E$187,4,FALSE)),"",VLOOKUP(D1046,'Standard Smelter Names'!$B$3:$E$187,4,FALSE))</f>
        <v/>
      </c>
      <c r="G1046" s="189"/>
      <c r="H1046" s="189"/>
      <c r="I1046" s="189"/>
      <c r="J1046" s="189"/>
      <c r="K1046" s="189"/>
      <c r="L1046" s="189"/>
      <c r="M1046" s="189"/>
      <c r="N1046" s="189"/>
      <c r="O1046" s="211"/>
      <c r="P1046" s="210"/>
    </row>
    <row r="1047" spans="2:16" s="191" customFormat="1" ht="15.75" x14ac:dyDescent="0.25">
      <c r="B1047" s="189"/>
      <c r="C1047" s="190"/>
      <c r="D1047" s="190" t="str">
        <f t="shared" si="32"/>
        <v/>
      </c>
      <c r="E1047" s="189" t="str">
        <f t="shared" si="33"/>
        <v/>
      </c>
      <c r="F1047" s="189" t="str">
        <f>IF(ISNA(VLOOKUP(D1047,'Standard Smelter Names'!$B$3:$E$187,4,FALSE)),"",VLOOKUP(D1047,'Standard Smelter Names'!$B$3:$E$187,4,FALSE))</f>
        <v/>
      </c>
      <c r="G1047" s="189"/>
      <c r="H1047" s="189"/>
      <c r="I1047" s="189"/>
      <c r="J1047" s="189"/>
      <c r="K1047" s="189"/>
      <c r="L1047" s="189"/>
      <c r="M1047" s="189"/>
      <c r="N1047" s="189"/>
      <c r="O1047" s="211"/>
      <c r="P1047" s="210"/>
    </row>
    <row r="1048" spans="2:16" s="191" customFormat="1" ht="15.75" x14ac:dyDescent="0.25">
      <c r="B1048" s="189"/>
      <c r="C1048" s="190"/>
      <c r="D1048" s="190" t="str">
        <f t="shared" si="32"/>
        <v/>
      </c>
      <c r="E1048" s="189" t="str">
        <f t="shared" si="33"/>
        <v/>
      </c>
      <c r="F1048" s="189" t="str">
        <f>IF(ISNA(VLOOKUP(D1048,'Standard Smelter Names'!$B$3:$E$187,4,FALSE)),"",VLOOKUP(D1048,'Standard Smelter Names'!$B$3:$E$187,4,FALSE))</f>
        <v/>
      </c>
      <c r="G1048" s="189"/>
      <c r="H1048" s="189"/>
      <c r="I1048" s="189"/>
      <c r="J1048" s="189"/>
      <c r="K1048" s="189"/>
      <c r="L1048" s="189"/>
      <c r="M1048" s="189"/>
      <c r="N1048" s="189"/>
      <c r="O1048" s="211"/>
      <c r="P1048" s="210"/>
    </row>
    <row r="1049" spans="2:16" s="191" customFormat="1" ht="15.75" x14ac:dyDescent="0.25">
      <c r="B1049" s="189"/>
      <c r="C1049" s="190"/>
      <c r="D1049" s="190" t="str">
        <f t="shared" si="32"/>
        <v/>
      </c>
      <c r="E1049" s="189" t="str">
        <f t="shared" si="33"/>
        <v/>
      </c>
      <c r="F1049" s="189" t="str">
        <f>IF(ISNA(VLOOKUP(D1049,'Standard Smelter Names'!$B$3:$E$187,4,FALSE)),"",VLOOKUP(D1049,'Standard Smelter Names'!$B$3:$E$187,4,FALSE))</f>
        <v/>
      </c>
      <c r="G1049" s="189"/>
      <c r="H1049" s="189"/>
      <c r="I1049" s="189"/>
      <c r="J1049" s="189"/>
      <c r="K1049" s="189"/>
      <c r="L1049" s="189"/>
      <c r="M1049" s="189"/>
      <c r="N1049" s="189"/>
      <c r="O1049" s="211"/>
      <c r="P1049" s="210"/>
    </row>
    <row r="1050" spans="2:16" s="191" customFormat="1" ht="15.75" x14ac:dyDescent="0.25">
      <c r="B1050" s="189"/>
      <c r="C1050" s="190"/>
      <c r="D1050" s="190" t="str">
        <f t="shared" si="32"/>
        <v/>
      </c>
      <c r="E1050" s="189" t="str">
        <f t="shared" si="33"/>
        <v/>
      </c>
      <c r="F1050" s="189" t="str">
        <f>IF(ISNA(VLOOKUP(D1050,'Standard Smelter Names'!$B$3:$E$187,4,FALSE)),"",VLOOKUP(D1050,'Standard Smelter Names'!$B$3:$E$187,4,FALSE))</f>
        <v/>
      </c>
      <c r="G1050" s="189"/>
      <c r="H1050" s="189"/>
      <c r="I1050" s="189"/>
      <c r="J1050" s="189"/>
      <c r="K1050" s="189"/>
      <c r="L1050" s="189"/>
      <c r="M1050" s="189"/>
      <c r="N1050" s="189"/>
      <c r="O1050" s="211"/>
      <c r="P1050" s="210"/>
    </row>
    <row r="1051" spans="2:16" s="191" customFormat="1" ht="15.75" x14ac:dyDescent="0.25">
      <c r="B1051" s="189"/>
      <c r="C1051" s="190"/>
      <c r="D1051" s="190" t="str">
        <f t="shared" si="32"/>
        <v/>
      </c>
      <c r="E1051" s="189" t="str">
        <f t="shared" si="33"/>
        <v/>
      </c>
      <c r="F1051" s="189" t="str">
        <f>IF(ISNA(VLOOKUP(D1051,'Standard Smelter Names'!$B$3:$E$187,4,FALSE)),"",VLOOKUP(D1051,'Standard Smelter Names'!$B$3:$E$187,4,FALSE))</f>
        <v/>
      </c>
      <c r="G1051" s="189"/>
      <c r="H1051" s="189"/>
      <c r="I1051" s="189"/>
      <c r="J1051" s="189"/>
      <c r="K1051" s="189"/>
      <c r="L1051" s="189"/>
      <c r="M1051" s="189"/>
      <c r="N1051" s="189"/>
      <c r="O1051" s="211"/>
      <c r="P1051" s="210"/>
    </row>
    <row r="1052" spans="2:16" s="191" customFormat="1" ht="15.75" x14ac:dyDescent="0.25">
      <c r="B1052" s="189"/>
      <c r="C1052" s="190"/>
      <c r="D1052" s="190" t="str">
        <f t="shared" si="32"/>
        <v/>
      </c>
      <c r="E1052" s="189" t="str">
        <f t="shared" si="33"/>
        <v/>
      </c>
      <c r="F1052" s="189" t="str">
        <f>IF(ISNA(VLOOKUP(D1052,'Standard Smelter Names'!$B$3:$E$187,4,FALSE)),"",VLOOKUP(D1052,'Standard Smelter Names'!$B$3:$E$187,4,FALSE))</f>
        <v/>
      </c>
      <c r="G1052" s="189"/>
      <c r="H1052" s="189"/>
      <c r="I1052" s="189"/>
      <c r="J1052" s="189"/>
      <c r="K1052" s="189"/>
      <c r="L1052" s="189"/>
      <c r="M1052" s="189"/>
      <c r="N1052" s="189"/>
      <c r="O1052" s="211"/>
      <c r="P1052" s="210"/>
    </row>
    <row r="1053" spans="2:16" s="191" customFormat="1" ht="15.75" x14ac:dyDescent="0.25">
      <c r="B1053" s="189"/>
      <c r="C1053" s="190"/>
      <c r="D1053" s="190" t="str">
        <f t="shared" si="32"/>
        <v/>
      </c>
      <c r="E1053" s="189" t="str">
        <f t="shared" si="33"/>
        <v/>
      </c>
      <c r="F1053" s="189" t="str">
        <f>IF(ISNA(VLOOKUP(D1053,'Standard Smelter Names'!$B$3:$E$187,4,FALSE)),"",VLOOKUP(D1053,'Standard Smelter Names'!$B$3:$E$187,4,FALSE))</f>
        <v/>
      </c>
      <c r="G1053" s="189"/>
      <c r="H1053" s="189"/>
      <c r="I1053" s="189"/>
      <c r="J1053" s="189"/>
      <c r="K1053" s="189"/>
      <c r="L1053" s="189"/>
      <c r="M1053" s="189"/>
      <c r="N1053" s="189"/>
      <c r="O1053" s="211"/>
      <c r="P1053" s="210"/>
    </row>
    <row r="1054" spans="2:16" s="191" customFormat="1" ht="15.75" x14ac:dyDescent="0.25">
      <c r="B1054" s="189"/>
      <c r="C1054" s="190"/>
      <c r="D1054" s="190" t="str">
        <f t="shared" si="32"/>
        <v/>
      </c>
      <c r="E1054" s="189" t="str">
        <f t="shared" si="33"/>
        <v/>
      </c>
      <c r="F1054" s="189" t="str">
        <f>IF(ISNA(VLOOKUP(D1054,'Standard Smelter Names'!$B$3:$E$187,4,FALSE)),"",VLOOKUP(D1054,'Standard Smelter Names'!$B$3:$E$187,4,FALSE))</f>
        <v/>
      </c>
      <c r="G1054" s="189"/>
      <c r="H1054" s="189"/>
      <c r="I1054" s="189"/>
      <c r="J1054" s="189"/>
      <c r="K1054" s="189"/>
      <c r="L1054" s="189"/>
      <c r="M1054" s="189"/>
      <c r="N1054" s="189"/>
      <c r="O1054" s="211"/>
      <c r="P1054" s="210"/>
    </row>
    <row r="1055" spans="2:16" s="191" customFormat="1" ht="15.75" x14ac:dyDescent="0.25">
      <c r="B1055" s="189"/>
      <c r="C1055" s="190"/>
      <c r="D1055" s="190" t="str">
        <f t="shared" si="32"/>
        <v/>
      </c>
      <c r="E1055" s="189" t="str">
        <f t="shared" si="33"/>
        <v/>
      </c>
      <c r="F1055" s="189" t="str">
        <f>IF(ISNA(VLOOKUP(D1055,'Standard Smelter Names'!$B$3:$E$187,4,FALSE)),"",VLOOKUP(D1055,'Standard Smelter Names'!$B$3:$E$187,4,FALSE))</f>
        <v/>
      </c>
      <c r="G1055" s="189"/>
      <c r="H1055" s="189"/>
      <c r="I1055" s="189"/>
      <c r="J1055" s="189"/>
      <c r="K1055" s="189"/>
      <c r="L1055" s="189"/>
      <c r="M1055" s="189"/>
      <c r="N1055" s="189"/>
      <c r="O1055" s="211"/>
      <c r="P1055" s="210"/>
    </row>
    <row r="1056" spans="2:16" s="191" customFormat="1" ht="15.75" x14ac:dyDescent="0.25">
      <c r="B1056" s="189"/>
      <c r="C1056" s="190"/>
      <c r="D1056" s="190" t="str">
        <f t="shared" si="32"/>
        <v/>
      </c>
      <c r="E1056" s="189" t="str">
        <f t="shared" si="33"/>
        <v/>
      </c>
      <c r="F1056" s="189" t="str">
        <f>IF(ISNA(VLOOKUP(D1056,'Standard Smelter Names'!$B$3:$E$187,4,FALSE)),"",VLOOKUP(D1056,'Standard Smelter Names'!$B$3:$E$187,4,FALSE))</f>
        <v/>
      </c>
      <c r="G1056" s="189"/>
      <c r="H1056" s="189"/>
      <c r="I1056" s="189"/>
      <c r="J1056" s="189"/>
      <c r="K1056" s="189"/>
      <c r="L1056" s="189"/>
      <c r="M1056" s="189"/>
      <c r="N1056" s="189"/>
      <c r="O1056" s="211"/>
      <c r="P1056" s="210"/>
    </row>
    <row r="1057" spans="2:16" s="191" customFormat="1" ht="15.75" x14ac:dyDescent="0.25">
      <c r="B1057" s="189"/>
      <c r="C1057" s="190"/>
      <c r="D1057" s="190" t="str">
        <f t="shared" si="32"/>
        <v/>
      </c>
      <c r="E1057" s="189" t="str">
        <f t="shared" si="33"/>
        <v/>
      </c>
      <c r="F1057" s="189" t="str">
        <f>IF(ISNA(VLOOKUP(D1057,'Standard Smelter Names'!$B$3:$E$187,4,FALSE)),"",VLOOKUP(D1057,'Standard Smelter Names'!$B$3:$E$187,4,FALSE))</f>
        <v/>
      </c>
      <c r="G1057" s="189"/>
      <c r="H1057" s="189"/>
      <c r="I1057" s="189"/>
      <c r="J1057" s="189"/>
      <c r="K1057" s="189"/>
      <c r="L1057" s="189"/>
      <c r="M1057" s="189"/>
      <c r="N1057" s="189"/>
      <c r="O1057" s="211"/>
      <c r="P1057" s="210"/>
    </row>
    <row r="1058" spans="2:16" s="191" customFormat="1" ht="15.75" x14ac:dyDescent="0.25">
      <c r="B1058" s="189"/>
      <c r="C1058" s="190"/>
      <c r="D1058" s="190" t="str">
        <f t="shared" si="32"/>
        <v/>
      </c>
      <c r="E1058" s="189" t="str">
        <f t="shared" si="33"/>
        <v/>
      </c>
      <c r="F1058" s="189" t="str">
        <f>IF(ISNA(VLOOKUP(D1058,'Standard Smelter Names'!$B$3:$E$187,4,FALSE)),"",VLOOKUP(D1058,'Standard Smelter Names'!$B$3:$E$187,4,FALSE))</f>
        <v/>
      </c>
      <c r="G1058" s="189"/>
      <c r="H1058" s="189"/>
      <c r="I1058" s="189"/>
      <c r="J1058" s="189"/>
      <c r="K1058" s="189"/>
      <c r="L1058" s="189"/>
      <c r="M1058" s="189"/>
      <c r="N1058" s="189"/>
      <c r="O1058" s="211"/>
      <c r="P1058" s="210"/>
    </row>
    <row r="1059" spans="2:16" s="191" customFormat="1" ht="15.75" x14ac:dyDescent="0.25">
      <c r="B1059" s="189"/>
      <c r="C1059" s="190"/>
      <c r="D1059" s="190" t="str">
        <f t="shared" si="32"/>
        <v/>
      </c>
      <c r="E1059" s="189" t="str">
        <f t="shared" si="33"/>
        <v/>
      </c>
      <c r="F1059" s="189" t="str">
        <f>IF(ISNA(VLOOKUP(D1059,'Standard Smelter Names'!$B$3:$E$187,4,FALSE)),"",VLOOKUP(D1059,'Standard Smelter Names'!$B$3:$E$187,4,FALSE))</f>
        <v/>
      </c>
      <c r="G1059" s="189"/>
      <c r="H1059" s="189"/>
      <c r="I1059" s="189"/>
      <c r="J1059" s="189"/>
      <c r="K1059" s="189"/>
      <c r="L1059" s="189"/>
      <c r="M1059" s="189"/>
      <c r="N1059" s="189"/>
      <c r="O1059" s="211"/>
      <c r="P1059" s="210"/>
    </row>
    <row r="1060" spans="2:16" s="191" customFormat="1" ht="15.75" x14ac:dyDescent="0.25">
      <c r="B1060" s="189"/>
      <c r="C1060" s="190"/>
      <c r="D1060" s="190" t="str">
        <f t="shared" si="32"/>
        <v/>
      </c>
      <c r="E1060" s="189" t="str">
        <f t="shared" si="33"/>
        <v/>
      </c>
      <c r="F1060" s="189" t="str">
        <f>IF(ISNA(VLOOKUP(D1060,'Standard Smelter Names'!$B$3:$E$187,4,FALSE)),"",VLOOKUP(D1060,'Standard Smelter Names'!$B$3:$E$187,4,FALSE))</f>
        <v/>
      </c>
      <c r="G1060" s="189"/>
      <c r="H1060" s="189"/>
      <c r="I1060" s="189"/>
      <c r="J1060" s="189"/>
      <c r="K1060" s="189"/>
      <c r="L1060" s="189"/>
      <c r="M1060" s="189"/>
      <c r="N1060" s="189"/>
      <c r="O1060" s="211"/>
      <c r="P1060" s="210"/>
    </row>
    <row r="1061" spans="2:16" s="191" customFormat="1" ht="15.75" x14ac:dyDescent="0.25">
      <c r="B1061" s="189"/>
      <c r="C1061" s="190"/>
      <c r="D1061" s="190" t="str">
        <f t="shared" si="32"/>
        <v/>
      </c>
      <c r="E1061" s="189" t="str">
        <f t="shared" si="33"/>
        <v/>
      </c>
      <c r="F1061" s="189" t="str">
        <f>IF(ISNA(VLOOKUP(D1061,'Standard Smelter Names'!$B$3:$E$187,4,FALSE)),"",VLOOKUP(D1061,'Standard Smelter Names'!$B$3:$E$187,4,FALSE))</f>
        <v/>
      </c>
      <c r="G1061" s="189"/>
      <c r="H1061" s="189"/>
      <c r="I1061" s="189"/>
      <c r="J1061" s="189"/>
      <c r="K1061" s="189"/>
      <c r="L1061" s="189"/>
      <c r="M1061" s="189"/>
      <c r="N1061" s="189"/>
      <c r="O1061" s="211"/>
      <c r="P1061" s="210"/>
    </row>
    <row r="1062" spans="2:16" s="191" customFormat="1" ht="15.75" x14ac:dyDescent="0.25">
      <c r="B1062" s="189"/>
      <c r="C1062" s="190"/>
      <c r="D1062" s="190" t="str">
        <f t="shared" si="32"/>
        <v/>
      </c>
      <c r="E1062" s="189" t="str">
        <f t="shared" si="33"/>
        <v/>
      </c>
      <c r="F1062" s="189" t="str">
        <f>IF(ISNA(VLOOKUP(D1062,'Standard Smelter Names'!$B$3:$E$187,4,FALSE)),"",VLOOKUP(D1062,'Standard Smelter Names'!$B$3:$E$187,4,FALSE))</f>
        <v/>
      </c>
      <c r="G1062" s="189"/>
      <c r="H1062" s="189"/>
      <c r="I1062" s="189"/>
      <c r="J1062" s="189"/>
      <c r="K1062" s="189"/>
      <c r="L1062" s="189"/>
      <c r="M1062" s="189"/>
      <c r="N1062" s="189"/>
      <c r="O1062" s="211"/>
      <c r="P1062" s="210"/>
    </row>
    <row r="1063" spans="2:16" s="191" customFormat="1" ht="15.75" x14ac:dyDescent="0.25">
      <c r="B1063" s="189"/>
      <c r="C1063" s="190"/>
      <c r="D1063" s="190" t="str">
        <f t="shared" si="32"/>
        <v/>
      </c>
      <c r="E1063" s="189" t="str">
        <f t="shared" si="33"/>
        <v/>
      </c>
      <c r="F1063" s="189" t="str">
        <f>IF(ISNA(VLOOKUP(D1063,'Standard Smelter Names'!$B$3:$E$187,4,FALSE)),"",VLOOKUP(D1063,'Standard Smelter Names'!$B$3:$E$187,4,FALSE))</f>
        <v/>
      </c>
      <c r="G1063" s="189"/>
      <c r="H1063" s="189"/>
      <c r="I1063" s="189"/>
      <c r="J1063" s="189"/>
      <c r="K1063" s="189"/>
      <c r="L1063" s="189"/>
      <c r="M1063" s="189"/>
      <c r="N1063" s="189"/>
      <c r="O1063" s="211"/>
      <c r="P1063" s="210"/>
    </row>
    <row r="1064" spans="2:16" s="191" customFormat="1" ht="15.75" x14ac:dyDescent="0.25">
      <c r="B1064" s="189"/>
      <c r="C1064" s="190"/>
      <c r="D1064" s="190" t="str">
        <f t="shared" si="32"/>
        <v/>
      </c>
      <c r="E1064" s="189" t="str">
        <f t="shared" si="33"/>
        <v/>
      </c>
      <c r="F1064" s="189" t="str">
        <f>IF(ISNA(VLOOKUP(D1064,'Standard Smelter Names'!$B$3:$E$187,4,FALSE)),"",VLOOKUP(D1064,'Standard Smelter Names'!$B$3:$E$187,4,FALSE))</f>
        <v/>
      </c>
      <c r="G1064" s="189"/>
      <c r="H1064" s="189"/>
      <c r="I1064" s="189"/>
      <c r="J1064" s="189"/>
      <c r="K1064" s="189"/>
      <c r="L1064" s="189"/>
      <c r="M1064" s="189"/>
      <c r="N1064" s="189"/>
      <c r="O1064" s="211"/>
      <c r="P1064" s="210"/>
    </row>
    <row r="1065" spans="2:16" s="191" customFormat="1" ht="15.75" x14ac:dyDescent="0.25">
      <c r="B1065" s="189"/>
      <c r="C1065" s="190"/>
      <c r="D1065" s="190" t="str">
        <f t="shared" si="32"/>
        <v/>
      </c>
      <c r="E1065" s="189" t="str">
        <f t="shared" si="33"/>
        <v/>
      </c>
      <c r="F1065" s="189" t="str">
        <f>IF(ISNA(VLOOKUP(D1065,'Standard Smelter Names'!$B$3:$E$187,4,FALSE)),"",VLOOKUP(D1065,'Standard Smelter Names'!$B$3:$E$187,4,FALSE))</f>
        <v/>
      </c>
      <c r="G1065" s="189"/>
      <c r="H1065" s="189"/>
      <c r="I1065" s="189"/>
      <c r="J1065" s="189"/>
      <c r="K1065" s="189"/>
      <c r="L1065" s="189"/>
      <c r="M1065" s="189"/>
      <c r="N1065" s="189"/>
      <c r="O1065" s="211"/>
      <c r="P1065" s="210"/>
    </row>
    <row r="1066" spans="2:16" s="191" customFormat="1" ht="15.75" x14ac:dyDescent="0.25">
      <c r="B1066" s="189"/>
      <c r="C1066" s="190"/>
      <c r="D1066" s="190" t="str">
        <f t="shared" si="32"/>
        <v/>
      </c>
      <c r="E1066" s="189" t="str">
        <f t="shared" si="33"/>
        <v/>
      </c>
      <c r="F1066" s="189" t="str">
        <f>IF(ISNA(VLOOKUP(D1066,'Standard Smelter Names'!$B$3:$E$187,4,FALSE)),"",VLOOKUP(D1066,'Standard Smelter Names'!$B$3:$E$187,4,FALSE))</f>
        <v/>
      </c>
      <c r="G1066" s="189"/>
      <c r="H1066" s="189"/>
      <c r="I1066" s="189"/>
      <c r="J1066" s="189"/>
      <c r="K1066" s="189"/>
      <c r="L1066" s="189"/>
      <c r="M1066" s="189"/>
      <c r="N1066" s="189"/>
      <c r="O1066" s="211"/>
      <c r="P1066" s="210"/>
    </row>
    <row r="1067" spans="2:16" s="191" customFormat="1" ht="15.75" x14ac:dyDescent="0.25">
      <c r="B1067" s="189"/>
      <c r="C1067" s="190"/>
      <c r="D1067" s="190" t="str">
        <f t="shared" si="32"/>
        <v/>
      </c>
      <c r="E1067" s="189" t="str">
        <f t="shared" si="33"/>
        <v/>
      </c>
      <c r="F1067" s="189" t="str">
        <f>IF(ISNA(VLOOKUP(D1067,'Standard Smelter Names'!$B$3:$E$187,4,FALSE)),"",VLOOKUP(D1067,'Standard Smelter Names'!$B$3:$E$187,4,FALSE))</f>
        <v/>
      </c>
      <c r="G1067" s="189"/>
      <c r="H1067" s="189"/>
      <c r="I1067" s="189"/>
      <c r="J1067" s="189"/>
      <c r="K1067" s="189"/>
      <c r="L1067" s="189"/>
      <c r="M1067" s="189"/>
      <c r="N1067" s="189"/>
      <c r="O1067" s="211"/>
      <c r="P1067" s="210"/>
    </row>
    <row r="1068" spans="2:16" s="191" customFormat="1" ht="15.75" x14ac:dyDescent="0.25">
      <c r="B1068" s="189"/>
      <c r="C1068" s="190"/>
      <c r="D1068" s="190" t="str">
        <f t="shared" si="32"/>
        <v/>
      </c>
      <c r="E1068" s="189" t="str">
        <f t="shared" si="33"/>
        <v/>
      </c>
      <c r="F1068" s="189" t="str">
        <f>IF(ISNA(VLOOKUP(D1068,'Standard Smelter Names'!$B$3:$E$187,4,FALSE)),"",VLOOKUP(D1068,'Standard Smelter Names'!$B$3:$E$187,4,FALSE))</f>
        <v/>
      </c>
      <c r="G1068" s="189"/>
      <c r="H1068" s="189"/>
      <c r="I1068" s="189"/>
      <c r="J1068" s="189"/>
      <c r="K1068" s="189"/>
      <c r="L1068" s="189"/>
      <c r="M1068" s="189"/>
      <c r="N1068" s="189"/>
      <c r="O1068" s="211"/>
      <c r="P1068" s="210"/>
    </row>
    <row r="1069" spans="2:16" s="191" customFormat="1" ht="15.75" x14ac:dyDescent="0.25">
      <c r="B1069" s="189"/>
      <c r="C1069" s="190"/>
      <c r="D1069" s="190" t="str">
        <f t="shared" si="32"/>
        <v/>
      </c>
      <c r="E1069" s="189" t="str">
        <f t="shared" si="33"/>
        <v/>
      </c>
      <c r="F1069" s="189" t="str">
        <f>IF(ISNA(VLOOKUP(D1069,'Standard Smelter Names'!$B$3:$E$187,4,FALSE)),"",VLOOKUP(D1069,'Standard Smelter Names'!$B$3:$E$187,4,FALSE))</f>
        <v/>
      </c>
      <c r="G1069" s="189"/>
      <c r="H1069" s="189"/>
      <c r="I1069" s="189"/>
      <c r="J1069" s="189"/>
      <c r="K1069" s="189"/>
      <c r="L1069" s="189"/>
      <c r="M1069" s="189"/>
      <c r="N1069" s="189"/>
      <c r="O1069" s="211"/>
      <c r="P1069" s="210"/>
    </row>
    <row r="1070" spans="2:16" s="191" customFormat="1" ht="15.75" x14ac:dyDescent="0.25">
      <c r="B1070" s="189"/>
      <c r="C1070" s="190"/>
      <c r="D1070" s="190" t="str">
        <f t="shared" si="32"/>
        <v/>
      </c>
      <c r="E1070" s="189" t="str">
        <f t="shared" si="33"/>
        <v/>
      </c>
      <c r="F1070" s="189" t="str">
        <f>IF(ISNA(VLOOKUP(D1070,'Standard Smelter Names'!$B$3:$E$187,4,FALSE)),"",VLOOKUP(D1070,'Standard Smelter Names'!$B$3:$E$187,4,FALSE))</f>
        <v/>
      </c>
      <c r="G1070" s="189"/>
      <c r="H1070" s="189"/>
      <c r="I1070" s="189"/>
      <c r="J1070" s="189"/>
      <c r="K1070" s="189"/>
      <c r="L1070" s="189"/>
      <c r="M1070" s="189"/>
      <c r="N1070" s="189"/>
      <c r="O1070" s="211"/>
      <c r="P1070" s="210"/>
    </row>
    <row r="1071" spans="2:16" s="191" customFormat="1" ht="15.75" x14ac:dyDescent="0.25">
      <c r="B1071" s="189"/>
      <c r="C1071" s="190"/>
      <c r="D1071" s="190" t="str">
        <f t="shared" si="32"/>
        <v/>
      </c>
      <c r="E1071" s="189" t="str">
        <f t="shared" si="33"/>
        <v/>
      </c>
      <c r="F1071" s="189" t="str">
        <f>IF(ISNA(VLOOKUP(D1071,'Standard Smelter Names'!$B$3:$E$187,4,FALSE)),"",VLOOKUP(D1071,'Standard Smelter Names'!$B$3:$E$187,4,FALSE))</f>
        <v/>
      </c>
      <c r="G1071" s="189"/>
      <c r="H1071" s="189"/>
      <c r="I1071" s="189"/>
      <c r="J1071" s="189"/>
      <c r="K1071" s="189"/>
      <c r="L1071" s="189"/>
      <c r="M1071" s="189"/>
      <c r="N1071" s="189"/>
      <c r="O1071" s="211"/>
      <c r="P1071" s="210"/>
    </row>
    <row r="1072" spans="2:16" s="191" customFormat="1" ht="15.75" x14ac:dyDescent="0.25">
      <c r="B1072" s="189"/>
      <c r="C1072" s="190"/>
      <c r="D1072" s="190" t="str">
        <f t="shared" si="32"/>
        <v/>
      </c>
      <c r="E1072" s="189" t="str">
        <f t="shared" si="33"/>
        <v/>
      </c>
      <c r="F1072" s="189" t="str">
        <f>IF(ISNA(VLOOKUP(D1072,'Standard Smelter Names'!$B$3:$E$187,4,FALSE)),"",VLOOKUP(D1072,'Standard Smelter Names'!$B$3:$E$187,4,FALSE))</f>
        <v/>
      </c>
      <c r="G1072" s="189"/>
      <c r="H1072" s="189"/>
      <c r="I1072" s="189"/>
      <c r="J1072" s="189"/>
      <c r="K1072" s="189"/>
      <c r="L1072" s="189"/>
      <c r="M1072" s="189"/>
      <c r="N1072" s="189"/>
      <c r="O1072" s="211"/>
      <c r="P1072" s="210"/>
    </row>
    <row r="1073" spans="2:16" s="191" customFormat="1" ht="15.75" x14ac:dyDescent="0.25">
      <c r="B1073" s="189"/>
      <c r="C1073" s="190"/>
      <c r="D1073" s="190" t="str">
        <f t="shared" si="32"/>
        <v/>
      </c>
      <c r="E1073" s="189" t="str">
        <f t="shared" si="33"/>
        <v/>
      </c>
      <c r="F1073" s="189" t="str">
        <f>IF(ISNA(VLOOKUP(D1073,'Standard Smelter Names'!$B$3:$E$187,4,FALSE)),"",VLOOKUP(D1073,'Standard Smelter Names'!$B$3:$E$187,4,FALSE))</f>
        <v/>
      </c>
      <c r="G1073" s="189"/>
      <c r="H1073" s="189"/>
      <c r="I1073" s="189"/>
      <c r="J1073" s="189"/>
      <c r="K1073" s="189"/>
      <c r="L1073" s="189"/>
      <c r="M1073" s="189"/>
      <c r="N1073" s="189"/>
      <c r="O1073" s="211"/>
      <c r="P1073" s="210"/>
    </row>
    <row r="1074" spans="2:16" s="191" customFormat="1" ht="15.75" x14ac:dyDescent="0.25">
      <c r="B1074" s="189"/>
      <c r="C1074" s="190"/>
      <c r="D1074" s="190" t="str">
        <f t="shared" si="32"/>
        <v/>
      </c>
      <c r="E1074" s="189" t="str">
        <f t="shared" si="33"/>
        <v/>
      </c>
      <c r="F1074" s="189" t="str">
        <f>IF(ISNA(VLOOKUP(D1074,'Standard Smelter Names'!$B$3:$E$187,4,FALSE)),"",VLOOKUP(D1074,'Standard Smelter Names'!$B$3:$E$187,4,FALSE))</f>
        <v/>
      </c>
      <c r="G1074" s="189"/>
      <c r="H1074" s="189"/>
      <c r="I1074" s="189"/>
      <c r="J1074" s="189"/>
      <c r="K1074" s="189"/>
      <c r="L1074" s="189"/>
      <c r="M1074" s="189"/>
      <c r="N1074" s="189"/>
      <c r="O1074" s="211"/>
      <c r="P1074" s="210"/>
    </row>
    <row r="1075" spans="2:16" s="191" customFormat="1" ht="15.75" x14ac:dyDescent="0.25">
      <c r="B1075" s="189"/>
      <c r="C1075" s="190"/>
      <c r="D1075" s="190" t="str">
        <f t="shared" si="32"/>
        <v/>
      </c>
      <c r="E1075" s="189" t="str">
        <f t="shared" si="33"/>
        <v/>
      </c>
      <c r="F1075" s="189" t="str">
        <f>IF(ISNA(VLOOKUP(D1075,'Standard Smelter Names'!$B$3:$E$187,4,FALSE)),"",VLOOKUP(D1075,'Standard Smelter Names'!$B$3:$E$187,4,FALSE))</f>
        <v/>
      </c>
      <c r="G1075" s="189"/>
      <c r="H1075" s="189"/>
      <c r="I1075" s="189"/>
      <c r="J1075" s="189"/>
      <c r="K1075" s="189"/>
      <c r="L1075" s="189"/>
      <c r="M1075" s="189"/>
      <c r="N1075" s="189"/>
      <c r="O1075" s="211"/>
      <c r="P1075" s="210"/>
    </row>
    <row r="1076" spans="2:16" s="191" customFormat="1" ht="15.75" x14ac:dyDescent="0.25">
      <c r="B1076" s="189"/>
      <c r="C1076" s="190"/>
      <c r="D1076" s="190" t="str">
        <f t="shared" si="32"/>
        <v/>
      </c>
      <c r="E1076" s="189" t="str">
        <f t="shared" si="33"/>
        <v/>
      </c>
      <c r="F1076" s="189" t="str">
        <f>IF(ISNA(VLOOKUP(D1076,'Standard Smelter Names'!$B$3:$E$187,4,FALSE)),"",VLOOKUP(D1076,'Standard Smelter Names'!$B$3:$E$187,4,FALSE))</f>
        <v/>
      </c>
      <c r="G1076" s="189"/>
      <c r="H1076" s="189"/>
      <c r="I1076" s="189"/>
      <c r="J1076" s="189"/>
      <c r="K1076" s="189"/>
      <c r="L1076" s="189"/>
      <c r="M1076" s="189"/>
      <c r="N1076" s="189"/>
      <c r="O1076" s="211"/>
      <c r="P1076" s="210"/>
    </row>
    <row r="1077" spans="2:16" s="191" customFormat="1" ht="15.75" x14ac:dyDescent="0.25">
      <c r="B1077" s="189"/>
      <c r="C1077" s="190"/>
      <c r="D1077" s="190" t="str">
        <f t="shared" si="32"/>
        <v/>
      </c>
      <c r="E1077" s="189" t="str">
        <f t="shared" si="33"/>
        <v/>
      </c>
      <c r="F1077" s="189" t="str">
        <f>IF(ISNA(VLOOKUP(D1077,'Standard Smelter Names'!$B$3:$E$187,4,FALSE)),"",VLOOKUP(D1077,'Standard Smelter Names'!$B$3:$E$187,4,FALSE))</f>
        <v/>
      </c>
      <c r="G1077" s="189"/>
      <c r="H1077" s="189"/>
      <c r="I1077" s="189"/>
      <c r="J1077" s="189"/>
      <c r="K1077" s="189"/>
      <c r="L1077" s="189"/>
      <c r="M1077" s="189"/>
      <c r="N1077" s="189"/>
      <c r="O1077" s="211"/>
      <c r="P1077" s="210"/>
    </row>
    <row r="1078" spans="2:16" s="191" customFormat="1" ht="15.75" x14ac:dyDescent="0.25">
      <c r="B1078" s="189"/>
      <c r="C1078" s="190"/>
      <c r="D1078" s="190" t="str">
        <f t="shared" si="32"/>
        <v/>
      </c>
      <c r="E1078" s="189" t="str">
        <f t="shared" si="33"/>
        <v/>
      </c>
      <c r="F1078" s="189" t="str">
        <f>IF(ISNA(VLOOKUP(D1078,'Standard Smelter Names'!$B$3:$E$187,4,FALSE)),"",VLOOKUP(D1078,'Standard Smelter Names'!$B$3:$E$187,4,FALSE))</f>
        <v/>
      </c>
      <c r="G1078" s="189"/>
      <c r="H1078" s="189"/>
      <c r="I1078" s="189"/>
      <c r="J1078" s="189"/>
      <c r="K1078" s="189"/>
      <c r="L1078" s="189"/>
      <c r="M1078" s="189"/>
      <c r="N1078" s="189"/>
      <c r="O1078" s="211"/>
      <c r="P1078" s="210"/>
    </row>
    <row r="1079" spans="2:16" s="191" customFormat="1" ht="15.75" x14ac:dyDescent="0.25">
      <c r="B1079" s="189"/>
      <c r="C1079" s="190"/>
      <c r="D1079" s="190" t="str">
        <f t="shared" si="32"/>
        <v/>
      </c>
      <c r="E1079" s="189" t="str">
        <f t="shared" si="33"/>
        <v/>
      </c>
      <c r="F1079" s="189" t="str">
        <f>IF(ISNA(VLOOKUP(D1079,'Standard Smelter Names'!$B$3:$E$187,4,FALSE)),"",VLOOKUP(D1079,'Standard Smelter Names'!$B$3:$E$187,4,FALSE))</f>
        <v/>
      </c>
      <c r="G1079" s="189"/>
      <c r="H1079" s="189"/>
      <c r="I1079" s="189"/>
      <c r="J1079" s="189"/>
      <c r="K1079" s="189"/>
      <c r="L1079" s="189"/>
      <c r="M1079" s="189"/>
      <c r="N1079" s="189"/>
      <c r="O1079" s="211"/>
      <c r="P1079" s="210"/>
    </row>
    <row r="1080" spans="2:16" s="191" customFormat="1" ht="15.75" x14ac:dyDescent="0.25">
      <c r="B1080" s="189"/>
      <c r="C1080" s="190"/>
      <c r="D1080" s="190" t="str">
        <f t="shared" si="32"/>
        <v/>
      </c>
      <c r="E1080" s="189" t="str">
        <f t="shared" si="33"/>
        <v/>
      </c>
      <c r="F1080" s="189" t="str">
        <f>IF(ISNA(VLOOKUP(D1080,'Standard Smelter Names'!$B$3:$E$187,4,FALSE)),"",VLOOKUP(D1080,'Standard Smelter Names'!$B$3:$E$187,4,FALSE))</f>
        <v/>
      </c>
      <c r="G1080" s="189"/>
      <c r="H1080" s="189"/>
      <c r="I1080" s="189"/>
      <c r="J1080" s="189"/>
      <c r="K1080" s="189"/>
      <c r="L1080" s="189"/>
      <c r="M1080" s="189"/>
      <c r="N1080" s="189"/>
      <c r="O1080" s="211"/>
      <c r="P1080" s="210"/>
    </row>
    <row r="1081" spans="2:16" s="191" customFormat="1" ht="15.75" x14ac:dyDescent="0.25">
      <c r="B1081" s="189"/>
      <c r="C1081" s="190"/>
      <c r="D1081" s="190" t="str">
        <f t="shared" si="32"/>
        <v/>
      </c>
      <c r="E1081" s="189" t="str">
        <f t="shared" si="33"/>
        <v/>
      </c>
      <c r="F1081" s="189" t="str">
        <f>IF(ISNA(VLOOKUP(D1081,'Standard Smelter Names'!$B$3:$E$187,4,FALSE)),"",VLOOKUP(D1081,'Standard Smelter Names'!$B$3:$E$187,4,FALSE))</f>
        <v/>
      </c>
      <c r="G1081" s="189"/>
      <c r="H1081" s="189"/>
      <c r="I1081" s="189"/>
      <c r="J1081" s="189"/>
      <c r="K1081" s="189"/>
      <c r="L1081" s="189"/>
      <c r="M1081" s="189"/>
      <c r="N1081" s="189"/>
      <c r="O1081" s="211"/>
      <c r="P1081" s="210"/>
    </row>
    <row r="1082" spans="2:16" s="191" customFormat="1" ht="15.75" x14ac:dyDescent="0.25">
      <c r="B1082" s="189"/>
      <c r="C1082" s="190"/>
      <c r="D1082" s="190" t="str">
        <f t="shared" si="32"/>
        <v/>
      </c>
      <c r="E1082" s="189" t="str">
        <f t="shared" si="33"/>
        <v/>
      </c>
      <c r="F1082" s="189" t="str">
        <f>IF(ISNA(VLOOKUP(D1082,'Standard Smelter Names'!$B$3:$E$187,4,FALSE)),"",VLOOKUP(D1082,'Standard Smelter Names'!$B$3:$E$187,4,FALSE))</f>
        <v/>
      </c>
      <c r="G1082" s="189"/>
      <c r="H1082" s="189"/>
      <c r="I1082" s="189"/>
      <c r="J1082" s="189"/>
      <c r="K1082" s="189"/>
      <c r="L1082" s="189"/>
      <c r="M1082" s="189"/>
      <c r="N1082" s="189"/>
      <c r="O1082" s="211"/>
      <c r="P1082" s="210"/>
    </row>
    <row r="1083" spans="2:16" s="191" customFormat="1" ht="15.75" x14ac:dyDescent="0.25">
      <c r="B1083" s="189"/>
      <c r="C1083" s="190"/>
      <c r="D1083" s="190" t="str">
        <f t="shared" si="32"/>
        <v/>
      </c>
      <c r="E1083" s="189" t="str">
        <f t="shared" si="33"/>
        <v/>
      </c>
      <c r="F1083" s="189" t="str">
        <f>IF(ISNA(VLOOKUP(D1083,'Standard Smelter Names'!$B$3:$E$187,4,FALSE)),"",VLOOKUP(D1083,'Standard Smelter Names'!$B$3:$E$187,4,FALSE))</f>
        <v/>
      </c>
      <c r="G1083" s="189"/>
      <c r="H1083" s="189"/>
      <c r="I1083" s="189"/>
      <c r="J1083" s="189"/>
      <c r="K1083" s="189"/>
      <c r="L1083" s="189"/>
      <c r="M1083" s="189"/>
      <c r="N1083" s="189"/>
      <c r="O1083" s="211"/>
      <c r="P1083" s="210"/>
    </row>
    <row r="1084" spans="2:16" s="191" customFormat="1" ht="15.75" x14ac:dyDescent="0.25">
      <c r="B1084" s="189"/>
      <c r="C1084" s="190"/>
      <c r="D1084" s="190" t="str">
        <f t="shared" si="32"/>
        <v/>
      </c>
      <c r="E1084" s="189" t="str">
        <f t="shared" si="33"/>
        <v/>
      </c>
      <c r="F1084" s="189" t="str">
        <f>IF(ISNA(VLOOKUP(D1084,'Standard Smelter Names'!$B$3:$E$187,4,FALSE)),"",VLOOKUP(D1084,'Standard Smelter Names'!$B$3:$E$187,4,FALSE))</f>
        <v/>
      </c>
      <c r="G1084" s="189"/>
      <c r="H1084" s="189"/>
      <c r="I1084" s="189"/>
      <c r="J1084" s="189"/>
      <c r="K1084" s="189"/>
      <c r="L1084" s="189"/>
      <c r="M1084" s="189"/>
      <c r="N1084" s="189"/>
      <c r="O1084" s="211"/>
      <c r="P1084" s="210"/>
    </row>
    <row r="1085" spans="2:16" s="191" customFormat="1" ht="15.75" x14ac:dyDescent="0.25">
      <c r="B1085" s="189"/>
      <c r="C1085" s="190"/>
      <c r="D1085" s="190" t="str">
        <f t="shared" si="32"/>
        <v/>
      </c>
      <c r="E1085" s="189" t="str">
        <f t="shared" si="33"/>
        <v/>
      </c>
      <c r="F1085" s="189" t="str">
        <f>IF(ISNA(VLOOKUP(D1085,'Standard Smelter Names'!$B$3:$E$187,4,FALSE)),"",VLOOKUP(D1085,'Standard Smelter Names'!$B$3:$E$187,4,FALSE))</f>
        <v/>
      </c>
      <c r="G1085" s="189"/>
      <c r="H1085" s="189"/>
      <c r="I1085" s="189"/>
      <c r="J1085" s="189"/>
      <c r="K1085" s="189"/>
      <c r="L1085" s="189"/>
      <c r="M1085" s="189"/>
      <c r="N1085" s="189"/>
      <c r="O1085" s="211"/>
      <c r="P1085" s="210"/>
    </row>
    <row r="1086" spans="2:16" s="191" customFormat="1" ht="15.75" x14ac:dyDescent="0.25">
      <c r="B1086" s="189"/>
      <c r="C1086" s="190"/>
      <c r="D1086" s="190" t="str">
        <f t="shared" si="32"/>
        <v/>
      </c>
      <c r="E1086" s="189" t="str">
        <f t="shared" si="33"/>
        <v/>
      </c>
      <c r="F1086" s="189" t="str">
        <f>IF(ISNA(VLOOKUP(D1086,'Standard Smelter Names'!$B$3:$E$187,4,FALSE)),"",VLOOKUP(D1086,'Standard Smelter Names'!$B$3:$E$187,4,FALSE))</f>
        <v/>
      </c>
      <c r="G1086" s="189"/>
      <c r="H1086" s="189"/>
      <c r="I1086" s="189"/>
      <c r="J1086" s="189"/>
      <c r="K1086" s="189"/>
      <c r="L1086" s="189"/>
      <c r="M1086" s="189"/>
      <c r="N1086" s="189"/>
      <c r="O1086" s="211"/>
      <c r="P1086" s="210"/>
    </row>
    <row r="1087" spans="2:16" s="191" customFormat="1" ht="15.75" x14ac:dyDescent="0.25">
      <c r="B1087" s="189"/>
      <c r="C1087" s="190"/>
      <c r="D1087" s="190" t="str">
        <f t="shared" si="32"/>
        <v/>
      </c>
      <c r="E1087" s="189" t="str">
        <f t="shared" si="33"/>
        <v/>
      </c>
      <c r="F1087" s="189" t="str">
        <f>IF(ISNA(VLOOKUP(D1087,'Standard Smelter Names'!$B$3:$E$187,4,FALSE)),"",VLOOKUP(D1087,'Standard Smelter Names'!$B$3:$E$187,4,FALSE))</f>
        <v/>
      </c>
      <c r="G1087" s="189"/>
      <c r="H1087" s="189"/>
      <c r="I1087" s="189"/>
      <c r="J1087" s="189"/>
      <c r="K1087" s="189"/>
      <c r="L1087" s="189"/>
      <c r="M1087" s="189"/>
      <c r="N1087" s="189"/>
      <c r="O1087" s="211"/>
      <c r="P1087" s="210"/>
    </row>
    <row r="1088" spans="2:16" s="191" customFormat="1" ht="15.75" x14ac:dyDescent="0.25">
      <c r="B1088" s="189"/>
      <c r="C1088" s="190"/>
      <c r="D1088" s="190" t="str">
        <f t="shared" si="32"/>
        <v/>
      </c>
      <c r="E1088" s="189" t="str">
        <f t="shared" si="33"/>
        <v/>
      </c>
      <c r="F1088" s="189" t="str">
        <f>IF(ISNA(VLOOKUP(D1088,'Standard Smelter Names'!$B$3:$E$187,4,FALSE)),"",VLOOKUP(D1088,'Standard Smelter Names'!$B$3:$E$187,4,FALSE))</f>
        <v/>
      </c>
      <c r="G1088" s="189"/>
      <c r="H1088" s="189"/>
      <c r="I1088" s="189"/>
      <c r="J1088" s="189"/>
      <c r="K1088" s="189"/>
      <c r="L1088" s="189"/>
      <c r="M1088" s="189"/>
      <c r="N1088" s="189"/>
      <c r="O1088" s="211"/>
      <c r="P1088" s="210"/>
    </row>
    <row r="1089" spans="2:16" s="191" customFormat="1" ht="15.75" x14ac:dyDescent="0.25">
      <c r="B1089" s="189"/>
      <c r="C1089" s="190"/>
      <c r="D1089" s="190" t="str">
        <f t="shared" si="32"/>
        <v/>
      </c>
      <c r="E1089" s="189" t="str">
        <f t="shared" si="33"/>
        <v/>
      </c>
      <c r="F1089" s="189" t="str">
        <f>IF(ISNA(VLOOKUP(D1089,'Standard Smelter Names'!$B$3:$E$187,4,FALSE)),"",VLOOKUP(D1089,'Standard Smelter Names'!$B$3:$E$187,4,FALSE))</f>
        <v/>
      </c>
      <c r="G1089" s="189"/>
      <c r="H1089" s="189"/>
      <c r="I1089" s="189"/>
      <c r="J1089" s="189"/>
      <c r="K1089" s="189"/>
      <c r="L1089" s="189"/>
      <c r="M1089" s="189"/>
      <c r="N1089" s="189"/>
      <c r="O1089" s="211"/>
      <c r="P1089" s="210"/>
    </row>
    <row r="1090" spans="2:16" s="191" customFormat="1" ht="15.75" x14ac:dyDescent="0.25">
      <c r="B1090" s="189"/>
      <c r="C1090" s="190"/>
      <c r="D1090" s="190" t="str">
        <f t="shared" si="32"/>
        <v/>
      </c>
      <c r="E1090" s="189" t="str">
        <f t="shared" si="33"/>
        <v/>
      </c>
      <c r="F1090" s="189" t="str">
        <f>IF(ISNA(VLOOKUP(D1090,'Standard Smelter Names'!$B$3:$E$187,4,FALSE)),"",VLOOKUP(D1090,'Standard Smelter Names'!$B$3:$E$187,4,FALSE))</f>
        <v/>
      </c>
      <c r="G1090" s="189"/>
      <c r="H1090" s="189"/>
      <c r="I1090" s="189"/>
      <c r="J1090" s="189"/>
      <c r="K1090" s="189"/>
      <c r="L1090" s="189"/>
      <c r="M1090" s="189"/>
      <c r="N1090" s="189"/>
      <c r="O1090" s="211"/>
      <c r="P1090" s="210"/>
    </row>
    <row r="1091" spans="2:16" s="191" customFormat="1" ht="15.75" x14ac:dyDescent="0.25">
      <c r="B1091" s="189"/>
      <c r="C1091" s="190"/>
      <c r="D1091" s="190" t="str">
        <f t="shared" si="32"/>
        <v/>
      </c>
      <c r="E1091" s="189" t="str">
        <f t="shared" si="33"/>
        <v/>
      </c>
      <c r="F1091" s="189" t="str">
        <f>IF(ISNA(VLOOKUP(D1091,'Standard Smelter Names'!$B$3:$E$187,4,FALSE)),"",VLOOKUP(D1091,'Standard Smelter Names'!$B$3:$E$187,4,FALSE))</f>
        <v/>
      </c>
      <c r="G1091" s="189"/>
      <c r="H1091" s="189"/>
      <c r="I1091" s="189"/>
      <c r="J1091" s="189"/>
      <c r="K1091" s="189"/>
      <c r="L1091" s="189"/>
      <c r="M1091" s="189"/>
      <c r="N1091" s="189"/>
      <c r="O1091" s="211"/>
      <c r="P1091" s="210"/>
    </row>
    <row r="1092" spans="2:16" s="191" customFormat="1" ht="15.75" x14ac:dyDescent="0.25">
      <c r="B1092" s="189"/>
      <c r="C1092" s="190"/>
      <c r="D1092" s="190" t="str">
        <f t="shared" si="32"/>
        <v/>
      </c>
      <c r="E1092" s="189" t="str">
        <f t="shared" si="33"/>
        <v/>
      </c>
      <c r="F1092" s="189" t="str">
        <f>IF(ISNA(VLOOKUP(D1092,'Standard Smelter Names'!$B$3:$E$187,4,FALSE)),"",VLOOKUP(D1092,'Standard Smelter Names'!$B$3:$E$187,4,FALSE))</f>
        <v/>
      </c>
      <c r="G1092" s="189"/>
      <c r="H1092" s="189"/>
      <c r="I1092" s="189"/>
      <c r="J1092" s="189"/>
      <c r="K1092" s="189"/>
      <c r="L1092" s="189"/>
      <c r="M1092" s="189"/>
      <c r="N1092" s="189"/>
      <c r="O1092" s="211"/>
      <c r="P1092" s="210"/>
    </row>
    <row r="1093" spans="2:16" s="191" customFormat="1" ht="15.75" x14ac:dyDescent="0.25">
      <c r="B1093" s="189"/>
      <c r="C1093" s="190"/>
      <c r="D1093" s="190" t="str">
        <f t="shared" ref="D1093:D1156" si="34">IF(ISNA(VLOOKUP(C1093,$G$2525:$I$2929,3,FALSE)),"",VLOOKUP(C1093,$G$2525:$I$2929,3,FALSE))</f>
        <v/>
      </c>
      <c r="E1093" s="189" t="str">
        <f t="shared" ref="E1093:E1156" si="35">IF(ISNA(VLOOKUP(C1093,$G$2525:$I$2929,2,FALSE)),"",VLOOKUP(C1093,$G$2525:$I$2929,2,FALSE))</f>
        <v/>
      </c>
      <c r="F1093" s="189" t="str">
        <f>IF(ISNA(VLOOKUP(D1093,'Standard Smelter Names'!$B$3:$E$187,4,FALSE)),"",VLOOKUP(D1093,'Standard Smelter Names'!$B$3:$E$187,4,FALSE))</f>
        <v/>
      </c>
      <c r="G1093" s="189"/>
      <c r="H1093" s="189"/>
      <c r="I1093" s="189"/>
      <c r="J1093" s="189"/>
      <c r="K1093" s="189"/>
      <c r="L1093" s="189"/>
      <c r="M1093" s="189"/>
      <c r="N1093" s="189"/>
      <c r="O1093" s="211"/>
      <c r="P1093" s="210"/>
    </row>
    <row r="1094" spans="2:16" s="191" customFormat="1" ht="15.75" x14ac:dyDescent="0.25">
      <c r="B1094" s="189"/>
      <c r="C1094" s="190"/>
      <c r="D1094" s="190" t="str">
        <f t="shared" si="34"/>
        <v/>
      </c>
      <c r="E1094" s="189" t="str">
        <f t="shared" si="35"/>
        <v/>
      </c>
      <c r="F1094" s="189" t="str">
        <f>IF(ISNA(VLOOKUP(D1094,'Standard Smelter Names'!$B$3:$E$187,4,FALSE)),"",VLOOKUP(D1094,'Standard Smelter Names'!$B$3:$E$187,4,FALSE))</f>
        <v/>
      </c>
      <c r="G1094" s="189"/>
      <c r="H1094" s="189"/>
      <c r="I1094" s="189"/>
      <c r="J1094" s="189"/>
      <c r="K1094" s="189"/>
      <c r="L1094" s="189"/>
      <c r="M1094" s="189"/>
      <c r="N1094" s="189"/>
      <c r="O1094" s="211"/>
      <c r="P1094" s="210"/>
    </row>
    <row r="1095" spans="2:16" s="191" customFormat="1" ht="15.75" x14ac:dyDescent="0.25">
      <c r="B1095" s="189"/>
      <c r="C1095" s="190"/>
      <c r="D1095" s="190" t="str">
        <f t="shared" si="34"/>
        <v/>
      </c>
      <c r="E1095" s="189" t="str">
        <f t="shared" si="35"/>
        <v/>
      </c>
      <c r="F1095" s="189" t="str">
        <f>IF(ISNA(VLOOKUP(D1095,'Standard Smelter Names'!$B$3:$E$187,4,FALSE)),"",VLOOKUP(D1095,'Standard Smelter Names'!$B$3:$E$187,4,FALSE))</f>
        <v/>
      </c>
      <c r="G1095" s="189"/>
      <c r="H1095" s="189"/>
      <c r="I1095" s="189"/>
      <c r="J1095" s="189"/>
      <c r="K1095" s="189"/>
      <c r="L1095" s="189"/>
      <c r="M1095" s="189"/>
      <c r="N1095" s="189"/>
      <c r="O1095" s="211"/>
      <c r="P1095" s="210"/>
    </row>
    <row r="1096" spans="2:16" s="191" customFormat="1" ht="15.75" x14ac:dyDescent="0.25">
      <c r="B1096" s="189"/>
      <c r="C1096" s="190"/>
      <c r="D1096" s="190" t="str">
        <f t="shared" si="34"/>
        <v/>
      </c>
      <c r="E1096" s="189" t="str">
        <f t="shared" si="35"/>
        <v/>
      </c>
      <c r="F1096" s="189" t="str">
        <f>IF(ISNA(VLOOKUP(D1096,'Standard Smelter Names'!$B$3:$E$187,4,FALSE)),"",VLOOKUP(D1096,'Standard Smelter Names'!$B$3:$E$187,4,FALSE))</f>
        <v/>
      </c>
      <c r="G1096" s="189"/>
      <c r="H1096" s="189"/>
      <c r="I1096" s="189"/>
      <c r="J1096" s="189"/>
      <c r="K1096" s="189"/>
      <c r="L1096" s="189"/>
      <c r="M1096" s="189"/>
      <c r="N1096" s="189"/>
      <c r="O1096" s="211"/>
      <c r="P1096" s="210"/>
    </row>
    <row r="1097" spans="2:16" s="191" customFormat="1" ht="15.75" x14ac:dyDescent="0.25">
      <c r="B1097" s="189"/>
      <c r="C1097" s="190"/>
      <c r="D1097" s="190" t="str">
        <f t="shared" si="34"/>
        <v/>
      </c>
      <c r="E1097" s="189" t="str">
        <f t="shared" si="35"/>
        <v/>
      </c>
      <c r="F1097" s="189" t="str">
        <f>IF(ISNA(VLOOKUP(D1097,'Standard Smelter Names'!$B$3:$E$187,4,FALSE)),"",VLOOKUP(D1097,'Standard Smelter Names'!$B$3:$E$187,4,FALSE))</f>
        <v/>
      </c>
      <c r="G1097" s="189"/>
      <c r="H1097" s="189"/>
      <c r="I1097" s="189"/>
      <c r="J1097" s="189"/>
      <c r="K1097" s="189"/>
      <c r="L1097" s="189"/>
      <c r="M1097" s="189"/>
      <c r="N1097" s="189"/>
      <c r="O1097" s="211"/>
      <c r="P1097" s="210"/>
    </row>
    <row r="1098" spans="2:16" s="191" customFormat="1" ht="15.75" x14ac:dyDescent="0.25">
      <c r="B1098" s="189"/>
      <c r="C1098" s="190"/>
      <c r="D1098" s="190" t="str">
        <f t="shared" si="34"/>
        <v/>
      </c>
      <c r="E1098" s="189" t="str">
        <f t="shared" si="35"/>
        <v/>
      </c>
      <c r="F1098" s="189" t="str">
        <f>IF(ISNA(VLOOKUP(D1098,'Standard Smelter Names'!$B$3:$E$187,4,FALSE)),"",VLOOKUP(D1098,'Standard Smelter Names'!$B$3:$E$187,4,FALSE))</f>
        <v/>
      </c>
      <c r="G1098" s="189"/>
      <c r="H1098" s="189"/>
      <c r="I1098" s="189"/>
      <c r="J1098" s="189"/>
      <c r="K1098" s="189"/>
      <c r="L1098" s="189"/>
      <c r="M1098" s="189"/>
      <c r="N1098" s="189"/>
      <c r="O1098" s="211"/>
      <c r="P1098" s="210"/>
    </row>
    <row r="1099" spans="2:16" s="191" customFormat="1" ht="15.75" x14ac:dyDescent="0.25">
      <c r="B1099" s="189"/>
      <c r="C1099" s="190"/>
      <c r="D1099" s="190" t="str">
        <f t="shared" si="34"/>
        <v/>
      </c>
      <c r="E1099" s="189" t="str">
        <f t="shared" si="35"/>
        <v/>
      </c>
      <c r="F1099" s="189" t="str">
        <f>IF(ISNA(VLOOKUP(D1099,'Standard Smelter Names'!$B$3:$E$187,4,FALSE)),"",VLOOKUP(D1099,'Standard Smelter Names'!$B$3:$E$187,4,FALSE))</f>
        <v/>
      </c>
      <c r="G1099" s="189"/>
      <c r="H1099" s="189"/>
      <c r="I1099" s="189"/>
      <c r="J1099" s="189"/>
      <c r="K1099" s="189"/>
      <c r="L1099" s="189"/>
      <c r="M1099" s="189"/>
      <c r="N1099" s="189"/>
      <c r="O1099" s="211"/>
      <c r="P1099" s="210"/>
    </row>
    <row r="1100" spans="2:16" s="191" customFormat="1" ht="15.75" x14ac:dyDescent="0.25">
      <c r="B1100" s="189"/>
      <c r="C1100" s="190"/>
      <c r="D1100" s="190" t="str">
        <f t="shared" si="34"/>
        <v/>
      </c>
      <c r="E1100" s="189" t="str">
        <f t="shared" si="35"/>
        <v/>
      </c>
      <c r="F1100" s="189" t="str">
        <f>IF(ISNA(VLOOKUP(D1100,'Standard Smelter Names'!$B$3:$E$187,4,FALSE)),"",VLOOKUP(D1100,'Standard Smelter Names'!$B$3:$E$187,4,FALSE))</f>
        <v/>
      </c>
      <c r="G1100" s="189"/>
      <c r="H1100" s="189"/>
      <c r="I1100" s="189"/>
      <c r="J1100" s="189"/>
      <c r="K1100" s="189"/>
      <c r="L1100" s="189"/>
      <c r="M1100" s="189"/>
      <c r="N1100" s="189"/>
      <c r="O1100" s="211"/>
      <c r="P1100" s="210"/>
    </row>
    <row r="1101" spans="2:16" s="191" customFormat="1" ht="15.75" x14ac:dyDescent="0.25">
      <c r="B1101" s="189"/>
      <c r="C1101" s="190"/>
      <c r="D1101" s="190" t="str">
        <f t="shared" si="34"/>
        <v/>
      </c>
      <c r="E1101" s="189" t="str">
        <f t="shared" si="35"/>
        <v/>
      </c>
      <c r="F1101" s="189" t="str">
        <f>IF(ISNA(VLOOKUP(D1101,'Standard Smelter Names'!$B$3:$E$187,4,FALSE)),"",VLOOKUP(D1101,'Standard Smelter Names'!$B$3:$E$187,4,FALSE))</f>
        <v/>
      </c>
      <c r="G1101" s="189"/>
      <c r="H1101" s="189"/>
      <c r="I1101" s="189"/>
      <c r="J1101" s="189"/>
      <c r="K1101" s="189"/>
      <c r="L1101" s="189"/>
      <c r="M1101" s="189"/>
      <c r="N1101" s="189"/>
      <c r="O1101" s="211"/>
      <c r="P1101" s="210"/>
    </row>
    <row r="1102" spans="2:16" s="191" customFormat="1" ht="15.75" x14ac:dyDescent="0.25">
      <c r="B1102" s="189"/>
      <c r="C1102" s="190"/>
      <c r="D1102" s="190" t="str">
        <f t="shared" si="34"/>
        <v/>
      </c>
      <c r="E1102" s="189" t="str">
        <f t="shared" si="35"/>
        <v/>
      </c>
      <c r="F1102" s="189" t="str">
        <f>IF(ISNA(VLOOKUP(D1102,'Standard Smelter Names'!$B$3:$E$187,4,FALSE)),"",VLOOKUP(D1102,'Standard Smelter Names'!$B$3:$E$187,4,FALSE))</f>
        <v/>
      </c>
      <c r="G1102" s="189"/>
      <c r="H1102" s="189"/>
      <c r="I1102" s="189"/>
      <c r="J1102" s="189"/>
      <c r="K1102" s="189"/>
      <c r="L1102" s="189"/>
      <c r="M1102" s="189"/>
      <c r="N1102" s="189"/>
      <c r="O1102" s="211"/>
      <c r="P1102" s="210"/>
    </row>
    <row r="1103" spans="2:16" s="191" customFormat="1" ht="15.75" x14ac:dyDescent="0.25">
      <c r="B1103" s="189"/>
      <c r="C1103" s="190"/>
      <c r="D1103" s="190" t="str">
        <f t="shared" si="34"/>
        <v/>
      </c>
      <c r="E1103" s="189" t="str">
        <f t="shared" si="35"/>
        <v/>
      </c>
      <c r="F1103" s="189" t="str">
        <f>IF(ISNA(VLOOKUP(D1103,'Standard Smelter Names'!$B$3:$E$187,4,FALSE)),"",VLOOKUP(D1103,'Standard Smelter Names'!$B$3:$E$187,4,FALSE))</f>
        <v/>
      </c>
      <c r="G1103" s="189"/>
      <c r="H1103" s="189"/>
      <c r="I1103" s="189"/>
      <c r="J1103" s="189"/>
      <c r="K1103" s="189"/>
      <c r="L1103" s="189"/>
      <c r="M1103" s="189"/>
      <c r="N1103" s="189"/>
      <c r="O1103" s="211"/>
      <c r="P1103" s="210"/>
    </row>
    <row r="1104" spans="2:16" s="191" customFormat="1" ht="15.75" x14ac:dyDescent="0.25">
      <c r="B1104" s="189"/>
      <c r="C1104" s="190"/>
      <c r="D1104" s="190" t="str">
        <f t="shared" si="34"/>
        <v/>
      </c>
      <c r="E1104" s="189" t="str">
        <f t="shared" si="35"/>
        <v/>
      </c>
      <c r="F1104" s="189" t="str">
        <f>IF(ISNA(VLOOKUP(D1104,'Standard Smelter Names'!$B$3:$E$187,4,FALSE)),"",VLOOKUP(D1104,'Standard Smelter Names'!$B$3:$E$187,4,FALSE))</f>
        <v/>
      </c>
      <c r="G1104" s="189"/>
      <c r="H1104" s="189"/>
      <c r="I1104" s="189"/>
      <c r="J1104" s="189"/>
      <c r="K1104" s="189"/>
      <c r="L1104" s="189"/>
      <c r="M1104" s="189"/>
      <c r="N1104" s="189"/>
      <c r="O1104" s="211"/>
      <c r="P1104" s="210"/>
    </row>
    <row r="1105" spans="2:16" s="191" customFormat="1" ht="15.75" x14ac:dyDescent="0.25">
      <c r="B1105" s="189"/>
      <c r="C1105" s="190"/>
      <c r="D1105" s="190" t="str">
        <f t="shared" si="34"/>
        <v/>
      </c>
      <c r="E1105" s="189" t="str">
        <f t="shared" si="35"/>
        <v/>
      </c>
      <c r="F1105" s="189" t="str">
        <f>IF(ISNA(VLOOKUP(D1105,'Standard Smelter Names'!$B$3:$E$187,4,FALSE)),"",VLOOKUP(D1105,'Standard Smelter Names'!$B$3:$E$187,4,FALSE))</f>
        <v/>
      </c>
      <c r="G1105" s="189"/>
      <c r="H1105" s="189"/>
      <c r="I1105" s="189"/>
      <c r="J1105" s="189"/>
      <c r="K1105" s="189"/>
      <c r="L1105" s="189"/>
      <c r="M1105" s="189"/>
      <c r="N1105" s="189"/>
      <c r="O1105" s="211"/>
      <c r="P1105" s="210"/>
    </row>
    <row r="1106" spans="2:16" s="191" customFormat="1" ht="15.75" x14ac:dyDescent="0.25">
      <c r="B1106" s="189"/>
      <c r="C1106" s="190"/>
      <c r="D1106" s="190" t="str">
        <f t="shared" si="34"/>
        <v/>
      </c>
      <c r="E1106" s="189" t="str">
        <f t="shared" si="35"/>
        <v/>
      </c>
      <c r="F1106" s="189" t="str">
        <f>IF(ISNA(VLOOKUP(D1106,'Standard Smelter Names'!$B$3:$E$187,4,FALSE)),"",VLOOKUP(D1106,'Standard Smelter Names'!$B$3:$E$187,4,FALSE))</f>
        <v/>
      </c>
      <c r="G1106" s="189"/>
      <c r="H1106" s="189"/>
      <c r="I1106" s="189"/>
      <c r="J1106" s="189"/>
      <c r="K1106" s="189"/>
      <c r="L1106" s="189"/>
      <c r="M1106" s="189"/>
      <c r="N1106" s="189"/>
      <c r="O1106" s="211"/>
      <c r="P1106" s="210"/>
    </row>
    <row r="1107" spans="2:16" s="191" customFormat="1" ht="15.75" x14ac:dyDescent="0.25">
      <c r="B1107" s="189"/>
      <c r="C1107" s="190"/>
      <c r="D1107" s="190" t="str">
        <f t="shared" si="34"/>
        <v/>
      </c>
      <c r="E1107" s="189" t="str">
        <f t="shared" si="35"/>
        <v/>
      </c>
      <c r="F1107" s="189" t="str">
        <f>IF(ISNA(VLOOKUP(D1107,'Standard Smelter Names'!$B$3:$E$187,4,FALSE)),"",VLOOKUP(D1107,'Standard Smelter Names'!$B$3:$E$187,4,FALSE))</f>
        <v/>
      </c>
      <c r="G1107" s="189"/>
      <c r="H1107" s="189"/>
      <c r="I1107" s="189"/>
      <c r="J1107" s="189"/>
      <c r="K1107" s="189"/>
      <c r="L1107" s="189"/>
      <c r="M1107" s="189"/>
      <c r="N1107" s="189"/>
      <c r="O1107" s="211"/>
      <c r="P1107" s="210"/>
    </row>
    <row r="1108" spans="2:16" s="191" customFormat="1" ht="15.75" x14ac:dyDescent="0.25">
      <c r="B1108" s="189"/>
      <c r="C1108" s="190"/>
      <c r="D1108" s="190" t="str">
        <f t="shared" si="34"/>
        <v/>
      </c>
      <c r="E1108" s="189" t="str">
        <f t="shared" si="35"/>
        <v/>
      </c>
      <c r="F1108" s="189" t="str">
        <f>IF(ISNA(VLOOKUP(D1108,'Standard Smelter Names'!$B$3:$E$187,4,FALSE)),"",VLOOKUP(D1108,'Standard Smelter Names'!$B$3:$E$187,4,FALSE))</f>
        <v/>
      </c>
      <c r="G1108" s="189"/>
      <c r="H1108" s="189"/>
      <c r="I1108" s="189"/>
      <c r="J1108" s="189"/>
      <c r="K1108" s="189"/>
      <c r="L1108" s="189"/>
      <c r="M1108" s="189"/>
      <c r="N1108" s="189"/>
      <c r="O1108" s="211"/>
      <c r="P1108" s="210"/>
    </row>
    <row r="1109" spans="2:16" s="191" customFormat="1" ht="15.75" x14ac:dyDescent="0.25">
      <c r="B1109" s="189"/>
      <c r="C1109" s="190"/>
      <c r="D1109" s="190" t="str">
        <f t="shared" si="34"/>
        <v/>
      </c>
      <c r="E1109" s="189" t="str">
        <f t="shared" si="35"/>
        <v/>
      </c>
      <c r="F1109" s="189" t="str">
        <f>IF(ISNA(VLOOKUP(D1109,'Standard Smelter Names'!$B$3:$E$187,4,FALSE)),"",VLOOKUP(D1109,'Standard Smelter Names'!$B$3:$E$187,4,FALSE))</f>
        <v/>
      </c>
      <c r="G1109" s="189"/>
      <c r="H1109" s="189"/>
      <c r="I1109" s="189"/>
      <c r="J1109" s="189"/>
      <c r="K1109" s="189"/>
      <c r="L1109" s="189"/>
      <c r="M1109" s="189"/>
      <c r="N1109" s="189"/>
      <c r="O1109" s="211"/>
      <c r="P1109" s="210"/>
    </row>
    <row r="1110" spans="2:16" s="191" customFormat="1" ht="15.75" x14ac:dyDescent="0.25">
      <c r="B1110" s="189"/>
      <c r="C1110" s="190"/>
      <c r="D1110" s="190" t="str">
        <f t="shared" si="34"/>
        <v/>
      </c>
      <c r="E1110" s="189" t="str">
        <f t="shared" si="35"/>
        <v/>
      </c>
      <c r="F1110" s="189" t="str">
        <f>IF(ISNA(VLOOKUP(D1110,'Standard Smelter Names'!$B$3:$E$187,4,FALSE)),"",VLOOKUP(D1110,'Standard Smelter Names'!$B$3:$E$187,4,FALSE))</f>
        <v/>
      </c>
      <c r="G1110" s="189"/>
      <c r="H1110" s="189"/>
      <c r="I1110" s="189"/>
      <c r="J1110" s="189"/>
      <c r="K1110" s="189"/>
      <c r="L1110" s="189"/>
      <c r="M1110" s="189"/>
      <c r="N1110" s="189"/>
      <c r="O1110" s="211"/>
      <c r="P1110" s="210"/>
    </row>
    <row r="1111" spans="2:16" s="191" customFormat="1" ht="15.75" x14ac:dyDescent="0.25">
      <c r="B1111" s="189"/>
      <c r="C1111" s="190"/>
      <c r="D1111" s="190" t="str">
        <f t="shared" si="34"/>
        <v/>
      </c>
      <c r="E1111" s="189" t="str">
        <f t="shared" si="35"/>
        <v/>
      </c>
      <c r="F1111" s="189" t="str">
        <f>IF(ISNA(VLOOKUP(D1111,'Standard Smelter Names'!$B$3:$E$187,4,FALSE)),"",VLOOKUP(D1111,'Standard Smelter Names'!$B$3:$E$187,4,FALSE))</f>
        <v/>
      </c>
      <c r="G1111" s="189"/>
      <c r="H1111" s="189"/>
      <c r="I1111" s="189"/>
      <c r="J1111" s="189"/>
      <c r="K1111" s="189"/>
      <c r="L1111" s="189"/>
      <c r="M1111" s="189"/>
      <c r="N1111" s="189"/>
      <c r="O1111" s="211"/>
      <c r="P1111" s="210"/>
    </row>
    <row r="1112" spans="2:16" s="191" customFormat="1" ht="15.75" x14ac:dyDescent="0.25">
      <c r="B1112" s="189"/>
      <c r="C1112" s="190"/>
      <c r="D1112" s="190" t="str">
        <f t="shared" si="34"/>
        <v/>
      </c>
      <c r="E1112" s="189" t="str">
        <f t="shared" si="35"/>
        <v/>
      </c>
      <c r="F1112" s="189" t="str">
        <f>IF(ISNA(VLOOKUP(D1112,'Standard Smelter Names'!$B$3:$E$187,4,FALSE)),"",VLOOKUP(D1112,'Standard Smelter Names'!$B$3:$E$187,4,FALSE))</f>
        <v/>
      </c>
      <c r="G1112" s="189"/>
      <c r="H1112" s="189"/>
      <c r="I1112" s="189"/>
      <c r="J1112" s="189"/>
      <c r="K1112" s="189"/>
      <c r="L1112" s="189"/>
      <c r="M1112" s="189"/>
      <c r="N1112" s="189"/>
      <c r="O1112" s="211"/>
      <c r="P1112" s="210"/>
    </row>
    <row r="1113" spans="2:16" s="191" customFormat="1" ht="15.75" x14ac:dyDescent="0.25">
      <c r="B1113" s="189"/>
      <c r="C1113" s="190"/>
      <c r="D1113" s="190" t="str">
        <f t="shared" si="34"/>
        <v/>
      </c>
      <c r="E1113" s="189" t="str">
        <f t="shared" si="35"/>
        <v/>
      </c>
      <c r="F1113" s="189" t="str">
        <f>IF(ISNA(VLOOKUP(D1113,'Standard Smelter Names'!$B$3:$E$187,4,FALSE)),"",VLOOKUP(D1113,'Standard Smelter Names'!$B$3:$E$187,4,FALSE))</f>
        <v/>
      </c>
      <c r="G1113" s="189"/>
      <c r="H1113" s="189"/>
      <c r="I1113" s="189"/>
      <c r="J1113" s="189"/>
      <c r="K1113" s="189"/>
      <c r="L1113" s="189"/>
      <c r="M1113" s="189"/>
      <c r="N1113" s="189"/>
      <c r="O1113" s="211"/>
      <c r="P1113" s="210"/>
    </row>
    <row r="1114" spans="2:16" s="191" customFormat="1" ht="15.75" x14ac:dyDescent="0.25">
      <c r="B1114" s="189"/>
      <c r="C1114" s="190"/>
      <c r="D1114" s="190" t="str">
        <f t="shared" si="34"/>
        <v/>
      </c>
      <c r="E1114" s="189" t="str">
        <f t="shared" si="35"/>
        <v/>
      </c>
      <c r="F1114" s="189" t="str">
        <f>IF(ISNA(VLOOKUP(D1114,'Standard Smelter Names'!$B$3:$E$187,4,FALSE)),"",VLOOKUP(D1114,'Standard Smelter Names'!$B$3:$E$187,4,FALSE))</f>
        <v/>
      </c>
      <c r="G1114" s="189"/>
      <c r="H1114" s="189"/>
      <c r="I1114" s="189"/>
      <c r="J1114" s="189"/>
      <c r="K1114" s="189"/>
      <c r="L1114" s="189"/>
      <c r="M1114" s="189"/>
      <c r="N1114" s="189"/>
      <c r="O1114" s="211"/>
      <c r="P1114" s="210"/>
    </row>
    <row r="1115" spans="2:16" s="191" customFormat="1" ht="15.75" x14ac:dyDescent="0.25">
      <c r="B1115" s="189"/>
      <c r="C1115" s="190"/>
      <c r="D1115" s="190" t="str">
        <f t="shared" si="34"/>
        <v/>
      </c>
      <c r="E1115" s="189" t="str">
        <f t="shared" si="35"/>
        <v/>
      </c>
      <c r="F1115" s="189" t="str">
        <f>IF(ISNA(VLOOKUP(D1115,'Standard Smelter Names'!$B$3:$E$187,4,FALSE)),"",VLOOKUP(D1115,'Standard Smelter Names'!$B$3:$E$187,4,FALSE))</f>
        <v/>
      </c>
      <c r="G1115" s="189"/>
      <c r="H1115" s="189"/>
      <c r="I1115" s="189"/>
      <c r="J1115" s="189"/>
      <c r="K1115" s="189"/>
      <c r="L1115" s="189"/>
      <c r="M1115" s="189"/>
      <c r="N1115" s="189"/>
      <c r="O1115" s="211"/>
      <c r="P1115" s="210"/>
    </row>
    <row r="1116" spans="2:16" s="191" customFormat="1" ht="15.75" x14ac:dyDescent="0.25">
      <c r="B1116" s="189"/>
      <c r="C1116" s="190"/>
      <c r="D1116" s="190" t="str">
        <f t="shared" si="34"/>
        <v/>
      </c>
      <c r="E1116" s="189" t="str">
        <f t="shared" si="35"/>
        <v/>
      </c>
      <c r="F1116" s="189" t="str">
        <f>IF(ISNA(VLOOKUP(D1116,'Standard Smelter Names'!$B$3:$E$187,4,FALSE)),"",VLOOKUP(D1116,'Standard Smelter Names'!$B$3:$E$187,4,FALSE))</f>
        <v/>
      </c>
      <c r="G1116" s="189"/>
      <c r="H1116" s="189"/>
      <c r="I1116" s="189"/>
      <c r="J1116" s="189"/>
      <c r="K1116" s="189"/>
      <c r="L1116" s="189"/>
      <c r="M1116" s="189"/>
      <c r="N1116" s="189"/>
      <c r="O1116" s="211"/>
      <c r="P1116" s="210"/>
    </row>
    <row r="1117" spans="2:16" s="191" customFormat="1" ht="15.75" x14ac:dyDescent="0.25">
      <c r="B1117" s="189"/>
      <c r="C1117" s="190"/>
      <c r="D1117" s="190" t="str">
        <f t="shared" si="34"/>
        <v/>
      </c>
      <c r="E1117" s="189" t="str">
        <f t="shared" si="35"/>
        <v/>
      </c>
      <c r="F1117" s="189" t="str">
        <f>IF(ISNA(VLOOKUP(D1117,'Standard Smelter Names'!$B$3:$E$187,4,FALSE)),"",VLOOKUP(D1117,'Standard Smelter Names'!$B$3:$E$187,4,FALSE))</f>
        <v/>
      </c>
      <c r="G1117" s="189"/>
      <c r="H1117" s="189"/>
      <c r="I1117" s="189"/>
      <c r="J1117" s="189"/>
      <c r="K1117" s="189"/>
      <c r="L1117" s="189"/>
      <c r="M1117" s="189"/>
      <c r="N1117" s="189"/>
      <c r="O1117" s="211"/>
      <c r="P1117" s="210"/>
    </row>
    <row r="1118" spans="2:16" s="191" customFormat="1" ht="15.75" x14ac:dyDescent="0.25">
      <c r="B1118" s="189"/>
      <c r="C1118" s="190"/>
      <c r="D1118" s="190" t="str">
        <f t="shared" si="34"/>
        <v/>
      </c>
      <c r="E1118" s="189" t="str">
        <f t="shared" si="35"/>
        <v/>
      </c>
      <c r="F1118" s="189" t="str">
        <f>IF(ISNA(VLOOKUP(D1118,'Standard Smelter Names'!$B$3:$E$187,4,FALSE)),"",VLOOKUP(D1118,'Standard Smelter Names'!$B$3:$E$187,4,FALSE))</f>
        <v/>
      </c>
      <c r="G1118" s="189"/>
      <c r="H1118" s="189"/>
      <c r="I1118" s="189"/>
      <c r="J1118" s="189"/>
      <c r="K1118" s="189"/>
      <c r="L1118" s="189"/>
      <c r="M1118" s="189"/>
      <c r="N1118" s="189"/>
      <c r="O1118" s="211"/>
      <c r="P1118" s="210"/>
    </row>
    <row r="1119" spans="2:16" s="191" customFormat="1" ht="15.75" x14ac:dyDescent="0.25">
      <c r="B1119" s="189"/>
      <c r="C1119" s="190"/>
      <c r="D1119" s="190" t="str">
        <f t="shared" si="34"/>
        <v/>
      </c>
      <c r="E1119" s="189" t="str">
        <f t="shared" si="35"/>
        <v/>
      </c>
      <c r="F1119" s="189" t="str">
        <f>IF(ISNA(VLOOKUP(D1119,'Standard Smelter Names'!$B$3:$E$187,4,FALSE)),"",VLOOKUP(D1119,'Standard Smelter Names'!$B$3:$E$187,4,FALSE))</f>
        <v/>
      </c>
      <c r="G1119" s="189"/>
      <c r="H1119" s="189"/>
      <c r="I1119" s="189"/>
      <c r="J1119" s="189"/>
      <c r="K1119" s="189"/>
      <c r="L1119" s="189"/>
      <c r="M1119" s="189"/>
      <c r="N1119" s="189"/>
      <c r="O1119" s="211"/>
      <c r="P1119" s="210"/>
    </row>
    <row r="1120" spans="2:16" s="191" customFormat="1" ht="15.75" x14ac:dyDescent="0.25">
      <c r="B1120" s="189"/>
      <c r="C1120" s="190"/>
      <c r="D1120" s="190" t="str">
        <f t="shared" si="34"/>
        <v/>
      </c>
      <c r="E1120" s="189" t="str">
        <f t="shared" si="35"/>
        <v/>
      </c>
      <c r="F1120" s="189" t="str">
        <f>IF(ISNA(VLOOKUP(D1120,'Standard Smelter Names'!$B$3:$E$187,4,FALSE)),"",VLOOKUP(D1120,'Standard Smelter Names'!$B$3:$E$187,4,FALSE))</f>
        <v/>
      </c>
      <c r="G1120" s="189"/>
      <c r="H1120" s="189"/>
      <c r="I1120" s="189"/>
      <c r="J1120" s="189"/>
      <c r="K1120" s="189"/>
      <c r="L1120" s="189"/>
      <c r="M1120" s="189"/>
      <c r="N1120" s="189"/>
      <c r="O1120" s="211"/>
      <c r="P1120" s="210"/>
    </row>
    <row r="1121" spans="2:16" s="191" customFormat="1" ht="15.75" x14ac:dyDescent="0.25">
      <c r="B1121" s="189"/>
      <c r="C1121" s="190"/>
      <c r="D1121" s="190" t="str">
        <f t="shared" si="34"/>
        <v/>
      </c>
      <c r="E1121" s="189" t="str">
        <f t="shared" si="35"/>
        <v/>
      </c>
      <c r="F1121" s="189" t="str">
        <f>IF(ISNA(VLOOKUP(D1121,'Standard Smelter Names'!$B$3:$E$187,4,FALSE)),"",VLOOKUP(D1121,'Standard Smelter Names'!$B$3:$E$187,4,FALSE))</f>
        <v/>
      </c>
      <c r="G1121" s="189"/>
      <c r="H1121" s="189"/>
      <c r="I1121" s="189"/>
      <c r="J1121" s="189"/>
      <c r="K1121" s="189"/>
      <c r="L1121" s="189"/>
      <c r="M1121" s="189"/>
      <c r="N1121" s="189"/>
      <c r="O1121" s="211"/>
      <c r="P1121" s="210"/>
    </row>
    <row r="1122" spans="2:16" s="191" customFormat="1" ht="15.75" x14ac:dyDescent="0.25">
      <c r="B1122" s="189"/>
      <c r="C1122" s="190"/>
      <c r="D1122" s="190" t="str">
        <f t="shared" si="34"/>
        <v/>
      </c>
      <c r="E1122" s="189" t="str">
        <f t="shared" si="35"/>
        <v/>
      </c>
      <c r="F1122" s="189" t="str">
        <f>IF(ISNA(VLOOKUP(D1122,'Standard Smelter Names'!$B$3:$E$187,4,FALSE)),"",VLOOKUP(D1122,'Standard Smelter Names'!$B$3:$E$187,4,FALSE))</f>
        <v/>
      </c>
      <c r="G1122" s="189"/>
      <c r="H1122" s="189"/>
      <c r="I1122" s="189"/>
      <c r="J1122" s="189"/>
      <c r="K1122" s="189"/>
      <c r="L1122" s="189"/>
      <c r="M1122" s="189"/>
      <c r="N1122" s="189"/>
      <c r="O1122" s="211"/>
      <c r="P1122" s="210"/>
    </row>
    <row r="1123" spans="2:16" s="191" customFormat="1" ht="15.75" x14ac:dyDescent="0.25">
      <c r="B1123" s="189"/>
      <c r="C1123" s="190"/>
      <c r="D1123" s="190" t="str">
        <f t="shared" si="34"/>
        <v/>
      </c>
      <c r="E1123" s="189" t="str">
        <f t="shared" si="35"/>
        <v/>
      </c>
      <c r="F1123" s="189" t="str">
        <f>IF(ISNA(VLOOKUP(D1123,'Standard Smelter Names'!$B$3:$E$187,4,FALSE)),"",VLOOKUP(D1123,'Standard Smelter Names'!$B$3:$E$187,4,FALSE))</f>
        <v/>
      </c>
      <c r="G1123" s="189"/>
      <c r="H1123" s="189"/>
      <c r="I1123" s="189"/>
      <c r="J1123" s="189"/>
      <c r="K1123" s="189"/>
      <c r="L1123" s="189"/>
      <c r="M1123" s="189"/>
      <c r="N1123" s="189"/>
      <c r="O1123" s="211"/>
      <c r="P1123" s="210"/>
    </row>
    <row r="1124" spans="2:16" s="191" customFormat="1" ht="15.75" x14ac:dyDescent="0.25">
      <c r="B1124" s="189"/>
      <c r="C1124" s="190"/>
      <c r="D1124" s="190" t="str">
        <f t="shared" si="34"/>
        <v/>
      </c>
      <c r="E1124" s="189" t="str">
        <f t="shared" si="35"/>
        <v/>
      </c>
      <c r="F1124" s="189" t="str">
        <f>IF(ISNA(VLOOKUP(D1124,'Standard Smelter Names'!$B$3:$E$187,4,FALSE)),"",VLOOKUP(D1124,'Standard Smelter Names'!$B$3:$E$187,4,FALSE))</f>
        <v/>
      </c>
      <c r="G1124" s="189"/>
      <c r="H1124" s="189"/>
      <c r="I1124" s="189"/>
      <c r="J1124" s="189"/>
      <c r="K1124" s="189"/>
      <c r="L1124" s="189"/>
      <c r="M1124" s="189"/>
      <c r="N1124" s="189"/>
      <c r="O1124" s="211"/>
      <c r="P1124" s="210"/>
    </row>
    <row r="1125" spans="2:16" s="191" customFormat="1" ht="15.75" x14ac:dyDescent="0.25">
      <c r="B1125" s="189"/>
      <c r="C1125" s="190"/>
      <c r="D1125" s="190" t="str">
        <f t="shared" si="34"/>
        <v/>
      </c>
      <c r="E1125" s="189" t="str">
        <f t="shared" si="35"/>
        <v/>
      </c>
      <c r="F1125" s="189" t="str">
        <f>IF(ISNA(VLOOKUP(D1125,'Standard Smelter Names'!$B$3:$E$187,4,FALSE)),"",VLOOKUP(D1125,'Standard Smelter Names'!$B$3:$E$187,4,FALSE))</f>
        <v/>
      </c>
      <c r="G1125" s="189"/>
      <c r="H1125" s="189"/>
      <c r="I1125" s="189"/>
      <c r="J1125" s="189"/>
      <c r="K1125" s="189"/>
      <c r="L1125" s="189"/>
      <c r="M1125" s="189"/>
      <c r="N1125" s="189"/>
      <c r="O1125" s="211"/>
      <c r="P1125" s="210"/>
    </row>
    <row r="1126" spans="2:16" s="191" customFormat="1" ht="15.75" x14ac:dyDescent="0.25">
      <c r="B1126" s="189"/>
      <c r="C1126" s="190"/>
      <c r="D1126" s="190" t="str">
        <f t="shared" si="34"/>
        <v/>
      </c>
      <c r="E1126" s="189" t="str">
        <f t="shared" si="35"/>
        <v/>
      </c>
      <c r="F1126" s="189" t="str">
        <f>IF(ISNA(VLOOKUP(D1126,'Standard Smelter Names'!$B$3:$E$187,4,FALSE)),"",VLOOKUP(D1126,'Standard Smelter Names'!$B$3:$E$187,4,FALSE))</f>
        <v/>
      </c>
      <c r="G1126" s="189"/>
      <c r="H1126" s="189"/>
      <c r="I1126" s="189"/>
      <c r="J1126" s="189"/>
      <c r="K1126" s="189"/>
      <c r="L1126" s="189"/>
      <c r="M1126" s="189"/>
      <c r="N1126" s="189"/>
      <c r="O1126" s="211"/>
      <c r="P1126" s="210"/>
    </row>
    <row r="1127" spans="2:16" s="191" customFormat="1" ht="15.75" x14ac:dyDescent="0.25">
      <c r="B1127" s="189"/>
      <c r="C1127" s="190"/>
      <c r="D1127" s="190" t="str">
        <f t="shared" si="34"/>
        <v/>
      </c>
      <c r="E1127" s="189" t="str">
        <f t="shared" si="35"/>
        <v/>
      </c>
      <c r="F1127" s="189" t="str">
        <f>IF(ISNA(VLOOKUP(D1127,'Standard Smelter Names'!$B$3:$E$187,4,FALSE)),"",VLOOKUP(D1127,'Standard Smelter Names'!$B$3:$E$187,4,FALSE))</f>
        <v/>
      </c>
      <c r="G1127" s="189"/>
      <c r="H1127" s="189"/>
      <c r="I1127" s="189"/>
      <c r="J1127" s="189"/>
      <c r="K1127" s="189"/>
      <c r="L1127" s="189"/>
      <c r="M1127" s="189"/>
      <c r="N1127" s="189"/>
      <c r="O1127" s="211"/>
      <c r="P1127" s="210"/>
    </row>
    <row r="1128" spans="2:16" s="191" customFormat="1" ht="15.75" x14ac:dyDescent="0.25">
      <c r="B1128" s="189"/>
      <c r="C1128" s="190"/>
      <c r="D1128" s="190" t="str">
        <f t="shared" si="34"/>
        <v/>
      </c>
      <c r="E1128" s="189" t="str">
        <f t="shared" si="35"/>
        <v/>
      </c>
      <c r="F1128" s="189" t="str">
        <f>IF(ISNA(VLOOKUP(D1128,'Standard Smelter Names'!$B$3:$E$187,4,FALSE)),"",VLOOKUP(D1128,'Standard Smelter Names'!$B$3:$E$187,4,FALSE))</f>
        <v/>
      </c>
      <c r="G1128" s="189"/>
      <c r="H1128" s="189"/>
      <c r="I1128" s="189"/>
      <c r="J1128" s="189"/>
      <c r="K1128" s="189"/>
      <c r="L1128" s="189"/>
      <c r="M1128" s="189"/>
      <c r="N1128" s="189"/>
      <c r="O1128" s="211"/>
      <c r="P1128" s="210"/>
    </row>
    <row r="1129" spans="2:16" s="191" customFormat="1" ht="15.75" x14ac:dyDescent="0.25">
      <c r="B1129" s="189"/>
      <c r="C1129" s="190"/>
      <c r="D1129" s="190" t="str">
        <f t="shared" si="34"/>
        <v/>
      </c>
      <c r="E1129" s="189" t="str">
        <f t="shared" si="35"/>
        <v/>
      </c>
      <c r="F1129" s="189" t="str">
        <f>IF(ISNA(VLOOKUP(D1129,'Standard Smelter Names'!$B$3:$E$187,4,FALSE)),"",VLOOKUP(D1129,'Standard Smelter Names'!$B$3:$E$187,4,FALSE))</f>
        <v/>
      </c>
      <c r="G1129" s="189"/>
      <c r="H1129" s="189"/>
      <c r="I1129" s="189"/>
      <c r="J1129" s="189"/>
      <c r="K1129" s="189"/>
      <c r="L1129" s="189"/>
      <c r="M1129" s="189"/>
      <c r="N1129" s="189"/>
      <c r="O1129" s="211"/>
      <c r="P1129" s="210"/>
    </row>
    <row r="1130" spans="2:16" s="191" customFormat="1" ht="15.75" x14ac:dyDescent="0.25">
      <c r="B1130" s="189"/>
      <c r="C1130" s="190"/>
      <c r="D1130" s="190" t="str">
        <f t="shared" si="34"/>
        <v/>
      </c>
      <c r="E1130" s="189" t="str">
        <f t="shared" si="35"/>
        <v/>
      </c>
      <c r="F1130" s="189" t="str">
        <f>IF(ISNA(VLOOKUP(D1130,'Standard Smelter Names'!$B$3:$E$187,4,FALSE)),"",VLOOKUP(D1130,'Standard Smelter Names'!$B$3:$E$187,4,FALSE))</f>
        <v/>
      </c>
      <c r="G1130" s="189"/>
      <c r="H1130" s="189"/>
      <c r="I1130" s="189"/>
      <c r="J1130" s="189"/>
      <c r="K1130" s="189"/>
      <c r="L1130" s="189"/>
      <c r="M1130" s="189"/>
      <c r="N1130" s="189"/>
      <c r="O1130" s="211"/>
      <c r="P1130" s="210"/>
    </row>
    <row r="1131" spans="2:16" s="191" customFormat="1" ht="15.75" x14ac:dyDescent="0.25">
      <c r="B1131" s="189"/>
      <c r="C1131" s="190"/>
      <c r="D1131" s="190" t="str">
        <f t="shared" si="34"/>
        <v/>
      </c>
      <c r="E1131" s="189" t="str">
        <f t="shared" si="35"/>
        <v/>
      </c>
      <c r="F1131" s="189" t="str">
        <f>IF(ISNA(VLOOKUP(D1131,'Standard Smelter Names'!$B$3:$E$187,4,FALSE)),"",VLOOKUP(D1131,'Standard Smelter Names'!$B$3:$E$187,4,FALSE))</f>
        <v/>
      </c>
      <c r="G1131" s="189"/>
      <c r="H1131" s="189"/>
      <c r="I1131" s="189"/>
      <c r="J1131" s="189"/>
      <c r="K1131" s="189"/>
      <c r="L1131" s="189"/>
      <c r="M1131" s="189"/>
      <c r="N1131" s="189"/>
      <c r="O1131" s="211"/>
      <c r="P1131" s="210"/>
    </row>
    <row r="1132" spans="2:16" s="191" customFormat="1" ht="15.75" x14ac:dyDescent="0.25">
      <c r="B1132" s="189"/>
      <c r="C1132" s="190"/>
      <c r="D1132" s="190" t="str">
        <f t="shared" si="34"/>
        <v/>
      </c>
      <c r="E1132" s="189" t="str">
        <f t="shared" si="35"/>
        <v/>
      </c>
      <c r="F1132" s="189" t="str">
        <f>IF(ISNA(VLOOKUP(D1132,'Standard Smelter Names'!$B$3:$E$187,4,FALSE)),"",VLOOKUP(D1132,'Standard Smelter Names'!$B$3:$E$187,4,FALSE))</f>
        <v/>
      </c>
      <c r="G1132" s="189"/>
      <c r="H1132" s="189"/>
      <c r="I1132" s="189"/>
      <c r="J1132" s="189"/>
      <c r="K1132" s="189"/>
      <c r="L1132" s="189"/>
      <c r="M1132" s="189"/>
      <c r="N1132" s="189"/>
      <c r="O1132" s="211"/>
      <c r="P1132" s="210"/>
    </row>
    <row r="1133" spans="2:16" s="191" customFormat="1" ht="15.75" x14ac:dyDescent="0.25">
      <c r="B1133" s="189"/>
      <c r="C1133" s="190"/>
      <c r="D1133" s="190" t="str">
        <f t="shared" si="34"/>
        <v/>
      </c>
      <c r="E1133" s="189" t="str">
        <f t="shared" si="35"/>
        <v/>
      </c>
      <c r="F1133" s="189" t="str">
        <f>IF(ISNA(VLOOKUP(D1133,'Standard Smelter Names'!$B$3:$E$187,4,FALSE)),"",VLOOKUP(D1133,'Standard Smelter Names'!$B$3:$E$187,4,FALSE))</f>
        <v/>
      </c>
      <c r="G1133" s="189"/>
      <c r="H1133" s="189"/>
      <c r="I1133" s="189"/>
      <c r="J1133" s="189"/>
      <c r="K1133" s="189"/>
      <c r="L1133" s="189"/>
      <c r="M1133" s="189"/>
      <c r="N1133" s="189"/>
      <c r="O1133" s="211"/>
      <c r="P1133" s="210"/>
    </row>
    <row r="1134" spans="2:16" s="191" customFormat="1" ht="15.75" x14ac:dyDescent="0.25">
      <c r="B1134" s="189"/>
      <c r="C1134" s="190"/>
      <c r="D1134" s="190" t="str">
        <f t="shared" si="34"/>
        <v/>
      </c>
      <c r="E1134" s="189" t="str">
        <f t="shared" si="35"/>
        <v/>
      </c>
      <c r="F1134" s="189" t="str">
        <f>IF(ISNA(VLOOKUP(D1134,'Standard Smelter Names'!$B$3:$E$187,4,FALSE)),"",VLOOKUP(D1134,'Standard Smelter Names'!$B$3:$E$187,4,FALSE))</f>
        <v/>
      </c>
      <c r="G1134" s="189"/>
      <c r="H1134" s="189"/>
      <c r="I1134" s="189"/>
      <c r="J1134" s="189"/>
      <c r="K1134" s="189"/>
      <c r="L1134" s="189"/>
      <c r="M1134" s="189"/>
      <c r="N1134" s="189"/>
      <c r="O1134" s="211"/>
      <c r="P1134" s="210"/>
    </row>
    <row r="1135" spans="2:16" s="191" customFormat="1" ht="15.75" x14ac:dyDescent="0.25">
      <c r="B1135" s="189"/>
      <c r="C1135" s="190"/>
      <c r="D1135" s="190" t="str">
        <f t="shared" si="34"/>
        <v/>
      </c>
      <c r="E1135" s="189" t="str">
        <f t="shared" si="35"/>
        <v/>
      </c>
      <c r="F1135" s="189" t="str">
        <f>IF(ISNA(VLOOKUP(D1135,'Standard Smelter Names'!$B$3:$E$187,4,FALSE)),"",VLOOKUP(D1135,'Standard Smelter Names'!$B$3:$E$187,4,FALSE))</f>
        <v/>
      </c>
      <c r="G1135" s="189"/>
      <c r="H1135" s="189"/>
      <c r="I1135" s="189"/>
      <c r="J1135" s="189"/>
      <c r="K1135" s="189"/>
      <c r="L1135" s="189"/>
      <c r="M1135" s="189"/>
      <c r="N1135" s="189"/>
      <c r="O1135" s="211"/>
      <c r="P1135" s="210"/>
    </row>
    <row r="1136" spans="2:16" s="191" customFormat="1" ht="15.75" x14ac:dyDescent="0.25">
      <c r="B1136" s="189"/>
      <c r="C1136" s="190"/>
      <c r="D1136" s="190" t="str">
        <f t="shared" si="34"/>
        <v/>
      </c>
      <c r="E1136" s="189" t="str">
        <f t="shared" si="35"/>
        <v/>
      </c>
      <c r="F1136" s="189" t="str">
        <f>IF(ISNA(VLOOKUP(D1136,'Standard Smelter Names'!$B$3:$E$187,4,FALSE)),"",VLOOKUP(D1136,'Standard Smelter Names'!$B$3:$E$187,4,FALSE))</f>
        <v/>
      </c>
      <c r="G1136" s="189"/>
      <c r="H1136" s="189"/>
      <c r="I1136" s="189"/>
      <c r="J1136" s="189"/>
      <c r="K1136" s="189"/>
      <c r="L1136" s="189"/>
      <c r="M1136" s="189"/>
      <c r="N1136" s="189"/>
      <c r="O1136" s="211"/>
      <c r="P1136" s="210"/>
    </row>
    <row r="1137" spans="2:16" s="191" customFormat="1" ht="15.75" x14ac:dyDescent="0.25">
      <c r="B1137" s="189"/>
      <c r="C1137" s="190"/>
      <c r="D1137" s="190" t="str">
        <f t="shared" si="34"/>
        <v/>
      </c>
      <c r="E1137" s="189" t="str">
        <f t="shared" si="35"/>
        <v/>
      </c>
      <c r="F1137" s="189" t="str">
        <f>IF(ISNA(VLOOKUP(D1137,'Standard Smelter Names'!$B$3:$E$187,4,FALSE)),"",VLOOKUP(D1137,'Standard Smelter Names'!$B$3:$E$187,4,FALSE))</f>
        <v/>
      </c>
      <c r="G1137" s="189"/>
      <c r="H1137" s="189"/>
      <c r="I1137" s="189"/>
      <c r="J1137" s="189"/>
      <c r="K1137" s="189"/>
      <c r="L1137" s="189"/>
      <c r="M1137" s="189"/>
      <c r="N1137" s="189"/>
      <c r="O1137" s="211"/>
      <c r="P1137" s="210"/>
    </row>
    <row r="1138" spans="2:16" s="191" customFormat="1" ht="15.75" x14ac:dyDescent="0.25">
      <c r="B1138" s="189"/>
      <c r="C1138" s="190"/>
      <c r="D1138" s="190" t="str">
        <f t="shared" si="34"/>
        <v/>
      </c>
      <c r="E1138" s="189" t="str">
        <f t="shared" si="35"/>
        <v/>
      </c>
      <c r="F1138" s="189" t="str">
        <f>IF(ISNA(VLOOKUP(D1138,'Standard Smelter Names'!$B$3:$E$187,4,FALSE)),"",VLOOKUP(D1138,'Standard Smelter Names'!$B$3:$E$187,4,FALSE))</f>
        <v/>
      </c>
      <c r="G1138" s="189"/>
      <c r="H1138" s="189"/>
      <c r="I1138" s="189"/>
      <c r="J1138" s="189"/>
      <c r="K1138" s="189"/>
      <c r="L1138" s="189"/>
      <c r="M1138" s="189"/>
      <c r="N1138" s="189"/>
      <c r="O1138" s="211"/>
      <c r="P1138" s="210"/>
    </row>
    <row r="1139" spans="2:16" s="191" customFormat="1" ht="15.75" x14ac:dyDescent="0.25">
      <c r="B1139" s="189"/>
      <c r="C1139" s="190"/>
      <c r="D1139" s="190" t="str">
        <f t="shared" si="34"/>
        <v/>
      </c>
      <c r="E1139" s="189" t="str">
        <f t="shared" si="35"/>
        <v/>
      </c>
      <c r="F1139" s="189" t="str">
        <f>IF(ISNA(VLOOKUP(D1139,'Standard Smelter Names'!$B$3:$E$187,4,FALSE)),"",VLOOKUP(D1139,'Standard Smelter Names'!$B$3:$E$187,4,FALSE))</f>
        <v/>
      </c>
      <c r="G1139" s="189"/>
      <c r="H1139" s="189"/>
      <c r="I1139" s="189"/>
      <c r="J1139" s="189"/>
      <c r="K1139" s="189"/>
      <c r="L1139" s="189"/>
      <c r="M1139" s="189"/>
      <c r="N1139" s="189"/>
      <c r="O1139" s="211"/>
      <c r="P1139" s="210"/>
    </row>
    <row r="1140" spans="2:16" s="191" customFormat="1" ht="15.75" x14ac:dyDescent="0.25">
      <c r="B1140" s="189"/>
      <c r="C1140" s="190"/>
      <c r="D1140" s="190" t="str">
        <f t="shared" si="34"/>
        <v/>
      </c>
      <c r="E1140" s="189" t="str">
        <f t="shared" si="35"/>
        <v/>
      </c>
      <c r="F1140" s="189" t="str">
        <f>IF(ISNA(VLOOKUP(D1140,'Standard Smelter Names'!$B$3:$E$187,4,FALSE)),"",VLOOKUP(D1140,'Standard Smelter Names'!$B$3:$E$187,4,FALSE))</f>
        <v/>
      </c>
      <c r="G1140" s="189"/>
      <c r="H1140" s="189"/>
      <c r="I1140" s="189"/>
      <c r="J1140" s="189"/>
      <c r="K1140" s="189"/>
      <c r="L1140" s="189"/>
      <c r="M1140" s="189"/>
      <c r="N1140" s="189"/>
      <c r="O1140" s="211"/>
      <c r="P1140" s="210"/>
    </row>
    <row r="1141" spans="2:16" s="191" customFormat="1" ht="15.75" x14ac:dyDescent="0.25">
      <c r="B1141" s="189"/>
      <c r="C1141" s="190"/>
      <c r="D1141" s="190" t="str">
        <f t="shared" si="34"/>
        <v/>
      </c>
      <c r="E1141" s="189" t="str">
        <f t="shared" si="35"/>
        <v/>
      </c>
      <c r="F1141" s="189" t="str">
        <f>IF(ISNA(VLOOKUP(D1141,'Standard Smelter Names'!$B$3:$E$187,4,FALSE)),"",VLOOKUP(D1141,'Standard Smelter Names'!$B$3:$E$187,4,FALSE))</f>
        <v/>
      </c>
      <c r="G1141" s="189"/>
      <c r="H1141" s="189"/>
      <c r="I1141" s="189"/>
      <c r="J1141" s="189"/>
      <c r="K1141" s="189"/>
      <c r="L1141" s="189"/>
      <c r="M1141" s="189"/>
      <c r="N1141" s="189"/>
      <c r="O1141" s="211"/>
      <c r="P1141" s="210"/>
    </row>
    <row r="1142" spans="2:16" s="191" customFormat="1" ht="15.75" x14ac:dyDescent="0.25">
      <c r="B1142" s="189"/>
      <c r="C1142" s="190"/>
      <c r="D1142" s="190" t="str">
        <f t="shared" si="34"/>
        <v/>
      </c>
      <c r="E1142" s="189" t="str">
        <f t="shared" si="35"/>
        <v/>
      </c>
      <c r="F1142" s="189" t="str">
        <f>IF(ISNA(VLOOKUP(D1142,'Standard Smelter Names'!$B$3:$E$187,4,FALSE)),"",VLOOKUP(D1142,'Standard Smelter Names'!$B$3:$E$187,4,FALSE))</f>
        <v/>
      </c>
      <c r="G1142" s="189"/>
      <c r="H1142" s="189"/>
      <c r="I1142" s="189"/>
      <c r="J1142" s="189"/>
      <c r="K1142" s="189"/>
      <c r="L1142" s="189"/>
      <c r="M1142" s="189"/>
      <c r="N1142" s="189"/>
      <c r="O1142" s="211"/>
      <c r="P1142" s="210"/>
    </row>
    <row r="1143" spans="2:16" s="191" customFormat="1" ht="15.75" x14ac:dyDescent="0.25">
      <c r="B1143" s="189"/>
      <c r="C1143" s="190"/>
      <c r="D1143" s="190" t="str">
        <f t="shared" si="34"/>
        <v/>
      </c>
      <c r="E1143" s="189" t="str">
        <f t="shared" si="35"/>
        <v/>
      </c>
      <c r="F1143" s="189" t="str">
        <f>IF(ISNA(VLOOKUP(D1143,'Standard Smelter Names'!$B$3:$E$187,4,FALSE)),"",VLOOKUP(D1143,'Standard Smelter Names'!$B$3:$E$187,4,FALSE))</f>
        <v/>
      </c>
      <c r="G1143" s="189"/>
      <c r="H1143" s="189"/>
      <c r="I1143" s="189"/>
      <c r="J1143" s="189"/>
      <c r="K1143" s="189"/>
      <c r="L1143" s="189"/>
      <c r="M1143" s="189"/>
      <c r="N1143" s="189"/>
      <c r="O1143" s="211"/>
      <c r="P1143" s="210"/>
    </row>
    <row r="1144" spans="2:16" s="191" customFormat="1" ht="15.75" x14ac:dyDescent="0.25">
      <c r="B1144" s="189"/>
      <c r="C1144" s="190"/>
      <c r="D1144" s="190" t="str">
        <f t="shared" si="34"/>
        <v/>
      </c>
      <c r="E1144" s="189" t="str">
        <f t="shared" si="35"/>
        <v/>
      </c>
      <c r="F1144" s="189" t="str">
        <f>IF(ISNA(VLOOKUP(D1144,'Standard Smelter Names'!$B$3:$E$187,4,FALSE)),"",VLOOKUP(D1144,'Standard Smelter Names'!$B$3:$E$187,4,FALSE))</f>
        <v/>
      </c>
      <c r="G1144" s="189"/>
      <c r="H1144" s="189"/>
      <c r="I1144" s="189"/>
      <c r="J1144" s="189"/>
      <c r="K1144" s="189"/>
      <c r="L1144" s="189"/>
      <c r="M1144" s="189"/>
      <c r="N1144" s="189"/>
      <c r="O1144" s="211"/>
      <c r="P1144" s="210"/>
    </row>
    <row r="1145" spans="2:16" s="191" customFormat="1" ht="15.75" x14ac:dyDescent="0.25">
      <c r="B1145" s="189"/>
      <c r="C1145" s="190"/>
      <c r="D1145" s="190" t="str">
        <f t="shared" si="34"/>
        <v/>
      </c>
      <c r="E1145" s="189" t="str">
        <f t="shared" si="35"/>
        <v/>
      </c>
      <c r="F1145" s="189" t="str">
        <f>IF(ISNA(VLOOKUP(D1145,'Standard Smelter Names'!$B$3:$E$187,4,FALSE)),"",VLOOKUP(D1145,'Standard Smelter Names'!$B$3:$E$187,4,FALSE))</f>
        <v/>
      </c>
      <c r="G1145" s="189"/>
      <c r="H1145" s="189"/>
      <c r="I1145" s="189"/>
      <c r="J1145" s="189"/>
      <c r="K1145" s="189"/>
      <c r="L1145" s="189"/>
      <c r="M1145" s="189"/>
      <c r="N1145" s="189"/>
      <c r="O1145" s="211"/>
      <c r="P1145" s="210"/>
    </row>
    <row r="1146" spans="2:16" s="191" customFormat="1" ht="15.75" x14ac:dyDescent="0.25">
      <c r="B1146" s="189"/>
      <c r="C1146" s="190"/>
      <c r="D1146" s="190" t="str">
        <f t="shared" si="34"/>
        <v/>
      </c>
      <c r="E1146" s="189" t="str">
        <f t="shared" si="35"/>
        <v/>
      </c>
      <c r="F1146" s="189" t="str">
        <f>IF(ISNA(VLOOKUP(D1146,'Standard Smelter Names'!$B$3:$E$187,4,FALSE)),"",VLOOKUP(D1146,'Standard Smelter Names'!$B$3:$E$187,4,FALSE))</f>
        <v/>
      </c>
      <c r="G1146" s="189"/>
      <c r="H1146" s="189"/>
      <c r="I1146" s="189"/>
      <c r="J1146" s="189"/>
      <c r="K1146" s="189"/>
      <c r="L1146" s="189"/>
      <c r="M1146" s="189"/>
      <c r="N1146" s="189"/>
      <c r="O1146" s="211"/>
      <c r="P1146" s="210"/>
    </row>
    <row r="1147" spans="2:16" s="191" customFormat="1" ht="15.75" x14ac:dyDescent="0.25">
      <c r="B1147" s="189"/>
      <c r="C1147" s="190"/>
      <c r="D1147" s="190" t="str">
        <f t="shared" si="34"/>
        <v/>
      </c>
      <c r="E1147" s="189" t="str">
        <f t="shared" si="35"/>
        <v/>
      </c>
      <c r="F1147" s="189" t="str">
        <f>IF(ISNA(VLOOKUP(D1147,'Standard Smelter Names'!$B$3:$E$187,4,FALSE)),"",VLOOKUP(D1147,'Standard Smelter Names'!$B$3:$E$187,4,FALSE))</f>
        <v/>
      </c>
      <c r="G1147" s="189"/>
      <c r="H1147" s="189"/>
      <c r="I1147" s="189"/>
      <c r="J1147" s="189"/>
      <c r="K1147" s="189"/>
      <c r="L1147" s="189"/>
      <c r="M1147" s="189"/>
      <c r="N1147" s="189"/>
      <c r="O1147" s="211"/>
      <c r="P1147" s="210"/>
    </row>
    <row r="1148" spans="2:16" s="191" customFormat="1" ht="15.75" x14ac:dyDescent="0.25">
      <c r="B1148" s="189"/>
      <c r="C1148" s="190"/>
      <c r="D1148" s="190" t="str">
        <f t="shared" si="34"/>
        <v/>
      </c>
      <c r="E1148" s="189" t="str">
        <f t="shared" si="35"/>
        <v/>
      </c>
      <c r="F1148" s="189" t="str">
        <f>IF(ISNA(VLOOKUP(D1148,'Standard Smelter Names'!$B$3:$E$187,4,FALSE)),"",VLOOKUP(D1148,'Standard Smelter Names'!$B$3:$E$187,4,FALSE))</f>
        <v/>
      </c>
      <c r="G1148" s="189"/>
      <c r="H1148" s="189"/>
      <c r="I1148" s="189"/>
      <c r="J1148" s="189"/>
      <c r="K1148" s="189"/>
      <c r="L1148" s="189"/>
      <c r="M1148" s="189"/>
      <c r="N1148" s="189"/>
      <c r="O1148" s="211"/>
      <c r="P1148" s="210"/>
    </row>
    <row r="1149" spans="2:16" s="191" customFormat="1" ht="15.75" x14ac:dyDescent="0.25">
      <c r="B1149" s="189"/>
      <c r="C1149" s="190"/>
      <c r="D1149" s="190" t="str">
        <f t="shared" si="34"/>
        <v/>
      </c>
      <c r="E1149" s="189" t="str">
        <f t="shared" si="35"/>
        <v/>
      </c>
      <c r="F1149" s="189" t="str">
        <f>IF(ISNA(VLOOKUP(D1149,'Standard Smelter Names'!$B$3:$E$187,4,FALSE)),"",VLOOKUP(D1149,'Standard Smelter Names'!$B$3:$E$187,4,FALSE))</f>
        <v/>
      </c>
      <c r="G1149" s="189"/>
      <c r="H1149" s="189"/>
      <c r="I1149" s="189"/>
      <c r="J1149" s="189"/>
      <c r="K1149" s="189"/>
      <c r="L1149" s="189"/>
      <c r="M1149" s="189"/>
      <c r="N1149" s="189"/>
      <c r="O1149" s="211"/>
      <c r="P1149" s="210"/>
    </row>
    <row r="1150" spans="2:16" s="191" customFormat="1" ht="15.75" x14ac:dyDescent="0.25">
      <c r="B1150" s="189"/>
      <c r="C1150" s="190"/>
      <c r="D1150" s="190" t="str">
        <f t="shared" si="34"/>
        <v/>
      </c>
      <c r="E1150" s="189" t="str">
        <f t="shared" si="35"/>
        <v/>
      </c>
      <c r="F1150" s="189" t="str">
        <f>IF(ISNA(VLOOKUP(D1150,'Standard Smelter Names'!$B$3:$E$187,4,FALSE)),"",VLOOKUP(D1150,'Standard Smelter Names'!$B$3:$E$187,4,FALSE))</f>
        <v/>
      </c>
      <c r="G1150" s="189"/>
      <c r="H1150" s="189"/>
      <c r="I1150" s="189"/>
      <c r="J1150" s="189"/>
      <c r="K1150" s="189"/>
      <c r="L1150" s="189"/>
      <c r="M1150" s="189"/>
      <c r="N1150" s="189"/>
      <c r="O1150" s="211"/>
      <c r="P1150" s="210"/>
    </row>
    <row r="1151" spans="2:16" s="191" customFormat="1" ht="15.75" x14ac:dyDescent="0.25">
      <c r="B1151" s="189"/>
      <c r="C1151" s="190"/>
      <c r="D1151" s="190" t="str">
        <f t="shared" si="34"/>
        <v/>
      </c>
      <c r="E1151" s="189" t="str">
        <f t="shared" si="35"/>
        <v/>
      </c>
      <c r="F1151" s="189" t="str">
        <f>IF(ISNA(VLOOKUP(D1151,'Standard Smelter Names'!$B$3:$E$187,4,FALSE)),"",VLOOKUP(D1151,'Standard Smelter Names'!$B$3:$E$187,4,FALSE))</f>
        <v/>
      </c>
      <c r="G1151" s="189"/>
      <c r="H1151" s="189"/>
      <c r="I1151" s="189"/>
      <c r="J1151" s="189"/>
      <c r="K1151" s="189"/>
      <c r="L1151" s="189"/>
      <c r="M1151" s="189"/>
      <c r="N1151" s="189"/>
      <c r="O1151" s="211"/>
      <c r="P1151" s="210"/>
    </row>
    <row r="1152" spans="2:16" s="191" customFormat="1" ht="15.75" x14ac:dyDescent="0.25">
      <c r="B1152" s="189"/>
      <c r="C1152" s="190"/>
      <c r="D1152" s="190" t="str">
        <f t="shared" si="34"/>
        <v/>
      </c>
      <c r="E1152" s="189" t="str">
        <f t="shared" si="35"/>
        <v/>
      </c>
      <c r="F1152" s="189" t="str">
        <f>IF(ISNA(VLOOKUP(D1152,'Standard Smelter Names'!$B$3:$E$187,4,FALSE)),"",VLOOKUP(D1152,'Standard Smelter Names'!$B$3:$E$187,4,FALSE))</f>
        <v/>
      </c>
      <c r="G1152" s="189"/>
      <c r="H1152" s="189"/>
      <c r="I1152" s="189"/>
      <c r="J1152" s="189"/>
      <c r="K1152" s="189"/>
      <c r="L1152" s="189"/>
      <c r="M1152" s="189"/>
      <c r="N1152" s="189"/>
      <c r="O1152" s="211"/>
      <c r="P1152" s="210"/>
    </row>
    <row r="1153" spans="2:16" s="191" customFormat="1" ht="15.75" x14ac:dyDescent="0.25">
      <c r="B1153" s="189"/>
      <c r="C1153" s="190"/>
      <c r="D1153" s="190" t="str">
        <f t="shared" si="34"/>
        <v/>
      </c>
      <c r="E1153" s="189" t="str">
        <f t="shared" si="35"/>
        <v/>
      </c>
      <c r="F1153" s="189" t="str">
        <f>IF(ISNA(VLOOKUP(D1153,'Standard Smelter Names'!$B$3:$E$187,4,FALSE)),"",VLOOKUP(D1153,'Standard Smelter Names'!$B$3:$E$187,4,FALSE))</f>
        <v/>
      </c>
      <c r="G1153" s="189"/>
      <c r="H1153" s="189"/>
      <c r="I1153" s="189"/>
      <c r="J1153" s="189"/>
      <c r="K1153" s="189"/>
      <c r="L1153" s="189"/>
      <c r="M1153" s="189"/>
      <c r="N1153" s="189"/>
      <c r="O1153" s="211"/>
      <c r="P1153" s="210"/>
    </row>
    <row r="1154" spans="2:16" s="191" customFormat="1" ht="15.75" x14ac:dyDescent="0.25">
      <c r="B1154" s="189"/>
      <c r="C1154" s="190"/>
      <c r="D1154" s="190" t="str">
        <f t="shared" si="34"/>
        <v/>
      </c>
      <c r="E1154" s="189" t="str">
        <f t="shared" si="35"/>
        <v/>
      </c>
      <c r="F1154" s="189" t="str">
        <f>IF(ISNA(VLOOKUP(D1154,'Standard Smelter Names'!$B$3:$E$187,4,FALSE)),"",VLOOKUP(D1154,'Standard Smelter Names'!$B$3:$E$187,4,FALSE))</f>
        <v/>
      </c>
      <c r="G1154" s="189"/>
      <c r="H1154" s="189"/>
      <c r="I1154" s="189"/>
      <c r="J1154" s="189"/>
      <c r="K1154" s="189"/>
      <c r="L1154" s="189"/>
      <c r="M1154" s="189"/>
      <c r="N1154" s="189"/>
      <c r="O1154" s="211"/>
      <c r="P1154" s="210"/>
    </row>
    <row r="1155" spans="2:16" s="191" customFormat="1" ht="15.75" x14ac:dyDescent="0.25">
      <c r="B1155" s="189"/>
      <c r="C1155" s="190"/>
      <c r="D1155" s="190" t="str">
        <f t="shared" si="34"/>
        <v/>
      </c>
      <c r="E1155" s="189" t="str">
        <f t="shared" si="35"/>
        <v/>
      </c>
      <c r="F1155" s="189" t="str">
        <f>IF(ISNA(VLOOKUP(D1155,'Standard Smelter Names'!$B$3:$E$187,4,FALSE)),"",VLOOKUP(D1155,'Standard Smelter Names'!$B$3:$E$187,4,FALSE))</f>
        <v/>
      </c>
      <c r="G1155" s="189"/>
      <c r="H1155" s="189"/>
      <c r="I1155" s="189"/>
      <c r="J1155" s="189"/>
      <c r="K1155" s="189"/>
      <c r="L1155" s="189"/>
      <c r="M1155" s="189"/>
      <c r="N1155" s="189"/>
      <c r="O1155" s="211"/>
      <c r="P1155" s="210"/>
    </row>
    <row r="1156" spans="2:16" s="191" customFormat="1" ht="15.75" x14ac:dyDescent="0.25">
      <c r="B1156" s="189"/>
      <c r="C1156" s="190"/>
      <c r="D1156" s="190" t="str">
        <f t="shared" si="34"/>
        <v/>
      </c>
      <c r="E1156" s="189" t="str">
        <f t="shared" si="35"/>
        <v/>
      </c>
      <c r="F1156" s="189" t="str">
        <f>IF(ISNA(VLOOKUP(D1156,'Standard Smelter Names'!$B$3:$E$187,4,FALSE)),"",VLOOKUP(D1156,'Standard Smelter Names'!$B$3:$E$187,4,FALSE))</f>
        <v/>
      </c>
      <c r="G1156" s="189"/>
      <c r="H1156" s="189"/>
      <c r="I1156" s="189"/>
      <c r="J1156" s="189"/>
      <c r="K1156" s="189"/>
      <c r="L1156" s="189"/>
      <c r="M1156" s="189"/>
      <c r="N1156" s="189"/>
      <c r="O1156" s="211"/>
      <c r="P1156" s="210"/>
    </row>
    <row r="1157" spans="2:16" s="191" customFormat="1" ht="15.75" x14ac:dyDescent="0.25">
      <c r="B1157" s="189"/>
      <c r="C1157" s="190"/>
      <c r="D1157" s="190" t="str">
        <f t="shared" ref="D1157:D1220" si="36">IF(ISNA(VLOOKUP(C1157,$G$2525:$I$2929,3,FALSE)),"",VLOOKUP(C1157,$G$2525:$I$2929,3,FALSE))</f>
        <v/>
      </c>
      <c r="E1157" s="189" t="str">
        <f t="shared" ref="E1157:E1220" si="37">IF(ISNA(VLOOKUP(C1157,$G$2525:$I$2929,2,FALSE)),"",VLOOKUP(C1157,$G$2525:$I$2929,2,FALSE))</f>
        <v/>
      </c>
      <c r="F1157" s="189" t="str">
        <f>IF(ISNA(VLOOKUP(D1157,'Standard Smelter Names'!$B$3:$E$187,4,FALSE)),"",VLOOKUP(D1157,'Standard Smelter Names'!$B$3:$E$187,4,FALSE))</f>
        <v/>
      </c>
      <c r="G1157" s="189"/>
      <c r="H1157" s="189"/>
      <c r="I1157" s="189"/>
      <c r="J1157" s="189"/>
      <c r="K1157" s="189"/>
      <c r="L1157" s="189"/>
      <c r="M1157" s="189"/>
      <c r="N1157" s="189"/>
      <c r="O1157" s="211"/>
      <c r="P1157" s="210"/>
    </row>
    <row r="1158" spans="2:16" s="191" customFormat="1" ht="15.75" x14ac:dyDescent="0.25">
      <c r="B1158" s="189"/>
      <c r="C1158" s="190"/>
      <c r="D1158" s="190" t="str">
        <f t="shared" si="36"/>
        <v/>
      </c>
      <c r="E1158" s="189" t="str">
        <f t="shared" si="37"/>
        <v/>
      </c>
      <c r="F1158" s="189" t="str">
        <f>IF(ISNA(VLOOKUP(D1158,'Standard Smelter Names'!$B$3:$E$187,4,FALSE)),"",VLOOKUP(D1158,'Standard Smelter Names'!$B$3:$E$187,4,FALSE))</f>
        <v/>
      </c>
      <c r="G1158" s="189"/>
      <c r="H1158" s="189"/>
      <c r="I1158" s="189"/>
      <c r="J1158" s="189"/>
      <c r="K1158" s="189"/>
      <c r="L1158" s="189"/>
      <c r="M1158" s="189"/>
      <c r="N1158" s="189"/>
      <c r="O1158" s="211"/>
      <c r="P1158" s="210"/>
    </row>
    <row r="1159" spans="2:16" s="191" customFormat="1" ht="15.75" x14ac:dyDescent="0.25">
      <c r="B1159" s="189"/>
      <c r="C1159" s="190"/>
      <c r="D1159" s="190" t="str">
        <f t="shared" si="36"/>
        <v/>
      </c>
      <c r="E1159" s="189" t="str">
        <f t="shared" si="37"/>
        <v/>
      </c>
      <c r="F1159" s="189" t="str">
        <f>IF(ISNA(VLOOKUP(D1159,'Standard Smelter Names'!$B$3:$E$187,4,FALSE)),"",VLOOKUP(D1159,'Standard Smelter Names'!$B$3:$E$187,4,FALSE))</f>
        <v/>
      </c>
      <c r="G1159" s="189"/>
      <c r="H1159" s="189"/>
      <c r="I1159" s="189"/>
      <c r="J1159" s="189"/>
      <c r="K1159" s="189"/>
      <c r="L1159" s="189"/>
      <c r="M1159" s="189"/>
      <c r="N1159" s="189"/>
      <c r="O1159" s="211"/>
      <c r="P1159" s="210"/>
    </row>
    <row r="1160" spans="2:16" s="191" customFormat="1" ht="15.75" x14ac:dyDescent="0.25">
      <c r="B1160" s="189"/>
      <c r="C1160" s="190"/>
      <c r="D1160" s="190" t="str">
        <f t="shared" si="36"/>
        <v/>
      </c>
      <c r="E1160" s="189" t="str">
        <f t="shared" si="37"/>
        <v/>
      </c>
      <c r="F1160" s="189" t="str">
        <f>IF(ISNA(VLOOKUP(D1160,'Standard Smelter Names'!$B$3:$E$187,4,FALSE)),"",VLOOKUP(D1160,'Standard Smelter Names'!$B$3:$E$187,4,FALSE))</f>
        <v/>
      </c>
      <c r="G1160" s="189"/>
      <c r="H1160" s="189"/>
      <c r="I1160" s="189"/>
      <c r="J1160" s="189"/>
      <c r="K1160" s="189"/>
      <c r="L1160" s="189"/>
      <c r="M1160" s="189"/>
      <c r="N1160" s="189"/>
      <c r="O1160" s="211"/>
      <c r="P1160" s="210"/>
    </row>
    <row r="1161" spans="2:16" s="191" customFormat="1" ht="15.75" x14ac:dyDescent="0.25">
      <c r="B1161" s="189"/>
      <c r="C1161" s="190"/>
      <c r="D1161" s="190" t="str">
        <f t="shared" si="36"/>
        <v/>
      </c>
      <c r="E1161" s="189" t="str">
        <f t="shared" si="37"/>
        <v/>
      </c>
      <c r="F1161" s="189" t="str">
        <f>IF(ISNA(VLOOKUP(D1161,'Standard Smelter Names'!$B$3:$E$187,4,FALSE)),"",VLOOKUP(D1161,'Standard Smelter Names'!$B$3:$E$187,4,FALSE))</f>
        <v/>
      </c>
      <c r="G1161" s="189"/>
      <c r="H1161" s="189"/>
      <c r="I1161" s="189"/>
      <c r="J1161" s="189"/>
      <c r="K1161" s="189"/>
      <c r="L1161" s="189"/>
      <c r="M1161" s="189"/>
      <c r="N1161" s="189"/>
      <c r="O1161" s="211"/>
      <c r="P1161" s="210"/>
    </row>
    <row r="1162" spans="2:16" s="191" customFormat="1" ht="15.75" x14ac:dyDescent="0.25">
      <c r="B1162" s="189"/>
      <c r="C1162" s="190"/>
      <c r="D1162" s="190" t="str">
        <f t="shared" si="36"/>
        <v/>
      </c>
      <c r="E1162" s="189" t="str">
        <f t="shared" si="37"/>
        <v/>
      </c>
      <c r="F1162" s="189" t="str">
        <f>IF(ISNA(VLOOKUP(D1162,'Standard Smelter Names'!$B$3:$E$187,4,FALSE)),"",VLOOKUP(D1162,'Standard Smelter Names'!$B$3:$E$187,4,FALSE))</f>
        <v/>
      </c>
      <c r="G1162" s="189"/>
      <c r="H1162" s="189"/>
      <c r="I1162" s="189"/>
      <c r="J1162" s="189"/>
      <c r="K1162" s="189"/>
      <c r="L1162" s="189"/>
      <c r="M1162" s="189"/>
      <c r="N1162" s="189"/>
      <c r="O1162" s="211"/>
      <c r="P1162" s="210"/>
    </row>
    <row r="1163" spans="2:16" s="191" customFormat="1" ht="15.75" x14ac:dyDescent="0.25">
      <c r="B1163" s="189"/>
      <c r="C1163" s="190"/>
      <c r="D1163" s="190" t="str">
        <f t="shared" si="36"/>
        <v/>
      </c>
      <c r="E1163" s="189" t="str">
        <f t="shared" si="37"/>
        <v/>
      </c>
      <c r="F1163" s="189" t="str">
        <f>IF(ISNA(VLOOKUP(D1163,'Standard Smelter Names'!$B$3:$E$187,4,FALSE)),"",VLOOKUP(D1163,'Standard Smelter Names'!$B$3:$E$187,4,FALSE))</f>
        <v/>
      </c>
      <c r="G1163" s="189"/>
      <c r="H1163" s="189"/>
      <c r="I1163" s="189"/>
      <c r="J1163" s="189"/>
      <c r="K1163" s="189"/>
      <c r="L1163" s="189"/>
      <c r="M1163" s="189"/>
      <c r="N1163" s="189"/>
      <c r="O1163" s="211"/>
      <c r="P1163" s="210"/>
    </row>
    <row r="1164" spans="2:16" s="191" customFormat="1" ht="15.75" x14ac:dyDescent="0.25">
      <c r="B1164" s="189"/>
      <c r="C1164" s="190"/>
      <c r="D1164" s="190" t="str">
        <f t="shared" si="36"/>
        <v/>
      </c>
      <c r="E1164" s="189" t="str">
        <f t="shared" si="37"/>
        <v/>
      </c>
      <c r="F1164" s="189" t="str">
        <f>IF(ISNA(VLOOKUP(D1164,'Standard Smelter Names'!$B$3:$E$187,4,FALSE)),"",VLOOKUP(D1164,'Standard Smelter Names'!$B$3:$E$187,4,FALSE))</f>
        <v/>
      </c>
      <c r="G1164" s="189"/>
      <c r="H1164" s="189"/>
      <c r="I1164" s="189"/>
      <c r="J1164" s="189"/>
      <c r="K1164" s="189"/>
      <c r="L1164" s="189"/>
      <c r="M1164" s="189"/>
      <c r="N1164" s="189"/>
      <c r="O1164" s="211"/>
      <c r="P1164" s="210"/>
    </row>
    <row r="1165" spans="2:16" s="191" customFormat="1" ht="15.75" x14ac:dyDescent="0.25">
      <c r="B1165" s="189"/>
      <c r="C1165" s="190"/>
      <c r="D1165" s="190" t="str">
        <f t="shared" si="36"/>
        <v/>
      </c>
      <c r="E1165" s="189" t="str">
        <f t="shared" si="37"/>
        <v/>
      </c>
      <c r="F1165" s="189" t="str">
        <f>IF(ISNA(VLOOKUP(D1165,'Standard Smelter Names'!$B$3:$E$187,4,FALSE)),"",VLOOKUP(D1165,'Standard Smelter Names'!$B$3:$E$187,4,FALSE))</f>
        <v/>
      </c>
      <c r="G1165" s="189"/>
      <c r="H1165" s="189"/>
      <c r="I1165" s="189"/>
      <c r="J1165" s="189"/>
      <c r="K1165" s="189"/>
      <c r="L1165" s="189"/>
      <c r="M1165" s="189"/>
      <c r="N1165" s="189"/>
      <c r="O1165" s="211"/>
      <c r="P1165" s="210"/>
    </row>
    <row r="1166" spans="2:16" s="191" customFormat="1" ht="15.75" x14ac:dyDescent="0.25">
      <c r="B1166" s="189"/>
      <c r="C1166" s="190"/>
      <c r="D1166" s="190" t="str">
        <f t="shared" si="36"/>
        <v/>
      </c>
      <c r="E1166" s="189" t="str">
        <f t="shared" si="37"/>
        <v/>
      </c>
      <c r="F1166" s="189" t="str">
        <f>IF(ISNA(VLOOKUP(D1166,'Standard Smelter Names'!$B$3:$E$187,4,FALSE)),"",VLOOKUP(D1166,'Standard Smelter Names'!$B$3:$E$187,4,FALSE))</f>
        <v/>
      </c>
      <c r="G1166" s="189"/>
      <c r="H1166" s="189"/>
      <c r="I1166" s="189"/>
      <c r="J1166" s="189"/>
      <c r="K1166" s="189"/>
      <c r="L1166" s="189"/>
      <c r="M1166" s="189"/>
      <c r="N1166" s="189"/>
      <c r="O1166" s="211"/>
      <c r="P1166" s="210"/>
    </row>
    <row r="1167" spans="2:16" s="191" customFormat="1" ht="15.75" x14ac:dyDescent="0.25">
      <c r="B1167" s="189"/>
      <c r="C1167" s="190"/>
      <c r="D1167" s="190" t="str">
        <f t="shared" si="36"/>
        <v/>
      </c>
      <c r="E1167" s="189" t="str">
        <f t="shared" si="37"/>
        <v/>
      </c>
      <c r="F1167" s="189" t="str">
        <f>IF(ISNA(VLOOKUP(D1167,'Standard Smelter Names'!$B$3:$E$187,4,FALSE)),"",VLOOKUP(D1167,'Standard Smelter Names'!$B$3:$E$187,4,FALSE))</f>
        <v/>
      </c>
      <c r="G1167" s="189"/>
      <c r="H1167" s="189"/>
      <c r="I1167" s="189"/>
      <c r="J1167" s="189"/>
      <c r="K1167" s="189"/>
      <c r="L1167" s="189"/>
      <c r="M1167" s="189"/>
      <c r="N1167" s="189"/>
      <c r="O1167" s="211"/>
      <c r="P1167" s="210"/>
    </row>
    <row r="1168" spans="2:16" s="191" customFormat="1" ht="15.75" x14ac:dyDescent="0.25">
      <c r="B1168" s="189"/>
      <c r="C1168" s="190"/>
      <c r="D1168" s="190" t="str">
        <f t="shared" si="36"/>
        <v/>
      </c>
      <c r="E1168" s="189" t="str">
        <f t="shared" si="37"/>
        <v/>
      </c>
      <c r="F1168" s="189" t="str">
        <f>IF(ISNA(VLOOKUP(D1168,'Standard Smelter Names'!$B$3:$E$187,4,FALSE)),"",VLOOKUP(D1168,'Standard Smelter Names'!$B$3:$E$187,4,FALSE))</f>
        <v/>
      </c>
      <c r="G1168" s="189"/>
      <c r="H1168" s="189"/>
      <c r="I1168" s="189"/>
      <c r="J1168" s="189"/>
      <c r="K1168" s="189"/>
      <c r="L1168" s="189"/>
      <c r="M1168" s="189"/>
      <c r="N1168" s="189"/>
      <c r="O1168" s="211"/>
      <c r="P1168" s="210"/>
    </row>
    <row r="1169" spans="2:16" s="191" customFormat="1" ht="15.75" x14ac:dyDescent="0.25">
      <c r="B1169" s="189"/>
      <c r="C1169" s="190"/>
      <c r="D1169" s="190" t="str">
        <f t="shared" si="36"/>
        <v/>
      </c>
      <c r="E1169" s="189" t="str">
        <f t="shared" si="37"/>
        <v/>
      </c>
      <c r="F1169" s="189" t="str">
        <f>IF(ISNA(VLOOKUP(D1169,'Standard Smelter Names'!$B$3:$E$187,4,FALSE)),"",VLOOKUP(D1169,'Standard Smelter Names'!$B$3:$E$187,4,FALSE))</f>
        <v/>
      </c>
      <c r="G1169" s="189"/>
      <c r="H1169" s="189"/>
      <c r="I1169" s="189"/>
      <c r="J1169" s="189"/>
      <c r="K1169" s="189"/>
      <c r="L1169" s="189"/>
      <c r="M1169" s="189"/>
      <c r="N1169" s="189"/>
      <c r="O1169" s="211"/>
      <c r="P1169" s="210"/>
    </row>
    <row r="1170" spans="2:16" s="191" customFormat="1" ht="15.75" x14ac:dyDescent="0.25">
      <c r="B1170" s="189"/>
      <c r="C1170" s="190"/>
      <c r="D1170" s="190" t="str">
        <f t="shared" si="36"/>
        <v/>
      </c>
      <c r="E1170" s="189" t="str">
        <f t="shared" si="37"/>
        <v/>
      </c>
      <c r="F1170" s="189" t="str">
        <f>IF(ISNA(VLOOKUP(D1170,'Standard Smelter Names'!$B$3:$E$187,4,FALSE)),"",VLOOKUP(D1170,'Standard Smelter Names'!$B$3:$E$187,4,FALSE))</f>
        <v/>
      </c>
      <c r="G1170" s="189"/>
      <c r="H1170" s="189"/>
      <c r="I1170" s="189"/>
      <c r="J1170" s="189"/>
      <c r="K1170" s="189"/>
      <c r="L1170" s="189"/>
      <c r="M1170" s="189"/>
      <c r="N1170" s="189"/>
      <c r="O1170" s="211"/>
      <c r="P1170" s="210"/>
    </row>
    <row r="1171" spans="2:16" s="191" customFormat="1" ht="15.75" x14ac:dyDescent="0.25">
      <c r="B1171" s="189"/>
      <c r="C1171" s="190"/>
      <c r="D1171" s="190" t="str">
        <f t="shared" si="36"/>
        <v/>
      </c>
      <c r="E1171" s="189" t="str">
        <f t="shared" si="37"/>
        <v/>
      </c>
      <c r="F1171" s="189" t="str">
        <f>IF(ISNA(VLOOKUP(D1171,'Standard Smelter Names'!$B$3:$E$187,4,FALSE)),"",VLOOKUP(D1171,'Standard Smelter Names'!$B$3:$E$187,4,FALSE))</f>
        <v/>
      </c>
      <c r="G1171" s="189"/>
      <c r="H1171" s="189"/>
      <c r="I1171" s="189"/>
      <c r="J1171" s="189"/>
      <c r="K1171" s="189"/>
      <c r="L1171" s="189"/>
      <c r="M1171" s="189"/>
      <c r="N1171" s="189"/>
      <c r="O1171" s="211"/>
      <c r="P1171" s="210"/>
    </row>
    <row r="1172" spans="2:16" s="191" customFormat="1" ht="15.75" x14ac:dyDescent="0.25">
      <c r="B1172" s="189"/>
      <c r="C1172" s="190"/>
      <c r="D1172" s="190" t="str">
        <f t="shared" si="36"/>
        <v/>
      </c>
      <c r="E1172" s="189" t="str">
        <f t="shared" si="37"/>
        <v/>
      </c>
      <c r="F1172" s="189" t="str">
        <f>IF(ISNA(VLOOKUP(D1172,'Standard Smelter Names'!$B$3:$E$187,4,FALSE)),"",VLOOKUP(D1172,'Standard Smelter Names'!$B$3:$E$187,4,FALSE))</f>
        <v/>
      </c>
      <c r="G1172" s="189"/>
      <c r="H1172" s="189"/>
      <c r="I1172" s="189"/>
      <c r="J1172" s="189"/>
      <c r="K1172" s="189"/>
      <c r="L1172" s="189"/>
      <c r="M1172" s="189"/>
      <c r="N1172" s="189"/>
      <c r="O1172" s="211"/>
      <c r="P1172" s="210"/>
    </row>
    <row r="1173" spans="2:16" s="191" customFormat="1" ht="15.75" x14ac:dyDescent="0.25">
      <c r="B1173" s="189"/>
      <c r="C1173" s="190"/>
      <c r="D1173" s="190" t="str">
        <f t="shared" si="36"/>
        <v/>
      </c>
      <c r="E1173" s="189" t="str">
        <f t="shared" si="37"/>
        <v/>
      </c>
      <c r="F1173" s="189" t="str">
        <f>IF(ISNA(VLOOKUP(D1173,'Standard Smelter Names'!$B$3:$E$187,4,FALSE)),"",VLOOKUP(D1173,'Standard Smelter Names'!$B$3:$E$187,4,FALSE))</f>
        <v/>
      </c>
      <c r="G1173" s="189"/>
      <c r="H1173" s="189"/>
      <c r="I1173" s="189"/>
      <c r="J1173" s="189"/>
      <c r="K1173" s="189"/>
      <c r="L1173" s="189"/>
      <c r="M1173" s="189"/>
      <c r="N1173" s="189"/>
      <c r="O1173" s="211"/>
      <c r="P1173" s="210"/>
    </row>
    <row r="1174" spans="2:16" s="191" customFormat="1" ht="15.75" x14ac:dyDescent="0.25">
      <c r="B1174" s="189"/>
      <c r="C1174" s="190"/>
      <c r="D1174" s="190" t="str">
        <f t="shared" si="36"/>
        <v/>
      </c>
      <c r="E1174" s="189" t="str">
        <f t="shared" si="37"/>
        <v/>
      </c>
      <c r="F1174" s="189" t="str">
        <f>IF(ISNA(VLOOKUP(D1174,'Standard Smelter Names'!$B$3:$E$187,4,FALSE)),"",VLOOKUP(D1174,'Standard Smelter Names'!$B$3:$E$187,4,FALSE))</f>
        <v/>
      </c>
      <c r="G1174" s="189"/>
      <c r="H1174" s="189"/>
      <c r="I1174" s="189"/>
      <c r="J1174" s="189"/>
      <c r="K1174" s="189"/>
      <c r="L1174" s="189"/>
      <c r="M1174" s="189"/>
      <c r="N1174" s="189"/>
      <c r="O1174" s="211"/>
      <c r="P1174" s="210"/>
    </row>
    <row r="1175" spans="2:16" s="191" customFormat="1" ht="15.75" x14ac:dyDescent="0.25">
      <c r="B1175" s="189"/>
      <c r="C1175" s="190"/>
      <c r="D1175" s="190" t="str">
        <f t="shared" si="36"/>
        <v/>
      </c>
      <c r="E1175" s="189" t="str">
        <f t="shared" si="37"/>
        <v/>
      </c>
      <c r="F1175" s="189" t="str">
        <f>IF(ISNA(VLOOKUP(D1175,'Standard Smelter Names'!$B$3:$E$187,4,FALSE)),"",VLOOKUP(D1175,'Standard Smelter Names'!$B$3:$E$187,4,FALSE))</f>
        <v/>
      </c>
      <c r="G1175" s="189"/>
      <c r="H1175" s="189"/>
      <c r="I1175" s="189"/>
      <c r="J1175" s="189"/>
      <c r="K1175" s="189"/>
      <c r="L1175" s="189"/>
      <c r="M1175" s="189"/>
      <c r="N1175" s="189"/>
      <c r="O1175" s="211"/>
      <c r="P1175" s="210"/>
    </row>
    <row r="1176" spans="2:16" s="191" customFormat="1" ht="15.75" x14ac:dyDescent="0.25">
      <c r="B1176" s="189"/>
      <c r="C1176" s="190"/>
      <c r="D1176" s="190" t="str">
        <f t="shared" si="36"/>
        <v/>
      </c>
      <c r="E1176" s="189" t="str">
        <f t="shared" si="37"/>
        <v/>
      </c>
      <c r="F1176" s="189" t="str">
        <f>IF(ISNA(VLOOKUP(D1176,'Standard Smelter Names'!$B$3:$E$187,4,FALSE)),"",VLOOKUP(D1176,'Standard Smelter Names'!$B$3:$E$187,4,FALSE))</f>
        <v/>
      </c>
      <c r="G1176" s="189"/>
      <c r="H1176" s="189"/>
      <c r="I1176" s="189"/>
      <c r="J1176" s="189"/>
      <c r="K1176" s="189"/>
      <c r="L1176" s="189"/>
      <c r="M1176" s="189"/>
      <c r="N1176" s="189"/>
      <c r="O1176" s="211"/>
      <c r="P1176" s="210"/>
    </row>
    <row r="1177" spans="2:16" s="191" customFormat="1" ht="15.75" x14ac:dyDescent="0.25">
      <c r="B1177" s="189"/>
      <c r="C1177" s="190"/>
      <c r="D1177" s="190" t="str">
        <f t="shared" si="36"/>
        <v/>
      </c>
      <c r="E1177" s="189" t="str">
        <f t="shared" si="37"/>
        <v/>
      </c>
      <c r="F1177" s="189" t="str">
        <f>IF(ISNA(VLOOKUP(D1177,'Standard Smelter Names'!$B$3:$E$187,4,FALSE)),"",VLOOKUP(D1177,'Standard Smelter Names'!$B$3:$E$187,4,FALSE))</f>
        <v/>
      </c>
      <c r="G1177" s="189"/>
      <c r="H1177" s="189"/>
      <c r="I1177" s="189"/>
      <c r="J1177" s="189"/>
      <c r="K1177" s="189"/>
      <c r="L1177" s="189"/>
      <c r="M1177" s="189"/>
      <c r="N1177" s="189"/>
      <c r="O1177" s="211"/>
      <c r="P1177" s="210"/>
    </row>
    <row r="1178" spans="2:16" s="191" customFormat="1" ht="15.75" x14ac:dyDescent="0.25">
      <c r="B1178" s="189"/>
      <c r="C1178" s="190"/>
      <c r="D1178" s="190" t="str">
        <f t="shared" si="36"/>
        <v/>
      </c>
      <c r="E1178" s="189" t="str">
        <f t="shared" si="37"/>
        <v/>
      </c>
      <c r="F1178" s="189" t="str">
        <f>IF(ISNA(VLOOKUP(D1178,'Standard Smelter Names'!$B$3:$E$187,4,FALSE)),"",VLOOKUP(D1178,'Standard Smelter Names'!$B$3:$E$187,4,FALSE))</f>
        <v/>
      </c>
      <c r="G1178" s="189"/>
      <c r="H1178" s="189"/>
      <c r="I1178" s="189"/>
      <c r="J1178" s="189"/>
      <c r="K1178" s="189"/>
      <c r="L1178" s="189"/>
      <c r="M1178" s="189"/>
      <c r="N1178" s="189"/>
      <c r="O1178" s="211"/>
      <c r="P1178" s="210"/>
    </row>
    <row r="1179" spans="2:16" s="191" customFormat="1" ht="15.75" x14ac:dyDescent="0.25">
      <c r="B1179" s="189"/>
      <c r="C1179" s="190"/>
      <c r="D1179" s="190" t="str">
        <f t="shared" si="36"/>
        <v/>
      </c>
      <c r="E1179" s="189" t="str">
        <f t="shared" si="37"/>
        <v/>
      </c>
      <c r="F1179" s="189" t="str">
        <f>IF(ISNA(VLOOKUP(D1179,'Standard Smelter Names'!$B$3:$E$187,4,FALSE)),"",VLOOKUP(D1179,'Standard Smelter Names'!$B$3:$E$187,4,FALSE))</f>
        <v/>
      </c>
      <c r="G1179" s="189"/>
      <c r="H1179" s="189"/>
      <c r="I1179" s="189"/>
      <c r="J1179" s="189"/>
      <c r="K1179" s="189"/>
      <c r="L1179" s="189"/>
      <c r="M1179" s="189"/>
      <c r="N1179" s="189"/>
      <c r="O1179" s="211"/>
      <c r="P1179" s="210"/>
    </row>
    <row r="1180" spans="2:16" s="191" customFormat="1" ht="15.75" x14ac:dyDescent="0.25">
      <c r="B1180" s="189"/>
      <c r="C1180" s="190"/>
      <c r="D1180" s="190" t="str">
        <f t="shared" si="36"/>
        <v/>
      </c>
      <c r="E1180" s="189" t="str">
        <f t="shared" si="37"/>
        <v/>
      </c>
      <c r="F1180" s="189" t="str">
        <f>IF(ISNA(VLOOKUP(D1180,'Standard Smelter Names'!$B$3:$E$187,4,FALSE)),"",VLOOKUP(D1180,'Standard Smelter Names'!$B$3:$E$187,4,FALSE))</f>
        <v/>
      </c>
      <c r="G1180" s="189"/>
      <c r="H1180" s="189"/>
      <c r="I1180" s="189"/>
      <c r="J1180" s="189"/>
      <c r="K1180" s="189"/>
      <c r="L1180" s="189"/>
      <c r="M1180" s="189"/>
      <c r="N1180" s="189"/>
      <c r="O1180" s="211"/>
      <c r="P1180" s="210"/>
    </row>
    <row r="1181" spans="2:16" s="191" customFormat="1" ht="15.75" x14ac:dyDescent="0.25">
      <c r="B1181" s="189"/>
      <c r="C1181" s="190"/>
      <c r="D1181" s="190" t="str">
        <f t="shared" si="36"/>
        <v/>
      </c>
      <c r="E1181" s="189" t="str">
        <f t="shared" si="37"/>
        <v/>
      </c>
      <c r="F1181" s="189" t="str">
        <f>IF(ISNA(VLOOKUP(D1181,'Standard Smelter Names'!$B$3:$E$187,4,FALSE)),"",VLOOKUP(D1181,'Standard Smelter Names'!$B$3:$E$187,4,FALSE))</f>
        <v/>
      </c>
      <c r="G1181" s="189"/>
      <c r="H1181" s="189"/>
      <c r="I1181" s="189"/>
      <c r="J1181" s="189"/>
      <c r="K1181" s="189"/>
      <c r="L1181" s="189"/>
      <c r="M1181" s="189"/>
      <c r="N1181" s="189"/>
      <c r="O1181" s="211"/>
      <c r="P1181" s="210"/>
    </row>
    <row r="1182" spans="2:16" s="191" customFormat="1" ht="15.75" x14ac:dyDescent="0.25">
      <c r="B1182" s="189"/>
      <c r="C1182" s="190"/>
      <c r="D1182" s="190" t="str">
        <f t="shared" si="36"/>
        <v/>
      </c>
      <c r="E1182" s="189" t="str">
        <f t="shared" si="37"/>
        <v/>
      </c>
      <c r="F1182" s="189" t="str">
        <f>IF(ISNA(VLOOKUP(D1182,'Standard Smelter Names'!$B$3:$E$187,4,FALSE)),"",VLOOKUP(D1182,'Standard Smelter Names'!$B$3:$E$187,4,FALSE))</f>
        <v/>
      </c>
      <c r="G1182" s="189"/>
      <c r="H1182" s="189"/>
      <c r="I1182" s="189"/>
      <c r="J1182" s="189"/>
      <c r="K1182" s="189"/>
      <c r="L1182" s="189"/>
      <c r="M1182" s="189"/>
      <c r="N1182" s="189"/>
      <c r="O1182" s="211"/>
      <c r="P1182" s="210"/>
    </row>
    <row r="1183" spans="2:16" s="191" customFormat="1" ht="15.75" x14ac:dyDescent="0.25">
      <c r="B1183" s="189"/>
      <c r="C1183" s="190"/>
      <c r="D1183" s="190" t="str">
        <f t="shared" si="36"/>
        <v/>
      </c>
      <c r="E1183" s="189" t="str">
        <f t="shared" si="37"/>
        <v/>
      </c>
      <c r="F1183" s="189" t="str">
        <f>IF(ISNA(VLOOKUP(D1183,'Standard Smelter Names'!$B$3:$E$187,4,FALSE)),"",VLOOKUP(D1183,'Standard Smelter Names'!$B$3:$E$187,4,FALSE))</f>
        <v/>
      </c>
      <c r="G1183" s="189"/>
      <c r="H1183" s="189"/>
      <c r="I1183" s="189"/>
      <c r="J1183" s="189"/>
      <c r="K1183" s="189"/>
      <c r="L1183" s="189"/>
      <c r="M1183" s="189"/>
      <c r="N1183" s="189"/>
      <c r="O1183" s="211"/>
      <c r="P1183" s="210"/>
    </row>
    <row r="1184" spans="2:16" s="191" customFormat="1" ht="15.75" x14ac:dyDescent="0.25">
      <c r="B1184" s="189"/>
      <c r="C1184" s="190"/>
      <c r="D1184" s="190" t="str">
        <f t="shared" si="36"/>
        <v/>
      </c>
      <c r="E1184" s="189" t="str">
        <f t="shared" si="37"/>
        <v/>
      </c>
      <c r="F1184" s="189" t="str">
        <f>IF(ISNA(VLOOKUP(D1184,'Standard Smelter Names'!$B$3:$E$187,4,FALSE)),"",VLOOKUP(D1184,'Standard Smelter Names'!$B$3:$E$187,4,FALSE))</f>
        <v/>
      </c>
      <c r="G1184" s="189"/>
      <c r="H1184" s="189"/>
      <c r="I1184" s="189"/>
      <c r="J1184" s="189"/>
      <c r="K1184" s="189"/>
      <c r="L1184" s="189"/>
      <c r="M1184" s="189"/>
      <c r="N1184" s="189"/>
      <c r="O1184" s="211"/>
      <c r="P1184" s="210"/>
    </row>
    <row r="1185" spans="2:16" s="191" customFormat="1" ht="15.75" x14ac:dyDescent="0.25">
      <c r="B1185" s="189"/>
      <c r="C1185" s="190"/>
      <c r="D1185" s="190" t="str">
        <f t="shared" si="36"/>
        <v/>
      </c>
      <c r="E1185" s="189" t="str">
        <f t="shared" si="37"/>
        <v/>
      </c>
      <c r="F1185" s="189" t="str">
        <f>IF(ISNA(VLOOKUP(D1185,'Standard Smelter Names'!$B$3:$E$187,4,FALSE)),"",VLOOKUP(D1185,'Standard Smelter Names'!$B$3:$E$187,4,FALSE))</f>
        <v/>
      </c>
      <c r="G1185" s="189"/>
      <c r="H1185" s="189"/>
      <c r="I1185" s="189"/>
      <c r="J1185" s="189"/>
      <c r="K1185" s="189"/>
      <c r="L1185" s="189"/>
      <c r="M1185" s="189"/>
      <c r="N1185" s="189"/>
      <c r="O1185" s="211"/>
      <c r="P1185" s="210"/>
    </row>
    <row r="1186" spans="2:16" s="191" customFormat="1" ht="15.75" x14ac:dyDescent="0.25">
      <c r="B1186" s="189"/>
      <c r="C1186" s="190"/>
      <c r="D1186" s="190" t="str">
        <f t="shared" si="36"/>
        <v/>
      </c>
      <c r="E1186" s="189" t="str">
        <f t="shared" si="37"/>
        <v/>
      </c>
      <c r="F1186" s="189" t="str">
        <f>IF(ISNA(VLOOKUP(D1186,'Standard Smelter Names'!$B$3:$E$187,4,FALSE)),"",VLOOKUP(D1186,'Standard Smelter Names'!$B$3:$E$187,4,FALSE))</f>
        <v/>
      </c>
      <c r="G1186" s="189"/>
      <c r="H1186" s="189"/>
      <c r="I1186" s="189"/>
      <c r="J1186" s="189"/>
      <c r="K1186" s="189"/>
      <c r="L1186" s="189"/>
      <c r="M1186" s="189"/>
      <c r="N1186" s="189"/>
      <c r="O1186" s="211"/>
      <c r="P1186" s="210"/>
    </row>
    <row r="1187" spans="2:16" s="191" customFormat="1" ht="15.75" x14ac:dyDescent="0.25">
      <c r="B1187" s="189"/>
      <c r="C1187" s="190"/>
      <c r="D1187" s="190" t="str">
        <f t="shared" si="36"/>
        <v/>
      </c>
      <c r="E1187" s="189" t="str">
        <f t="shared" si="37"/>
        <v/>
      </c>
      <c r="F1187" s="189" t="str">
        <f>IF(ISNA(VLOOKUP(D1187,'Standard Smelter Names'!$B$3:$E$187,4,FALSE)),"",VLOOKUP(D1187,'Standard Smelter Names'!$B$3:$E$187,4,FALSE))</f>
        <v/>
      </c>
      <c r="G1187" s="189"/>
      <c r="H1187" s="189"/>
      <c r="I1187" s="189"/>
      <c r="J1187" s="189"/>
      <c r="K1187" s="189"/>
      <c r="L1187" s="189"/>
      <c r="M1187" s="189"/>
      <c r="N1187" s="189"/>
      <c r="O1187" s="211"/>
      <c r="P1187" s="210"/>
    </row>
    <row r="1188" spans="2:16" s="191" customFormat="1" ht="15.75" x14ac:dyDescent="0.25">
      <c r="B1188" s="189"/>
      <c r="C1188" s="190"/>
      <c r="D1188" s="190" t="str">
        <f t="shared" si="36"/>
        <v/>
      </c>
      <c r="E1188" s="189" t="str">
        <f t="shared" si="37"/>
        <v/>
      </c>
      <c r="F1188" s="189" t="str">
        <f>IF(ISNA(VLOOKUP(D1188,'Standard Smelter Names'!$B$3:$E$187,4,FALSE)),"",VLOOKUP(D1188,'Standard Smelter Names'!$B$3:$E$187,4,FALSE))</f>
        <v/>
      </c>
      <c r="G1188" s="189"/>
      <c r="H1188" s="189"/>
      <c r="I1188" s="189"/>
      <c r="J1188" s="189"/>
      <c r="K1188" s="189"/>
      <c r="L1188" s="189"/>
      <c r="M1188" s="189"/>
      <c r="N1188" s="189"/>
      <c r="O1188" s="211"/>
      <c r="P1188" s="210"/>
    </row>
    <row r="1189" spans="2:16" s="191" customFormat="1" ht="15.75" x14ac:dyDescent="0.25">
      <c r="B1189" s="189"/>
      <c r="C1189" s="190"/>
      <c r="D1189" s="190" t="str">
        <f t="shared" si="36"/>
        <v/>
      </c>
      <c r="E1189" s="189" t="str">
        <f t="shared" si="37"/>
        <v/>
      </c>
      <c r="F1189" s="189" t="str">
        <f>IF(ISNA(VLOOKUP(D1189,'Standard Smelter Names'!$B$3:$E$187,4,FALSE)),"",VLOOKUP(D1189,'Standard Smelter Names'!$B$3:$E$187,4,FALSE))</f>
        <v/>
      </c>
      <c r="G1189" s="189"/>
      <c r="H1189" s="189"/>
      <c r="I1189" s="189"/>
      <c r="J1189" s="189"/>
      <c r="K1189" s="189"/>
      <c r="L1189" s="189"/>
      <c r="M1189" s="189"/>
      <c r="N1189" s="189"/>
      <c r="O1189" s="211"/>
      <c r="P1189" s="210"/>
    </row>
    <row r="1190" spans="2:16" s="191" customFormat="1" ht="15.75" x14ac:dyDescent="0.25">
      <c r="B1190" s="189"/>
      <c r="C1190" s="190"/>
      <c r="D1190" s="190" t="str">
        <f t="shared" si="36"/>
        <v/>
      </c>
      <c r="E1190" s="189" t="str">
        <f t="shared" si="37"/>
        <v/>
      </c>
      <c r="F1190" s="189" t="str">
        <f>IF(ISNA(VLOOKUP(D1190,'Standard Smelter Names'!$B$3:$E$187,4,FALSE)),"",VLOOKUP(D1190,'Standard Smelter Names'!$B$3:$E$187,4,FALSE))</f>
        <v/>
      </c>
      <c r="G1190" s="189"/>
      <c r="H1190" s="189"/>
      <c r="I1190" s="189"/>
      <c r="J1190" s="189"/>
      <c r="K1190" s="189"/>
      <c r="L1190" s="189"/>
      <c r="M1190" s="189"/>
      <c r="N1190" s="189"/>
      <c r="O1190" s="211"/>
      <c r="P1190" s="210"/>
    </row>
    <row r="1191" spans="2:16" s="191" customFormat="1" ht="15.75" x14ac:dyDescent="0.25">
      <c r="B1191" s="189"/>
      <c r="C1191" s="190"/>
      <c r="D1191" s="190" t="str">
        <f t="shared" si="36"/>
        <v/>
      </c>
      <c r="E1191" s="189" t="str">
        <f t="shared" si="37"/>
        <v/>
      </c>
      <c r="F1191" s="189" t="str">
        <f>IF(ISNA(VLOOKUP(D1191,'Standard Smelter Names'!$B$3:$E$187,4,FALSE)),"",VLOOKUP(D1191,'Standard Smelter Names'!$B$3:$E$187,4,FALSE))</f>
        <v/>
      </c>
      <c r="G1191" s="189"/>
      <c r="H1191" s="189"/>
      <c r="I1191" s="189"/>
      <c r="J1191" s="189"/>
      <c r="K1191" s="189"/>
      <c r="L1191" s="189"/>
      <c r="M1191" s="189"/>
      <c r="N1191" s="189"/>
      <c r="O1191" s="211"/>
      <c r="P1191" s="210"/>
    </row>
    <row r="1192" spans="2:16" s="191" customFormat="1" ht="15.75" x14ac:dyDescent="0.25">
      <c r="B1192" s="189"/>
      <c r="C1192" s="190"/>
      <c r="D1192" s="190" t="str">
        <f t="shared" si="36"/>
        <v/>
      </c>
      <c r="E1192" s="189" t="str">
        <f t="shared" si="37"/>
        <v/>
      </c>
      <c r="F1192" s="189" t="str">
        <f>IF(ISNA(VLOOKUP(D1192,'Standard Smelter Names'!$B$3:$E$187,4,FALSE)),"",VLOOKUP(D1192,'Standard Smelter Names'!$B$3:$E$187,4,FALSE))</f>
        <v/>
      </c>
      <c r="G1192" s="189"/>
      <c r="H1192" s="189"/>
      <c r="I1192" s="189"/>
      <c r="J1192" s="189"/>
      <c r="K1192" s="189"/>
      <c r="L1192" s="189"/>
      <c r="M1192" s="189"/>
      <c r="N1192" s="189"/>
      <c r="O1192" s="211"/>
      <c r="P1192" s="210"/>
    </row>
    <row r="1193" spans="2:16" s="191" customFormat="1" ht="15.75" x14ac:dyDescent="0.25">
      <c r="B1193" s="189"/>
      <c r="C1193" s="190"/>
      <c r="D1193" s="190" t="str">
        <f t="shared" si="36"/>
        <v/>
      </c>
      <c r="E1193" s="189" t="str">
        <f t="shared" si="37"/>
        <v/>
      </c>
      <c r="F1193" s="189" t="str">
        <f>IF(ISNA(VLOOKUP(D1193,'Standard Smelter Names'!$B$3:$E$187,4,FALSE)),"",VLOOKUP(D1193,'Standard Smelter Names'!$B$3:$E$187,4,FALSE))</f>
        <v/>
      </c>
      <c r="G1193" s="189"/>
      <c r="H1193" s="189"/>
      <c r="I1193" s="189"/>
      <c r="J1193" s="189"/>
      <c r="K1193" s="189"/>
      <c r="L1193" s="189"/>
      <c r="M1193" s="189"/>
      <c r="N1193" s="189"/>
      <c r="O1193" s="211"/>
      <c r="P1193" s="210"/>
    </row>
    <row r="1194" spans="2:16" s="191" customFormat="1" ht="15.75" x14ac:dyDescent="0.25">
      <c r="B1194" s="189"/>
      <c r="C1194" s="190"/>
      <c r="D1194" s="190" t="str">
        <f t="shared" si="36"/>
        <v/>
      </c>
      <c r="E1194" s="189" t="str">
        <f t="shared" si="37"/>
        <v/>
      </c>
      <c r="F1194" s="189" t="str">
        <f>IF(ISNA(VLOOKUP(D1194,'Standard Smelter Names'!$B$3:$E$187,4,FALSE)),"",VLOOKUP(D1194,'Standard Smelter Names'!$B$3:$E$187,4,FALSE))</f>
        <v/>
      </c>
      <c r="G1194" s="189"/>
      <c r="H1194" s="189"/>
      <c r="I1194" s="189"/>
      <c r="J1194" s="189"/>
      <c r="K1194" s="189"/>
      <c r="L1194" s="189"/>
      <c r="M1194" s="189"/>
      <c r="N1194" s="189"/>
      <c r="O1194" s="211"/>
      <c r="P1194" s="210"/>
    </row>
    <row r="1195" spans="2:16" s="191" customFormat="1" ht="15.75" x14ac:dyDescent="0.25">
      <c r="B1195" s="189"/>
      <c r="C1195" s="190"/>
      <c r="D1195" s="190" t="str">
        <f t="shared" si="36"/>
        <v/>
      </c>
      <c r="E1195" s="189" t="str">
        <f t="shared" si="37"/>
        <v/>
      </c>
      <c r="F1195" s="189" t="str">
        <f>IF(ISNA(VLOOKUP(D1195,'Standard Smelter Names'!$B$3:$E$187,4,FALSE)),"",VLOOKUP(D1195,'Standard Smelter Names'!$B$3:$E$187,4,FALSE))</f>
        <v/>
      </c>
      <c r="G1195" s="189"/>
      <c r="H1195" s="189"/>
      <c r="I1195" s="189"/>
      <c r="J1195" s="189"/>
      <c r="K1195" s="189"/>
      <c r="L1195" s="189"/>
      <c r="M1195" s="189"/>
      <c r="N1195" s="189"/>
      <c r="O1195" s="211"/>
      <c r="P1195" s="210"/>
    </row>
    <row r="1196" spans="2:16" s="191" customFormat="1" ht="15.75" x14ac:dyDescent="0.25">
      <c r="B1196" s="189"/>
      <c r="C1196" s="190"/>
      <c r="D1196" s="190" t="str">
        <f t="shared" si="36"/>
        <v/>
      </c>
      <c r="E1196" s="189" t="str">
        <f t="shared" si="37"/>
        <v/>
      </c>
      <c r="F1196" s="189" t="str">
        <f>IF(ISNA(VLOOKUP(D1196,'Standard Smelter Names'!$B$3:$E$187,4,FALSE)),"",VLOOKUP(D1196,'Standard Smelter Names'!$B$3:$E$187,4,FALSE))</f>
        <v/>
      </c>
      <c r="G1196" s="189"/>
      <c r="H1196" s="189"/>
      <c r="I1196" s="189"/>
      <c r="J1196" s="189"/>
      <c r="K1196" s="189"/>
      <c r="L1196" s="189"/>
      <c r="M1196" s="189"/>
      <c r="N1196" s="189"/>
      <c r="O1196" s="211"/>
      <c r="P1196" s="210"/>
    </row>
    <row r="1197" spans="2:16" s="191" customFormat="1" ht="15.75" x14ac:dyDescent="0.25">
      <c r="B1197" s="189"/>
      <c r="C1197" s="190"/>
      <c r="D1197" s="190" t="str">
        <f t="shared" si="36"/>
        <v/>
      </c>
      <c r="E1197" s="189" t="str">
        <f t="shared" si="37"/>
        <v/>
      </c>
      <c r="F1197" s="189" t="str">
        <f>IF(ISNA(VLOOKUP(D1197,'Standard Smelter Names'!$B$3:$E$187,4,FALSE)),"",VLOOKUP(D1197,'Standard Smelter Names'!$B$3:$E$187,4,FALSE))</f>
        <v/>
      </c>
      <c r="G1197" s="189"/>
      <c r="H1197" s="189"/>
      <c r="I1197" s="189"/>
      <c r="J1197" s="189"/>
      <c r="K1197" s="189"/>
      <c r="L1197" s="189"/>
      <c r="M1197" s="189"/>
      <c r="N1197" s="189"/>
      <c r="O1197" s="211"/>
      <c r="P1197" s="210"/>
    </row>
    <row r="1198" spans="2:16" s="191" customFormat="1" ht="15.75" x14ac:dyDescent="0.25">
      <c r="B1198" s="189"/>
      <c r="C1198" s="190"/>
      <c r="D1198" s="190" t="str">
        <f t="shared" si="36"/>
        <v/>
      </c>
      <c r="E1198" s="189" t="str">
        <f t="shared" si="37"/>
        <v/>
      </c>
      <c r="F1198" s="189" t="str">
        <f>IF(ISNA(VLOOKUP(D1198,'Standard Smelter Names'!$B$3:$E$187,4,FALSE)),"",VLOOKUP(D1198,'Standard Smelter Names'!$B$3:$E$187,4,FALSE))</f>
        <v/>
      </c>
      <c r="G1198" s="189"/>
      <c r="H1198" s="189"/>
      <c r="I1198" s="189"/>
      <c r="J1198" s="189"/>
      <c r="K1198" s="189"/>
      <c r="L1198" s="189"/>
      <c r="M1198" s="189"/>
      <c r="N1198" s="189"/>
      <c r="O1198" s="211"/>
      <c r="P1198" s="210"/>
    </row>
    <row r="1199" spans="2:16" s="191" customFormat="1" ht="15.75" x14ac:dyDescent="0.25">
      <c r="B1199" s="189"/>
      <c r="C1199" s="190"/>
      <c r="D1199" s="190" t="str">
        <f t="shared" si="36"/>
        <v/>
      </c>
      <c r="E1199" s="189" t="str">
        <f t="shared" si="37"/>
        <v/>
      </c>
      <c r="F1199" s="189" t="str">
        <f>IF(ISNA(VLOOKUP(D1199,'Standard Smelter Names'!$B$3:$E$187,4,FALSE)),"",VLOOKUP(D1199,'Standard Smelter Names'!$B$3:$E$187,4,FALSE))</f>
        <v/>
      </c>
      <c r="G1199" s="189"/>
      <c r="H1199" s="189"/>
      <c r="I1199" s="189"/>
      <c r="J1199" s="189"/>
      <c r="K1199" s="189"/>
      <c r="L1199" s="189"/>
      <c r="M1199" s="189"/>
      <c r="N1199" s="189"/>
      <c r="O1199" s="211"/>
      <c r="P1199" s="210"/>
    </row>
    <row r="1200" spans="2:16" s="191" customFormat="1" ht="15.75" x14ac:dyDescent="0.25">
      <c r="B1200" s="189"/>
      <c r="C1200" s="190"/>
      <c r="D1200" s="190" t="str">
        <f t="shared" si="36"/>
        <v/>
      </c>
      <c r="E1200" s="189" t="str">
        <f t="shared" si="37"/>
        <v/>
      </c>
      <c r="F1200" s="189" t="str">
        <f>IF(ISNA(VLOOKUP(D1200,'Standard Smelter Names'!$B$3:$E$187,4,FALSE)),"",VLOOKUP(D1200,'Standard Smelter Names'!$B$3:$E$187,4,FALSE))</f>
        <v/>
      </c>
      <c r="G1200" s="189"/>
      <c r="H1200" s="189"/>
      <c r="I1200" s="189"/>
      <c r="J1200" s="189"/>
      <c r="K1200" s="189"/>
      <c r="L1200" s="189"/>
      <c r="M1200" s="189"/>
      <c r="N1200" s="189"/>
      <c r="O1200" s="211"/>
      <c r="P1200" s="210"/>
    </row>
    <row r="1201" spans="2:16" s="191" customFormat="1" ht="15.75" x14ac:dyDescent="0.25">
      <c r="B1201" s="189"/>
      <c r="C1201" s="190"/>
      <c r="D1201" s="190" t="str">
        <f t="shared" si="36"/>
        <v/>
      </c>
      <c r="E1201" s="189" t="str">
        <f t="shared" si="37"/>
        <v/>
      </c>
      <c r="F1201" s="189" t="str">
        <f>IF(ISNA(VLOOKUP(D1201,'Standard Smelter Names'!$B$3:$E$187,4,FALSE)),"",VLOOKUP(D1201,'Standard Smelter Names'!$B$3:$E$187,4,FALSE))</f>
        <v/>
      </c>
      <c r="G1201" s="189"/>
      <c r="H1201" s="189"/>
      <c r="I1201" s="189"/>
      <c r="J1201" s="189"/>
      <c r="K1201" s="189"/>
      <c r="L1201" s="189"/>
      <c r="M1201" s="189"/>
      <c r="N1201" s="189"/>
      <c r="O1201" s="211"/>
      <c r="P1201" s="210"/>
    </row>
    <row r="1202" spans="2:16" s="191" customFormat="1" ht="15.75" x14ac:dyDescent="0.25">
      <c r="B1202" s="189"/>
      <c r="C1202" s="190"/>
      <c r="D1202" s="190" t="str">
        <f t="shared" si="36"/>
        <v/>
      </c>
      <c r="E1202" s="189" t="str">
        <f t="shared" si="37"/>
        <v/>
      </c>
      <c r="F1202" s="189" t="str">
        <f>IF(ISNA(VLOOKUP(D1202,'Standard Smelter Names'!$B$3:$E$187,4,FALSE)),"",VLOOKUP(D1202,'Standard Smelter Names'!$B$3:$E$187,4,FALSE))</f>
        <v/>
      </c>
      <c r="G1202" s="189"/>
      <c r="H1202" s="189"/>
      <c r="I1202" s="189"/>
      <c r="J1202" s="189"/>
      <c r="K1202" s="189"/>
      <c r="L1202" s="189"/>
      <c r="M1202" s="189"/>
      <c r="N1202" s="189"/>
      <c r="O1202" s="211"/>
      <c r="P1202" s="210"/>
    </row>
    <row r="1203" spans="2:16" s="191" customFormat="1" ht="15.75" x14ac:dyDescent="0.25">
      <c r="B1203" s="189"/>
      <c r="C1203" s="190"/>
      <c r="D1203" s="190" t="str">
        <f t="shared" si="36"/>
        <v/>
      </c>
      <c r="E1203" s="189" t="str">
        <f t="shared" si="37"/>
        <v/>
      </c>
      <c r="F1203" s="189" t="str">
        <f>IF(ISNA(VLOOKUP(D1203,'Standard Smelter Names'!$B$3:$E$187,4,FALSE)),"",VLOOKUP(D1203,'Standard Smelter Names'!$B$3:$E$187,4,FALSE))</f>
        <v/>
      </c>
      <c r="G1203" s="189"/>
      <c r="H1203" s="189"/>
      <c r="I1203" s="189"/>
      <c r="J1203" s="189"/>
      <c r="K1203" s="189"/>
      <c r="L1203" s="189"/>
      <c r="M1203" s="189"/>
      <c r="N1203" s="189"/>
      <c r="O1203" s="211"/>
      <c r="P1203" s="210"/>
    </row>
    <row r="1204" spans="2:16" s="191" customFormat="1" ht="15.75" x14ac:dyDescent="0.25">
      <c r="B1204" s="189"/>
      <c r="C1204" s="190"/>
      <c r="D1204" s="190" t="str">
        <f t="shared" si="36"/>
        <v/>
      </c>
      <c r="E1204" s="189" t="str">
        <f t="shared" si="37"/>
        <v/>
      </c>
      <c r="F1204" s="189" t="str">
        <f>IF(ISNA(VLOOKUP(D1204,'Standard Smelter Names'!$B$3:$E$187,4,FALSE)),"",VLOOKUP(D1204,'Standard Smelter Names'!$B$3:$E$187,4,FALSE))</f>
        <v/>
      </c>
      <c r="G1204" s="189"/>
      <c r="H1204" s="189"/>
      <c r="I1204" s="189"/>
      <c r="J1204" s="189"/>
      <c r="K1204" s="189"/>
      <c r="L1204" s="189"/>
      <c r="M1204" s="189"/>
      <c r="N1204" s="189"/>
      <c r="O1204" s="211"/>
      <c r="P1204" s="210"/>
    </row>
    <row r="1205" spans="2:16" s="191" customFormat="1" ht="15.75" x14ac:dyDescent="0.25">
      <c r="B1205" s="189"/>
      <c r="C1205" s="190"/>
      <c r="D1205" s="190" t="str">
        <f t="shared" si="36"/>
        <v/>
      </c>
      <c r="E1205" s="189" t="str">
        <f t="shared" si="37"/>
        <v/>
      </c>
      <c r="F1205" s="189" t="str">
        <f>IF(ISNA(VLOOKUP(D1205,'Standard Smelter Names'!$B$3:$E$187,4,FALSE)),"",VLOOKUP(D1205,'Standard Smelter Names'!$B$3:$E$187,4,FALSE))</f>
        <v/>
      </c>
      <c r="G1205" s="189"/>
      <c r="H1205" s="189"/>
      <c r="I1205" s="189"/>
      <c r="J1205" s="189"/>
      <c r="K1205" s="189"/>
      <c r="L1205" s="189"/>
      <c r="M1205" s="189"/>
      <c r="N1205" s="189"/>
      <c r="O1205" s="211"/>
      <c r="P1205" s="210"/>
    </row>
    <row r="1206" spans="2:16" s="191" customFormat="1" ht="15.75" x14ac:dyDescent="0.25">
      <c r="B1206" s="189"/>
      <c r="C1206" s="190"/>
      <c r="D1206" s="190" t="str">
        <f t="shared" si="36"/>
        <v/>
      </c>
      <c r="E1206" s="189" t="str">
        <f t="shared" si="37"/>
        <v/>
      </c>
      <c r="F1206" s="189" t="str">
        <f>IF(ISNA(VLOOKUP(D1206,'Standard Smelter Names'!$B$3:$E$187,4,FALSE)),"",VLOOKUP(D1206,'Standard Smelter Names'!$B$3:$E$187,4,FALSE))</f>
        <v/>
      </c>
      <c r="G1206" s="189"/>
      <c r="H1206" s="189"/>
      <c r="I1206" s="189"/>
      <c r="J1206" s="189"/>
      <c r="K1206" s="189"/>
      <c r="L1206" s="189"/>
      <c r="M1206" s="189"/>
      <c r="N1206" s="189"/>
      <c r="O1206" s="211"/>
      <c r="P1206" s="210"/>
    </row>
    <row r="1207" spans="2:16" s="191" customFormat="1" ht="15.75" x14ac:dyDescent="0.25">
      <c r="B1207" s="189"/>
      <c r="C1207" s="190"/>
      <c r="D1207" s="190" t="str">
        <f t="shared" si="36"/>
        <v/>
      </c>
      <c r="E1207" s="189" t="str">
        <f t="shared" si="37"/>
        <v/>
      </c>
      <c r="F1207" s="189" t="str">
        <f>IF(ISNA(VLOOKUP(D1207,'Standard Smelter Names'!$B$3:$E$187,4,FALSE)),"",VLOOKUP(D1207,'Standard Smelter Names'!$B$3:$E$187,4,FALSE))</f>
        <v/>
      </c>
      <c r="G1207" s="189"/>
      <c r="H1207" s="189"/>
      <c r="I1207" s="189"/>
      <c r="J1207" s="189"/>
      <c r="K1207" s="189"/>
      <c r="L1207" s="189"/>
      <c r="M1207" s="189"/>
      <c r="N1207" s="189"/>
      <c r="O1207" s="211"/>
      <c r="P1207" s="210"/>
    </row>
    <row r="1208" spans="2:16" s="191" customFormat="1" ht="15.75" x14ac:dyDescent="0.25">
      <c r="B1208" s="189"/>
      <c r="C1208" s="190"/>
      <c r="D1208" s="190" t="str">
        <f t="shared" si="36"/>
        <v/>
      </c>
      <c r="E1208" s="189" t="str">
        <f t="shared" si="37"/>
        <v/>
      </c>
      <c r="F1208" s="189" t="str">
        <f>IF(ISNA(VLOOKUP(D1208,'Standard Smelter Names'!$B$3:$E$187,4,FALSE)),"",VLOOKUP(D1208,'Standard Smelter Names'!$B$3:$E$187,4,FALSE))</f>
        <v/>
      </c>
      <c r="G1208" s="189"/>
      <c r="H1208" s="189"/>
      <c r="I1208" s="189"/>
      <c r="J1208" s="189"/>
      <c r="K1208" s="189"/>
      <c r="L1208" s="189"/>
      <c r="M1208" s="189"/>
      <c r="N1208" s="189"/>
      <c r="O1208" s="211"/>
      <c r="P1208" s="210"/>
    </row>
    <row r="1209" spans="2:16" s="191" customFormat="1" ht="15.75" x14ac:dyDescent="0.25">
      <c r="B1209" s="189"/>
      <c r="C1209" s="190"/>
      <c r="D1209" s="190" t="str">
        <f t="shared" si="36"/>
        <v/>
      </c>
      <c r="E1209" s="189" t="str">
        <f t="shared" si="37"/>
        <v/>
      </c>
      <c r="F1209" s="189" t="str">
        <f>IF(ISNA(VLOOKUP(D1209,'Standard Smelter Names'!$B$3:$E$187,4,FALSE)),"",VLOOKUP(D1209,'Standard Smelter Names'!$B$3:$E$187,4,FALSE))</f>
        <v/>
      </c>
      <c r="G1209" s="189"/>
      <c r="H1209" s="189"/>
      <c r="I1209" s="189"/>
      <c r="J1209" s="189"/>
      <c r="K1209" s="189"/>
      <c r="L1209" s="189"/>
      <c r="M1209" s="189"/>
      <c r="N1209" s="189"/>
      <c r="O1209" s="211"/>
      <c r="P1209" s="210"/>
    </row>
    <row r="1210" spans="2:16" s="191" customFormat="1" ht="15.75" x14ac:dyDescent="0.25">
      <c r="B1210" s="189"/>
      <c r="C1210" s="190"/>
      <c r="D1210" s="190" t="str">
        <f t="shared" si="36"/>
        <v/>
      </c>
      <c r="E1210" s="189" t="str">
        <f t="shared" si="37"/>
        <v/>
      </c>
      <c r="F1210" s="189" t="str">
        <f>IF(ISNA(VLOOKUP(D1210,'Standard Smelter Names'!$B$3:$E$187,4,FALSE)),"",VLOOKUP(D1210,'Standard Smelter Names'!$B$3:$E$187,4,FALSE))</f>
        <v/>
      </c>
      <c r="G1210" s="189"/>
      <c r="H1210" s="189"/>
      <c r="I1210" s="189"/>
      <c r="J1210" s="189"/>
      <c r="K1210" s="189"/>
      <c r="L1210" s="189"/>
      <c r="M1210" s="189"/>
      <c r="N1210" s="189"/>
      <c r="O1210" s="211"/>
      <c r="P1210" s="210"/>
    </row>
    <row r="1211" spans="2:16" s="191" customFormat="1" ht="15.75" x14ac:dyDescent="0.25">
      <c r="B1211" s="189"/>
      <c r="C1211" s="190"/>
      <c r="D1211" s="190" t="str">
        <f t="shared" si="36"/>
        <v/>
      </c>
      <c r="E1211" s="189" t="str">
        <f t="shared" si="37"/>
        <v/>
      </c>
      <c r="F1211" s="189" t="str">
        <f>IF(ISNA(VLOOKUP(D1211,'Standard Smelter Names'!$B$3:$E$187,4,FALSE)),"",VLOOKUP(D1211,'Standard Smelter Names'!$B$3:$E$187,4,FALSE))</f>
        <v/>
      </c>
      <c r="G1211" s="189"/>
      <c r="H1211" s="189"/>
      <c r="I1211" s="189"/>
      <c r="J1211" s="189"/>
      <c r="K1211" s="189"/>
      <c r="L1211" s="189"/>
      <c r="M1211" s="189"/>
      <c r="N1211" s="189"/>
      <c r="O1211" s="211"/>
      <c r="P1211" s="210"/>
    </row>
    <row r="1212" spans="2:16" s="191" customFormat="1" ht="15.75" x14ac:dyDescent="0.25">
      <c r="B1212" s="189"/>
      <c r="C1212" s="190"/>
      <c r="D1212" s="190" t="str">
        <f t="shared" si="36"/>
        <v/>
      </c>
      <c r="E1212" s="189" t="str">
        <f t="shared" si="37"/>
        <v/>
      </c>
      <c r="F1212" s="189" t="str">
        <f>IF(ISNA(VLOOKUP(D1212,'Standard Smelter Names'!$B$3:$E$187,4,FALSE)),"",VLOOKUP(D1212,'Standard Smelter Names'!$B$3:$E$187,4,FALSE))</f>
        <v/>
      </c>
      <c r="G1212" s="189"/>
      <c r="H1212" s="189"/>
      <c r="I1212" s="189"/>
      <c r="J1212" s="189"/>
      <c r="K1212" s="189"/>
      <c r="L1212" s="189"/>
      <c r="M1212" s="189"/>
      <c r="N1212" s="189"/>
      <c r="O1212" s="211"/>
      <c r="P1212" s="210"/>
    </row>
    <row r="1213" spans="2:16" s="191" customFormat="1" ht="15.75" x14ac:dyDescent="0.25">
      <c r="B1213" s="189"/>
      <c r="C1213" s="190"/>
      <c r="D1213" s="190" t="str">
        <f t="shared" si="36"/>
        <v/>
      </c>
      <c r="E1213" s="189" t="str">
        <f t="shared" si="37"/>
        <v/>
      </c>
      <c r="F1213" s="189" t="str">
        <f>IF(ISNA(VLOOKUP(D1213,'Standard Smelter Names'!$B$3:$E$187,4,FALSE)),"",VLOOKUP(D1213,'Standard Smelter Names'!$B$3:$E$187,4,FALSE))</f>
        <v/>
      </c>
      <c r="G1213" s="189"/>
      <c r="H1213" s="189"/>
      <c r="I1213" s="189"/>
      <c r="J1213" s="189"/>
      <c r="K1213" s="189"/>
      <c r="L1213" s="189"/>
      <c r="M1213" s="189"/>
      <c r="N1213" s="189"/>
      <c r="O1213" s="211"/>
      <c r="P1213" s="210"/>
    </row>
    <row r="1214" spans="2:16" s="191" customFormat="1" ht="15.75" x14ac:dyDescent="0.25">
      <c r="B1214" s="189"/>
      <c r="C1214" s="190"/>
      <c r="D1214" s="190" t="str">
        <f t="shared" si="36"/>
        <v/>
      </c>
      <c r="E1214" s="189" t="str">
        <f t="shared" si="37"/>
        <v/>
      </c>
      <c r="F1214" s="189" t="str">
        <f>IF(ISNA(VLOOKUP(D1214,'Standard Smelter Names'!$B$3:$E$187,4,FALSE)),"",VLOOKUP(D1214,'Standard Smelter Names'!$B$3:$E$187,4,FALSE))</f>
        <v/>
      </c>
      <c r="G1214" s="189"/>
      <c r="H1214" s="189"/>
      <c r="I1214" s="189"/>
      <c r="J1214" s="189"/>
      <c r="K1214" s="189"/>
      <c r="L1214" s="189"/>
      <c r="M1214" s="189"/>
      <c r="N1214" s="189"/>
      <c r="O1214" s="211"/>
      <c r="P1214" s="210"/>
    </row>
    <row r="1215" spans="2:16" s="191" customFormat="1" ht="15.75" x14ac:dyDescent="0.25">
      <c r="B1215" s="189"/>
      <c r="C1215" s="190"/>
      <c r="D1215" s="190" t="str">
        <f t="shared" si="36"/>
        <v/>
      </c>
      <c r="E1215" s="189" t="str">
        <f t="shared" si="37"/>
        <v/>
      </c>
      <c r="F1215" s="189" t="str">
        <f>IF(ISNA(VLOOKUP(D1215,'Standard Smelter Names'!$B$3:$E$187,4,FALSE)),"",VLOOKUP(D1215,'Standard Smelter Names'!$B$3:$E$187,4,FALSE))</f>
        <v/>
      </c>
      <c r="G1215" s="189"/>
      <c r="H1215" s="189"/>
      <c r="I1215" s="189"/>
      <c r="J1215" s="189"/>
      <c r="K1215" s="189"/>
      <c r="L1215" s="189"/>
      <c r="M1215" s="189"/>
      <c r="N1215" s="189"/>
      <c r="O1215" s="211"/>
      <c r="P1215" s="210"/>
    </row>
    <row r="1216" spans="2:16" s="191" customFormat="1" ht="15.75" x14ac:dyDescent="0.25">
      <c r="B1216" s="189"/>
      <c r="C1216" s="190"/>
      <c r="D1216" s="190" t="str">
        <f t="shared" si="36"/>
        <v/>
      </c>
      <c r="E1216" s="189" t="str">
        <f t="shared" si="37"/>
        <v/>
      </c>
      <c r="F1216" s="189" t="str">
        <f>IF(ISNA(VLOOKUP(D1216,'Standard Smelter Names'!$B$3:$E$187,4,FALSE)),"",VLOOKUP(D1216,'Standard Smelter Names'!$B$3:$E$187,4,FALSE))</f>
        <v/>
      </c>
      <c r="G1216" s="189"/>
      <c r="H1216" s="189"/>
      <c r="I1216" s="189"/>
      <c r="J1216" s="189"/>
      <c r="K1216" s="189"/>
      <c r="L1216" s="189"/>
      <c r="M1216" s="189"/>
      <c r="N1216" s="189"/>
      <c r="O1216" s="211"/>
      <c r="P1216" s="210"/>
    </row>
    <row r="1217" spans="2:16" s="191" customFormat="1" ht="15.75" x14ac:dyDescent="0.25">
      <c r="B1217" s="189"/>
      <c r="C1217" s="190"/>
      <c r="D1217" s="190" t="str">
        <f t="shared" si="36"/>
        <v/>
      </c>
      <c r="E1217" s="189" t="str">
        <f t="shared" si="37"/>
        <v/>
      </c>
      <c r="F1217" s="189" t="str">
        <f>IF(ISNA(VLOOKUP(D1217,'Standard Smelter Names'!$B$3:$E$187,4,FALSE)),"",VLOOKUP(D1217,'Standard Smelter Names'!$B$3:$E$187,4,FALSE))</f>
        <v/>
      </c>
      <c r="G1217" s="189"/>
      <c r="H1217" s="189"/>
      <c r="I1217" s="189"/>
      <c r="J1217" s="189"/>
      <c r="K1217" s="189"/>
      <c r="L1217" s="189"/>
      <c r="M1217" s="189"/>
      <c r="N1217" s="189"/>
      <c r="O1217" s="211"/>
      <c r="P1217" s="210"/>
    </row>
    <row r="1218" spans="2:16" s="191" customFormat="1" ht="15.75" x14ac:dyDescent="0.25">
      <c r="B1218" s="189"/>
      <c r="C1218" s="190"/>
      <c r="D1218" s="190" t="str">
        <f t="shared" si="36"/>
        <v/>
      </c>
      <c r="E1218" s="189" t="str">
        <f t="shared" si="37"/>
        <v/>
      </c>
      <c r="F1218" s="189" t="str">
        <f>IF(ISNA(VLOOKUP(D1218,'Standard Smelter Names'!$B$3:$E$187,4,FALSE)),"",VLOOKUP(D1218,'Standard Smelter Names'!$B$3:$E$187,4,FALSE))</f>
        <v/>
      </c>
      <c r="G1218" s="189"/>
      <c r="H1218" s="189"/>
      <c r="I1218" s="189"/>
      <c r="J1218" s="189"/>
      <c r="K1218" s="189"/>
      <c r="L1218" s="189"/>
      <c r="M1218" s="189"/>
      <c r="N1218" s="189"/>
      <c r="O1218" s="211"/>
      <c r="P1218" s="210"/>
    </row>
    <row r="1219" spans="2:16" s="191" customFormat="1" ht="15.75" x14ac:dyDescent="0.25">
      <c r="B1219" s="189"/>
      <c r="C1219" s="190"/>
      <c r="D1219" s="190" t="str">
        <f t="shared" si="36"/>
        <v/>
      </c>
      <c r="E1219" s="189" t="str">
        <f t="shared" si="37"/>
        <v/>
      </c>
      <c r="F1219" s="189" t="str">
        <f>IF(ISNA(VLOOKUP(D1219,'Standard Smelter Names'!$B$3:$E$187,4,FALSE)),"",VLOOKUP(D1219,'Standard Smelter Names'!$B$3:$E$187,4,FALSE))</f>
        <v/>
      </c>
      <c r="G1219" s="189"/>
      <c r="H1219" s="189"/>
      <c r="I1219" s="189"/>
      <c r="J1219" s="189"/>
      <c r="K1219" s="189"/>
      <c r="L1219" s="189"/>
      <c r="M1219" s="189"/>
      <c r="N1219" s="189"/>
      <c r="O1219" s="211"/>
      <c r="P1219" s="210"/>
    </row>
    <row r="1220" spans="2:16" s="191" customFormat="1" ht="15.75" x14ac:dyDescent="0.25">
      <c r="B1220" s="189"/>
      <c r="C1220" s="190"/>
      <c r="D1220" s="190" t="str">
        <f t="shared" si="36"/>
        <v/>
      </c>
      <c r="E1220" s="189" t="str">
        <f t="shared" si="37"/>
        <v/>
      </c>
      <c r="F1220" s="189" t="str">
        <f>IF(ISNA(VLOOKUP(D1220,'Standard Smelter Names'!$B$3:$E$187,4,FALSE)),"",VLOOKUP(D1220,'Standard Smelter Names'!$B$3:$E$187,4,FALSE))</f>
        <v/>
      </c>
      <c r="G1220" s="189"/>
      <c r="H1220" s="189"/>
      <c r="I1220" s="189"/>
      <c r="J1220" s="189"/>
      <c r="K1220" s="189"/>
      <c r="L1220" s="189"/>
      <c r="M1220" s="189"/>
      <c r="N1220" s="189"/>
      <c r="O1220" s="211"/>
      <c r="P1220" s="210"/>
    </row>
    <row r="1221" spans="2:16" s="191" customFormat="1" ht="15.75" x14ac:dyDescent="0.25">
      <c r="B1221" s="189"/>
      <c r="C1221" s="190"/>
      <c r="D1221" s="190" t="str">
        <f t="shared" ref="D1221:D1284" si="38">IF(ISNA(VLOOKUP(C1221,$G$2525:$I$2929,3,FALSE)),"",VLOOKUP(C1221,$G$2525:$I$2929,3,FALSE))</f>
        <v/>
      </c>
      <c r="E1221" s="189" t="str">
        <f t="shared" ref="E1221:E1284" si="39">IF(ISNA(VLOOKUP(C1221,$G$2525:$I$2929,2,FALSE)),"",VLOOKUP(C1221,$G$2525:$I$2929,2,FALSE))</f>
        <v/>
      </c>
      <c r="F1221" s="189" t="str">
        <f>IF(ISNA(VLOOKUP(D1221,'Standard Smelter Names'!$B$3:$E$187,4,FALSE)),"",VLOOKUP(D1221,'Standard Smelter Names'!$B$3:$E$187,4,FALSE))</f>
        <v/>
      </c>
      <c r="G1221" s="189"/>
      <c r="H1221" s="189"/>
      <c r="I1221" s="189"/>
      <c r="J1221" s="189"/>
      <c r="K1221" s="189"/>
      <c r="L1221" s="189"/>
      <c r="M1221" s="189"/>
      <c r="N1221" s="189"/>
      <c r="O1221" s="211"/>
      <c r="P1221" s="210"/>
    </row>
    <row r="1222" spans="2:16" s="191" customFormat="1" ht="15.75" x14ac:dyDescent="0.25">
      <c r="B1222" s="189"/>
      <c r="C1222" s="190"/>
      <c r="D1222" s="190" t="str">
        <f t="shared" si="38"/>
        <v/>
      </c>
      <c r="E1222" s="189" t="str">
        <f t="shared" si="39"/>
        <v/>
      </c>
      <c r="F1222" s="189" t="str">
        <f>IF(ISNA(VLOOKUP(D1222,'Standard Smelter Names'!$B$3:$E$187,4,FALSE)),"",VLOOKUP(D1222,'Standard Smelter Names'!$B$3:$E$187,4,FALSE))</f>
        <v/>
      </c>
      <c r="G1222" s="189"/>
      <c r="H1222" s="189"/>
      <c r="I1222" s="189"/>
      <c r="J1222" s="189"/>
      <c r="K1222" s="189"/>
      <c r="L1222" s="189"/>
      <c r="M1222" s="189"/>
      <c r="N1222" s="189"/>
      <c r="O1222" s="211"/>
      <c r="P1222" s="210"/>
    </row>
    <row r="1223" spans="2:16" s="191" customFormat="1" ht="15.75" x14ac:dyDescent="0.25">
      <c r="B1223" s="189"/>
      <c r="C1223" s="190"/>
      <c r="D1223" s="190" t="str">
        <f t="shared" si="38"/>
        <v/>
      </c>
      <c r="E1223" s="189" t="str">
        <f t="shared" si="39"/>
        <v/>
      </c>
      <c r="F1223" s="189" t="str">
        <f>IF(ISNA(VLOOKUP(D1223,'Standard Smelter Names'!$B$3:$E$187,4,FALSE)),"",VLOOKUP(D1223,'Standard Smelter Names'!$B$3:$E$187,4,FALSE))</f>
        <v/>
      </c>
      <c r="G1223" s="189"/>
      <c r="H1223" s="189"/>
      <c r="I1223" s="189"/>
      <c r="J1223" s="189"/>
      <c r="K1223" s="189"/>
      <c r="L1223" s="189"/>
      <c r="M1223" s="189"/>
      <c r="N1223" s="189"/>
      <c r="O1223" s="211"/>
      <c r="P1223" s="210"/>
    </row>
    <row r="1224" spans="2:16" s="191" customFormat="1" ht="15.75" x14ac:dyDescent="0.25">
      <c r="B1224" s="189"/>
      <c r="C1224" s="190"/>
      <c r="D1224" s="190" t="str">
        <f t="shared" si="38"/>
        <v/>
      </c>
      <c r="E1224" s="189" t="str">
        <f t="shared" si="39"/>
        <v/>
      </c>
      <c r="F1224" s="189" t="str">
        <f>IF(ISNA(VLOOKUP(D1224,'Standard Smelter Names'!$B$3:$E$187,4,FALSE)),"",VLOOKUP(D1224,'Standard Smelter Names'!$B$3:$E$187,4,FALSE))</f>
        <v/>
      </c>
      <c r="G1224" s="189"/>
      <c r="H1224" s="189"/>
      <c r="I1224" s="189"/>
      <c r="J1224" s="189"/>
      <c r="K1224" s="189"/>
      <c r="L1224" s="189"/>
      <c r="M1224" s="189"/>
      <c r="N1224" s="189"/>
      <c r="O1224" s="211"/>
      <c r="P1224" s="210"/>
    </row>
    <row r="1225" spans="2:16" s="191" customFormat="1" ht="15.75" x14ac:dyDescent="0.25">
      <c r="B1225" s="189"/>
      <c r="C1225" s="190"/>
      <c r="D1225" s="190" t="str">
        <f t="shared" si="38"/>
        <v/>
      </c>
      <c r="E1225" s="189" t="str">
        <f t="shared" si="39"/>
        <v/>
      </c>
      <c r="F1225" s="189" t="str">
        <f>IF(ISNA(VLOOKUP(D1225,'Standard Smelter Names'!$B$3:$E$187,4,FALSE)),"",VLOOKUP(D1225,'Standard Smelter Names'!$B$3:$E$187,4,FALSE))</f>
        <v/>
      </c>
      <c r="G1225" s="189"/>
      <c r="H1225" s="189"/>
      <c r="I1225" s="189"/>
      <c r="J1225" s="189"/>
      <c r="K1225" s="189"/>
      <c r="L1225" s="189"/>
      <c r="M1225" s="189"/>
      <c r="N1225" s="189"/>
      <c r="O1225" s="211"/>
      <c r="P1225" s="210"/>
    </row>
    <row r="1226" spans="2:16" s="191" customFormat="1" ht="15.75" x14ac:dyDescent="0.25">
      <c r="B1226" s="189"/>
      <c r="C1226" s="190"/>
      <c r="D1226" s="190" t="str">
        <f t="shared" si="38"/>
        <v/>
      </c>
      <c r="E1226" s="189" t="str">
        <f t="shared" si="39"/>
        <v/>
      </c>
      <c r="F1226" s="189" t="str">
        <f>IF(ISNA(VLOOKUP(D1226,'Standard Smelter Names'!$B$3:$E$187,4,FALSE)),"",VLOOKUP(D1226,'Standard Smelter Names'!$B$3:$E$187,4,FALSE))</f>
        <v/>
      </c>
      <c r="G1226" s="189"/>
      <c r="H1226" s="189"/>
      <c r="I1226" s="189"/>
      <c r="J1226" s="189"/>
      <c r="K1226" s="189"/>
      <c r="L1226" s="189"/>
      <c r="M1226" s="189"/>
      <c r="N1226" s="189"/>
      <c r="O1226" s="211"/>
      <c r="P1226" s="210"/>
    </row>
    <row r="1227" spans="2:16" s="191" customFormat="1" ht="15.75" x14ac:dyDescent="0.25">
      <c r="B1227" s="189"/>
      <c r="C1227" s="190"/>
      <c r="D1227" s="190" t="str">
        <f t="shared" si="38"/>
        <v/>
      </c>
      <c r="E1227" s="189" t="str">
        <f t="shared" si="39"/>
        <v/>
      </c>
      <c r="F1227" s="189" t="str">
        <f>IF(ISNA(VLOOKUP(D1227,'Standard Smelter Names'!$B$3:$E$187,4,FALSE)),"",VLOOKUP(D1227,'Standard Smelter Names'!$B$3:$E$187,4,FALSE))</f>
        <v/>
      </c>
      <c r="G1227" s="189"/>
      <c r="H1227" s="189"/>
      <c r="I1227" s="189"/>
      <c r="J1227" s="189"/>
      <c r="K1227" s="189"/>
      <c r="L1227" s="189"/>
      <c r="M1227" s="189"/>
      <c r="N1227" s="189"/>
      <c r="O1227" s="211"/>
      <c r="P1227" s="210"/>
    </row>
    <row r="1228" spans="2:16" s="191" customFormat="1" ht="15.75" x14ac:dyDescent="0.25">
      <c r="B1228" s="189"/>
      <c r="C1228" s="190"/>
      <c r="D1228" s="190" t="str">
        <f t="shared" si="38"/>
        <v/>
      </c>
      <c r="E1228" s="189" t="str">
        <f t="shared" si="39"/>
        <v/>
      </c>
      <c r="F1228" s="189" t="str">
        <f>IF(ISNA(VLOOKUP(D1228,'Standard Smelter Names'!$B$3:$E$187,4,FALSE)),"",VLOOKUP(D1228,'Standard Smelter Names'!$B$3:$E$187,4,FALSE))</f>
        <v/>
      </c>
      <c r="G1228" s="189"/>
      <c r="H1228" s="189"/>
      <c r="I1228" s="189"/>
      <c r="J1228" s="189"/>
      <c r="K1228" s="189"/>
      <c r="L1228" s="189"/>
      <c r="M1228" s="189"/>
      <c r="N1228" s="189"/>
      <c r="O1228" s="211"/>
      <c r="P1228" s="210"/>
    </row>
    <row r="1229" spans="2:16" s="191" customFormat="1" ht="15.75" x14ac:dyDescent="0.25">
      <c r="B1229" s="189"/>
      <c r="C1229" s="190"/>
      <c r="D1229" s="190" t="str">
        <f t="shared" si="38"/>
        <v/>
      </c>
      <c r="E1229" s="189" t="str">
        <f t="shared" si="39"/>
        <v/>
      </c>
      <c r="F1229" s="189" t="str">
        <f>IF(ISNA(VLOOKUP(D1229,'Standard Smelter Names'!$B$3:$E$187,4,FALSE)),"",VLOOKUP(D1229,'Standard Smelter Names'!$B$3:$E$187,4,FALSE))</f>
        <v/>
      </c>
      <c r="G1229" s="189"/>
      <c r="H1229" s="189"/>
      <c r="I1229" s="189"/>
      <c r="J1229" s="189"/>
      <c r="K1229" s="189"/>
      <c r="L1229" s="189"/>
      <c r="M1229" s="189"/>
      <c r="N1229" s="189"/>
      <c r="O1229" s="211"/>
      <c r="P1229" s="210"/>
    </row>
    <row r="1230" spans="2:16" s="191" customFormat="1" ht="15.75" x14ac:dyDescent="0.25">
      <c r="B1230" s="189"/>
      <c r="C1230" s="190"/>
      <c r="D1230" s="190" t="str">
        <f t="shared" si="38"/>
        <v/>
      </c>
      <c r="E1230" s="189" t="str">
        <f t="shared" si="39"/>
        <v/>
      </c>
      <c r="F1230" s="189" t="str">
        <f>IF(ISNA(VLOOKUP(D1230,'Standard Smelter Names'!$B$3:$E$187,4,FALSE)),"",VLOOKUP(D1230,'Standard Smelter Names'!$B$3:$E$187,4,FALSE))</f>
        <v/>
      </c>
      <c r="G1230" s="189"/>
      <c r="H1230" s="189"/>
      <c r="I1230" s="189"/>
      <c r="J1230" s="189"/>
      <c r="K1230" s="189"/>
      <c r="L1230" s="189"/>
      <c r="M1230" s="189"/>
      <c r="N1230" s="189"/>
      <c r="O1230" s="211"/>
      <c r="P1230" s="210"/>
    </row>
    <row r="1231" spans="2:16" s="191" customFormat="1" ht="15.75" x14ac:dyDescent="0.25">
      <c r="B1231" s="189"/>
      <c r="C1231" s="190"/>
      <c r="D1231" s="190" t="str">
        <f t="shared" si="38"/>
        <v/>
      </c>
      <c r="E1231" s="189" t="str">
        <f t="shared" si="39"/>
        <v/>
      </c>
      <c r="F1231" s="189" t="str">
        <f>IF(ISNA(VLOOKUP(D1231,'Standard Smelter Names'!$B$3:$E$187,4,FALSE)),"",VLOOKUP(D1231,'Standard Smelter Names'!$B$3:$E$187,4,FALSE))</f>
        <v/>
      </c>
      <c r="G1231" s="189"/>
      <c r="H1231" s="189"/>
      <c r="I1231" s="189"/>
      <c r="J1231" s="189"/>
      <c r="K1231" s="189"/>
      <c r="L1231" s="189"/>
      <c r="M1231" s="189"/>
      <c r="N1231" s="189"/>
      <c r="O1231" s="211"/>
      <c r="P1231" s="210"/>
    </row>
    <row r="1232" spans="2:16" s="191" customFormat="1" ht="15.75" x14ac:dyDescent="0.25">
      <c r="B1232" s="189"/>
      <c r="C1232" s="190"/>
      <c r="D1232" s="190" t="str">
        <f t="shared" si="38"/>
        <v/>
      </c>
      <c r="E1232" s="189" t="str">
        <f t="shared" si="39"/>
        <v/>
      </c>
      <c r="F1232" s="189" t="str">
        <f>IF(ISNA(VLOOKUP(D1232,'Standard Smelter Names'!$B$3:$E$187,4,FALSE)),"",VLOOKUP(D1232,'Standard Smelter Names'!$B$3:$E$187,4,FALSE))</f>
        <v/>
      </c>
      <c r="G1232" s="189"/>
      <c r="H1232" s="189"/>
      <c r="I1232" s="189"/>
      <c r="J1232" s="189"/>
      <c r="K1232" s="189"/>
      <c r="L1232" s="189"/>
      <c r="M1232" s="189"/>
      <c r="N1232" s="189"/>
      <c r="O1232" s="211"/>
      <c r="P1232" s="210"/>
    </row>
    <row r="1233" spans="2:16" s="191" customFormat="1" ht="15.75" x14ac:dyDescent="0.25">
      <c r="B1233" s="189"/>
      <c r="C1233" s="190"/>
      <c r="D1233" s="190" t="str">
        <f t="shared" si="38"/>
        <v/>
      </c>
      <c r="E1233" s="189" t="str">
        <f t="shared" si="39"/>
        <v/>
      </c>
      <c r="F1233" s="189" t="str">
        <f>IF(ISNA(VLOOKUP(D1233,'Standard Smelter Names'!$B$3:$E$187,4,FALSE)),"",VLOOKUP(D1233,'Standard Smelter Names'!$B$3:$E$187,4,FALSE))</f>
        <v/>
      </c>
      <c r="G1233" s="189"/>
      <c r="H1233" s="189"/>
      <c r="I1233" s="189"/>
      <c r="J1233" s="189"/>
      <c r="K1233" s="189"/>
      <c r="L1233" s="189"/>
      <c r="M1233" s="189"/>
      <c r="N1233" s="189"/>
      <c r="O1233" s="211"/>
      <c r="P1233" s="210"/>
    </row>
    <row r="1234" spans="2:16" s="191" customFormat="1" ht="15.75" x14ac:dyDescent="0.25">
      <c r="B1234" s="189"/>
      <c r="C1234" s="190"/>
      <c r="D1234" s="190" t="str">
        <f t="shared" si="38"/>
        <v/>
      </c>
      <c r="E1234" s="189" t="str">
        <f t="shared" si="39"/>
        <v/>
      </c>
      <c r="F1234" s="189" t="str">
        <f>IF(ISNA(VLOOKUP(D1234,'Standard Smelter Names'!$B$3:$E$187,4,FALSE)),"",VLOOKUP(D1234,'Standard Smelter Names'!$B$3:$E$187,4,FALSE))</f>
        <v/>
      </c>
      <c r="G1234" s="189"/>
      <c r="H1234" s="189"/>
      <c r="I1234" s="189"/>
      <c r="J1234" s="189"/>
      <c r="K1234" s="189"/>
      <c r="L1234" s="189"/>
      <c r="M1234" s="189"/>
      <c r="N1234" s="189"/>
      <c r="O1234" s="211"/>
      <c r="P1234" s="210"/>
    </row>
    <row r="1235" spans="2:16" s="191" customFormat="1" ht="15.75" x14ac:dyDescent="0.25">
      <c r="B1235" s="189"/>
      <c r="C1235" s="190"/>
      <c r="D1235" s="190" t="str">
        <f t="shared" si="38"/>
        <v/>
      </c>
      <c r="E1235" s="189" t="str">
        <f t="shared" si="39"/>
        <v/>
      </c>
      <c r="F1235" s="189" t="str">
        <f>IF(ISNA(VLOOKUP(D1235,'Standard Smelter Names'!$B$3:$E$187,4,FALSE)),"",VLOOKUP(D1235,'Standard Smelter Names'!$B$3:$E$187,4,FALSE))</f>
        <v/>
      </c>
      <c r="G1235" s="189"/>
      <c r="H1235" s="189"/>
      <c r="I1235" s="189"/>
      <c r="J1235" s="189"/>
      <c r="K1235" s="189"/>
      <c r="L1235" s="189"/>
      <c r="M1235" s="189"/>
      <c r="N1235" s="189"/>
      <c r="O1235" s="211"/>
      <c r="P1235" s="210"/>
    </row>
    <row r="1236" spans="2:16" s="191" customFormat="1" ht="15.75" x14ac:dyDescent="0.25">
      <c r="B1236" s="189"/>
      <c r="C1236" s="190"/>
      <c r="D1236" s="190" t="str">
        <f t="shared" si="38"/>
        <v/>
      </c>
      <c r="E1236" s="189" t="str">
        <f t="shared" si="39"/>
        <v/>
      </c>
      <c r="F1236" s="189" t="str">
        <f>IF(ISNA(VLOOKUP(D1236,'Standard Smelter Names'!$B$3:$E$187,4,FALSE)),"",VLOOKUP(D1236,'Standard Smelter Names'!$B$3:$E$187,4,FALSE))</f>
        <v/>
      </c>
      <c r="G1236" s="189"/>
      <c r="H1236" s="189"/>
      <c r="I1236" s="189"/>
      <c r="J1236" s="189"/>
      <c r="K1236" s="189"/>
      <c r="L1236" s="189"/>
      <c r="M1236" s="189"/>
      <c r="N1236" s="189"/>
      <c r="O1236" s="211"/>
      <c r="P1236" s="210"/>
    </row>
    <row r="1237" spans="2:16" s="191" customFormat="1" ht="15.75" x14ac:dyDescent="0.25">
      <c r="B1237" s="189"/>
      <c r="C1237" s="190"/>
      <c r="D1237" s="190" t="str">
        <f t="shared" si="38"/>
        <v/>
      </c>
      <c r="E1237" s="189" t="str">
        <f t="shared" si="39"/>
        <v/>
      </c>
      <c r="F1237" s="189" t="str">
        <f>IF(ISNA(VLOOKUP(D1237,'Standard Smelter Names'!$B$3:$E$187,4,FALSE)),"",VLOOKUP(D1237,'Standard Smelter Names'!$B$3:$E$187,4,FALSE))</f>
        <v/>
      </c>
      <c r="G1237" s="189"/>
      <c r="H1237" s="189"/>
      <c r="I1237" s="189"/>
      <c r="J1237" s="189"/>
      <c r="K1237" s="189"/>
      <c r="L1237" s="189"/>
      <c r="M1237" s="189"/>
      <c r="N1237" s="189"/>
      <c r="O1237" s="211"/>
      <c r="P1237" s="210"/>
    </row>
    <row r="1238" spans="2:16" s="191" customFormat="1" ht="15.75" x14ac:dyDescent="0.25">
      <c r="B1238" s="189"/>
      <c r="C1238" s="190"/>
      <c r="D1238" s="190" t="str">
        <f t="shared" si="38"/>
        <v/>
      </c>
      <c r="E1238" s="189" t="str">
        <f t="shared" si="39"/>
        <v/>
      </c>
      <c r="F1238" s="189" t="str">
        <f>IF(ISNA(VLOOKUP(D1238,'Standard Smelter Names'!$B$3:$E$187,4,FALSE)),"",VLOOKUP(D1238,'Standard Smelter Names'!$B$3:$E$187,4,FALSE))</f>
        <v/>
      </c>
      <c r="G1238" s="189"/>
      <c r="H1238" s="189"/>
      <c r="I1238" s="189"/>
      <c r="J1238" s="189"/>
      <c r="K1238" s="189"/>
      <c r="L1238" s="189"/>
      <c r="M1238" s="189"/>
      <c r="N1238" s="189"/>
      <c r="O1238" s="211"/>
      <c r="P1238" s="210"/>
    </row>
    <row r="1239" spans="2:16" s="191" customFormat="1" ht="15.75" x14ac:dyDescent="0.25">
      <c r="B1239" s="189"/>
      <c r="C1239" s="190"/>
      <c r="D1239" s="190" t="str">
        <f t="shared" si="38"/>
        <v/>
      </c>
      <c r="E1239" s="189" t="str">
        <f t="shared" si="39"/>
        <v/>
      </c>
      <c r="F1239" s="189" t="str">
        <f>IF(ISNA(VLOOKUP(D1239,'Standard Smelter Names'!$B$3:$E$187,4,FALSE)),"",VLOOKUP(D1239,'Standard Smelter Names'!$B$3:$E$187,4,FALSE))</f>
        <v/>
      </c>
      <c r="G1239" s="189"/>
      <c r="H1239" s="189"/>
      <c r="I1239" s="189"/>
      <c r="J1239" s="189"/>
      <c r="K1239" s="189"/>
      <c r="L1239" s="189"/>
      <c r="M1239" s="189"/>
      <c r="N1239" s="189"/>
      <c r="O1239" s="211"/>
      <c r="P1239" s="210"/>
    </row>
    <row r="1240" spans="2:16" s="191" customFormat="1" ht="15.75" x14ac:dyDescent="0.25">
      <c r="B1240" s="189"/>
      <c r="C1240" s="190"/>
      <c r="D1240" s="190" t="str">
        <f t="shared" si="38"/>
        <v/>
      </c>
      <c r="E1240" s="189" t="str">
        <f t="shared" si="39"/>
        <v/>
      </c>
      <c r="F1240" s="189" t="str">
        <f>IF(ISNA(VLOOKUP(D1240,'Standard Smelter Names'!$B$3:$E$187,4,FALSE)),"",VLOOKUP(D1240,'Standard Smelter Names'!$B$3:$E$187,4,FALSE))</f>
        <v/>
      </c>
      <c r="G1240" s="189"/>
      <c r="H1240" s="189"/>
      <c r="I1240" s="189"/>
      <c r="J1240" s="189"/>
      <c r="K1240" s="189"/>
      <c r="L1240" s="189"/>
      <c r="M1240" s="189"/>
      <c r="N1240" s="189"/>
      <c r="O1240" s="211"/>
      <c r="P1240" s="210"/>
    </row>
    <row r="1241" spans="2:16" s="191" customFormat="1" ht="15.75" x14ac:dyDescent="0.25">
      <c r="B1241" s="189"/>
      <c r="C1241" s="190"/>
      <c r="D1241" s="190" t="str">
        <f t="shared" si="38"/>
        <v/>
      </c>
      <c r="E1241" s="189" t="str">
        <f t="shared" si="39"/>
        <v/>
      </c>
      <c r="F1241" s="189" t="str">
        <f>IF(ISNA(VLOOKUP(D1241,'Standard Smelter Names'!$B$3:$E$187,4,FALSE)),"",VLOOKUP(D1241,'Standard Smelter Names'!$B$3:$E$187,4,FALSE))</f>
        <v/>
      </c>
      <c r="G1241" s="189"/>
      <c r="H1241" s="189"/>
      <c r="I1241" s="189"/>
      <c r="J1241" s="189"/>
      <c r="K1241" s="189"/>
      <c r="L1241" s="189"/>
      <c r="M1241" s="189"/>
      <c r="N1241" s="189"/>
      <c r="O1241" s="211"/>
      <c r="P1241" s="210"/>
    </row>
    <row r="1242" spans="2:16" s="191" customFormat="1" ht="15.75" x14ac:dyDescent="0.25">
      <c r="B1242" s="189"/>
      <c r="C1242" s="190"/>
      <c r="D1242" s="190" t="str">
        <f t="shared" si="38"/>
        <v/>
      </c>
      <c r="E1242" s="189" t="str">
        <f t="shared" si="39"/>
        <v/>
      </c>
      <c r="F1242" s="189" t="str">
        <f>IF(ISNA(VLOOKUP(D1242,'Standard Smelter Names'!$B$3:$E$187,4,FALSE)),"",VLOOKUP(D1242,'Standard Smelter Names'!$B$3:$E$187,4,FALSE))</f>
        <v/>
      </c>
      <c r="G1242" s="189"/>
      <c r="H1242" s="189"/>
      <c r="I1242" s="189"/>
      <c r="J1242" s="189"/>
      <c r="K1242" s="189"/>
      <c r="L1242" s="189"/>
      <c r="M1242" s="189"/>
      <c r="N1242" s="189"/>
      <c r="O1242" s="211"/>
      <c r="P1242" s="210"/>
    </row>
    <row r="1243" spans="2:16" s="191" customFormat="1" ht="15.75" x14ac:dyDescent="0.25">
      <c r="B1243" s="189"/>
      <c r="C1243" s="190"/>
      <c r="D1243" s="190" t="str">
        <f t="shared" si="38"/>
        <v/>
      </c>
      <c r="E1243" s="189" t="str">
        <f t="shared" si="39"/>
        <v/>
      </c>
      <c r="F1243" s="189" t="str">
        <f>IF(ISNA(VLOOKUP(D1243,'Standard Smelter Names'!$B$3:$E$187,4,FALSE)),"",VLOOKUP(D1243,'Standard Smelter Names'!$B$3:$E$187,4,FALSE))</f>
        <v/>
      </c>
      <c r="G1243" s="189"/>
      <c r="H1243" s="189"/>
      <c r="I1243" s="189"/>
      <c r="J1243" s="189"/>
      <c r="K1243" s="189"/>
      <c r="L1243" s="189"/>
      <c r="M1243" s="189"/>
      <c r="N1243" s="189"/>
      <c r="O1243" s="211"/>
      <c r="P1243" s="210"/>
    </row>
    <row r="1244" spans="2:16" s="191" customFormat="1" ht="15.75" x14ac:dyDescent="0.25">
      <c r="B1244" s="189"/>
      <c r="C1244" s="190"/>
      <c r="D1244" s="190" t="str">
        <f t="shared" si="38"/>
        <v/>
      </c>
      <c r="E1244" s="189" t="str">
        <f t="shared" si="39"/>
        <v/>
      </c>
      <c r="F1244" s="189" t="str">
        <f>IF(ISNA(VLOOKUP(D1244,'Standard Smelter Names'!$B$3:$E$187,4,FALSE)),"",VLOOKUP(D1244,'Standard Smelter Names'!$B$3:$E$187,4,FALSE))</f>
        <v/>
      </c>
      <c r="G1244" s="189"/>
      <c r="H1244" s="189"/>
      <c r="I1244" s="189"/>
      <c r="J1244" s="189"/>
      <c r="K1244" s="189"/>
      <c r="L1244" s="189"/>
      <c r="M1244" s="189"/>
      <c r="N1244" s="189"/>
      <c r="O1244" s="211"/>
      <c r="P1244" s="210"/>
    </row>
    <row r="1245" spans="2:16" s="191" customFormat="1" ht="15.75" x14ac:dyDescent="0.25">
      <c r="B1245" s="189"/>
      <c r="C1245" s="190"/>
      <c r="D1245" s="190" t="str">
        <f t="shared" si="38"/>
        <v/>
      </c>
      <c r="E1245" s="189" t="str">
        <f t="shared" si="39"/>
        <v/>
      </c>
      <c r="F1245" s="189" t="str">
        <f>IF(ISNA(VLOOKUP(D1245,'Standard Smelter Names'!$B$3:$E$187,4,FALSE)),"",VLOOKUP(D1245,'Standard Smelter Names'!$B$3:$E$187,4,FALSE))</f>
        <v/>
      </c>
      <c r="G1245" s="189"/>
      <c r="H1245" s="189"/>
      <c r="I1245" s="189"/>
      <c r="J1245" s="189"/>
      <c r="K1245" s="189"/>
      <c r="L1245" s="189"/>
      <c r="M1245" s="189"/>
      <c r="N1245" s="189"/>
      <c r="O1245" s="211"/>
      <c r="P1245" s="210"/>
    </row>
    <row r="1246" spans="2:16" s="191" customFormat="1" ht="15.75" x14ac:dyDescent="0.25">
      <c r="B1246" s="189"/>
      <c r="C1246" s="190"/>
      <c r="D1246" s="190" t="str">
        <f t="shared" si="38"/>
        <v/>
      </c>
      <c r="E1246" s="189" t="str">
        <f t="shared" si="39"/>
        <v/>
      </c>
      <c r="F1246" s="189" t="str">
        <f>IF(ISNA(VLOOKUP(D1246,'Standard Smelter Names'!$B$3:$E$187,4,FALSE)),"",VLOOKUP(D1246,'Standard Smelter Names'!$B$3:$E$187,4,FALSE))</f>
        <v/>
      </c>
      <c r="G1246" s="189"/>
      <c r="H1246" s="189"/>
      <c r="I1246" s="189"/>
      <c r="J1246" s="189"/>
      <c r="K1246" s="189"/>
      <c r="L1246" s="189"/>
      <c r="M1246" s="189"/>
      <c r="N1246" s="189"/>
      <c r="O1246" s="211"/>
      <c r="P1246" s="210"/>
    </row>
    <row r="1247" spans="2:16" s="191" customFormat="1" ht="15.75" x14ac:dyDescent="0.25">
      <c r="B1247" s="189"/>
      <c r="C1247" s="190"/>
      <c r="D1247" s="190" t="str">
        <f t="shared" si="38"/>
        <v/>
      </c>
      <c r="E1247" s="189" t="str">
        <f t="shared" si="39"/>
        <v/>
      </c>
      <c r="F1247" s="189" t="str">
        <f>IF(ISNA(VLOOKUP(D1247,'Standard Smelter Names'!$B$3:$E$187,4,FALSE)),"",VLOOKUP(D1247,'Standard Smelter Names'!$B$3:$E$187,4,FALSE))</f>
        <v/>
      </c>
      <c r="G1247" s="189"/>
      <c r="H1247" s="189"/>
      <c r="I1247" s="189"/>
      <c r="J1247" s="189"/>
      <c r="K1247" s="189"/>
      <c r="L1247" s="189"/>
      <c r="M1247" s="189"/>
      <c r="N1247" s="189"/>
      <c r="O1247" s="211"/>
      <c r="P1247" s="210"/>
    </row>
    <row r="1248" spans="2:16" s="191" customFormat="1" ht="15.75" x14ac:dyDescent="0.25">
      <c r="B1248" s="189"/>
      <c r="C1248" s="190"/>
      <c r="D1248" s="190" t="str">
        <f t="shared" si="38"/>
        <v/>
      </c>
      <c r="E1248" s="189" t="str">
        <f t="shared" si="39"/>
        <v/>
      </c>
      <c r="F1248" s="189" t="str">
        <f>IF(ISNA(VLOOKUP(D1248,'Standard Smelter Names'!$B$3:$E$187,4,FALSE)),"",VLOOKUP(D1248,'Standard Smelter Names'!$B$3:$E$187,4,FALSE))</f>
        <v/>
      </c>
      <c r="G1248" s="189"/>
      <c r="H1248" s="189"/>
      <c r="I1248" s="189"/>
      <c r="J1248" s="189"/>
      <c r="K1248" s="189"/>
      <c r="L1248" s="189"/>
      <c r="M1248" s="189"/>
      <c r="N1248" s="189"/>
      <c r="O1248" s="211"/>
      <c r="P1248" s="210"/>
    </row>
    <row r="1249" spans="2:16" s="191" customFormat="1" ht="15.75" x14ac:dyDescent="0.25">
      <c r="B1249" s="189"/>
      <c r="C1249" s="190"/>
      <c r="D1249" s="190" t="str">
        <f t="shared" si="38"/>
        <v/>
      </c>
      <c r="E1249" s="189" t="str">
        <f t="shared" si="39"/>
        <v/>
      </c>
      <c r="F1249" s="189" t="str">
        <f>IF(ISNA(VLOOKUP(D1249,'Standard Smelter Names'!$B$3:$E$187,4,FALSE)),"",VLOOKUP(D1249,'Standard Smelter Names'!$B$3:$E$187,4,FALSE))</f>
        <v/>
      </c>
      <c r="G1249" s="189"/>
      <c r="H1249" s="189"/>
      <c r="I1249" s="189"/>
      <c r="J1249" s="189"/>
      <c r="K1249" s="189"/>
      <c r="L1249" s="189"/>
      <c r="M1249" s="189"/>
      <c r="N1249" s="189"/>
      <c r="O1249" s="211"/>
      <c r="P1249" s="210"/>
    </row>
    <row r="1250" spans="2:16" s="191" customFormat="1" ht="15.75" x14ac:dyDescent="0.25">
      <c r="B1250" s="189"/>
      <c r="C1250" s="190"/>
      <c r="D1250" s="190" t="str">
        <f t="shared" si="38"/>
        <v/>
      </c>
      <c r="E1250" s="189" t="str">
        <f t="shared" si="39"/>
        <v/>
      </c>
      <c r="F1250" s="189" t="str">
        <f>IF(ISNA(VLOOKUP(D1250,'Standard Smelter Names'!$B$3:$E$187,4,FALSE)),"",VLOOKUP(D1250,'Standard Smelter Names'!$B$3:$E$187,4,FALSE))</f>
        <v/>
      </c>
      <c r="G1250" s="189"/>
      <c r="H1250" s="189"/>
      <c r="I1250" s="189"/>
      <c r="J1250" s="189"/>
      <c r="K1250" s="189"/>
      <c r="L1250" s="189"/>
      <c r="M1250" s="189"/>
      <c r="N1250" s="189"/>
      <c r="O1250" s="211"/>
      <c r="P1250" s="210"/>
    </row>
    <row r="1251" spans="2:16" s="191" customFormat="1" ht="15.75" x14ac:dyDescent="0.25">
      <c r="B1251" s="189"/>
      <c r="C1251" s="190"/>
      <c r="D1251" s="190" t="str">
        <f t="shared" si="38"/>
        <v/>
      </c>
      <c r="E1251" s="189" t="str">
        <f t="shared" si="39"/>
        <v/>
      </c>
      <c r="F1251" s="189" t="str">
        <f>IF(ISNA(VLOOKUP(D1251,'Standard Smelter Names'!$B$3:$E$187,4,FALSE)),"",VLOOKUP(D1251,'Standard Smelter Names'!$B$3:$E$187,4,FALSE))</f>
        <v/>
      </c>
      <c r="G1251" s="189"/>
      <c r="H1251" s="189"/>
      <c r="I1251" s="189"/>
      <c r="J1251" s="189"/>
      <c r="K1251" s="189"/>
      <c r="L1251" s="189"/>
      <c r="M1251" s="189"/>
      <c r="N1251" s="189"/>
      <c r="O1251" s="211"/>
      <c r="P1251" s="210"/>
    </row>
    <row r="1252" spans="2:16" s="191" customFormat="1" ht="15.75" x14ac:dyDescent="0.25">
      <c r="B1252" s="189"/>
      <c r="C1252" s="190"/>
      <c r="D1252" s="190" t="str">
        <f t="shared" si="38"/>
        <v/>
      </c>
      <c r="E1252" s="189" t="str">
        <f t="shared" si="39"/>
        <v/>
      </c>
      <c r="F1252" s="189" t="str">
        <f>IF(ISNA(VLOOKUP(D1252,'Standard Smelter Names'!$B$3:$E$187,4,FALSE)),"",VLOOKUP(D1252,'Standard Smelter Names'!$B$3:$E$187,4,FALSE))</f>
        <v/>
      </c>
      <c r="G1252" s="189"/>
      <c r="H1252" s="189"/>
      <c r="I1252" s="189"/>
      <c r="J1252" s="189"/>
      <c r="K1252" s="189"/>
      <c r="L1252" s="189"/>
      <c r="M1252" s="189"/>
      <c r="N1252" s="189"/>
      <c r="O1252" s="211"/>
      <c r="P1252" s="210"/>
    </row>
    <row r="1253" spans="2:16" s="191" customFormat="1" ht="15.75" x14ac:dyDescent="0.25">
      <c r="B1253" s="189"/>
      <c r="C1253" s="190"/>
      <c r="D1253" s="190" t="str">
        <f t="shared" si="38"/>
        <v/>
      </c>
      <c r="E1253" s="189" t="str">
        <f t="shared" si="39"/>
        <v/>
      </c>
      <c r="F1253" s="189" t="str">
        <f>IF(ISNA(VLOOKUP(D1253,'Standard Smelter Names'!$B$3:$E$187,4,FALSE)),"",VLOOKUP(D1253,'Standard Smelter Names'!$B$3:$E$187,4,FALSE))</f>
        <v/>
      </c>
      <c r="G1253" s="189"/>
      <c r="H1253" s="189"/>
      <c r="I1253" s="189"/>
      <c r="J1253" s="189"/>
      <c r="K1253" s="189"/>
      <c r="L1253" s="189"/>
      <c r="M1253" s="189"/>
      <c r="N1253" s="189"/>
      <c r="O1253" s="211"/>
      <c r="P1253" s="210"/>
    </row>
    <row r="1254" spans="2:16" s="191" customFormat="1" ht="15.75" x14ac:dyDescent="0.25">
      <c r="B1254" s="189"/>
      <c r="C1254" s="190"/>
      <c r="D1254" s="190" t="str">
        <f t="shared" si="38"/>
        <v/>
      </c>
      <c r="E1254" s="189" t="str">
        <f t="shared" si="39"/>
        <v/>
      </c>
      <c r="F1254" s="189" t="str">
        <f>IF(ISNA(VLOOKUP(D1254,'Standard Smelter Names'!$B$3:$E$187,4,FALSE)),"",VLOOKUP(D1254,'Standard Smelter Names'!$B$3:$E$187,4,FALSE))</f>
        <v/>
      </c>
      <c r="G1254" s="189"/>
      <c r="H1254" s="189"/>
      <c r="I1254" s="189"/>
      <c r="J1254" s="189"/>
      <c r="K1254" s="189"/>
      <c r="L1254" s="189"/>
      <c r="M1254" s="189"/>
      <c r="N1254" s="189"/>
      <c r="O1254" s="211"/>
      <c r="P1254" s="210"/>
    </row>
    <row r="1255" spans="2:16" s="191" customFormat="1" ht="15.75" x14ac:dyDescent="0.25">
      <c r="B1255" s="189"/>
      <c r="C1255" s="190"/>
      <c r="D1255" s="190" t="str">
        <f t="shared" si="38"/>
        <v/>
      </c>
      <c r="E1255" s="189" t="str">
        <f t="shared" si="39"/>
        <v/>
      </c>
      <c r="F1255" s="189" t="str">
        <f>IF(ISNA(VLOOKUP(D1255,'Standard Smelter Names'!$B$3:$E$187,4,FALSE)),"",VLOOKUP(D1255,'Standard Smelter Names'!$B$3:$E$187,4,FALSE))</f>
        <v/>
      </c>
      <c r="G1255" s="189"/>
      <c r="H1255" s="189"/>
      <c r="I1255" s="189"/>
      <c r="J1255" s="189"/>
      <c r="K1255" s="189"/>
      <c r="L1255" s="189"/>
      <c r="M1255" s="189"/>
      <c r="N1255" s="189"/>
      <c r="O1255" s="211"/>
      <c r="P1255" s="210"/>
    </row>
    <row r="1256" spans="2:16" s="191" customFormat="1" ht="15.75" x14ac:dyDescent="0.25">
      <c r="B1256" s="189"/>
      <c r="C1256" s="190"/>
      <c r="D1256" s="190" t="str">
        <f t="shared" si="38"/>
        <v/>
      </c>
      <c r="E1256" s="189" t="str">
        <f t="shared" si="39"/>
        <v/>
      </c>
      <c r="F1256" s="189" t="str">
        <f>IF(ISNA(VLOOKUP(D1256,'Standard Smelter Names'!$B$3:$E$187,4,FALSE)),"",VLOOKUP(D1256,'Standard Smelter Names'!$B$3:$E$187,4,FALSE))</f>
        <v/>
      </c>
      <c r="G1256" s="189"/>
      <c r="H1256" s="189"/>
      <c r="I1256" s="189"/>
      <c r="J1256" s="189"/>
      <c r="K1256" s="189"/>
      <c r="L1256" s="189"/>
      <c r="M1256" s="189"/>
      <c r="N1256" s="189"/>
      <c r="O1256" s="211"/>
      <c r="P1256" s="210"/>
    </row>
    <row r="1257" spans="2:16" s="191" customFormat="1" ht="15.75" x14ac:dyDescent="0.25">
      <c r="B1257" s="189"/>
      <c r="C1257" s="190"/>
      <c r="D1257" s="190" t="str">
        <f t="shared" si="38"/>
        <v/>
      </c>
      <c r="E1257" s="189" t="str">
        <f t="shared" si="39"/>
        <v/>
      </c>
      <c r="F1257" s="189" t="str">
        <f>IF(ISNA(VLOOKUP(D1257,'Standard Smelter Names'!$B$3:$E$187,4,FALSE)),"",VLOOKUP(D1257,'Standard Smelter Names'!$B$3:$E$187,4,FALSE))</f>
        <v/>
      </c>
      <c r="G1257" s="189"/>
      <c r="H1257" s="189"/>
      <c r="I1257" s="189"/>
      <c r="J1257" s="189"/>
      <c r="K1257" s="189"/>
      <c r="L1257" s="189"/>
      <c r="M1257" s="189"/>
      <c r="N1257" s="189"/>
      <c r="O1257" s="211"/>
      <c r="P1257" s="210"/>
    </row>
    <row r="1258" spans="2:16" s="191" customFormat="1" ht="15.75" x14ac:dyDescent="0.25">
      <c r="B1258" s="189"/>
      <c r="C1258" s="190"/>
      <c r="D1258" s="190" t="str">
        <f t="shared" si="38"/>
        <v/>
      </c>
      <c r="E1258" s="189" t="str">
        <f t="shared" si="39"/>
        <v/>
      </c>
      <c r="F1258" s="189" t="str">
        <f>IF(ISNA(VLOOKUP(D1258,'Standard Smelter Names'!$B$3:$E$187,4,FALSE)),"",VLOOKUP(D1258,'Standard Smelter Names'!$B$3:$E$187,4,FALSE))</f>
        <v/>
      </c>
      <c r="G1258" s="189"/>
      <c r="H1258" s="189"/>
      <c r="I1258" s="189"/>
      <c r="J1258" s="189"/>
      <c r="K1258" s="189"/>
      <c r="L1258" s="189"/>
      <c r="M1258" s="189"/>
      <c r="N1258" s="189"/>
      <c r="O1258" s="211"/>
      <c r="P1258" s="210"/>
    </row>
    <row r="1259" spans="2:16" s="191" customFormat="1" ht="15.75" x14ac:dyDescent="0.25">
      <c r="B1259" s="189"/>
      <c r="C1259" s="190"/>
      <c r="D1259" s="190" t="str">
        <f t="shared" si="38"/>
        <v/>
      </c>
      <c r="E1259" s="189" t="str">
        <f t="shared" si="39"/>
        <v/>
      </c>
      <c r="F1259" s="189" t="str">
        <f>IF(ISNA(VLOOKUP(D1259,'Standard Smelter Names'!$B$3:$E$187,4,FALSE)),"",VLOOKUP(D1259,'Standard Smelter Names'!$B$3:$E$187,4,FALSE))</f>
        <v/>
      </c>
      <c r="G1259" s="189"/>
      <c r="H1259" s="189"/>
      <c r="I1259" s="189"/>
      <c r="J1259" s="189"/>
      <c r="K1259" s="189"/>
      <c r="L1259" s="189"/>
      <c r="M1259" s="189"/>
      <c r="N1259" s="189"/>
      <c r="O1259" s="211"/>
      <c r="P1259" s="210"/>
    </row>
    <row r="1260" spans="2:16" s="191" customFormat="1" ht="15.75" x14ac:dyDescent="0.25">
      <c r="B1260" s="189"/>
      <c r="C1260" s="190"/>
      <c r="D1260" s="190" t="str">
        <f t="shared" si="38"/>
        <v/>
      </c>
      <c r="E1260" s="189" t="str">
        <f t="shared" si="39"/>
        <v/>
      </c>
      <c r="F1260" s="189" t="str">
        <f>IF(ISNA(VLOOKUP(D1260,'Standard Smelter Names'!$B$3:$E$187,4,FALSE)),"",VLOOKUP(D1260,'Standard Smelter Names'!$B$3:$E$187,4,FALSE))</f>
        <v/>
      </c>
      <c r="G1260" s="189"/>
      <c r="H1260" s="189"/>
      <c r="I1260" s="189"/>
      <c r="J1260" s="189"/>
      <c r="K1260" s="189"/>
      <c r="L1260" s="189"/>
      <c r="M1260" s="189"/>
      <c r="N1260" s="189"/>
      <c r="O1260" s="211"/>
      <c r="P1260" s="210"/>
    </row>
    <row r="1261" spans="2:16" s="191" customFormat="1" ht="15.75" x14ac:dyDescent="0.25">
      <c r="B1261" s="189"/>
      <c r="C1261" s="190"/>
      <c r="D1261" s="190" t="str">
        <f t="shared" si="38"/>
        <v/>
      </c>
      <c r="E1261" s="189" t="str">
        <f t="shared" si="39"/>
        <v/>
      </c>
      <c r="F1261" s="189" t="str">
        <f>IF(ISNA(VLOOKUP(D1261,'Standard Smelter Names'!$B$3:$E$187,4,FALSE)),"",VLOOKUP(D1261,'Standard Smelter Names'!$B$3:$E$187,4,FALSE))</f>
        <v/>
      </c>
      <c r="G1261" s="189"/>
      <c r="H1261" s="189"/>
      <c r="I1261" s="189"/>
      <c r="J1261" s="189"/>
      <c r="K1261" s="189"/>
      <c r="L1261" s="189"/>
      <c r="M1261" s="189"/>
      <c r="N1261" s="189"/>
      <c r="O1261" s="211"/>
      <c r="P1261" s="210"/>
    </row>
    <row r="1262" spans="2:16" s="191" customFormat="1" ht="15.75" x14ac:dyDescent="0.25">
      <c r="B1262" s="189"/>
      <c r="C1262" s="190"/>
      <c r="D1262" s="190" t="str">
        <f t="shared" si="38"/>
        <v/>
      </c>
      <c r="E1262" s="189" t="str">
        <f t="shared" si="39"/>
        <v/>
      </c>
      <c r="F1262" s="189" t="str">
        <f>IF(ISNA(VLOOKUP(D1262,'Standard Smelter Names'!$B$3:$E$187,4,FALSE)),"",VLOOKUP(D1262,'Standard Smelter Names'!$B$3:$E$187,4,FALSE))</f>
        <v/>
      </c>
      <c r="G1262" s="189"/>
      <c r="H1262" s="189"/>
      <c r="I1262" s="189"/>
      <c r="J1262" s="189"/>
      <c r="K1262" s="189"/>
      <c r="L1262" s="189"/>
      <c r="M1262" s="189"/>
      <c r="N1262" s="189"/>
      <c r="O1262" s="211"/>
      <c r="P1262" s="210"/>
    </row>
    <row r="1263" spans="2:16" s="191" customFormat="1" ht="15.75" x14ac:dyDescent="0.25">
      <c r="B1263" s="189"/>
      <c r="C1263" s="190"/>
      <c r="D1263" s="190" t="str">
        <f t="shared" si="38"/>
        <v/>
      </c>
      <c r="E1263" s="189" t="str">
        <f t="shared" si="39"/>
        <v/>
      </c>
      <c r="F1263" s="189" t="str">
        <f>IF(ISNA(VLOOKUP(D1263,'Standard Smelter Names'!$B$3:$E$187,4,FALSE)),"",VLOOKUP(D1263,'Standard Smelter Names'!$B$3:$E$187,4,FALSE))</f>
        <v/>
      </c>
      <c r="G1263" s="189"/>
      <c r="H1263" s="189"/>
      <c r="I1263" s="189"/>
      <c r="J1263" s="189"/>
      <c r="K1263" s="189"/>
      <c r="L1263" s="189"/>
      <c r="M1263" s="189"/>
      <c r="N1263" s="189"/>
      <c r="O1263" s="211"/>
      <c r="P1263" s="210"/>
    </row>
    <row r="1264" spans="2:16" s="191" customFormat="1" ht="15.75" x14ac:dyDescent="0.25">
      <c r="B1264" s="189"/>
      <c r="C1264" s="190"/>
      <c r="D1264" s="190" t="str">
        <f t="shared" si="38"/>
        <v/>
      </c>
      <c r="E1264" s="189" t="str">
        <f t="shared" si="39"/>
        <v/>
      </c>
      <c r="F1264" s="189" t="str">
        <f>IF(ISNA(VLOOKUP(D1264,'Standard Smelter Names'!$B$3:$E$187,4,FALSE)),"",VLOOKUP(D1264,'Standard Smelter Names'!$B$3:$E$187,4,FALSE))</f>
        <v/>
      </c>
      <c r="G1264" s="189"/>
      <c r="H1264" s="189"/>
      <c r="I1264" s="189"/>
      <c r="J1264" s="189"/>
      <c r="K1264" s="189"/>
      <c r="L1264" s="189"/>
      <c r="M1264" s="189"/>
      <c r="N1264" s="189"/>
      <c r="O1264" s="211"/>
      <c r="P1264" s="210"/>
    </row>
    <row r="1265" spans="2:16" s="191" customFormat="1" ht="15.75" x14ac:dyDescent="0.25">
      <c r="B1265" s="189"/>
      <c r="C1265" s="190"/>
      <c r="D1265" s="190" t="str">
        <f t="shared" si="38"/>
        <v/>
      </c>
      <c r="E1265" s="189" t="str">
        <f t="shared" si="39"/>
        <v/>
      </c>
      <c r="F1265" s="189" t="str">
        <f>IF(ISNA(VLOOKUP(D1265,'Standard Smelter Names'!$B$3:$E$187,4,FALSE)),"",VLOOKUP(D1265,'Standard Smelter Names'!$B$3:$E$187,4,FALSE))</f>
        <v/>
      </c>
      <c r="G1265" s="189"/>
      <c r="H1265" s="189"/>
      <c r="I1265" s="189"/>
      <c r="J1265" s="189"/>
      <c r="K1265" s="189"/>
      <c r="L1265" s="189"/>
      <c r="M1265" s="189"/>
      <c r="N1265" s="189"/>
      <c r="O1265" s="211"/>
      <c r="P1265" s="210"/>
    </row>
    <row r="1266" spans="2:16" s="191" customFormat="1" ht="15.75" x14ac:dyDescent="0.25">
      <c r="B1266" s="189"/>
      <c r="C1266" s="190"/>
      <c r="D1266" s="190" t="str">
        <f t="shared" si="38"/>
        <v/>
      </c>
      <c r="E1266" s="189" t="str">
        <f t="shared" si="39"/>
        <v/>
      </c>
      <c r="F1266" s="189" t="str">
        <f>IF(ISNA(VLOOKUP(D1266,'Standard Smelter Names'!$B$3:$E$187,4,FALSE)),"",VLOOKUP(D1266,'Standard Smelter Names'!$B$3:$E$187,4,FALSE))</f>
        <v/>
      </c>
      <c r="G1266" s="189"/>
      <c r="H1266" s="189"/>
      <c r="I1266" s="189"/>
      <c r="J1266" s="189"/>
      <c r="K1266" s="189"/>
      <c r="L1266" s="189"/>
      <c r="M1266" s="189"/>
      <c r="N1266" s="189"/>
      <c r="O1266" s="211"/>
      <c r="P1266" s="210"/>
    </row>
    <row r="1267" spans="2:16" s="191" customFormat="1" ht="15.75" x14ac:dyDescent="0.25">
      <c r="B1267" s="189"/>
      <c r="C1267" s="190"/>
      <c r="D1267" s="190" t="str">
        <f t="shared" si="38"/>
        <v/>
      </c>
      <c r="E1267" s="189" t="str">
        <f t="shared" si="39"/>
        <v/>
      </c>
      <c r="F1267" s="189" t="str">
        <f>IF(ISNA(VLOOKUP(D1267,'Standard Smelter Names'!$B$3:$E$187,4,FALSE)),"",VLOOKUP(D1267,'Standard Smelter Names'!$B$3:$E$187,4,FALSE))</f>
        <v/>
      </c>
      <c r="G1267" s="189"/>
      <c r="H1267" s="189"/>
      <c r="I1267" s="189"/>
      <c r="J1267" s="189"/>
      <c r="K1267" s="189"/>
      <c r="L1267" s="189"/>
      <c r="M1267" s="189"/>
      <c r="N1267" s="189"/>
      <c r="O1267" s="211"/>
      <c r="P1267" s="210"/>
    </row>
    <row r="1268" spans="2:16" s="191" customFormat="1" ht="15.75" x14ac:dyDescent="0.25">
      <c r="B1268" s="189"/>
      <c r="C1268" s="190"/>
      <c r="D1268" s="190" t="str">
        <f t="shared" si="38"/>
        <v/>
      </c>
      <c r="E1268" s="189" t="str">
        <f t="shared" si="39"/>
        <v/>
      </c>
      <c r="F1268" s="189" t="str">
        <f>IF(ISNA(VLOOKUP(D1268,'Standard Smelter Names'!$B$3:$E$187,4,FALSE)),"",VLOOKUP(D1268,'Standard Smelter Names'!$B$3:$E$187,4,FALSE))</f>
        <v/>
      </c>
      <c r="G1268" s="189"/>
      <c r="H1268" s="189"/>
      <c r="I1268" s="189"/>
      <c r="J1268" s="189"/>
      <c r="K1268" s="189"/>
      <c r="L1268" s="189"/>
      <c r="M1268" s="189"/>
      <c r="N1268" s="189"/>
      <c r="O1268" s="211"/>
      <c r="P1268" s="210"/>
    </row>
    <row r="1269" spans="2:16" s="191" customFormat="1" ht="15.75" x14ac:dyDescent="0.25">
      <c r="B1269" s="189"/>
      <c r="C1269" s="190"/>
      <c r="D1269" s="190" t="str">
        <f t="shared" si="38"/>
        <v/>
      </c>
      <c r="E1269" s="189" t="str">
        <f t="shared" si="39"/>
        <v/>
      </c>
      <c r="F1269" s="189" t="str">
        <f>IF(ISNA(VLOOKUP(D1269,'Standard Smelter Names'!$B$3:$E$187,4,FALSE)),"",VLOOKUP(D1269,'Standard Smelter Names'!$B$3:$E$187,4,FALSE))</f>
        <v/>
      </c>
      <c r="G1269" s="189"/>
      <c r="H1269" s="189"/>
      <c r="I1269" s="189"/>
      <c r="J1269" s="189"/>
      <c r="K1269" s="189"/>
      <c r="L1269" s="189"/>
      <c r="M1269" s="189"/>
      <c r="N1269" s="189"/>
      <c r="O1269" s="211"/>
      <c r="P1269" s="210"/>
    </row>
    <row r="1270" spans="2:16" s="191" customFormat="1" ht="15.75" x14ac:dyDescent="0.25">
      <c r="B1270" s="189"/>
      <c r="C1270" s="190"/>
      <c r="D1270" s="190" t="str">
        <f t="shared" si="38"/>
        <v/>
      </c>
      <c r="E1270" s="189" t="str">
        <f t="shared" si="39"/>
        <v/>
      </c>
      <c r="F1270" s="189" t="str">
        <f>IF(ISNA(VLOOKUP(D1270,'Standard Smelter Names'!$B$3:$E$187,4,FALSE)),"",VLOOKUP(D1270,'Standard Smelter Names'!$B$3:$E$187,4,FALSE))</f>
        <v/>
      </c>
      <c r="G1270" s="189"/>
      <c r="H1270" s="189"/>
      <c r="I1270" s="189"/>
      <c r="J1270" s="189"/>
      <c r="K1270" s="189"/>
      <c r="L1270" s="189"/>
      <c r="M1270" s="189"/>
      <c r="N1270" s="189"/>
      <c r="O1270" s="211"/>
      <c r="P1270" s="210"/>
    </row>
    <row r="1271" spans="2:16" s="191" customFormat="1" ht="15.75" x14ac:dyDescent="0.25">
      <c r="B1271" s="189"/>
      <c r="C1271" s="190"/>
      <c r="D1271" s="190" t="str">
        <f t="shared" si="38"/>
        <v/>
      </c>
      <c r="E1271" s="189" t="str">
        <f t="shared" si="39"/>
        <v/>
      </c>
      <c r="F1271" s="189" t="str">
        <f>IF(ISNA(VLOOKUP(D1271,'Standard Smelter Names'!$B$3:$E$187,4,FALSE)),"",VLOOKUP(D1271,'Standard Smelter Names'!$B$3:$E$187,4,FALSE))</f>
        <v/>
      </c>
      <c r="G1271" s="189"/>
      <c r="H1271" s="189"/>
      <c r="I1271" s="189"/>
      <c r="J1271" s="189"/>
      <c r="K1271" s="189"/>
      <c r="L1271" s="189"/>
      <c r="M1271" s="189"/>
      <c r="N1271" s="189"/>
      <c r="O1271" s="211"/>
      <c r="P1271" s="210"/>
    </row>
    <row r="1272" spans="2:16" s="191" customFormat="1" ht="15.75" x14ac:dyDescent="0.25">
      <c r="B1272" s="189"/>
      <c r="C1272" s="190"/>
      <c r="D1272" s="190" t="str">
        <f t="shared" si="38"/>
        <v/>
      </c>
      <c r="E1272" s="189" t="str">
        <f t="shared" si="39"/>
        <v/>
      </c>
      <c r="F1272" s="189" t="str">
        <f>IF(ISNA(VLOOKUP(D1272,'Standard Smelter Names'!$B$3:$E$187,4,FALSE)),"",VLOOKUP(D1272,'Standard Smelter Names'!$B$3:$E$187,4,FALSE))</f>
        <v/>
      </c>
      <c r="G1272" s="189"/>
      <c r="H1272" s="189"/>
      <c r="I1272" s="189"/>
      <c r="J1272" s="189"/>
      <c r="K1272" s="189"/>
      <c r="L1272" s="189"/>
      <c r="M1272" s="189"/>
      <c r="N1272" s="189"/>
      <c r="O1272" s="211"/>
      <c r="P1272" s="210"/>
    </row>
    <row r="1273" spans="2:16" s="191" customFormat="1" ht="15.75" x14ac:dyDescent="0.25">
      <c r="B1273" s="189"/>
      <c r="C1273" s="190"/>
      <c r="D1273" s="190" t="str">
        <f t="shared" si="38"/>
        <v/>
      </c>
      <c r="E1273" s="189" t="str">
        <f t="shared" si="39"/>
        <v/>
      </c>
      <c r="F1273" s="189" t="str">
        <f>IF(ISNA(VLOOKUP(D1273,'Standard Smelter Names'!$B$3:$E$187,4,FALSE)),"",VLOOKUP(D1273,'Standard Smelter Names'!$B$3:$E$187,4,FALSE))</f>
        <v/>
      </c>
      <c r="G1273" s="189"/>
      <c r="H1273" s="189"/>
      <c r="I1273" s="189"/>
      <c r="J1273" s="189"/>
      <c r="K1273" s="189"/>
      <c r="L1273" s="189"/>
      <c r="M1273" s="189"/>
      <c r="N1273" s="189"/>
      <c r="O1273" s="211"/>
      <c r="P1273" s="210"/>
    </row>
    <row r="1274" spans="2:16" s="191" customFormat="1" ht="15.75" x14ac:dyDescent="0.25">
      <c r="B1274" s="189"/>
      <c r="C1274" s="190"/>
      <c r="D1274" s="190" t="str">
        <f t="shared" si="38"/>
        <v/>
      </c>
      <c r="E1274" s="189" t="str">
        <f t="shared" si="39"/>
        <v/>
      </c>
      <c r="F1274" s="189" t="str">
        <f>IF(ISNA(VLOOKUP(D1274,'Standard Smelter Names'!$B$3:$E$187,4,FALSE)),"",VLOOKUP(D1274,'Standard Smelter Names'!$B$3:$E$187,4,FALSE))</f>
        <v/>
      </c>
      <c r="G1274" s="189"/>
      <c r="H1274" s="189"/>
      <c r="I1274" s="189"/>
      <c r="J1274" s="189"/>
      <c r="K1274" s="189"/>
      <c r="L1274" s="189"/>
      <c r="M1274" s="189"/>
      <c r="N1274" s="189"/>
      <c r="O1274" s="211"/>
      <c r="P1274" s="210"/>
    </row>
    <row r="1275" spans="2:16" s="191" customFormat="1" ht="15.75" x14ac:dyDescent="0.25">
      <c r="B1275" s="189"/>
      <c r="C1275" s="190"/>
      <c r="D1275" s="190" t="str">
        <f t="shared" si="38"/>
        <v/>
      </c>
      <c r="E1275" s="189" t="str">
        <f t="shared" si="39"/>
        <v/>
      </c>
      <c r="F1275" s="189" t="str">
        <f>IF(ISNA(VLOOKUP(D1275,'Standard Smelter Names'!$B$3:$E$187,4,FALSE)),"",VLOOKUP(D1275,'Standard Smelter Names'!$B$3:$E$187,4,FALSE))</f>
        <v/>
      </c>
      <c r="G1275" s="189"/>
      <c r="H1275" s="189"/>
      <c r="I1275" s="189"/>
      <c r="J1275" s="189"/>
      <c r="K1275" s="189"/>
      <c r="L1275" s="189"/>
      <c r="M1275" s="189"/>
      <c r="N1275" s="189"/>
      <c r="O1275" s="211"/>
      <c r="P1275" s="210"/>
    </row>
    <row r="1276" spans="2:16" s="191" customFormat="1" ht="15.75" x14ac:dyDescent="0.25">
      <c r="B1276" s="189"/>
      <c r="C1276" s="190"/>
      <c r="D1276" s="190" t="str">
        <f t="shared" si="38"/>
        <v/>
      </c>
      <c r="E1276" s="189" t="str">
        <f t="shared" si="39"/>
        <v/>
      </c>
      <c r="F1276" s="189" t="str">
        <f>IF(ISNA(VLOOKUP(D1276,'Standard Smelter Names'!$B$3:$E$187,4,FALSE)),"",VLOOKUP(D1276,'Standard Smelter Names'!$B$3:$E$187,4,FALSE))</f>
        <v/>
      </c>
      <c r="G1276" s="189"/>
      <c r="H1276" s="189"/>
      <c r="I1276" s="189"/>
      <c r="J1276" s="189"/>
      <c r="K1276" s="189"/>
      <c r="L1276" s="189"/>
      <c r="M1276" s="189"/>
      <c r="N1276" s="189"/>
      <c r="O1276" s="211"/>
      <c r="P1276" s="210"/>
    </row>
    <row r="1277" spans="2:16" s="191" customFormat="1" ht="15.75" x14ac:dyDescent="0.25">
      <c r="B1277" s="189"/>
      <c r="C1277" s="190"/>
      <c r="D1277" s="190" t="str">
        <f t="shared" si="38"/>
        <v/>
      </c>
      <c r="E1277" s="189" t="str">
        <f t="shared" si="39"/>
        <v/>
      </c>
      <c r="F1277" s="189" t="str">
        <f>IF(ISNA(VLOOKUP(D1277,'Standard Smelter Names'!$B$3:$E$187,4,FALSE)),"",VLOOKUP(D1277,'Standard Smelter Names'!$B$3:$E$187,4,FALSE))</f>
        <v/>
      </c>
      <c r="G1277" s="189"/>
      <c r="H1277" s="189"/>
      <c r="I1277" s="189"/>
      <c r="J1277" s="189"/>
      <c r="K1277" s="189"/>
      <c r="L1277" s="189"/>
      <c r="M1277" s="189"/>
      <c r="N1277" s="189"/>
      <c r="O1277" s="211"/>
      <c r="P1277" s="210"/>
    </row>
    <row r="1278" spans="2:16" s="191" customFormat="1" ht="15.75" x14ac:dyDescent="0.25">
      <c r="B1278" s="189"/>
      <c r="C1278" s="190"/>
      <c r="D1278" s="190" t="str">
        <f t="shared" si="38"/>
        <v/>
      </c>
      <c r="E1278" s="189" t="str">
        <f t="shared" si="39"/>
        <v/>
      </c>
      <c r="F1278" s="189" t="str">
        <f>IF(ISNA(VLOOKUP(D1278,'Standard Smelter Names'!$B$3:$E$187,4,FALSE)),"",VLOOKUP(D1278,'Standard Smelter Names'!$B$3:$E$187,4,FALSE))</f>
        <v/>
      </c>
      <c r="G1278" s="189"/>
      <c r="H1278" s="189"/>
      <c r="I1278" s="189"/>
      <c r="J1278" s="189"/>
      <c r="K1278" s="189"/>
      <c r="L1278" s="189"/>
      <c r="M1278" s="189"/>
      <c r="N1278" s="189"/>
      <c r="O1278" s="211"/>
      <c r="P1278" s="210"/>
    </row>
    <row r="1279" spans="2:16" s="191" customFormat="1" ht="15.75" x14ac:dyDescent="0.25">
      <c r="B1279" s="189"/>
      <c r="C1279" s="190"/>
      <c r="D1279" s="190" t="str">
        <f t="shared" si="38"/>
        <v/>
      </c>
      <c r="E1279" s="189" t="str">
        <f t="shared" si="39"/>
        <v/>
      </c>
      <c r="F1279" s="189" t="str">
        <f>IF(ISNA(VLOOKUP(D1279,'Standard Smelter Names'!$B$3:$E$187,4,FALSE)),"",VLOOKUP(D1279,'Standard Smelter Names'!$B$3:$E$187,4,FALSE))</f>
        <v/>
      </c>
      <c r="G1279" s="189"/>
      <c r="H1279" s="189"/>
      <c r="I1279" s="189"/>
      <c r="J1279" s="189"/>
      <c r="K1279" s="189"/>
      <c r="L1279" s="189"/>
      <c r="M1279" s="189"/>
      <c r="N1279" s="189"/>
      <c r="O1279" s="211"/>
      <c r="P1279" s="210"/>
    </row>
    <row r="1280" spans="2:16" s="191" customFormat="1" ht="15.75" x14ac:dyDescent="0.25">
      <c r="B1280" s="189"/>
      <c r="C1280" s="190"/>
      <c r="D1280" s="190" t="str">
        <f t="shared" si="38"/>
        <v/>
      </c>
      <c r="E1280" s="189" t="str">
        <f t="shared" si="39"/>
        <v/>
      </c>
      <c r="F1280" s="189" t="str">
        <f>IF(ISNA(VLOOKUP(D1280,'Standard Smelter Names'!$B$3:$E$187,4,FALSE)),"",VLOOKUP(D1280,'Standard Smelter Names'!$B$3:$E$187,4,FALSE))</f>
        <v/>
      </c>
      <c r="G1280" s="189"/>
      <c r="H1280" s="189"/>
      <c r="I1280" s="189"/>
      <c r="J1280" s="189"/>
      <c r="K1280" s="189"/>
      <c r="L1280" s="189"/>
      <c r="M1280" s="189"/>
      <c r="N1280" s="189"/>
      <c r="O1280" s="211"/>
      <c r="P1280" s="210"/>
    </row>
    <row r="1281" spans="2:16" s="191" customFormat="1" ht="15.75" x14ac:dyDescent="0.25">
      <c r="B1281" s="189"/>
      <c r="C1281" s="190"/>
      <c r="D1281" s="190" t="str">
        <f t="shared" si="38"/>
        <v/>
      </c>
      <c r="E1281" s="189" t="str">
        <f t="shared" si="39"/>
        <v/>
      </c>
      <c r="F1281" s="189" t="str">
        <f>IF(ISNA(VLOOKUP(D1281,'Standard Smelter Names'!$B$3:$E$187,4,FALSE)),"",VLOOKUP(D1281,'Standard Smelter Names'!$B$3:$E$187,4,FALSE))</f>
        <v/>
      </c>
      <c r="G1281" s="189"/>
      <c r="H1281" s="189"/>
      <c r="I1281" s="189"/>
      <c r="J1281" s="189"/>
      <c r="K1281" s="189"/>
      <c r="L1281" s="189"/>
      <c r="M1281" s="189"/>
      <c r="N1281" s="189"/>
      <c r="O1281" s="211"/>
      <c r="P1281" s="210"/>
    </row>
    <row r="1282" spans="2:16" s="191" customFormat="1" ht="15.75" x14ac:dyDescent="0.25">
      <c r="B1282" s="189"/>
      <c r="C1282" s="190"/>
      <c r="D1282" s="190" t="str">
        <f t="shared" si="38"/>
        <v/>
      </c>
      <c r="E1282" s="189" t="str">
        <f t="shared" si="39"/>
        <v/>
      </c>
      <c r="F1282" s="189" t="str">
        <f>IF(ISNA(VLOOKUP(D1282,'Standard Smelter Names'!$B$3:$E$187,4,FALSE)),"",VLOOKUP(D1282,'Standard Smelter Names'!$B$3:$E$187,4,FALSE))</f>
        <v/>
      </c>
      <c r="G1282" s="189"/>
      <c r="H1282" s="189"/>
      <c r="I1282" s="189"/>
      <c r="J1282" s="189"/>
      <c r="K1282" s="189"/>
      <c r="L1282" s="189"/>
      <c r="M1282" s="189"/>
      <c r="N1282" s="189"/>
      <c r="O1282" s="211"/>
      <c r="P1282" s="210"/>
    </row>
    <row r="1283" spans="2:16" s="191" customFormat="1" ht="15.75" x14ac:dyDescent="0.25">
      <c r="B1283" s="189"/>
      <c r="C1283" s="190"/>
      <c r="D1283" s="190" t="str">
        <f t="shared" si="38"/>
        <v/>
      </c>
      <c r="E1283" s="189" t="str">
        <f t="shared" si="39"/>
        <v/>
      </c>
      <c r="F1283" s="189" t="str">
        <f>IF(ISNA(VLOOKUP(D1283,'Standard Smelter Names'!$B$3:$E$187,4,FALSE)),"",VLOOKUP(D1283,'Standard Smelter Names'!$B$3:$E$187,4,FALSE))</f>
        <v/>
      </c>
      <c r="G1283" s="189"/>
      <c r="H1283" s="189"/>
      <c r="I1283" s="189"/>
      <c r="J1283" s="189"/>
      <c r="K1283" s="189"/>
      <c r="L1283" s="189"/>
      <c r="M1283" s="189"/>
      <c r="N1283" s="189"/>
      <c r="O1283" s="211"/>
      <c r="P1283" s="210"/>
    </row>
    <row r="1284" spans="2:16" s="191" customFormat="1" ht="15.75" x14ac:dyDescent="0.25">
      <c r="B1284" s="189"/>
      <c r="C1284" s="190"/>
      <c r="D1284" s="190" t="str">
        <f t="shared" si="38"/>
        <v/>
      </c>
      <c r="E1284" s="189" t="str">
        <f t="shared" si="39"/>
        <v/>
      </c>
      <c r="F1284" s="189" t="str">
        <f>IF(ISNA(VLOOKUP(D1284,'Standard Smelter Names'!$B$3:$E$187,4,FALSE)),"",VLOOKUP(D1284,'Standard Smelter Names'!$B$3:$E$187,4,FALSE))</f>
        <v/>
      </c>
      <c r="G1284" s="189"/>
      <c r="H1284" s="189"/>
      <c r="I1284" s="189"/>
      <c r="J1284" s="189"/>
      <c r="K1284" s="189"/>
      <c r="L1284" s="189"/>
      <c r="M1284" s="189"/>
      <c r="N1284" s="189"/>
      <c r="O1284" s="211"/>
      <c r="P1284" s="210"/>
    </row>
    <row r="1285" spans="2:16" s="191" customFormat="1" ht="15.75" x14ac:dyDescent="0.25">
      <c r="B1285" s="189"/>
      <c r="C1285" s="190"/>
      <c r="D1285" s="190" t="str">
        <f t="shared" ref="D1285:D1348" si="40">IF(ISNA(VLOOKUP(C1285,$G$2525:$I$2929,3,FALSE)),"",VLOOKUP(C1285,$G$2525:$I$2929,3,FALSE))</f>
        <v/>
      </c>
      <c r="E1285" s="189" t="str">
        <f t="shared" ref="E1285:E1348" si="41">IF(ISNA(VLOOKUP(C1285,$G$2525:$I$2929,2,FALSE)),"",VLOOKUP(C1285,$G$2525:$I$2929,2,FALSE))</f>
        <v/>
      </c>
      <c r="F1285" s="189" t="str">
        <f>IF(ISNA(VLOOKUP(D1285,'Standard Smelter Names'!$B$3:$E$187,4,FALSE)),"",VLOOKUP(D1285,'Standard Smelter Names'!$B$3:$E$187,4,FALSE))</f>
        <v/>
      </c>
      <c r="G1285" s="189"/>
      <c r="H1285" s="189"/>
      <c r="I1285" s="189"/>
      <c r="J1285" s="189"/>
      <c r="K1285" s="189"/>
      <c r="L1285" s="189"/>
      <c r="M1285" s="189"/>
      <c r="N1285" s="189"/>
      <c r="O1285" s="211"/>
      <c r="P1285" s="210"/>
    </row>
    <row r="1286" spans="2:16" s="191" customFormat="1" ht="15.75" x14ac:dyDescent="0.25">
      <c r="B1286" s="189"/>
      <c r="C1286" s="190"/>
      <c r="D1286" s="190" t="str">
        <f t="shared" si="40"/>
        <v/>
      </c>
      <c r="E1286" s="189" t="str">
        <f t="shared" si="41"/>
        <v/>
      </c>
      <c r="F1286" s="189" t="str">
        <f>IF(ISNA(VLOOKUP(D1286,'Standard Smelter Names'!$B$3:$E$187,4,FALSE)),"",VLOOKUP(D1286,'Standard Smelter Names'!$B$3:$E$187,4,FALSE))</f>
        <v/>
      </c>
      <c r="G1286" s="189"/>
      <c r="H1286" s="189"/>
      <c r="I1286" s="189"/>
      <c r="J1286" s="189"/>
      <c r="K1286" s="189"/>
      <c r="L1286" s="189"/>
      <c r="M1286" s="189"/>
      <c r="N1286" s="189"/>
      <c r="O1286" s="211"/>
      <c r="P1286" s="210"/>
    </row>
    <row r="1287" spans="2:16" s="191" customFormat="1" ht="15.75" x14ac:dyDescent="0.25">
      <c r="B1287" s="189"/>
      <c r="C1287" s="190"/>
      <c r="D1287" s="190" t="str">
        <f t="shared" si="40"/>
        <v/>
      </c>
      <c r="E1287" s="189" t="str">
        <f t="shared" si="41"/>
        <v/>
      </c>
      <c r="F1287" s="189" t="str">
        <f>IF(ISNA(VLOOKUP(D1287,'Standard Smelter Names'!$B$3:$E$187,4,FALSE)),"",VLOOKUP(D1287,'Standard Smelter Names'!$B$3:$E$187,4,FALSE))</f>
        <v/>
      </c>
      <c r="G1287" s="189"/>
      <c r="H1287" s="189"/>
      <c r="I1287" s="189"/>
      <c r="J1287" s="189"/>
      <c r="K1287" s="189"/>
      <c r="L1287" s="189"/>
      <c r="M1287" s="189"/>
      <c r="N1287" s="189"/>
      <c r="O1287" s="211"/>
      <c r="P1287" s="210"/>
    </row>
    <row r="1288" spans="2:16" s="191" customFormat="1" ht="15.75" x14ac:dyDescent="0.25">
      <c r="B1288" s="189"/>
      <c r="C1288" s="190"/>
      <c r="D1288" s="190" t="str">
        <f t="shared" si="40"/>
        <v/>
      </c>
      <c r="E1288" s="189" t="str">
        <f t="shared" si="41"/>
        <v/>
      </c>
      <c r="F1288" s="189" t="str">
        <f>IF(ISNA(VLOOKUP(D1288,'Standard Smelter Names'!$B$3:$E$187,4,FALSE)),"",VLOOKUP(D1288,'Standard Smelter Names'!$B$3:$E$187,4,FALSE))</f>
        <v/>
      </c>
      <c r="G1288" s="189"/>
      <c r="H1288" s="189"/>
      <c r="I1288" s="189"/>
      <c r="J1288" s="189"/>
      <c r="K1288" s="189"/>
      <c r="L1288" s="189"/>
      <c r="M1288" s="189"/>
      <c r="N1288" s="189"/>
      <c r="O1288" s="211"/>
      <c r="P1288" s="210"/>
    </row>
    <row r="1289" spans="2:16" s="191" customFormat="1" ht="15.75" x14ac:dyDescent="0.25">
      <c r="B1289" s="189"/>
      <c r="C1289" s="190"/>
      <c r="D1289" s="190" t="str">
        <f t="shared" si="40"/>
        <v/>
      </c>
      <c r="E1289" s="189" t="str">
        <f t="shared" si="41"/>
        <v/>
      </c>
      <c r="F1289" s="189" t="str">
        <f>IF(ISNA(VLOOKUP(D1289,'Standard Smelter Names'!$B$3:$E$187,4,FALSE)),"",VLOOKUP(D1289,'Standard Smelter Names'!$B$3:$E$187,4,FALSE))</f>
        <v/>
      </c>
      <c r="G1289" s="189"/>
      <c r="H1289" s="189"/>
      <c r="I1289" s="189"/>
      <c r="J1289" s="189"/>
      <c r="K1289" s="189"/>
      <c r="L1289" s="189"/>
      <c r="M1289" s="189"/>
      <c r="N1289" s="189"/>
      <c r="O1289" s="211"/>
      <c r="P1289" s="210"/>
    </row>
    <row r="1290" spans="2:16" s="191" customFormat="1" ht="15.75" x14ac:dyDescent="0.25">
      <c r="B1290" s="189"/>
      <c r="C1290" s="190"/>
      <c r="D1290" s="190" t="str">
        <f t="shared" si="40"/>
        <v/>
      </c>
      <c r="E1290" s="189" t="str">
        <f t="shared" si="41"/>
        <v/>
      </c>
      <c r="F1290" s="189" t="str">
        <f>IF(ISNA(VLOOKUP(D1290,'Standard Smelter Names'!$B$3:$E$187,4,FALSE)),"",VLOOKUP(D1290,'Standard Smelter Names'!$B$3:$E$187,4,FALSE))</f>
        <v/>
      </c>
      <c r="G1290" s="189"/>
      <c r="H1290" s="189"/>
      <c r="I1290" s="189"/>
      <c r="J1290" s="189"/>
      <c r="K1290" s="189"/>
      <c r="L1290" s="189"/>
      <c r="M1290" s="189"/>
      <c r="N1290" s="189"/>
      <c r="O1290" s="211"/>
      <c r="P1290" s="210"/>
    </row>
    <row r="1291" spans="2:16" s="191" customFormat="1" ht="15.75" x14ac:dyDescent="0.25">
      <c r="B1291" s="189"/>
      <c r="C1291" s="190"/>
      <c r="D1291" s="190" t="str">
        <f t="shared" si="40"/>
        <v/>
      </c>
      <c r="E1291" s="189" t="str">
        <f t="shared" si="41"/>
        <v/>
      </c>
      <c r="F1291" s="189" t="str">
        <f>IF(ISNA(VLOOKUP(D1291,'Standard Smelter Names'!$B$3:$E$187,4,FALSE)),"",VLOOKUP(D1291,'Standard Smelter Names'!$B$3:$E$187,4,FALSE))</f>
        <v/>
      </c>
      <c r="G1291" s="189"/>
      <c r="H1291" s="189"/>
      <c r="I1291" s="189"/>
      <c r="J1291" s="189"/>
      <c r="K1291" s="189"/>
      <c r="L1291" s="189"/>
      <c r="M1291" s="189"/>
      <c r="N1291" s="189"/>
      <c r="O1291" s="211"/>
      <c r="P1291" s="210"/>
    </row>
    <row r="1292" spans="2:16" s="191" customFormat="1" ht="15.75" x14ac:dyDescent="0.25">
      <c r="B1292" s="189"/>
      <c r="C1292" s="190"/>
      <c r="D1292" s="190" t="str">
        <f t="shared" si="40"/>
        <v/>
      </c>
      <c r="E1292" s="189" t="str">
        <f t="shared" si="41"/>
        <v/>
      </c>
      <c r="F1292" s="189" t="str">
        <f>IF(ISNA(VLOOKUP(D1292,'Standard Smelter Names'!$B$3:$E$187,4,FALSE)),"",VLOOKUP(D1292,'Standard Smelter Names'!$B$3:$E$187,4,FALSE))</f>
        <v/>
      </c>
      <c r="G1292" s="189"/>
      <c r="H1292" s="189"/>
      <c r="I1292" s="189"/>
      <c r="J1292" s="189"/>
      <c r="K1292" s="189"/>
      <c r="L1292" s="189"/>
      <c r="M1292" s="189"/>
      <c r="N1292" s="189"/>
      <c r="O1292" s="211"/>
      <c r="P1292" s="210"/>
    </row>
    <row r="1293" spans="2:16" s="191" customFormat="1" ht="15.75" x14ac:dyDescent="0.25">
      <c r="B1293" s="189"/>
      <c r="C1293" s="190"/>
      <c r="D1293" s="190" t="str">
        <f t="shared" si="40"/>
        <v/>
      </c>
      <c r="E1293" s="189" t="str">
        <f t="shared" si="41"/>
        <v/>
      </c>
      <c r="F1293" s="189" t="str">
        <f>IF(ISNA(VLOOKUP(D1293,'Standard Smelter Names'!$B$3:$E$187,4,FALSE)),"",VLOOKUP(D1293,'Standard Smelter Names'!$B$3:$E$187,4,FALSE))</f>
        <v/>
      </c>
      <c r="G1293" s="189"/>
      <c r="H1293" s="189"/>
      <c r="I1293" s="189"/>
      <c r="J1293" s="189"/>
      <c r="K1293" s="189"/>
      <c r="L1293" s="189"/>
      <c r="M1293" s="189"/>
      <c r="N1293" s="189"/>
      <c r="O1293" s="211"/>
      <c r="P1293" s="210"/>
    </row>
    <row r="1294" spans="2:16" s="191" customFormat="1" ht="15.75" x14ac:dyDescent="0.25">
      <c r="B1294" s="189"/>
      <c r="C1294" s="190"/>
      <c r="D1294" s="190" t="str">
        <f t="shared" si="40"/>
        <v/>
      </c>
      <c r="E1294" s="189" t="str">
        <f t="shared" si="41"/>
        <v/>
      </c>
      <c r="F1294" s="189" t="str">
        <f>IF(ISNA(VLOOKUP(D1294,'Standard Smelter Names'!$B$3:$E$187,4,FALSE)),"",VLOOKUP(D1294,'Standard Smelter Names'!$B$3:$E$187,4,FALSE))</f>
        <v/>
      </c>
      <c r="G1294" s="189"/>
      <c r="H1294" s="189"/>
      <c r="I1294" s="189"/>
      <c r="J1294" s="189"/>
      <c r="K1294" s="189"/>
      <c r="L1294" s="189"/>
      <c r="M1294" s="189"/>
      <c r="N1294" s="189"/>
      <c r="O1294" s="211"/>
      <c r="P1294" s="210"/>
    </row>
    <row r="1295" spans="2:16" s="191" customFormat="1" ht="15.75" x14ac:dyDescent="0.25">
      <c r="B1295" s="189"/>
      <c r="C1295" s="190"/>
      <c r="D1295" s="190" t="str">
        <f t="shared" si="40"/>
        <v/>
      </c>
      <c r="E1295" s="189" t="str">
        <f t="shared" si="41"/>
        <v/>
      </c>
      <c r="F1295" s="189" t="str">
        <f>IF(ISNA(VLOOKUP(D1295,'Standard Smelter Names'!$B$3:$E$187,4,FALSE)),"",VLOOKUP(D1295,'Standard Smelter Names'!$B$3:$E$187,4,FALSE))</f>
        <v/>
      </c>
      <c r="G1295" s="189"/>
      <c r="H1295" s="189"/>
      <c r="I1295" s="189"/>
      <c r="J1295" s="189"/>
      <c r="K1295" s="189"/>
      <c r="L1295" s="189"/>
      <c r="M1295" s="189"/>
      <c r="N1295" s="189"/>
      <c r="O1295" s="211"/>
      <c r="P1295" s="210"/>
    </row>
    <row r="1296" spans="2:16" s="191" customFormat="1" ht="15.75" x14ac:dyDescent="0.25">
      <c r="B1296" s="189"/>
      <c r="C1296" s="190"/>
      <c r="D1296" s="190" t="str">
        <f t="shared" si="40"/>
        <v/>
      </c>
      <c r="E1296" s="189" t="str">
        <f t="shared" si="41"/>
        <v/>
      </c>
      <c r="F1296" s="189" t="str">
        <f>IF(ISNA(VLOOKUP(D1296,'Standard Smelter Names'!$B$3:$E$187,4,FALSE)),"",VLOOKUP(D1296,'Standard Smelter Names'!$B$3:$E$187,4,FALSE))</f>
        <v/>
      </c>
      <c r="G1296" s="189"/>
      <c r="H1296" s="189"/>
      <c r="I1296" s="189"/>
      <c r="J1296" s="189"/>
      <c r="K1296" s="189"/>
      <c r="L1296" s="189"/>
      <c r="M1296" s="189"/>
      <c r="N1296" s="189"/>
      <c r="O1296" s="211"/>
      <c r="P1296" s="210"/>
    </row>
    <row r="1297" spans="2:16" s="191" customFormat="1" ht="15.75" x14ac:dyDescent="0.25">
      <c r="B1297" s="189"/>
      <c r="C1297" s="190"/>
      <c r="D1297" s="190" t="str">
        <f t="shared" si="40"/>
        <v/>
      </c>
      <c r="E1297" s="189" t="str">
        <f t="shared" si="41"/>
        <v/>
      </c>
      <c r="F1297" s="189" t="str">
        <f>IF(ISNA(VLOOKUP(D1297,'Standard Smelter Names'!$B$3:$E$187,4,FALSE)),"",VLOOKUP(D1297,'Standard Smelter Names'!$B$3:$E$187,4,FALSE))</f>
        <v/>
      </c>
      <c r="G1297" s="189"/>
      <c r="H1297" s="189"/>
      <c r="I1297" s="189"/>
      <c r="J1297" s="189"/>
      <c r="K1297" s="189"/>
      <c r="L1297" s="189"/>
      <c r="M1297" s="189"/>
      <c r="N1297" s="189"/>
      <c r="O1297" s="211"/>
      <c r="P1297" s="210"/>
    </row>
    <row r="1298" spans="2:16" s="191" customFormat="1" ht="15.75" x14ac:dyDescent="0.25">
      <c r="B1298" s="189"/>
      <c r="C1298" s="190"/>
      <c r="D1298" s="190" t="str">
        <f t="shared" si="40"/>
        <v/>
      </c>
      <c r="E1298" s="189" t="str">
        <f t="shared" si="41"/>
        <v/>
      </c>
      <c r="F1298" s="189" t="str">
        <f>IF(ISNA(VLOOKUP(D1298,'Standard Smelter Names'!$B$3:$E$187,4,FALSE)),"",VLOOKUP(D1298,'Standard Smelter Names'!$B$3:$E$187,4,FALSE))</f>
        <v/>
      </c>
      <c r="G1298" s="189"/>
      <c r="H1298" s="189"/>
      <c r="I1298" s="189"/>
      <c r="J1298" s="189"/>
      <c r="K1298" s="189"/>
      <c r="L1298" s="189"/>
      <c r="M1298" s="189"/>
      <c r="N1298" s="189"/>
      <c r="O1298" s="211"/>
      <c r="P1298" s="210"/>
    </row>
    <row r="1299" spans="2:16" s="191" customFormat="1" ht="15.75" x14ac:dyDescent="0.25">
      <c r="B1299" s="189"/>
      <c r="C1299" s="190"/>
      <c r="D1299" s="190" t="str">
        <f t="shared" si="40"/>
        <v/>
      </c>
      <c r="E1299" s="189" t="str">
        <f t="shared" si="41"/>
        <v/>
      </c>
      <c r="F1299" s="189" t="str">
        <f>IF(ISNA(VLOOKUP(D1299,'Standard Smelter Names'!$B$3:$E$187,4,FALSE)),"",VLOOKUP(D1299,'Standard Smelter Names'!$B$3:$E$187,4,FALSE))</f>
        <v/>
      </c>
      <c r="G1299" s="189"/>
      <c r="H1299" s="189"/>
      <c r="I1299" s="189"/>
      <c r="J1299" s="189"/>
      <c r="K1299" s="189"/>
      <c r="L1299" s="189"/>
      <c r="M1299" s="189"/>
      <c r="N1299" s="189"/>
      <c r="O1299" s="211"/>
      <c r="P1299" s="210"/>
    </row>
    <row r="1300" spans="2:16" s="191" customFormat="1" ht="15.75" x14ac:dyDescent="0.25">
      <c r="B1300" s="189"/>
      <c r="C1300" s="190"/>
      <c r="D1300" s="190" t="str">
        <f t="shared" si="40"/>
        <v/>
      </c>
      <c r="E1300" s="189" t="str">
        <f t="shared" si="41"/>
        <v/>
      </c>
      <c r="F1300" s="189" t="str">
        <f>IF(ISNA(VLOOKUP(D1300,'Standard Smelter Names'!$B$3:$E$187,4,FALSE)),"",VLOOKUP(D1300,'Standard Smelter Names'!$B$3:$E$187,4,FALSE))</f>
        <v/>
      </c>
      <c r="G1300" s="189"/>
      <c r="H1300" s="189"/>
      <c r="I1300" s="189"/>
      <c r="J1300" s="189"/>
      <c r="K1300" s="189"/>
      <c r="L1300" s="189"/>
      <c r="M1300" s="189"/>
      <c r="N1300" s="189"/>
      <c r="O1300" s="211"/>
      <c r="P1300" s="210"/>
    </row>
    <row r="1301" spans="2:16" s="191" customFormat="1" ht="15.75" x14ac:dyDescent="0.25">
      <c r="B1301" s="189"/>
      <c r="C1301" s="190"/>
      <c r="D1301" s="190" t="str">
        <f t="shared" si="40"/>
        <v/>
      </c>
      <c r="E1301" s="189" t="str">
        <f t="shared" si="41"/>
        <v/>
      </c>
      <c r="F1301" s="189" t="str">
        <f>IF(ISNA(VLOOKUP(D1301,'Standard Smelter Names'!$B$3:$E$187,4,FALSE)),"",VLOOKUP(D1301,'Standard Smelter Names'!$B$3:$E$187,4,FALSE))</f>
        <v/>
      </c>
      <c r="G1301" s="189"/>
      <c r="H1301" s="189"/>
      <c r="I1301" s="189"/>
      <c r="J1301" s="189"/>
      <c r="K1301" s="189"/>
      <c r="L1301" s="189"/>
      <c r="M1301" s="189"/>
      <c r="N1301" s="189"/>
      <c r="O1301" s="211"/>
      <c r="P1301" s="210"/>
    </row>
    <row r="1302" spans="2:16" s="191" customFormat="1" ht="15.75" x14ac:dyDescent="0.25">
      <c r="B1302" s="189"/>
      <c r="C1302" s="190"/>
      <c r="D1302" s="190" t="str">
        <f t="shared" si="40"/>
        <v/>
      </c>
      <c r="E1302" s="189" t="str">
        <f t="shared" si="41"/>
        <v/>
      </c>
      <c r="F1302" s="189" t="str">
        <f>IF(ISNA(VLOOKUP(D1302,'Standard Smelter Names'!$B$3:$E$187,4,FALSE)),"",VLOOKUP(D1302,'Standard Smelter Names'!$B$3:$E$187,4,FALSE))</f>
        <v/>
      </c>
      <c r="G1302" s="189"/>
      <c r="H1302" s="189"/>
      <c r="I1302" s="189"/>
      <c r="J1302" s="189"/>
      <c r="K1302" s="189"/>
      <c r="L1302" s="189"/>
      <c r="M1302" s="189"/>
      <c r="N1302" s="189"/>
      <c r="O1302" s="211"/>
      <c r="P1302" s="210"/>
    </row>
    <row r="1303" spans="2:16" s="191" customFormat="1" ht="15.75" x14ac:dyDescent="0.25">
      <c r="B1303" s="189"/>
      <c r="C1303" s="190"/>
      <c r="D1303" s="190" t="str">
        <f t="shared" si="40"/>
        <v/>
      </c>
      <c r="E1303" s="189" t="str">
        <f t="shared" si="41"/>
        <v/>
      </c>
      <c r="F1303" s="189" t="str">
        <f>IF(ISNA(VLOOKUP(D1303,'Standard Smelter Names'!$B$3:$E$187,4,FALSE)),"",VLOOKUP(D1303,'Standard Smelter Names'!$B$3:$E$187,4,FALSE))</f>
        <v/>
      </c>
      <c r="G1303" s="189"/>
      <c r="H1303" s="189"/>
      <c r="I1303" s="189"/>
      <c r="J1303" s="189"/>
      <c r="K1303" s="189"/>
      <c r="L1303" s="189"/>
      <c r="M1303" s="189"/>
      <c r="N1303" s="189"/>
      <c r="O1303" s="211"/>
      <c r="P1303" s="210"/>
    </row>
    <row r="1304" spans="2:16" s="191" customFormat="1" ht="15.75" x14ac:dyDescent="0.25">
      <c r="B1304" s="189"/>
      <c r="C1304" s="190"/>
      <c r="D1304" s="190" t="str">
        <f t="shared" si="40"/>
        <v/>
      </c>
      <c r="E1304" s="189" t="str">
        <f t="shared" si="41"/>
        <v/>
      </c>
      <c r="F1304" s="189" t="str">
        <f>IF(ISNA(VLOOKUP(D1304,'Standard Smelter Names'!$B$3:$E$187,4,FALSE)),"",VLOOKUP(D1304,'Standard Smelter Names'!$B$3:$E$187,4,FALSE))</f>
        <v/>
      </c>
      <c r="G1304" s="189"/>
      <c r="H1304" s="189"/>
      <c r="I1304" s="189"/>
      <c r="J1304" s="189"/>
      <c r="K1304" s="189"/>
      <c r="L1304" s="189"/>
      <c r="M1304" s="189"/>
      <c r="N1304" s="189"/>
      <c r="O1304" s="211"/>
      <c r="P1304" s="210"/>
    </row>
    <row r="1305" spans="2:16" s="191" customFormat="1" ht="15.75" x14ac:dyDescent="0.25">
      <c r="B1305" s="189"/>
      <c r="C1305" s="190"/>
      <c r="D1305" s="190" t="str">
        <f t="shared" si="40"/>
        <v/>
      </c>
      <c r="E1305" s="189" t="str">
        <f t="shared" si="41"/>
        <v/>
      </c>
      <c r="F1305" s="189" t="str">
        <f>IF(ISNA(VLOOKUP(D1305,'Standard Smelter Names'!$B$3:$E$187,4,FALSE)),"",VLOOKUP(D1305,'Standard Smelter Names'!$B$3:$E$187,4,FALSE))</f>
        <v/>
      </c>
      <c r="G1305" s="189"/>
      <c r="H1305" s="189"/>
      <c r="I1305" s="189"/>
      <c r="J1305" s="189"/>
      <c r="K1305" s="189"/>
      <c r="L1305" s="189"/>
      <c r="M1305" s="189"/>
      <c r="N1305" s="189"/>
      <c r="O1305" s="211"/>
      <c r="P1305" s="210"/>
    </row>
    <row r="1306" spans="2:16" s="191" customFormat="1" ht="15.75" x14ac:dyDescent="0.25">
      <c r="B1306" s="189"/>
      <c r="C1306" s="190"/>
      <c r="D1306" s="190" t="str">
        <f t="shared" si="40"/>
        <v/>
      </c>
      <c r="E1306" s="189" t="str">
        <f t="shared" si="41"/>
        <v/>
      </c>
      <c r="F1306" s="189" t="str">
        <f>IF(ISNA(VLOOKUP(D1306,'Standard Smelter Names'!$B$3:$E$187,4,FALSE)),"",VLOOKUP(D1306,'Standard Smelter Names'!$B$3:$E$187,4,FALSE))</f>
        <v/>
      </c>
      <c r="G1306" s="189"/>
      <c r="H1306" s="189"/>
      <c r="I1306" s="189"/>
      <c r="J1306" s="189"/>
      <c r="K1306" s="189"/>
      <c r="L1306" s="189"/>
      <c r="M1306" s="189"/>
      <c r="N1306" s="189"/>
      <c r="O1306" s="211"/>
      <c r="P1306" s="210"/>
    </row>
    <row r="1307" spans="2:16" s="191" customFormat="1" ht="15.75" x14ac:dyDescent="0.25">
      <c r="B1307" s="189"/>
      <c r="C1307" s="190"/>
      <c r="D1307" s="190" t="str">
        <f t="shared" si="40"/>
        <v/>
      </c>
      <c r="E1307" s="189" t="str">
        <f t="shared" si="41"/>
        <v/>
      </c>
      <c r="F1307" s="189" t="str">
        <f>IF(ISNA(VLOOKUP(D1307,'Standard Smelter Names'!$B$3:$E$187,4,FALSE)),"",VLOOKUP(D1307,'Standard Smelter Names'!$B$3:$E$187,4,FALSE))</f>
        <v/>
      </c>
      <c r="G1307" s="189"/>
      <c r="H1307" s="189"/>
      <c r="I1307" s="189"/>
      <c r="J1307" s="189"/>
      <c r="K1307" s="189"/>
      <c r="L1307" s="189"/>
      <c r="M1307" s="189"/>
      <c r="N1307" s="189"/>
      <c r="O1307" s="211"/>
      <c r="P1307" s="210"/>
    </row>
    <row r="1308" spans="2:16" s="191" customFormat="1" ht="15.75" x14ac:dyDescent="0.25">
      <c r="B1308" s="189"/>
      <c r="C1308" s="190"/>
      <c r="D1308" s="190" t="str">
        <f t="shared" si="40"/>
        <v/>
      </c>
      <c r="E1308" s="189" t="str">
        <f t="shared" si="41"/>
        <v/>
      </c>
      <c r="F1308" s="189" t="str">
        <f>IF(ISNA(VLOOKUP(D1308,'Standard Smelter Names'!$B$3:$E$187,4,FALSE)),"",VLOOKUP(D1308,'Standard Smelter Names'!$B$3:$E$187,4,FALSE))</f>
        <v/>
      </c>
      <c r="G1308" s="189"/>
      <c r="H1308" s="189"/>
      <c r="I1308" s="189"/>
      <c r="J1308" s="189"/>
      <c r="K1308" s="189"/>
      <c r="L1308" s="189"/>
      <c r="M1308" s="189"/>
      <c r="N1308" s="189"/>
      <c r="O1308" s="211"/>
      <c r="P1308" s="210"/>
    </row>
    <row r="1309" spans="2:16" s="191" customFormat="1" ht="15.75" x14ac:dyDescent="0.25">
      <c r="B1309" s="189"/>
      <c r="C1309" s="190"/>
      <c r="D1309" s="190" t="str">
        <f t="shared" si="40"/>
        <v/>
      </c>
      <c r="E1309" s="189" t="str">
        <f t="shared" si="41"/>
        <v/>
      </c>
      <c r="F1309" s="189" t="str">
        <f>IF(ISNA(VLOOKUP(D1309,'Standard Smelter Names'!$B$3:$E$187,4,FALSE)),"",VLOOKUP(D1309,'Standard Smelter Names'!$B$3:$E$187,4,FALSE))</f>
        <v/>
      </c>
      <c r="G1309" s="189"/>
      <c r="H1309" s="189"/>
      <c r="I1309" s="189"/>
      <c r="J1309" s="189"/>
      <c r="K1309" s="189"/>
      <c r="L1309" s="189"/>
      <c r="M1309" s="189"/>
      <c r="N1309" s="189"/>
      <c r="O1309" s="211"/>
      <c r="P1309" s="210"/>
    </row>
    <row r="1310" spans="2:16" s="191" customFormat="1" ht="15.75" x14ac:dyDescent="0.25">
      <c r="B1310" s="189"/>
      <c r="C1310" s="190"/>
      <c r="D1310" s="190" t="str">
        <f t="shared" si="40"/>
        <v/>
      </c>
      <c r="E1310" s="189" t="str">
        <f t="shared" si="41"/>
        <v/>
      </c>
      <c r="F1310" s="189" t="str">
        <f>IF(ISNA(VLOOKUP(D1310,'Standard Smelter Names'!$B$3:$E$187,4,FALSE)),"",VLOOKUP(D1310,'Standard Smelter Names'!$B$3:$E$187,4,FALSE))</f>
        <v/>
      </c>
      <c r="G1310" s="189"/>
      <c r="H1310" s="189"/>
      <c r="I1310" s="189"/>
      <c r="J1310" s="189"/>
      <c r="K1310" s="189"/>
      <c r="L1310" s="189"/>
      <c r="M1310" s="189"/>
      <c r="N1310" s="189"/>
      <c r="O1310" s="211"/>
      <c r="P1310" s="210"/>
    </row>
    <row r="1311" spans="2:16" s="191" customFormat="1" ht="15.75" x14ac:dyDescent="0.25">
      <c r="B1311" s="189"/>
      <c r="C1311" s="190"/>
      <c r="D1311" s="190" t="str">
        <f t="shared" si="40"/>
        <v/>
      </c>
      <c r="E1311" s="189" t="str">
        <f t="shared" si="41"/>
        <v/>
      </c>
      <c r="F1311" s="189" t="str">
        <f>IF(ISNA(VLOOKUP(D1311,'Standard Smelter Names'!$B$3:$E$187,4,FALSE)),"",VLOOKUP(D1311,'Standard Smelter Names'!$B$3:$E$187,4,FALSE))</f>
        <v/>
      </c>
      <c r="G1311" s="189"/>
      <c r="H1311" s="189"/>
      <c r="I1311" s="189"/>
      <c r="J1311" s="189"/>
      <c r="K1311" s="189"/>
      <c r="L1311" s="189"/>
      <c r="M1311" s="189"/>
      <c r="N1311" s="189"/>
      <c r="O1311" s="211"/>
      <c r="P1311" s="210"/>
    </row>
    <row r="1312" spans="2:16" s="191" customFormat="1" ht="15.75" x14ac:dyDescent="0.25">
      <c r="B1312" s="189"/>
      <c r="C1312" s="190"/>
      <c r="D1312" s="190" t="str">
        <f t="shared" si="40"/>
        <v/>
      </c>
      <c r="E1312" s="189" t="str">
        <f t="shared" si="41"/>
        <v/>
      </c>
      <c r="F1312" s="189" t="str">
        <f>IF(ISNA(VLOOKUP(D1312,'Standard Smelter Names'!$B$3:$E$187,4,FALSE)),"",VLOOKUP(D1312,'Standard Smelter Names'!$B$3:$E$187,4,FALSE))</f>
        <v/>
      </c>
      <c r="G1312" s="189"/>
      <c r="H1312" s="189"/>
      <c r="I1312" s="189"/>
      <c r="J1312" s="189"/>
      <c r="K1312" s="189"/>
      <c r="L1312" s="189"/>
      <c r="M1312" s="189"/>
      <c r="N1312" s="189"/>
      <c r="O1312" s="211"/>
      <c r="P1312" s="210"/>
    </row>
    <row r="1313" spans="2:16" s="191" customFormat="1" ht="15.75" x14ac:dyDescent="0.25">
      <c r="B1313" s="189"/>
      <c r="C1313" s="190"/>
      <c r="D1313" s="190" t="str">
        <f t="shared" si="40"/>
        <v/>
      </c>
      <c r="E1313" s="189" t="str">
        <f t="shared" si="41"/>
        <v/>
      </c>
      <c r="F1313" s="189" t="str">
        <f>IF(ISNA(VLOOKUP(D1313,'Standard Smelter Names'!$B$3:$E$187,4,FALSE)),"",VLOOKUP(D1313,'Standard Smelter Names'!$B$3:$E$187,4,FALSE))</f>
        <v/>
      </c>
      <c r="G1313" s="189"/>
      <c r="H1313" s="189"/>
      <c r="I1313" s="189"/>
      <c r="J1313" s="189"/>
      <c r="K1313" s="189"/>
      <c r="L1313" s="189"/>
      <c r="M1313" s="189"/>
      <c r="N1313" s="189"/>
      <c r="O1313" s="211"/>
      <c r="P1313" s="210"/>
    </row>
    <row r="1314" spans="2:16" s="191" customFormat="1" ht="15.75" x14ac:dyDescent="0.25">
      <c r="B1314" s="189"/>
      <c r="C1314" s="190"/>
      <c r="D1314" s="190" t="str">
        <f t="shared" si="40"/>
        <v/>
      </c>
      <c r="E1314" s="189" t="str">
        <f t="shared" si="41"/>
        <v/>
      </c>
      <c r="F1314" s="189" t="str">
        <f>IF(ISNA(VLOOKUP(D1314,'Standard Smelter Names'!$B$3:$E$187,4,FALSE)),"",VLOOKUP(D1314,'Standard Smelter Names'!$B$3:$E$187,4,FALSE))</f>
        <v/>
      </c>
      <c r="G1314" s="189"/>
      <c r="H1314" s="189"/>
      <c r="I1314" s="189"/>
      <c r="J1314" s="189"/>
      <c r="K1314" s="189"/>
      <c r="L1314" s="189"/>
      <c r="M1314" s="189"/>
      <c r="N1314" s="189"/>
      <c r="O1314" s="211"/>
      <c r="P1314" s="210"/>
    </row>
    <row r="1315" spans="2:16" s="191" customFormat="1" ht="15.75" x14ac:dyDescent="0.25">
      <c r="B1315" s="189"/>
      <c r="C1315" s="190"/>
      <c r="D1315" s="190" t="str">
        <f t="shared" si="40"/>
        <v/>
      </c>
      <c r="E1315" s="189" t="str">
        <f t="shared" si="41"/>
        <v/>
      </c>
      <c r="F1315" s="189" t="str">
        <f>IF(ISNA(VLOOKUP(D1315,'Standard Smelter Names'!$B$3:$E$187,4,FALSE)),"",VLOOKUP(D1315,'Standard Smelter Names'!$B$3:$E$187,4,FALSE))</f>
        <v/>
      </c>
      <c r="G1315" s="189"/>
      <c r="H1315" s="189"/>
      <c r="I1315" s="189"/>
      <c r="J1315" s="189"/>
      <c r="K1315" s="189"/>
      <c r="L1315" s="189"/>
      <c r="M1315" s="189"/>
      <c r="N1315" s="189"/>
      <c r="O1315" s="211"/>
      <c r="P1315" s="210"/>
    </row>
    <row r="1316" spans="2:16" s="191" customFormat="1" ht="15.75" x14ac:dyDescent="0.25">
      <c r="B1316" s="189"/>
      <c r="C1316" s="190"/>
      <c r="D1316" s="190" t="str">
        <f t="shared" si="40"/>
        <v/>
      </c>
      <c r="E1316" s="189" t="str">
        <f t="shared" si="41"/>
        <v/>
      </c>
      <c r="F1316" s="189" t="str">
        <f>IF(ISNA(VLOOKUP(D1316,'Standard Smelter Names'!$B$3:$E$187,4,FALSE)),"",VLOOKUP(D1316,'Standard Smelter Names'!$B$3:$E$187,4,FALSE))</f>
        <v/>
      </c>
      <c r="G1316" s="189"/>
      <c r="H1316" s="189"/>
      <c r="I1316" s="189"/>
      <c r="J1316" s="189"/>
      <c r="K1316" s="189"/>
      <c r="L1316" s="189"/>
      <c r="M1316" s="189"/>
      <c r="N1316" s="189"/>
      <c r="O1316" s="211"/>
      <c r="P1316" s="210"/>
    </row>
    <row r="1317" spans="2:16" s="191" customFormat="1" ht="15.75" x14ac:dyDescent="0.25">
      <c r="B1317" s="189"/>
      <c r="C1317" s="190"/>
      <c r="D1317" s="190" t="str">
        <f t="shared" si="40"/>
        <v/>
      </c>
      <c r="E1317" s="189" t="str">
        <f t="shared" si="41"/>
        <v/>
      </c>
      <c r="F1317" s="189" t="str">
        <f>IF(ISNA(VLOOKUP(D1317,'Standard Smelter Names'!$B$3:$E$187,4,FALSE)),"",VLOOKUP(D1317,'Standard Smelter Names'!$B$3:$E$187,4,FALSE))</f>
        <v/>
      </c>
      <c r="G1317" s="189"/>
      <c r="H1317" s="189"/>
      <c r="I1317" s="189"/>
      <c r="J1317" s="189"/>
      <c r="K1317" s="189"/>
      <c r="L1317" s="189"/>
      <c r="M1317" s="189"/>
      <c r="N1317" s="189"/>
      <c r="O1317" s="211"/>
      <c r="P1317" s="210"/>
    </row>
    <row r="1318" spans="2:16" s="191" customFormat="1" ht="15.75" x14ac:dyDescent="0.25">
      <c r="B1318" s="189"/>
      <c r="C1318" s="190"/>
      <c r="D1318" s="190" t="str">
        <f t="shared" si="40"/>
        <v/>
      </c>
      <c r="E1318" s="189" t="str">
        <f t="shared" si="41"/>
        <v/>
      </c>
      <c r="F1318" s="189" t="str">
        <f>IF(ISNA(VLOOKUP(D1318,'Standard Smelter Names'!$B$3:$E$187,4,FALSE)),"",VLOOKUP(D1318,'Standard Smelter Names'!$B$3:$E$187,4,FALSE))</f>
        <v/>
      </c>
      <c r="G1318" s="189"/>
      <c r="H1318" s="189"/>
      <c r="I1318" s="189"/>
      <c r="J1318" s="189"/>
      <c r="K1318" s="189"/>
      <c r="L1318" s="189"/>
      <c r="M1318" s="189"/>
      <c r="N1318" s="189"/>
      <c r="O1318" s="211"/>
      <c r="P1318" s="210"/>
    </row>
    <row r="1319" spans="2:16" s="191" customFormat="1" ht="15.75" x14ac:dyDescent="0.25">
      <c r="B1319" s="189"/>
      <c r="C1319" s="190"/>
      <c r="D1319" s="190" t="str">
        <f t="shared" si="40"/>
        <v/>
      </c>
      <c r="E1319" s="189" t="str">
        <f t="shared" si="41"/>
        <v/>
      </c>
      <c r="F1319" s="189" t="str">
        <f>IF(ISNA(VLOOKUP(D1319,'Standard Smelter Names'!$B$3:$E$187,4,FALSE)),"",VLOOKUP(D1319,'Standard Smelter Names'!$B$3:$E$187,4,FALSE))</f>
        <v/>
      </c>
      <c r="G1319" s="189"/>
      <c r="H1319" s="189"/>
      <c r="I1319" s="189"/>
      <c r="J1319" s="189"/>
      <c r="K1319" s="189"/>
      <c r="L1319" s="189"/>
      <c r="M1319" s="189"/>
      <c r="N1319" s="189"/>
      <c r="O1319" s="211"/>
      <c r="P1319" s="210"/>
    </row>
    <row r="1320" spans="2:16" s="191" customFormat="1" ht="15.75" x14ac:dyDescent="0.25">
      <c r="B1320" s="189"/>
      <c r="C1320" s="190"/>
      <c r="D1320" s="190" t="str">
        <f t="shared" si="40"/>
        <v/>
      </c>
      <c r="E1320" s="189" t="str">
        <f t="shared" si="41"/>
        <v/>
      </c>
      <c r="F1320" s="189" t="str">
        <f>IF(ISNA(VLOOKUP(D1320,'Standard Smelter Names'!$B$3:$E$187,4,FALSE)),"",VLOOKUP(D1320,'Standard Smelter Names'!$B$3:$E$187,4,FALSE))</f>
        <v/>
      </c>
      <c r="G1320" s="189"/>
      <c r="H1320" s="189"/>
      <c r="I1320" s="189"/>
      <c r="J1320" s="189"/>
      <c r="K1320" s="189"/>
      <c r="L1320" s="189"/>
      <c r="M1320" s="189"/>
      <c r="N1320" s="189"/>
      <c r="O1320" s="211"/>
      <c r="P1320" s="210"/>
    </row>
    <row r="1321" spans="2:16" s="191" customFormat="1" ht="15.75" x14ac:dyDescent="0.25">
      <c r="B1321" s="189"/>
      <c r="C1321" s="190"/>
      <c r="D1321" s="190" t="str">
        <f t="shared" si="40"/>
        <v/>
      </c>
      <c r="E1321" s="189" t="str">
        <f t="shared" si="41"/>
        <v/>
      </c>
      <c r="F1321" s="189" t="str">
        <f>IF(ISNA(VLOOKUP(D1321,'Standard Smelter Names'!$B$3:$E$187,4,FALSE)),"",VLOOKUP(D1321,'Standard Smelter Names'!$B$3:$E$187,4,FALSE))</f>
        <v/>
      </c>
      <c r="G1321" s="189"/>
      <c r="H1321" s="189"/>
      <c r="I1321" s="189"/>
      <c r="J1321" s="189"/>
      <c r="K1321" s="189"/>
      <c r="L1321" s="189"/>
      <c r="M1321" s="189"/>
      <c r="N1321" s="189"/>
      <c r="O1321" s="211"/>
      <c r="P1321" s="210"/>
    </row>
    <row r="1322" spans="2:16" s="191" customFormat="1" ht="15.75" x14ac:dyDescent="0.25">
      <c r="B1322" s="189"/>
      <c r="C1322" s="190"/>
      <c r="D1322" s="190" t="str">
        <f t="shared" si="40"/>
        <v/>
      </c>
      <c r="E1322" s="189" t="str">
        <f t="shared" si="41"/>
        <v/>
      </c>
      <c r="F1322" s="189" t="str">
        <f>IF(ISNA(VLOOKUP(D1322,'Standard Smelter Names'!$B$3:$E$187,4,FALSE)),"",VLOOKUP(D1322,'Standard Smelter Names'!$B$3:$E$187,4,FALSE))</f>
        <v/>
      </c>
      <c r="G1322" s="189"/>
      <c r="H1322" s="189"/>
      <c r="I1322" s="189"/>
      <c r="J1322" s="189"/>
      <c r="K1322" s="189"/>
      <c r="L1322" s="189"/>
      <c r="M1322" s="189"/>
      <c r="N1322" s="189"/>
      <c r="O1322" s="211"/>
      <c r="P1322" s="210"/>
    </row>
    <row r="1323" spans="2:16" s="191" customFormat="1" ht="15.75" x14ac:dyDescent="0.25">
      <c r="B1323" s="189"/>
      <c r="C1323" s="190"/>
      <c r="D1323" s="190" t="str">
        <f t="shared" si="40"/>
        <v/>
      </c>
      <c r="E1323" s="189" t="str">
        <f t="shared" si="41"/>
        <v/>
      </c>
      <c r="F1323" s="189" t="str">
        <f>IF(ISNA(VLOOKUP(D1323,'Standard Smelter Names'!$B$3:$E$187,4,FALSE)),"",VLOOKUP(D1323,'Standard Smelter Names'!$B$3:$E$187,4,FALSE))</f>
        <v/>
      </c>
      <c r="G1323" s="189"/>
      <c r="H1323" s="189"/>
      <c r="I1323" s="189"/>
      <c r="J1323" s="189"/>
      <c r="K1323" s="189"/>
      <c r="L1323" s="189"/>
      <c r="M1323" s="189"/>
      <c r="N1323" s="189"/>
      <c r="O1323" s="211"/>
      <c r="P1323" s="210"/>
    </row>
    <row r="1324" spans="2:16" s="191" customFormat="1" ht="15.75" x14ac:dyDescent="0.25">
      <c r="B1324" s="189"/>
      <c r="C1324" s="190"/>
      <c r="D1324" s="190" t="str">
        <f t="shared" si="40"/>
        <v/>
      </c>
      <c r="E1324" s="189" t="str">
        <f t="shared" si="41"/>
        <v/>
      </c>
      <c r="F1324" s="189" t="str">
        <f>IF(ISNA(VLOOKUP(D1324,'Standard Smelter Names'!$B$3:$E$187,4,FALSE)),"",VLOOKUP(D1324,'Standard Smelter Names'!$B$3:$E$187,4,FALSE))</f>
        <v/>
      </c>
      <c r="G1324" s="189"/>
      <c r="H1324" s="189"/>
      <c r="I1324" s="189"/>
      <c r="J1324" s="189"/>
      <c r="K1324" s="189"/>
      <c r="L1324" s="189"/>
      <c r="M1324" s="189"/>
      <c r="N1324" s="189"/>
      <c r="O1324" s="211"/>
      <c r="P1324" s="210"/>
    </row>
    <row r="1325" spans="2:16" s="191" customFormat="1" ht="15.75" x14ac:dyDescent="0.25">
      <c r="B1325" s="189"/>
      <c r="C1325" s="190"/>
      <c r="D1325" s="190" t="str">
        <f t="shared" si="40"/>
        <v/>
      </c>
      <c r="E1325" s="189" t="str">
        <f t="shared" si="41"/>
        <v/>
      </c>
      <c r="F1325" s="189" t="str">
        <f>IF(ISNA(VLOOKUP(D1325,'Standard Smelter Names'!$B$3:$E$187,4,FALSE)),"",VLOOKUP(D1325,'Standard Smelter Names'!$B$3:$E$187,4,FALSE))</f>
        <v/>
      </c>
      <c r="G1325" s="189"/>
      <c r="H1325" s="189"/>
      <c r="I1325" s="189"/>
      <c r="J1325" s="189"/>
      <c r="K1325" s="189"/>
      <c r="L1325" s="189"/>
      <c r="M1325" s="189"/>
      <c r="N1325" s="189"/>
      <c r="O1325" s="211"/>
      <c r="P1325" s="210"/>
    </row>
    <row r="1326" spans="2:16" s="191" customFormat="1" ht="15.75" x14ac:dyDescent="0.25">
      <c r="B1326" s="189"/>
      <c r="C1326" s="190"/>
      <c r="D1326" s="190" t="str">
        <f t="shared" si="40"/>
        <v/>
      </c>
      <c r="E1326" s="189" t="str">
        <f t="shared" si="41"/>
        <v/>
      </c>
      <c r="F1326" s="189" t="str">
        <f>IF(ISNA(VLOOKUP(D1326,'Standard Smelter Names'!$B$3:$E$187,4,FALSE)),"",VLOOKUP(D1326,'Standard Smelter Names'!$B$3:$E$187,4,FALSE))</f>
        <v/>
      </c>
      <c r="G1326" s="189"/>
      <c r="H1326" s="189"/>
      <c r="I1326" s="189"/>
      <c r="J1326" s="189"/>
      <c r="K1326" s="189"/>
      <c r="L1326" s="189"/>
      <c r="M1326" s="189"/>
      <c r="N1326" s="189"/>
      <c r="O1326" s="211"/>
      <c r="P1326" s="210"/>
    </row>
    <row r="1327" spans="2:16" s="191" customFormat="1" ht="15.75" x14ac:dyDescent="0.25">
      <c r="B1327" s="189"/>
      <c r="C1327" s="190"/>
      <c r="D1327" s="190" t="str">
        <f t="shared" si="40"/>
        <v/>
      </c>
      <c r="E1327" s="189" t="str">
        <f t="shared" si="41"/>
        <v/>
      </c>
      <c r="F1327" s="189" t="str">
        <f>IF(ISNA(VLOOKUP(D1327,'Standard Smelter Names'!$B$3:$E$187,4,FALSE)),"",VLOOKUP(D1327,'Standard Smelter Names'!$B$3:$E$187,4,FALSE))</f>
        <v/>
      </c>
      <c r="G1327" s="189"/>
      <c r="H1327" s="189"/>
      <c r="I1327" s="189"/>
      <c r="J1327" s="189"/>
      <c r="K1327" s="189"/>
      <c r="L1327" s="189"/>
      <c r="M1327" s="189"/>
      <c r="N1327" s="189"/>
      <c r="O1327" s="211"/>
      <c r="P1327" s="210"/>
    </row>
    <row r="1328" spans="2:16" s="191" customFormat="1" ht="15.75" x14ac:dyDescent="0.25">
      <c r="B1328" s="189"/>
      <c r="C1328" s="190"/>
      <c r="D1328" s="190" t="str">
        <f t="shared" si="40"/>
        <v/>
      </c>
      <c r="E1328" s="189" t="str">
        <f t="shared" si="41"/>
        <v/>
      </c>
      <c r="F1328" s="189" t="str">
        <f>IF(ISNA(VLOOKUP(D1328,'Standard Smelter Names'!$B$3:$E$187,4,FALSE)),"",VLOOKUP(D1328,'Standard Smelter Names'!$B$3:$E$187,4,FALSE))</f>
        <v/>
      </c>
      <c r="G1328" s="189"/>
      <c r="H1328" s="189"/>
      <c r="I1328" s="189"/>
      <c r="J1328" s="189"/>
      <c r="K1328" s="189"/>
      <c r="L1328" s="189"/>
      <c r="M1328" s="189"/>
      <c r="N1328" s="189"/>
      <c r="O1328" s="211"/>
      <c r="P1328" s="210"/>
    </row>
    <row r="1329" spans="2:16" s="191" customFormat="1" ht="15.75" x14ac:dyDescent="0.25">
      <c r="B1329" s="189"/>
      <c r="C1329" s="190"/>
      <c r="D1329" s="190" t="str">
        <f t="shared" si="40"/>
        <v/>
      </c>
      <c r="E1329" s="189" t="str">
        <f t="shared" si="41"/>
        <v/>
      </c>
      <c r="F1329" s="189" t="str">
        <f>IF(ISNA(VLOOKUP(D1329,'Standard Smelter Names'!$B$3:$E$187,4,FALSE)),"",VLOOKUP(D1329,'Standard Smelter Names'!$B$3:$E$187,4,FALSE))</f>
        <v/>
      </c>
      <c r="G1329" s="189"/>
      <c r="H1329" s="189"/>
      <c r="I1329" s="189"/>
      <c r="J1329" s="189"/>
      <c r="K1329" s="189"/>
      <c r="L1329" s="189"/>
      <c r="M1329" s="189"/>
      <c r="N1329" s="189"/>
      <c r="O1329" s="211"/>
      <c r="P1329" s="210"/>
    </row>
    <row r="1330" spans="2:16" s="191" customFormat="1" ht="15.75" x14ac:dyDescent="0.25">
      <c r="B1330" s="189"/>
      <c r="C1330" s="190"/>
      <c r="D1330" s="190" t="str">
        <f t="shared" si="40"/>
        <v/>
      </c>
      <c r="E1330" s="189" t="str">
        <f t="shared" si="41"/>
        <v/>
      </c>
      <c r="F1330" s="189" t="str">
        <f>IF(ISNA(VLOOKUP(D1330,'Standard Smelter Names'!$B$3:$E$187,4,FALSE)),"",VLOOKUP(D1330,'Standard Smelter Names'!$B$3:$E$187,4,FALSE))</f>
        <v/>
      </c>
      <c r="G1330" s="189"/>
      <c r="H1330" s="189"/>
      <c r="I1330" s="189"/>
      <c r="J1330" s="189"/>
      <c r="K1330" s="189"/>
      <c r="L1330" s="189"/>
      <c r="M1330" s="189"/>
      <c r="N1330" s="189"/>
      <c r="O1330" s="211"/>
      <c r="P1330" s="210"/>
    </row>
    <row r="1331" spans="2:16" s="191" customFormat="1" ht="15.75" x14ac:dyDescent="0.25">
      <c r="B1331" s="189"/>
      <c r="C1331" s="190"/>
      <c r="D1331" s="190" t="str">
        <f t="shared" si="40"/>
        <v/>
      </c>
      <c r="E1331" s="189" t="str">
        <f t="shared" si="41"/>
        <v/>
      </c>
      <c r="F1331" s="189" t="str">
        <f>IF(ISNA(VLOOKUP(D1331,'Standard Smelter Names'!$B$3:$E$187,4,FALSE)),"",VLOOKUP(D1331,'Standard Smelter Names'!$B$3:$E$187,4,FALSE))</f>
        <v/>
      </c>
      <c r="G1331" s="189"/>
      <c r="H1331" s="189"/>
      <c r="I1331" s="189"/>
      <c r="J1331" s="189"/>
      <c r="K1331" s="189"/>
      <c r="L1331" s="189"/>
      <c r="M1331" s="189"/>
      <c r="N1331" s="189"/>
      <c r="O1331" s="211"/>
      <c r="P1331" s="210"/>
    </row>
    <row r="1332" spans="2:16" s="191" customFormat="1" ht="15.75" x14ac:dyDescent="0.25">
      <c r="B1332" s="189"/>
      <c r="C1332" s="190"/>
      <c r="D1332" s="190" t="str">
        <f t="shared" si="40"/>
        <v/>
      </c>
      <c r="E1332" s="189" t="str">
        <f t="shared" si="41"/>
        <v/>
      </c>
      <c r="F1332" s="189" t="str">
        <f>IF(ISNA(VLOOKUP(D1332,'Standard Smelter Names'!$B$3:$E$187,4,FALSE)),"",VLOOKUP(D1332,'Standard Smelter Names'!$B$3:$E$187,4,FALSE))</f>
        <v/>
      </c>
      <c r="G1332" s="189"/>
      <c r="H1332" s="189"/>
      <c r="I1332" s="189"/>
      <c r="J1332" s="189"/>
      <c r="K1332" s="189"/>
      <c r="L1332" s="189"/>
      <c r="M1332" s="189"/>
      <c r="N1332" s="189"/>
      <c r="O1332" s="211"/>
      <c r="P1332" s="210"/>
    </row>
    <row r="1333" spans="2:16" s="191" customFormat="1" ht="15.75" x14ac:dyDescent="0.25">
      <c r="B1333" s="189"/>
      <c r="C1333" s="190"/>
      <c r="D1333" s="190" t="str">
        <f t="shared" si="40"/>
        <v/>
      </c>
      <c r="E1333" s="189" t="str">
        <f t="shared" si="41"/>
        <v/>
      </c>
      <c r="F1333" s="189" t="str">
        <f>IF(ISNA(VLOOKUP(D1333,'Standard Smelter Names'!$B$3:$E$187,4,FALSE)),"",VLOOKUP(D1333,'Standard Smelter Names'!$B$3:$E$187,4,FALSE))</f>
        <v/>
      </c>
      <c r="G1333" s="189"/>
      <c r="H1333" s="189"/>
      <c r="I1333" s="189"/>
      <c r="J1333" s="189"/>
      <c r="K1333" s="189"/>
      <c r="L1333" s="189"/>
      <c r="M1333" s="189"/>
      <c r="N1333" s="189"/>
      <c r="O1333" s="211"/>
      <c r="P1333" s="210"/>
    </row>
    <row r="1334" spans="2:16" s="191" customFormat="1" ht="15.75" x14ac:dyDescent="0.25">
      <c r="B1334" s="189"/>
      <c r="C1334" s="190"/>
      <c r="D1334" s="190" t="str">
        <f t="shared" si="40"/>
        <v/>
      </c>
      <c r="E1334" s="189" t="str">
        <f t="shared" si="41"/>
        <v/>
      </c>
      <c r="F1334" s="189" t="str">
        <f>IF(ISNA(VLOOKUP(D1334,'Standard Smelter Names'!$B$3:$E$187,4,FALSE)),"",VLOOKUP(D1334,'Standard Smelter Names'!$B$3:$E$187,4,FALSE))</f>
        <v/>
      </c>
      <c r="G1334" s="189"/>
      <c r="H1334" s="189"/>
      <c r="I1334" s="189"/>
      <c r="J1334" s="189"/>
      <c r="K1334" s="189"/>
      <c r="L1334" s="189"/>
      <c r="M1334" s="189"/>
      <c r="N1334" s="189"/>
      <c r="O1334" s="211"/>
      <c r="P1334" s="210"/>
    </row>
    <row r="1335" spans="2:16" s="191" customFormat="1" ht="15.75" x14ac:dyDescent="0.25">
      <c r="B1335" s="189"/>
      <c r="C1335" s="190"/>
      <c r="D1335" s="190" t="str">
        <f t="shared" si="40"/>
        <v/>
      </c>
      <c r="E1335" s="189" t="str">
        <f t="shared" si="41"/>
        <v/>
      </c>
      <c r="F1335" s="189" t="str">
        <f>IF(ISNA(VLOOKUP(D1335,'Standard Smelter Names'!$B$3:$E$187,4,FALSE)),"",VLOOKUP(D1335,'Standard Smelter Names'!$B$3:$E$187,4,FALSE))</f>
        <v/>
      </c>
      <c r="G1335" s="189"/>
      <c r="H1335" s="189"/>
      <c r="I1335" s="189"/>
      <c r="J1335" s="189"/>
      <c r="K1335" s="189"/>
      <c r="L1335" s="189"/>
      <c r="M1335" s="189"/>
      <c r="N1335" s="189"/>
      <c r="O1335" s="211"/>
      <c r="P1335" s="210"/>
    </row>
    <row r="1336" spans="2:16" s="191" customFormat="1" ht="15.75" x14ac:dyDescent="0.25">
      <c r="B1336" s="189"/>
      <c r="C1336" s="190"/>
      <c r="D1336" s="190" t="str">
        <f t="shared" si="40"/>
        <v/>
      </c>
      <c r="E1336" s="189" t="str">
        <f t="shared" si="41"/>
        <v/>
      </c>
      <c r="F1336" s="189" t="str">
        <f>IF(ISNA(VLOOKUP(D1336,'Standard Smelter Names'!$B$3:$E$187,4,FALSE)),"",VLOOKUP(D1336,'Standard Smelter Names'!$B$3:$E$187,4,FALSE))</f>
        <v/>
      </c>
      <c r="G1336" s="189"/>
      <c r="H1336" s="189"/>
      <c r="I1336" s="189"/>
      <c r="J1336" s="189"/>
      <c r="K1336" s="189"/>
      <c r="L1336" s="189"/>
      <c r="M1336" s="189"/>
      <c r="N1336" s="189"/>
      <c r="O1336" s="211"/>
      <c r="P1336" s="210"/>
    </row>
    <row r="1337" spans="2:16" s="191" customFormat="1" ht="15.75" x14ac:dyDescent="0.25">
      <c r="B1337" s="189"/>
      <c r="C1337" s="190"/>
      <c r="D1337" s="190" t="str">
        <f t="shared" si="40"/>
        <v/>
      </c>
      <c r="E1337" s="189" t="str">
        <f t="shared" si="41"/>
        <v/>
      </c>
      <c r="F1337" s="189" t="str">
        <f>IF(ISNA(VLOOKUP(D1337,'Standard Smelter Names'!$B$3:$E$187,4,FALSE)),"",VLOOKUP(D1337,'Standard Smelter Names'!$B$3:$E$187,4,FALSE))</f>
        <v/>
      </c>
      <c r="G1337" s="189"/>
      <c r="H1337" s="189"/>
      <c r="I1337" s="189"/>
      <c r="J1337" s="189"/>
      <c r="K1337" s="189"/>
      <c r="L1337" s="189"/>
      <c r="M1337" s="189"/>
      <c r="N1337" s="189"/>
      <c r="O1337" s="211"/>
      <c r="P1337" s="210"/>
    </row>
    <row r="1338" spans="2:16" s="191" customFormat="1" ht="15.75" x14ac:dyDescent="0.25">
      <c r="B1338" s="189"/>
      <c r="C1338" s="190"/>
      <c r="D1338" s="190" t="str">
        <f t="shared" si="40"/>
        <v/>
      </c>
      <c r="E1338" s="189" t="str">
        <f t="shared" si="41"/>
        <v/>
      </c>
      <c r="F1338" s="189" t="str">
        <f>IF(ISNA(VLOOKUP(D1338,'Standard Smelter Names'!$B$3:$E$187,4,FALSE)),"",VLOOKUP(D1338,'Standard Smelter Names'!$B$3:$E$187,4,FALSE))</f>
        <v/>
      </c>
      <c r="G1338" s="189"/>
      <c r="H1338" s="189"/>
      <c r="I1338" s="189"/>
      <c r="J1338" s="189"/>
      <c r="K1338" s="189"/>
      <c r="L1338" s="189"/>
      <c r="M1338" s="189"/>
      <c r="N1338" s="189"/>
      <c r="O1338" s="211"/>
      <c r="P1338" s="210"/>
    </row>
    <row r="1339" spans="2:16" s="191" customFormat="1" ht="15.75" x14ac:dyDescent="0.25">
      <c r="B1339" s="189"/>
      <c r="C1339" s="190"/>
      <c r="D1339" s="190" t="str">
        <f t="shared" si="40"/>
        <v/>
      </c>
      <c r="E1339" s="189" t="str">
        <f t="shared" si="41"/>
        <v/>
      </c>
      <c r="F1339" s="189" t="str">
        <f>IF(ISNA(VLOOKUP(D1339,'Standard Smelter Names'!$B$3:$E$187,4,FALSE)),"",VLOOKUP(D1339,'Standard Smelter Names'!$B$3:$E$187,4,FALSE))</f>
        <v/>
      </c>
      <c r="G1339" s="189"/>
      <c r="H1339" s="189"/>
      <c r="I1339" s="189"/>
      <c r="J1339" s="189"/>
      <c r="K1339" s="189"/>
      <c r="L1339" s="189"/>
      <c r="M1339" s="189"/>
      <c r="N1339" s="189"/>
      <c r="O1339" s="211"/>
      <c r="P1339" s="210"/>
    </row>
    <row r="1340" spans="2:16" s="191" customFormat="1" ht="15.75" x14ac:dyDescent="0.25">
      <c r="B1340" s="189"/>
      <c r="C1340" s="190"/>
      <c r="D1340" s="190" t="str">
        <f t="shared" si="40"/>
        <v/>
      </c>
      <c r="E1340" s="189" t="str">
        <f t="shared" si="41"/>
        <v/>
      </c>
      <c r="F1340" s="189" t="str">
        <f>IF(ISNA(VLOOKUP(D1340,'Standard Smelter Names'!$B$3:$E$187,4,FALSE)),"",VLOOKUP(D1340,'Standard Smelter Names'!$B$3:$E$187,4,FALSE))</f>
        <v/>
      </c>
      <c r="G1340" s="189"/>
      <c r="H1340" s="189"/>
      <c r="I1340" s="189"/>
      <c r="J1340" s="189"/>
      <c r="K1340" s="189"/>
      <c r="L1340" s="189"/>
      <c r="M1340" s="189"/>
      <c r="N1340" s="189"/>
      <c r="O1340" s="211"/>
      <c r="P1340" s="210"/>
    </row>
    <row r="1341" spans="2:16" s="191" customFormat="1" ht="15.75" x14ac:dyDescent="0.25">
      <c r="B1341" s="189"/>
      <c r="C1341" s="190"/>
      <c r="D1341" s="190" t="str">
        <f t="shared" si="40"/>
        <v/>
      </c>
      <c r="E1341" s="189" t="str">
        <f t="shared" si="41"/>
        <v/>
      </c>
      <c r="F1341" s="189" t="str">
        <f>IF(ISNA(VLOOKUP(D1341,'Standard Smelter Names'!$B$3:$E$187,4,FALSE)),"",VLOOKUP(D1341,'Standard Smelter Names'!$B$3:$E$187,4,FALSE))</f>
        <v/>
      </c>
      <c r="G1341" s="189"/>
      <c r="H1341" s="189"/>
      <c r="I1341" s="189"/>
      <c r="J1341" s="189"/>
      <c r="K1341" s="189"/>
      <c r="L1341" s="189"/>
      <c r="M1341" s="189"/>
      <c r="N1341" s="189"/>
      <c r="O1341" s="211"/>
      <c r="P1341" s="210"/>
    </row>
    <row r="1342" spans="2:16" s="191" customFormat="1" ht="15.75" x14ac:dyDescent="0.25">
      <c r="B1342" s="189"/>
      <c r="C1342" s="190"/>
      <c r="D1342" s="190" t="str">
        <f t="shared" si="40"/>
        <v/>
      </c>
      <c r="E1342" s="189" t="str">
        <f t="shared" si="41"/>
        <v/>
      </c>
      <c r="F1342" s="189" t="str">
        <f>IF(ISNA(VLOOKUP(D1342,'Standard Smelter Names'!$B$3:$E$187,4,FALSE)),"",VLOOKUP(D1342,'Standard Smelter Names'!$B$3:$E$187,4,FALSE))</f>
        <v/>
      </c>
      <c r="G1342" s="189"/>
      <c r="H1342" s="189"/>
      <c r="I1342" s="189"/>
      <c r="J1342" s="189"/>
      <c r="K1342" s="189"/>
      <c r="L1342" s="189"/>
      <c r="M1342" s="189"/>
      <c r="N1342" s="189"/>
      <c r="O1342" s="211"/>
      <c r="P1342" s="210"/>
    </row>
    <row r="1343" spans="2:16" s="191" customFormat="1" ht="15.75" x14ac:dyDescent="0.25">
      <c r="B1343" s="189"/>
      <c r="C1343" s="190"/>
      <c r="D1343" s="190" t="str">
        <f t="shared" si="40"/>
        <v/>
      </c>
      <c r="E1343" s="189" t="str">
        <f t="shared" si="41"/>
        <v/>
      </c>
      <c r="F1343" s="189" t="str">
        <f>IF(ISNA(VLOOKUP(D1343,'Standard Smelter Names'!$B$3:$E$187,4,FALSE)),"",VLOOKUP(D1343,'Standard Smelter Names'!$B$3:$E$187,4,FALSE))</f>
        <v/>
      </c>
      <c r="G1343" s="189"/>
      <c r="H1343" s="189"/>
      <c r="I1343" s="189"/>
      <c r="J1343" s="189"/>
      <c r="K1343" s="189"/>
      <c r="L1343" s="189"/>
      <c r="M1343" s="189"/>
      <c r="N1343" s="189"/>
      <c r="O1343" s="211"/>
      <c r="P1343" s="210"/>
    </row>
    <row r="1344" spans="2:16" s="191" customFormat="1" ht="15.75" x14ac:dyDescent="0.25">
      <c r="B1344" s="189"/>
      <c r="C1344" s="190"/>
      <c r="D1344" s="190" t="str">
        <f t="shared" si="40"/>
        <v/>
      </c>
      <c r="E1344" s="189" t="str">
        <f t="shared" si="41"/>
        <v/>
      </c>
      <c r="F1344" s="189" t="str">
        <f>IF(ISNA(VLOOKUP(D1344,'Standard Smelter Names'!$B$3:$E$187,4,FALSE)),"",VLOOKUP(D1344,'Standard Smelter Names'!$B$3:$E$187,4,FALSE))</f>
        <v/>
      </c>
      <c r="G1344" s="189"/>
      <c r="H1344" s="189"/>
      <c r="I1344" s="189"/>
      <c r="J1344" s="189"/>
      <c r="K1344" s="189"/>
      <c r="L1344" s="189"/>
      <c r="M1344" s="189"/>
      <c r="N1344" s="189"/>
      <c r="O1344" s="211"/>
      <c r="P1344" s="210"/>
    </row>
    <row r="1345" spans="2:16" s="191" customFormat="1" ht="15.75" x14ac:dyDescent="0.25">
      <c r="B1345" s="189"/>
      <c r="C1345" s="190"/>
      <c r="D1345" s="190" t="str">
        <f t="shared" si="40"/>
        <v/>
      </c>
      <c r="E1345" s="189" t="str">
        <f t="shared" si="41"/>
        <v/>
      </c>
      <c r="F1345" s="189" t="str">
        <f>IF(ISNA(VLOOKUP(D1345,'Standard Smelter Names'!$B$3:$E$187,4,FALSE)),"",VLOOKUP(D1345,'Standard Smelter Names'!$B$3:$E$187,4,FALSE))</f>
        <v/>
      </c>
      <c r="G1345" s="189"/>
      <c r="H1345" s="189"/>
      <c r="I1345" s="189"/>
      <c r="J1345" s="189"/>
      <c r="K1345" s="189"/>
      <c r="L1345" s="189"/>
      <c r="M1345" s="189"/>
      <c r="N1345" s="189"/>
      <c r="O1345" s="211"/>
      <c r="P1345" s="210"/>
    </row>
    <row r="1346" spans="2:16" s="191" customFormat="1" ht="15.75" x14ac:dyDescent="0.25">
      <c r="B1346" s="189"/>
      <c r="C1346" s="190"/>
      <c r="D1346" s="190" t="str">
        <f t="shared" si="40"/>
        <v/>
      </c>
      <c r="E1346" s="189" t="str">
        <f t="shared" si="41"/>
        <v/>
      </c>
      <c r="F1346" s="189" t="str">
        <f>IF(ISNA(VLOOKUP(D1346,'Standard Smelter Names'!$B$3:$E$187,4,FALSE)),"",VLOOKUP(D1346,'Standard Smelter Names'!$B$3:$E$187,4,FALSE))</f>
        <v/>
      </c>
      <c r="G1346" s="189"/>
      <c r="H1346" s="189"/>
      <c r="I1346" s="189"/>
      <c r="J1346" s="189"/>
      <c r="K1346" s="189"/>
      <c r="L1346" s="189"/>
      <c r="M1346" s="189"/>
      <c r="N1346" s="189"/>
      <c r="O1346" s="211"/>
      <c r="P1346" s="210"/>
    </row>
    <row r="1347" spans="2:16" s="191" customFormat="1" ht="15.75" x14ac:dyDescent="0.25">
      <c r="B1347" s="189"/>
      <c r="C1347" s="190"/>
      <c r="D1347" s="190" t="str">
        <f t="shared" si="40"/>
        <v/>
      </c>
      <c r="E1347" s="189" t="str">
        <f t="shared" si="41"/>
        <v/>
      </c>
      <c r="F1347" s="189" t="str">
        <f>IF(ISNA(VLOOKUP(D1347,'Standard Smelter Names'!$B$3:$E$187,4,FALSE)),"",VLOOKUP(D1347,'Standard Smelter Names'!$B$3:$E$187,4,FALSE))</f>
        <v/>
      </c>
      <c r="G1347" s="189"/>
      <c r="H1347" s="189"/>
      <c r="I1347" s="189"/>
      <c r="J1347" s="189"/>
      <c r="K1347" s="189"/>
      <c r="L1347" s="189"/>
      <c r="M1347" s="189"/>
      <c r="N1347" s="189"/>
      <c r="O1347" s="211"/>
      <c r="P1347" s="210"/>
    </row>
    <row r="1348" spans="2:16" s="191" customFormat="1" ht="15.75" x14ac:dyDescent="0.25">
      <c r="B1348" s="189"/>
      <c r="C1348" s="190"/>
      <c r="D1348" s="190" t="str">
        <f t="shared" si="40"/>
        <v/>
      </c>
      <c r="E1348" s="189" t="str">
        <f t="shared" si="41"/>
        <v/>
      </c>
      <c r="F1348" s="189" t="str">
        <f>IF(ISNA(VLOOKUP(D1348,'Standard Smelter Names'!$B$3:$E$187,4,FALSE)),"",VLOOKUP(D1348,'Standard Smelter Names'!$B$3:$E$187,4,FALSE))</f>
        <v/>
      </c>
      <c r="G1348" s="189"/>
      <c r="H1348" s="189"/>
      <c r="I1348" s="189"/>
      <c r="J1348" s="189"/>
      <c r="K1348" s="189"/>
      <c r="L1348" s="189"/>
      <c r="M1348" s="189"/>
      <c r="N1348" s="189"/>
      <c r="O1348" s="211"/>
      <c r="P1348" s="210"/>
    </row>
    <row r="1349" spans="2:16" s="191" customFormat="1" ht="15.75" x14ac:dyDescent="0.25">
      <c r="B1349" s="189"/>
      <c r="C1349" s="190"/>
      <c r="D1349" s="190" t="str">
        <f t="shared" ref="D1349:D1412" si="42">IF(ISNA(VLOOKUP(C1349,$G$2525:$I$2929,3,FALSE)),"",VLOOKUP(C1349,$G$2525:$I$2929,3,FALSE))</f>
        <v/>
      </c>
      <c r="E1349" s="189" t="str">
        <f t="shared" ref="E1349:E1412" si="43">IF(ISNA(VLOOKUP(C1349,$G$2525:$I$2929,2,FALSE)),"",VLOOKUP(C1349,$G$2525:$I$2929,2,FALSE))</f>
        <v/>
      </c>
      <c r="F1349" s="189" t="str">
        <f>IF(ISNA(VLOOKUP(D1349,'Standard Smelter Names'!$B$3:$E$187,4,FALSE)),"",VLOOKUP(D1349,'Standard Smelter Names'!$B$3:$E$187,4,FALSE))</f>
        <v/>
      </c>
      <c r="G1349" s="189"/>
      <c r="H1349" s="189"/>
      <c r="I1349" s="189"/>
      <c r="J1349" s="189"/>
      <c r="K1349" s="189"/>
      <c r="L1349" s="189"/>
      <c r="M1349" s="189"/>
      <c r="N1349" s="189"/>
      <c r="O1349" s="211"/>
      <c r="P1349" s="210"/>
    </row>
    <row r="1350" spans="2:16" s="191" customFormat="1" ht="15.75" x14ac:dyDescent="0.25">
      <c r="B1350" s="189"/>
      <c r="C1350" s="190"/>
      <c r="D1350" s="190" t="str">
        <f t="shared" si="42"/>
        <v/>
      </c>
      <c r="E1350" s="189" t="str">
        <f t="shared" si="43"/>
        <v/>
      </c>
      <c r="F1350" s="189" t="str">
        <f>IF(ISNA(VLOOKUP(D1350,'Standard Smelter Names'!$B$3:$E$187,4,FALSE)),"",VLOOKUP(D1350,'Standard Smelter Names'!$B$3:$E$187,4,FALSE))</f>
        <v/>
      </c>
      <c r="G1350" s="189"/>
      <c r="H1350" s="189"/>
      <c r="I1350" s="189"/>
      <c r="J1350" s="189"/>
      <c r="K1350" s="189"/>
      <c r="L1350" s="189"/>
      <c r="M1350" s="189"/>
      <c r="N1350" s="189"/>
      <c r="O1350" s="211"/>
      <c r="P1350" s="210"/>
    </row>
    <row r="1351" spans="2:16" s="191" customFormat="1" ht="15.75" x14ac:dyDescent="0.25">
      <c r="B1351" s="189"/>
      <c r="C1351" s="190"/>
      <c r="D1351" s="190" t="str">
        <f t="shared" si="42"/>
        <v/>
      </c>
      <c r="E1351" s="189" t="str">
        <f t="shared" si="43"/>
        <v/>
      </c>
      <c r="F1351" s="189" t="str">
        <f>IF(ISNA(VLOOKUP(D1351,'Standard Smelter Names'!$B$3:$E$187,4,FALSE)),"",VLOOKUP(D1351,'Standard Smelter Names'!$B$3:$E$187,4,FALSE))</f>
        <v/>
      </c>
      <c r="G1351" s="189"/>
      <c r="H1351" s="189"/>
      <c r="I1351" s="189"/>
      <c r="J1351" s="189"/>
      <c r="K1351" s="189"/>
      <c r="L1351" s="189"/>
      <c r="M1351" s="189"/>
      <c r="N1351" s="189"/>
      <c r="O1351" s="211"/>
      <c r="P1351" s="210"/>
    </row>
    <row r="1352" spans="2:16" s="191" customFormat="1" ht="15.75" x14ac:dyDescent="0.25">
      <c r="B1352" s="189"/>
      <c r="C1352" s="190"/>
      <c r="D1352" s="190" t="str">
        <f t="shared" si="42"/>
        <v/>
      </c>
      <c r="E1352" s="189" t="str">
        <f t="shared" si="43"/>
        <v/>
      </c>
      <c r="F1352" s="189" t="str">
        <f>IF(ISNA(VLOOKUP(D1352,'Standard Smelter Names'!$B$3:$E$187,4,FALSE)),"",VLOOKUP(D1352,'Standard Smelter Names'!$B$3:$E$187,4,FALSE))</f>
        <v/>
      </c>
      <c r="G1352" s="189"/>
      <c r="H1352" s="189"/>
      <c r="I1352" s="189"/>
      <c r="J1352" s="189"/>
      <c r="K1352" s="189"/>
      <c r="L1352" s="189"/>
      <c r="M1352" s="189"/>
      <c r="N1352" s="189"/>
      <c r="O1352" s="211"/>
      <c r="P1352" s="210"/>
    </row>
    <row r="1353" spans="2:16" s="191" customFormat="1" ht="15.75" x14ac:dyDescent="0.25">
      <c r="B1353" s="189"/>
      <c r="C1353" s="190"/>
      <c r="D1353" s="190" t="str">
        <f t="shared" si="42"/>
        <v/>
      </c>
      <c r="E1353" s="189" t="str">
        <f t="shared" si="43"/>
        <v/>
      </c>
      <c r="F1353" s="189" t="str">
        <f>IF(ISNA(VLOOKUP(D1353,'Standard Smelter Names'!$B$3:$E$187,4,FALSE)),"",VLOOKUP(D1353,'Standard Smelter Names'!$B$3:$E$187,4,FALSE))</f>
        <v/>
      </c>
      <c r="G1353" s="189"/>
      <c r="H1353" s="189"/>
      <c r="I1353" s="189"/>
      <c r="J1353" s="189"/>
      <c r="K1353" s="189"/>
      <c r="L1353" s="189"/>
      <c r="M1353" s="189"/>
      <c r="N1353" s="189"/>
      <c r="O1353" s="211"/>
      <c r="P1353" s="210"/>
    </row>
    <row r="1354" spans="2:16" s="191" customFormat="1" ht="15.75" x14ac:dyDescent="0.25">
      <c r="B1354" s="189"/>
      <c r="C1354" s="190"/>
      <c r="D1354" s="190" t="str">
        <f t="shared" si="42"/>
        <v/>
      </c>
      <c r="E1354" s="189" t="str">
        <f t="shared" si="43"/>
        <v/>
      </c>
      <c r="F1354" s="189" t="str">
        <f>IF(ISNA(VLOOKUP(D1354,'Standard Smelter Names'!$B$3:$E$187,4,FALSE)),"",VLOOKUP(D1354,'Standard Smelter Names'!$B$3:$E$187,4,FALSE))</f>
        <v/>
      </c>
      <c r="G1354" s="189"/>
      <c r="H1354" s="189"/>
      <c r="I1354" s="189"/>
      <c r="J1354" s="189"/>
      <c r="K1354" s="189"/>
      <c r="L1354" s="189"/>
      <c r="M1354" s="189"/>
      <c r="N1354" s="189"/>
      <c r="O1354" s="211"/>
      <c r="P1354" s="210"/>
    </row>
    <row r="1355" spans="2:16" s="191" customFormat="1" ht="15.75" x14ac:dyDescent="0.25">
      <c r="B1355" s="189"/>
      <c r="C1355" s="190"/>
      <c r="D1355" s="190" t="str">
        <f t="shared" si="42"/>
        <v/>
      </c>
      <c r="E1355" s="189" t="str">
        <f t="shared" si="43"/>
        <v/>
      </c>
      <c r="F1355" s="189" t="str">
        <f>IF(ISNA(VLOOKUP(D1355,'Standard Smelter Names'!$B$3:$E$187,4,FALSE)),"",VLOOKUP(D1355,'Standard Smelter Names'!$B$3:$E$187,4,FALSE))</f>
        <v/>
      </c>
      <c r="G1355" s="189"/>
      <c r="H1355" s="189"/>
      <c r="I1355" s="189"/>
      <c r="J1355" s="189"/>
      <c r="K1355" s="189"/>
      <c r="L1355" s="189"/>
      <c r="M1355" s="189"/>
      <c r="N1355" s="189"/>
      <c r="O1355" s="211"/>
      <c r="P1355" s="210"/>
    </row>
    <row r="1356" spans="2:16" s="191" customFormat="1" ht="15.75" x14ac:dyDescent="0.25">
      <c r="B1356" s="189"/>
      <c r="C1356" s="190"/>
      <c r="D1356" s="190" t="str">
        <f t="shared" si="42"/>
        <v/>
      </c>
      <c r="E1356" s="189" t="str">
        <f t="shared" si="43"/>
        <v/>
      </c>
      <c r="F1356" s="189" t="str">
        <f>IF(ISNA(VLOOKUP(D1356,'Standard Smelter Names'!$B$3:$E$187,4,FALSE)),"",VLOOKUP(D1356,'Standard Smelter Names'!$B$3:$E$187,4,FALSE))</f>
        <v/>
      </c>
      <c r="G1356" s="189"/>
      <c r="H1356" s="189"/>
      <c r="I1356" s="189"/>
      <c r="J1356" s="189"/>
      <c r="K1356" s="189"/>
      <c r="L1356" s="189"/>
      <c r="M1356" s="189"/>
      <c r="N1356" s="189"/>
      <c r="O1356" s="211"/>
      <c r="P1356" s="210"/>
    </row>
    <row r="1357" spans="2:16" s="191" customFormat="1" ht="15.75" x14ac:dyDescent="0.25">
      <c r="B1357" s="189"/>
      <c r="C1357" s="190"/>
      <c r="D1357" s="190" t="str">
        <f t="shared" si="42"/>
        <v/>
      </c>
      <c r="E1357" s="189" t="str">
        <f t="shared" si="43"/>
        <v/>
      </c>
      <c r="F1357" s="189" t="str">
        <f>IF(ISNA(VLOOKUP(D1357,'Standard Smelter Names'!$B$3:$E$187,4,FALSE)),"",VLOOKUP(D1357,'Standard Smelter Names'!$B$3:$E$187,4,FALSE))</f>
        <v/>
      </c>
      <c r="G1357" s="189"/>
      <c r="H1357" s="189"/>
      <c r="I1357" s="189"/>
      <c r="J1357" s="189"/>
      <c r="K1357" s="189"/>
      <c r="L1357" s="189"/>
      <c r="M1357" s="189"/>
      <c r="N1357" s="189"/>
      <c r="O1357" s="211"/>
      <c r="P1357" s="210"/>
    </row>
    <row r="1358" spans="2:16" s="191" customFormat="1" ht="15.75" x14ac:dyDescent="0.25">
      <c r="B1358" s="189"/>
      <c r="C1358" s="190"/>
      <c r="D1358" s="190" t="str">
        <f t="shared" si="42"/>
        <v/>
      </c>
      <c r="E1358" s="189" t="str">
        <f t="shared" si="43"/>
        <v/>
      </c>
      <c r="F1358" s="189" t="str">
        <f>IF(ISNA(VLOOKUP(D1358,'Standard Smelter Names'!$B$3:$E$187,4,FALSE)),"",VLOOKUP(D1358,'Standard Smelter Names'!$B$3:$E$187,4,FALSE))</f>
        <v/>
      </c>
      <c r="G1358" s="189"/>
      <c r="H1358" s="189"/>
      <c r="I1358" s="189"/>
      <c r="J1358" s="189"/>
      <c r="K1358" s="189"/>
      <c r="L1358" s="189"/>
      <c r="M1358" s="189"/>
      <c r="N1358" s="189"/>
      <c r="O1358" s="211"/>
      <c r="P1358" s="210"/>
    </row>
    <row r="1359" spans="2:16" s="191" customFormat="1" ht="15.75" x14ac:dyDescent="0.25">
      <c r="B1359" s="189"/>
      <c r="C1359" s="190"/>
      <c r="D1359" s="190" t="str">
        <f t="shared" si="42"/>
        <v/>
      </c>
      <c r="E1359" s="189" t="str">
        <f t="shared" si="43"/>
        <v/>
      </c>
      <c r="F1359" s="189" t="str">
        <f>IF(ISNA(VLOOKUP(D1359,'Standard Smelter Names'!$B$3:$E$187,4,FALSE)),"",VLOOKUP(D1359,'Standard Smelter Names'!$B$3:$E$187,4,FALSE))</f>
        <v/>
      </c>
      <c r="G1359" s="189"/>
      <c r="H1359" s="189"/>
      <c r="I1359" s="189"/>
      <c r="J1359" s="189"/>
      <c r="K1359" s="189"/>
      <c r="L1359" s="189"/>
      <c r="M1359" s="189"/>
      <c r="N1359" s="189"/>
      <c r="O1359" s="211"/>
      <c r="P1359" s="210"/>
    </row>
    <row r="1360" spans="2:16" s="191" customFormat="1" ht="15.75" x14ac:dyDescent="0.25">
      <c r="B1360" s="189"/>
      <c r="C1360" s="190"/>
      <c r="D1360" s="190" t="str">
        <f t="shared" si="42"/>
        <v/>
      </c>
      <c r="E1360" s="189" t="str">
        <f t="shared" si="43"/>
        <v/>
      </c>
      <c r="F1360" s="189" t="str">
        <f>IF(ISNA(VLOOKUP(D1360,'Standard Smelter Names'!$B$3:$E$187,4,FALSE)),"",VLOOKUP(D1360,'Standard Smelter Names'!$B$3:$E$187,4,FALSE))</f>
        <v/>
      </c>
      <c r="G1360" s="189"/>
      <c r="H1360" s="189"/>
      <c r="I1360" s="189"/>
      <c r="J1360" s="189"/>
      <c r="K1360" s="189"/>
      <c r="L1360" s="189"/>
      <c r="M1360" s="189"/>
      <c r="N1360" s="189"/>
      <c r="O1360" s="211"/>
      <c r="P1360" s="210"/>
    </row>
    <row r="1361" spans="2:16" s="191" customFormat="1" ht="15.75" x14ac:dyDescent="0.25">
      <c r="B1361" s="189"/>
      <c r="C1361" s="190"/>
      <c r="D1361" s="190" t="str">
        <f t="shared" si="42"/>
        <v/>
      </c>
      <c r="E1361" s="189" t="str">
        <f t="shared" si="43"/>
        <v/>
      </c>
      <c r="F1361" s="189" t="str">
        <f>IF(ISNA(VLOOKUP(D1361,'Standard Smelter Names'!$B$3:$E$187,4,FALSE)),"",VLOOKUP(D1361,'Standard Smelter Names'!$B$3:$E$187,4,FALSE))</f>
        <v/>
      </c>
      <c r="G1361" s="189"/>
      <c r="H1361" s="189"/>
      <c r="I1361" s="189"/>
      <c r="J1361" s="189"/>
      <c r="K1361" s="189"/>
      <c r="L1361" s="189"/>
      <c r="M1361" s="189"/>
      <c r="N1361" s="189"/>
      <c r="O1361" s="211"/>
      <c r="P1361" s="210"/>
    </row>
    <row r="1362" spans="2:16" s="191" customFormat="1" ht="15.75" x14ac:dyDescent="0.25">
      <c r="B1362" s="189"/>
      <c r="C1362" s="190"/>
      <c r="D1362" s="190" t="str">
        <f t="shared" si="42"/>
        <v/>
      </c>
      <c r="E1362" s="189" t="str">
        <f t="shared" si="43"/>
        <v/>
      </c>
      <c r="F1362" s="189" t="str">
        <f>IF(ISNA(VLOOKUP(D1362,'Standard Smelter Names'!$B$3:$E$187,4,FALSE)),"",VLOOKUP(D1362,'Standard Smelter Names'!$B$3:$E$187,4,FALSE))</f>
        <v/>
      </c>
      <c r="G1362" s="189"/>
      <c r="H1362" s="189"/>
      <c r="I1362" s="189"/>
      <c r="J1362" s="189"/>
      <c r="K1362" s="189"/>
      <c r="L1362" s="189"/>
      <c r="M1362" s="189"/>
      <c r="N1362" s="189"/>
      <c r="O1362" s="211"/>
      <c r="P1362" s="210"/>
    </row>
    <row r="1363" spans="2:16" s="191" customFormat="1" ht="15.75" x14ac:dyDescent="0.25">
      <c r="B1363" s="189"/>
      <c r="C1363" s="190"/>
      <c r="D1363" s="190" t="str">
        <f t="shared" si="42"/>
        <v/>
      </c>
      <c r="E1363" s="189" t="str">
        <f t="shared" si="43"/>
        <v/>
      </c>
      <c r="F1363" s="189" t="str">
        <f>IF(ISNA(VLOOKUP(D1363,'Standard Smelter Names'!$B$3:$E$187,4,FALSE)),"",VLOOKUP(D1363,'Standard Smelter Names'!$B$3:$E$187,4,FALSE))</f>
        <v/>
      </c>
      <c r="G1363" s="189"/>
      <c r="H1363" s="189"/>
      <c r="I1363" s="189"/>
      <c r="J1363" s="189"/>
      <c r="K1363" s="189"/>
      <c r="L1363" s="189"/>
      <c r="M1363" s="189"/>
      <c r="N1363" s="189"/>
      <c r="O1363" s="211"/>
      <c r="P1363" s="210"/>
    </row>
    <row r="1364" spans="2:16" s="191" customFormat="1" ht="15.75" x14ac:dyDescent="0.25">
      <c r="B1364" s="189"/>
      <c r="C1364" s="190"/>
      <c r="D1364" s="190" t="str">
        <f t="shared" si="42"/>
        <v/>
      </c>
      <c r="E1364" s="189" t="str">
        <f t="shared" si="43"/>
        <v/>
      </c>
      <c r="F1364" s="189" t="str">
        <f>IF(ISNA(VLOOKUP(D1364,'Standard Smelter Names'!$B$3:$E$187,4,FALSE)),"",VLOOKUP(D1364,'Standard Smelter Names'!$B$3:$E$187,4,FALSE))</f>
        <v/>
      </c>
      <c r="G1364" s="189"/>
      <c r="H1364" s="189"/>
      <c r="I1364" s="189"/>
      <c r="J1364" s="189"/>
      <c r="K1364" s="189"/>
      <c r="L1364" s="189"/>
      <c r="M1364" s="189"/>
      <c r="N1364" s="189"/>
      <c r="O1364" s="211"/>
      <c r="P1364" s="210"/>
    </row>
    <row r="1365" spans="2:16" s="191" customFormat="1" ht="15.75" x14ac:dyDescent="0.25">
      <c r="B1365" s="189"/>
      <c r="C1365" s="190"/>
      <c r="D1365" s="190" t="str">
        <f t="shared" si="42"/>
        <v/>
      </c>
      <c r="E1365" s="189" t="str">
        <f t="shared" si="43"/>
        <v/>
      </c>
      <c r="F1365" s="189" t="str">
        <f>IF(ISNA(VLOOKUP(D1365,'Standard Smelter Names'!$B$3:$E$187,4,FALSE)),"",VLOOKUP(D1365,'Standard Smelter Names'!$B$3:$E$187,4,FALSE))</f>
        <v/>
      </c>
      <c r="G1365" s="189"/>
      <c r="H1365" s="189"/>
      <c r="I1365" s="189"/>
      <c r="J1365" s="189"/>
      <c r="K1365" s="189"/>
      <c r="L1365" s="189"/>
      <c r="M1365" s="189"/>
      <c r="N1365" s="189"/>
      <c r="O1365" s="211"/>
      <c r="P1365" s="210"/>
    </row>
    <row r="1366" spans="2:16" s="191" customFormat="1" ht="15.75" x14ac:dyDescent="0.25">
      <c r="B1366" s="189"/>
      <c r="C1366" s="190"/>
      <c r="D1366" s="190" t="str">
        <f t="shared" si="42"/>
        <v/>
      </c>
      <c r="E1366" s="189" t="str">
        <f t="shared" si="43"/>
        <v/>
      </c>
      <c r="F1366" s="189" t="str">
        <f>IF(ISNA(VLOOKUP(D1366,'Standard Smelter Names'!$B$3:$E$187,4,FALSE)),"",VLOOKUP(D1366,'Standard Smelter Names'!$B$3:$E$187,4,FALSE))</f>
        <v/>
      </c>
      <c r="G1366" s="189"/>
      <c r="H1366" s="189"/>
      <c r="I1366" s="189"/>
      <c r="J1366" s="189"/>
      <c r="K1366" s="189"/>
      <c r="L1366" s="189"/>
      <c r="M1366" s="189"/>
      <c r="N1366" s="189"/>
      <c r="O1366" s="211"/>
      <c r="P1366" s="210"/>
    </row>
    <row r="1367" spans="2:16" s="191" customFormat="1" ht="15.75" x14ac:dyDescent="0.25">
      <c r="B1367" s="189"/>
      <c r="C1367" s="190"/>
      <c r="D1367" s="190" t="str">
        <f t="shared" si="42"/>
        <v/>
      </c>
      <c r="E1367" s="189" t="str">
        <f t="shared" si="43"/>
        <v/>
      </c>
      <c r="F1367" s="189" t="str">
        <f>IF(ISNA(VLOOKUP(D1367,'Standard Smelter Names'!$B$3:$E$187,4,FALSE)),"",VLOOKUP(D1367,'Standard Smelter Names'!$B$3:$E$187,4,FALSE))</f>
        <v/>
      </c>
      <c r="G1367" s="189"/>
      <c r="H1367" s="189"/>
      <c r="I1367" s="189"/>
      <c r="J1367" s="189"/>
      <c r="K1367" s="189"/>
      <c r="L1367" s="189"/>
      <c r="M1367" s="189"/>
      <c r="N1367" s="189"/>
      <c r="O1367" s="211"/>
      <c r="P1367" s="210"/>
    </row>
    <row r="1368" spans="2:16" s="191" customFormat="1" ht="15.75" x14ac:dyDescent="0.25">
      <c r="B1368" s="189"/>
      <c r="C1368" s="190"/>
      <c r="D1368" s="190" t="str">
        <f t="shared" si="42"/>
        <v/>
      </c>
      <c r="E1368" s="189" t="str">
        <f t="shared" si="43"/>
        <v/>
      </c>
      <c r="F1368" s="189" t="str">
        <f>IF(ISNA(VLOOKUP(D1368,'Standard Smelter Names'!$B$3:$E$187,4,FALSE)),"",VLOOKUP(D1368,'Standard Smelter Names'!$B$3:$E$187,4,FALSE))</f>
        <v/>
      </c>
      <c r="G1368" s="189"/>
      <c r="H1368" s="189"/>
      <c r="I1368" s="189"/>
      <c r="J1368" s="189"/>
      <c r="K1368" s="189"/>
      <c r="L1368" s="189"/>
      <c r="M1368" s="189"/>
      <c r="N1368" s="189"/>
      <c r="O1368" s="211"/>
      <c r="P1368" s="210"/>
    </row>
    <row r="1369" spans="2:16" s="191" customFormat="1" ht="15.75" x14ac:dyDescent="0.25">
      <c r="B1369" s="189"/>
      <c r="C1369" s="190"/>
      <c r="D1369" s="190" t="str">
        <f t="shared" si="42"/>
        <v/>
      </c>
      <c r="E1369" s="189" t="str">
        <f t="shared" si="43"/>
        <v/>
      </c>
      <c r="F1369" s="189" t="str">
        <f>IF(ISNA(VLOOKUP(D1369,'Standard Smelter Names'!$B$3:$E$187,4,FALSE)),"",VLOOKUP(D1369,'Standard Smelter Names'!$B$3:$E$187,4,FALSE))</f>
        <v/>
      </c>
      <c r="G1369" s="189"/>
      <c r="H1369" s="189"/>
      <c r="I1369" s="189"/>
      <c r="J1369" s="189"/>
      <c r="K1369" s="189"/>
      <c r="L1369" s="189"/>
      <c r="M1369" s="189"/>
      <c r="N1369" s="189"/>
      <c r="O1369" s="211"/>
      <c r="P1369" s="210"/>
    </row>
    <row r="1370" spans="2:16" s="191" customFormat="1" ht="15.75" x14ac:dyDescent="0.25">
      <c r="B1370" s="189"/>
      <c r="C1370" s="190"/>
      <c r="D1370" s="190" t="str">
        <f t="shared" si="42"/>
        <v/>
      </c>
      <c r="E1370" s="189" t="str">
        <f t="shared" si="43"/>
        <v/>
      </c>
      <c r="F1370" s="189" t="str">
        <f>IF(ISNA(VLOOKUP(D1370,'Standard Smelter Names'!$B$3:$E$187,4,FALSE)),"",VLOOKUP(D1370,'Standard Smelter Names'!$B$3:$E$187,4,FALSE))</f>
        <v/>
      </c>
      <c r="G1370" s="189"/>
      <c r="H1370" s="189"/>
      <c r="I1370" s="189"/>
      <c r="J1370" s="189"/>
      <c r="K1370" s="189"/>
      <c r="L1370" s="189"/>
      <c r="M1370" s="189"/>
      <c r="N1370" s="189"/>
      <c r="O1370" s="211"/>
      <c r="P1370" s="210"/>
    </row>
    <row r="1371" spans="2:16" s="191" customFormat="1" ht="15.75" x14ac:dyDescent="0.25">
      <c r="B1371" s="189"/>
      <c r="C1371" s="190"/>
      <c r="D1371" s="190" t="str">
        <f t="shared" si="42"/>
        <v/>
      </c>
      <c r="E1371" s="189" t="str">
        <f t="shared" si="43"/>
        <v/>
      </c>
      <c r="F1371" s="189" t="str">
        <f>IF(ISNA(VLOOKUP(D1371,'Standard Smelter Names'!$B$3:$E$187,4,FALSE)),"",VLOOKUP(D1371,'Standard Smelter Names'!$B$3:$E$187,4,FALSE))</f>
        <v/>
      </c>
      <c r="G1371" s="189"/>
      <c r="H1371" s="189"/>
      <c r="I1371" s="189"/>
      <c r="J1371" s="189"/>
      <c r="K1371" s="189"/>
      <c r="L1371" s="189"/>
      <c r="M1371" s="189"/>
      <c r="N1371" s="189"/>
      <c r="O1371" s="211"/>
      <c r="P1371" s="210"/>
    </row>
    <row r="1372" spans="2:16" s="191" customFormat="1" ht="15.75" x14ac:dyDescent="0.25">
      <c r="B1372" s="189"/>
      <c r="C1372" s="190"/>
      <c r="D1372" s="190" t="str">
        <f t="shared" si="42"/>
        <v/>
      </c>
      <c r="E1372" s="189" t="str">
        <f t="shared" si="43"/>
        <v/>
      </c>
      <c r="F1372" s="189" t="str">
        <f>IF(ISNA(VLOOKUP(D1372,'Standard Smelter Names'!$B$3:$E$187,4,FALSE)),"",VLOOKUP(D1372,'Standard Smelter Names'!$B$3:$E$187,4,FALSE))</f>
        <v/>
      </c>
      <c r="G1372" s="189"/>
      <c r="H1372" s="189"/>
      <c r="I1372" s="189"/>
      <c r="J1372" s="189"/>
      <c r="K1372" s="189"/>
      <c r="L1372" s="189"/>
      <c r="M1372" s="189"/>
      <c r="N1372" s="189"/>
      <c r="O1372" s="211"/>
      <c r="P1372" s="210"/>
    </row>
    <row r="1373" spans="2:16" s="191" customFormat="1" ht="15.75" x14ac:dyDescent="0.25">
      <c r="B1373" s="189"/>
      <c r="C1373" s="190"/>
      <c r="D1373" s="190" t="str">
        <f t="shared" si="42"/>
        <v/>
      </c>
      <c r="E1373" s="189" t="str">
        <f t="shared" si="43"/>
        <v/>
      </c>
      <c r="F1373" s="189" t="str">
        <f>IF(ISNA(VLOOKUP(D1373,'Standard Smelter Names'!$B$3:$E$187,4,FALSE)),"",VLOOKUP(D1373,'Standard Smelter Names'!$B$3:$E$187,4,FALSE))</f>
        <v/>
      </c>
      <c r="G1373" s="189"/>
      <c r="H1373" s="189"/>
      <c r="I1373" s="189"/>
      <c r="J1373" s="189"/>
      <c r="K1373" s="189"/>
      <c r="L1373" s="189"/>
      <c r="M1373" s="189"/>
      <c r="N1373" s="189"/>
      <c r="O1373" s="211"/>
      <c r="P1373" s="210"/>
    </row>
    <row r="1374" spans="2:16" s="191" customFormat="1" ht="15.75" x14ac:dyDescent="0.25">
      <c r="B1374" s="189"/>
      <c r="C1374" s="190"/>
      <c r="D1374" s="190" t="str">
        <f t="shared" si="42"/>
        <v/>
      </c>
      <c r="E1374" s="189" t="str">
        <f t="shared" si="43"/>
        <v/>
      </c>
      <c r="F1374" s="189" t="str">
        <f>IF(ISNA(VLOOKUP(D1374,'Standard Smelter Names'!$B$3:$E$187,4,FALSE)),"",VLOOKUP(D1374,'Standard Smelter Names'!$B$3:$E$187,4,FALSE))</f>
        <v/>
      </c>
      <c r="G1374" s="189"/>
      <c r="H1374" s="189"/>
      <c r="I1374" s="189"/>
      <c r="J1374" s="189"/>
      <c r="K1374" s="189"/>
      <c r="L1374" s="189"/>
      <c r="M1374" s="189"/>
      <c r="N1374" s="189"/>
      <c r="O1374" s="211"/>
      <c r="P1374" s="210"/>
    </row>
    <row r="1375" spans="2:16" s="191" customFormat="1" ht="15.75" x14ac:dyDescent="0.25">
      <c r="B1375" s="189"/>
      <c r="C1375" s="190"/>
      <c r="D1375" s="190" t="str">
        <f t="shared" si="42"/>
        <v/>
      </c>
      <c r="E1375" s="189" t="str">
        <f t="shared" si="43"/>
        <v/>
      </c>
      <c r="F1375" s="189" t="str">
        <f>IF(ISNA(VLOOKUP(D1375,'Standard Smelter Names'!$B$3:$E$187,4,FALSE)),"",VLOOKUP(D1375,'Standard Smelter Names'!$B$3:$E$187,4,FALSE))</f>
        <v/>
      </c>
      <c r="G1375" s="189"/>
      <c r="H1375" s="189"/>
      <c r="I1375" s="189"/>
      <c r="J1375" s="189"/>
      <c r="K1375" s="189"/>
      <c r="L1375" s="189"/>
      <c r="M1375" s="189"/>
      <c r="N1375" s="189"/>
      <c r="O1375" s="211"/>
      <c r="P1375" s="210"/>
    </row>
    <row r="1376" spans="2:16" s="191" customFormat="1" ht="15.75" x14ac:dyDescent="0.25">
      <c r="B1376" s="189"/>
      <c r="C1376" s="190"/>
      <c r="D1376" s="190" t="str">
        <f t="shared" si="42"/>
        <v/>
      </c>
      <c r="E1376" s="189" t="str">
        <f t="shared" si="43"/>
        <v/>
      </c>
      <c r="F1376" s="189" t="str">
        <f>IF(ISNA(VLOOKUP(D1376,'Standard Smelter Names'!$B$3:$E$187,4,FALSE)),"",VLOOKUP(D1376,'Standard Smelter Names'!$B$3:$E$187,4,FALSE))</f>
        <v/>
      </c>
      <c r="G1376" s="189"/>
      <c r="H1376" s="189"/>
      <c r="I1376" s="189"/>
      <c r="J1376" s="189"/>
      <c r="K1376" s="189"/>
      <c r="L1376" s="189"/>
      <c r="M1376" s="189"/>
      <c r="N1376" s="189"/>
      <c r="O1376" s="211"/>
      <c r="P1376" s="210"/>
    </row>
    <row r="1377" spans="2:16" s="191" customFormat="1" ht="15.75" x14ac:dyDescent="0.25">
      <c r="B1377" s="189"/>
      <c r="C1377" s="190"/>
      <c r="D1377" s="190" t="str">
        <f t="shared" si="42"/>
        <v/>
      </c>
      <c r="E1377" s="189" t="str">
        <f t="shared" si="43"/>
        <v/>
      </c>
      <c r="F1377" s="189" t="str">
        <f>IF(ISNA(VLOOKUP(D1377,'Standard Smelter Names'!$B$3:$E$187,4,FALSE)),"",VLOOKUP(D1377,'Standard Smelter Names'!$B$3:$E$187,4,FALSE))</f>
        <v/>
      </c>
      <c r="G1377" s="189"/>
      <c r="H1377" s="189"/>
      <c r="I1377" s="189"/>
      <c r="J1377" s="189"/>
      <c r="K1377" s="189"/>
      <c r="L1377" s="189"/>
      <c r="M1377" s="189"/>
      <c r="N1377" s="189"/>
      <c r="O1377" s="211"/>
      <c r="P1377" s="210"/>
    </row>
    <row r="1378" spans="2:16" s="191" customFormat="1" ht="15.75" x14ac:dyDescent="0.25">
      <c r="B1378" s="189"/>
      <c r="C1378" s="190"/>
      <c r="D1378" s="190" t="str">
        <f t="shared" si="42"/>
        <v/>
      </c>
      <c r="E1378" s="189" t="str">
        <f t="shared" si="43"/>
        <v/>
      </c>
      <c r="F1378" s="189" t="str">
        <f>IF(ISNA(VLOOKUP(D1378,'Standard Smelter Names'!$B$3:$E$187,4,FALSE)),"",VLOOKUP(D1378,'Standard Smelter Names'!$B$3:$E$187,4,FALSE))</f>
        <v/>
      </c>
      <c r="G1378" s="189"/>
      <c r="H1378" s="189"/>
      <c r="I1378" s="189"/>
      <c r="J1378" s="189"/>
      <c r="K1378" s="189"/>
      <c r="L1378" s="189"/>
      <c r="M1378" s="189"/>
      <c r="N1378" s="189"/>
      <c r="O1378" s="211"/>
      <c r="P1378" s="210"/>
    </row>
    <row r="1379" spans="2:16" s="191" customFormat="1" ht="15.75" x14ac:dyDescent="0.25">
      <c r="B1379" s="189"/>
      <c r="C1379" s="190"/>
      <c r="D1379" s="190" t="str">
        <f t="shared" si="42"/>
        <v/>
      </c>
      <c r="E1379" s="189" t="str">
        <f t="shared" si="43"/>
        <v/>
      </c>
      <c r="F1379" s="189" t="str">
        <f>IF(ISNA(VLOOKUP(D1379,'Standard Smelter Names'!$B$3:$E$187,4,FALSE)),"",VLOOKUP(D1379,'Standard Smelter Names'!$B$3:$E$187,4,FALSE))</f>
        <v/>
      </c>
      <c r="G1379" s="189"/>
      <c r="H1379" s="189"/>
      <c r="I1379" s="189"/>
      <c r="J1379" s="189"/>
      <c r="K1379" s="189"/>
      <c r="L1379" s="189"/>
      <c r="M1379" s="189"/>
      <c r="N1379" s="189"/>
      <c r="O1379" s="211"/>
      <c r="P1379" s="210"/>
    </row>
    <row r="1380" spans="2:16" s="191" customFormat="1" ht="15.75" x14ac:dyDescent="0.25">
      <c r="B1380" s="189"/>
      <c r="C1380" s="190"/>
      <c r="D1380" s="190" t="str">
        <f t="shared" si="42"/>
        <v/>
      </c>
      <c r="E1380" s="189" t="str">
        <f t="shared" si="43"/>
        <v/>
      </c>
      <c r="F1380" s="189" t="str">
        <f>IF(ISNA(VLOOKUP(D1380,'Standard Smelter Names'!$B$3:$E$187,4,FALSE)),"",VLOOKUP(D1380,'Standard Smelter Names'!$B$3:$E$187,4,FALSE))</f>
        <v/>
      </c>
      <c r="G1380" s="189"/>
      <c r="H1380" s="189"/>
      <c r="I1380" s="189"/>
      <c r="J1380" s="189"/>
      <c r="K1380" s="189"/>
      <c r="L1380" s="189"/>
      <c r="M1380" s="189"/>
      <c r="N1380" s="189"/>
      <c r="O1380" s="211"/>
      <c r="P1380" s="210"/>
    </row>
    <row r="1381" spans="2:16" s="191" customFormat="1" ht="15.75" x14ac:dyDescent="0.25">
      <c r="B1381" s="189"/>
      <c r="C1381" s="190"/>
      <c r="D1381" s="190" t="str">
        <f t="shared" si="42"/>
        <v/>
      </c>
      <c r="E1381" s="189" t="str">
        <f t="shared" si="43"/>
        <v/>
      </c>
      <c r="F1381" s="189" t="str">
        <f>IF(ISNA(VLOOKUP(D1381,'Standard Smelter Names'!$B$3:$E$187,4,FALSE)),"",VLOOKUP(D1381,'Standard Smelter Names'!$B$3:$E$187,4,FALSE))</f>
        <v/>
      </c>
      <c r="G1381" s="189"/>
      <c r="H1381" s="189"/>
      <c r="I1381" s="189"/>
      <c r="J1381" s="189"/>
      <c r="K1381" s="189"/>
      <c r="L1381" s="189"/>
      <c r="M1381" s="189"/>
      <c r="N1381" s="189"/>
      <c r="O1381" s="211"/>
      <c r="P1381" s="210"/>
    </row>
    <row r="1382" spans="2:16" s="191" customFormat="1" ht="15.75" x14ac:dyDescent="0.25">
      <c r="B1382" s="189"/>
      <c r="C1382" s="190"/>
      <c r="D1382" s="190" t="str">
        <f t="shared" si="42"/>
        <v/>
      </c>
      <c r="E1382" s="189" t="str">
        <f t="shared" si="43"/>
        <v/>
      </c>
      <c r="F1382" s="189" t="str">
        <f>IF(ISNA(VLOOKUP(D1382,'Standard Smelter Names'!$B$3:$E$187,4,FALSE)),"",VLOOKUP(D1382,'Standard Smelter Names'!$B$3:$E$187,4,FALSE))</f>
        <v/>
      </c>
      <c r="G1382" s="189"/>
      <c r="H1382" s="189"/>
      <c r="I1382" s="189"/>
      <c r="J1382" s="189"/>
      <c r="K1382" s="189"/>
      <c r="L1382" s="189"/>
      <c r="M1382" s="189"/>
      <c r="N1382" s="189"/>
      <c r="O1382" s="211"/>
      <c r="P1382" s="210"/>
    </row>
    <row r="1383" spans="2:16" s="191" customFormat="1" ht="15.75" x14ac:dyDescent="0.25">
      <c r="B1383" s="189"/>
      <c r="C1383" s="190"/>
      <c r="D1383" s="190" t="str">
        <f t="shared" si="42"/>
        <v/>
      </c>
      <c r="E1383" s="189" t="str">
        <f t="shared" si="43"/>
        <v/>
      </c>
      <c r="F1383" s="189" t="str">
        <f>IF(ISNA(VLOOKUP(D1383,'Standard Smelter Names'!$B$3:$E$187,4,FALSE)),"",VLOOKUP(D1383,'Standard Smelter Names'!$B$3:$E$187,4,FALSE))</f>
        <v/>
      </c>
      <c r="G1383" s="189"/>
      <c r="H1383" s="189"/>
      <c r="I1383" s="189"/>
      <c r="J1383" s="189"/>
      <c r="K1383" s="189"/>
      <c r="L1383" s="189"/>
      <c r="M1383" s="189"/>
      <c r="N1383" s="189"/>
      <c r="O1383" s="211"/>
      <c r="P1383" s="210"/>
    </row>
    <row r="1384" spans="2:16" s="191" customFormat="1" ht="15.75" x14ac:dyDescent="0.25">
      <c r="B1384" s="189"/>
      <c r="C1384" s="190"/>
      <c r="D1384" s="190" t="str">
        <f t="shared" si="42"/>
        <v/>
      </c>
      <c r="E1384" s="189" t="str">
        <f t="shared" si="43"/>
        <v/>
      </c>
      <c r="F1384" s="189" t="str">
        <f>IF(ISNA(VLOOKUP(D1384,'Standard Smelter Names'!$B$3:$E$187,4,FALSE)),"",VLOOKUP(D1384,'Standard Smelter Names'!$B$3:$E$187,4,FALSE))</f>
        <v/>
      </c>
      <c r="G1384" s="189"/>
      <c r="H1384" s="189"/>
      <c r="I1384" s="189"/>
      <c r="J1384" s="189"/>
      <c r="K1384" s="189"/>
      <c r="L1384" s="189"/>
      <c r="M1384" s="189"/>
      <c r="N1384" s="189"/>
      <c r="O1384" s="211"/>
      <c r="P1384" s="210"/>
    </row>
    <row r="1385" spans="2:16" s="191" customFormat="1" ht="15.75" x14ac:dyDescent="0.25">
      <c r="B1385" s="189"/>
      <c r="C1385" s="190"/>
      <c r="D1385" s="190" t="str">
        <f t="shared" si="42"/>
        <v/>
      </c>
      <c r="E1385" s="189" t="str">
        <f t="shared" si="43"/>
        <v/>
      </c>
      <c r="F1385" s="189" t="str">
        <f>IF(ISNA(VLOOKUP(D1385,'Standard Smelter Names'!$B$3:$E$187,4,FALSE)),"",VLOOKUP(D1385,'Standard Smelter Names'!$B$3:$E$187,4,FALSE))</f>
        <v/>
      </c>
      <c r="G1385" s="189"/>
      <c r="H1385" s="189"/>
      <c r="I1385" s="189"/>
      <c r="J1385" s="189"/>
      <c r="K1385" s="189"/>
      <c r="L1385" s="189"/>
      <c r="M1385" s="189"/>
      <c r="N1385" s="189"/>
      <c r="O1385" s="211"/>
      <c r="P1385" s="210"/>
    </row>
    <row r="1386" spans="2:16" s="191" customFormat="1" ht="15.75" x14ac:dyDescent="0.25">
      <c r="B1386" s="189"/>
      <c r="C1386" s="190"/>
      <c r="D1386" s="190" t="str">
        <f t="shared" si="42"/>
        <v/>
      </c>
      <c r="E1386" s="189" t="str">
        <f t="shared" si="43"/>
        <v/>
      </c>
      <c r="F1386" s="189" t="str">
        <f>IF(ISNA(VLOOKUP(D1386,'Standard Smelter Names'!$B$3:$E$187,4,FALSE)),"",VLOOKUP(D1386,'Standard Smelter Names'!$B$3:$E$187,4,FALSE))</f>
        <v/>
      </c>
      <c r="G1386" s="189"/>
      <c r="H1386" s="189"/>
      <c r="I1386" s="189"/>
      <c r="J1386" s="189"/>
      <c r="K1386" s="189"/>
      <c r="L1386" s="189"/>
      <c r="M1386" s="189"/>
      <c r="N1386" s="189"/>
      <c r="O1386" s="211"/>
      <c r="P1386" s="210"/>
    </row>
    <row r="1387" spans="2:16" s="191" customFormat="1" ht="15.75" x14ac:dyDescent="0.25">
      <c r="B1387" s="189"/>
      <c r="C1387" s="190"/>
      <c r="D1387" s="190" t="str">
        <f t="shared" si="42"/>
        <v/>
      </c>
      <c r="E1387" s="189" t="str">
        <f t="shared" si="43"/>
        <v/>
      </c>
      <c r="F1387" s="189" t="str">
        <f>IF(ISNA(VLOOKUP(D1387,'Standard Smelter Names'!$B$3:$E$187,4,FALSE)),"",VLOOKUP(D1387,'Standard Smelter Names'!$B$3:$E$187,4,FALSE))</f>
        <v/>
      </c>
      <c r="G1387" s="189"/>
      <c r="H1387" s="189"/>
      <c r="I1387" s="189"/>
      <c r="J1387" s="189"/>
      <c r="K1387" s="189"/>
      <c r="L1387" s="189"/>
      <c r="M1387" s="189"/>
      <c r="N1387" s="189"/>
      <c r="O1387" s="211"/>
      <c r="P1387" s="210"/>
    </row>
    <row r="1388" spans="2:16" s="191" customFormat="1" ht="15.75" x14ac:dyDescent="0.25">
      <c r="B1388" s="189"/>
      <c r="C1388" s="190"/>
      <c r="D1388" s="190" t="str">
        <f t="shared" si="42"/>
        <v/>
      </c>
      <c r="E1388" s="189" t="str">
        <f t="shared" si="43"/>
        <v/>
      </c>
      <c r="F1388" s="189" t="str">
        <f>IF(ISNA(VLOOKUP(D1388,'Standard Smelter Names'!$B$3:$E$187,4,FALSE)),"",VLOOKUP(D1388,'Standard Smelter Names'!$B$3:$E$187,4,FALSE))</f>
        <v/>
      </c>
      <c r="G1388" s="189"/>
      <c r="H1388" s="189"/>
      <c r="I1388" s="189"/>
      <c r="J1388" s="189"/>
      <c r="K1388" s="189"/>
      <c r="L1388" s="189"/>
      <c r="M1388" s="189"/>
      <c r="N1388" s="189"/>
      <c r="O1388" s="211"/>
      <c r="P1388" s="210"/>
    </row>
    <row r="1389" spans="2:16" s="191" customFormat="1" ht="15.75" x14ac:dyDescent="0.25">
      <c r="B1389" s="189"/>
      <c r="C1389" s="190"/>
      <c r="D1389" s="190" t="str">
        <f t="shared" si="42"/>
        <v/>
      </c>
      <c r="E1389" s="189" t="str">
        <f t="shared" si="43"/>
        <v/>
      </c>
      <c r="F1389" s="189" t="str">
        <f>IF(ISNA(VLOOKUP(D1389,'Standard Smelter Names'!$B$3:$E$187,4,FALSE)),"",VLOOKUP(D1389,'Standard Smelter Names'!$B$3:$E$187,4,FALSE))</f>
        <v/>
      </c>
      <c r="G1389" s="189"/>
      <c r="H1389" s="189"/>
      <c r="I1389" s="189"/>
      <c r="J1389" s="189"/>
      <c r="K1389" s="189"/>
      <c r="L1389" s="189"/>
      <c r="M1389" s="189"/>
      <c r="N1389" s="189"/>
      <c r="O1389" s="211"/>
      <c r="P1389" s="210"/>
    </row>
    <row r="1390" spans="2:16" s="191" customFormat="1" ht="15.75" x14ac:dyDescent="0.25">
      <c r="B1390" s="189"/>
      <c r="C1390" s="190"/>
      <c r="D1390" s="190" t="str">
        <f t="shared" si="42"/>
        <v/>
      </c>
      <c r="E1390" s="189" t="str">
        <f t="shared" si="43"/>
        <v/>
      </c>
      <c r="F1390" s="189" t="str">
        <f>IF(ISNA(VLOOKUP(D1390,'Standard Smelter Names'!$B$3:$E$187,4,FALSE)),"",VLOOKUP(D1390,'Standard Smelter Names'!$B$3:$E$187,4,FALSE))</f>
        <v/>
      </c>
      <c r="G1390" s="189"/>
      <c r="H1390" s="189"/>
      <c r="I1390" s="189"/>
      <c r="J1390" s="189"/>
      <c r="K1390" s="189"/>
      <c r="L1390" s="189"/>
      <c r="M1390" s="189"/>
      <c r="N1390" s="189"/>
      <c r="O1390" s="211"/>
      <c r="P1390" s="210"/>
    </row>
    <row r="1391" spans="2:16" s="191" customFormat="1" ht="15.75" x14ac:dyDescent="0.25">
      <c r="B1391" s="189"/>
      <c r="C1391" s="190"/>
      <c r="D1391" s="190" t="str">
        <f t="shared" si="42"/>
        <v/>
      </c>
      <c r="E1391" s="189" t="str">
        <f t="shared" si="43"/>
        <v/>
      </c>
      <c r="F1391" s="189" t="str">
        <f>IF(ISNA(VLOOKUP(D1391,'Standard Smelter Names'!$B$3:$E$187,4,FALSE)),"",VLOOKUP(D1391,'Standard Smelter Names'!$B$3:$E$187,4,FALSE))</f>
        <v/>
      </c>
      <c r="G1391" s="189"/>
      <c r="H1391" s="189"/>
      <c r="I1391" s="189"/>
      <c r="J1391" s="189"/>
      <c r="K1391" s="189"/>
      <c r="L1391" s="189"/>
      <c r="M1391" s="189"/>
      <c r="N1391" s="189"/>
      <c r="O1391" s="211"/>
      <c r="P1391" s="210"/>
    </row>
    <row r="1392" spans="2:16" s="191" customFormat="1" ht="15.75" x14ac:dyDescent="0.25">
      <c r="B1392" s="189"/>
      <c r="C1392" s="190"/>
      <c r="D1392" s="190" t="str">
        <f t="shared" si="42"/>
        <v/>
      </c>
      <c r="E1392" s="189" t="str">
        <f t="shared" si="43"/>
        <v/>
      </c>
      <c r="F1392" s="189" t="str">
        <f>IF(ISNA(VLOOKUP(D1392,'Standard Smelter Names'!$B$3:$E$187,4,FALSE)),"",VLOOKUP(D1392,'Standard Smelter Names'!$B$3:$E$187,4,FALSE))</f>
        <v/>
      </c>
      <c r="G1392" s="189"/>
      <c r="H1392" s="189"/>
      <c r="I1392" s="189"/>
      <c r="J1392" s="189"/>
      <c r="K1392" s="189"/>
      <c r="L1392" s="189"/>
      <c r="M1392" s="189"/>
      <c r="N1392" s="189"/>
      <c r="O1392" s="211"/>
      <c r="P1392" s="210"/>
    </row>
    <row r="1393" spans="2:16" s="191" customFormat="1" ht="15.75" x14ac:dyDescent="0.25">
      <c r="B1393" s="189"/>
      <c r="C1393" s="190"/>
      <c r="D1393" s="190" t="str">
        <f t="shared" si="42"/>
        <v/>
      </c>
      <c r="E1393" s="189" t="str">
        <f t="shared" si="43"/>
        <v/>
      </c>
      <c r="F1393" s="189" t="str">
        <f>IF(ISNA(VLOOKUP(D1393,'Standard Smelter Names'!$B$3:$E$187,4,FALSE)),"",VLOOKUP(D1393,'Standard Smelter Names'!$B$3:$E$187,4,FALSE))</f>
        <v/>
      </c>
      <c r="G1393" s="189"/>
      <c r="H1393" s="189"/>
      <c r="I1393" s="189"/>
      <c r="J1393" s="189"/>
      <c r="K1393" s="189"/>
      <c r="L1393" s="189"/>
      <c r="M1393" s="189"/>
      <c r="N1393" s="189"/>
      <c r="O1393" s="211"/>
      <c r="P1393" s="210"/>
    </row>
    <row r="1394" spans="2:16" s="191" customFormat="1" ht="15.75" x14ac:dyDescent="0.25">
      <c r="B1394" s="189"/>
      <c r="C1394" s="190"/>
      <c r="D1394" s="190" t="str">
        <f t="shared" si="42"/>
        <v/>
      </c>
      <c r="E1394" s="189" t="str">
        <f t="shared" si="43"/>
        <v/>
      </c>
      <c r="F1394" s="189" t="str">
        <f>IF(ISNA(VLOOKUP(D1394,'Standard Smelter Names'!$B$3:$E$187,4,FALSE)),"",VLOOKUP(D1394,'Standard Smelter Names'!$B$3:$E$187,4,FALSE))</f>
        <v/>
      </c>
      <c r="G1394" s="189"/>
      <c r="H1394" s="189"/>
      <c r="I1394" s="189"/>
      <c r="J1394" s="189"/>
      <c r="K1394" s="189"/>
      <c r="L1394" s="189"/>
      <c r="M1394" s="189"/>
      <c r="N1394" s="189"/>
      <c r="O1394" s="211"/>
      <c r="P1394" s="210"/>
    </row>
    <row r="1395" spans="2:16" s="191" customFormat="1" ht="15.75" x14ac:dyDescent="0.25">
      <c r="B1395" s="189"/>
      <c r="C1395" s="190"/>
      <c r="D1395" s="190" t="str">
        <f t="shared" si="42"/>
        <v/>
      </c>
      <c r="E1395" s="189" t="str">
        <f t="shared" si="43"/>
        <v/>
      </c>
      <c r="F1395" s="189" t="str">
        <f>IF(ISNA(VLOOKUP(D1395,'Standard Smelter Names'!$B$3:$E$187,4,FALSE)),"",VLOOKUP(D1395,'Standard Smelter Names'!$B$3:$E$187,4,FALSE))</f>
        <v/>
      </c>
      <c r="G1395" s="189"/>
      <c r="H1395" s="189"/>
      <c r="I1395" s="189"/>
      <c r="J1395" s="189"/>
      <c r="K1395" s="189"/>
      <c r="L1395" s="189"/>
      <c r="M1395" s="189"/>
      <c r="N1395" s="189"/>
      <c r="O1395" s="211"/>
      <c r="P1395" s="210"/>
    </row>
    <row r="1396" spans="2:16" s="191" customFormat="1" ht="15.75" x14ac:dyDescent="0.25">
      <c r="B1396" s="189"/>
      <c r="C1396" s="190"/>
      <c r="D1396" s="190" t="str">
        <f t="shared" si="42"/>
        <v/>
      </c>
      <c r="E1396" s="189" t="str">
        <f t="shared" si="43"/>
        <v/>
      </c>
      <c r="F1396" s="189" t="str">
        <f>IF(ISNA(VLOOKUP(D1396,'Standard Smelter Names'!$B$3:$E$187,4,FALSE)),"",VLOOKUP(D1396,'Standard Smelter Names'!$B$3:$E$187,4,FALSE))</f>
        <v/>
      </c>
      <c r="G1396" s="189"/>
      <c r="H1396" s="189"/>
      <c r="I1396" s="189"/>
      <c r="J1396" s="189"/>
      <c r="K1396" s="189"/>
      <c r="L1396" s="189"/>
      <c r="M1396" s="189"/>
      <c r="N1396" s="189"/>
      <c r="O1396" s="211"/>
      <c r="P1396" s="210"/>
    </row>
    <row r="1397" spans="2:16" s="191" customFormat="1" ht="15.75" x14ac:dyDescent="0.25">
      <c r="B1397" s="189"/>
      <c r="C1397" s="190"/>
      <c r="D1397" s="190" t="str">
        <f t="shared" si="42"/>
        <v/>
      </c>
      <c r="E1397" s="189" t="str">
        <f t="shared" si="43"/>
        <v/>
      </c>
      <c r="F1397" s="189" t="str">
        <f>IF(ISNA(VLOOKUP(D1397,'Standard Smelter Names'!$B$3:$E$187,4,FALSE)),"",VLOOKUP(D1397,'Standard Smelter Names'!$B$3:$E$187,4,FALSE))</f>
        <v/>
      </c>
      <c r="G1397" s="189"/>
      <c r="H1397" s="189"/>
      <c r="I1397" s="189"/>
      <c r="J1397" s="189"/>
      <c r="K1397" s="189"/>
      <c r="L1397" s="189"/>
      <c r="M1397" s="189"/>
      <c r="N1397" s="189"/>
      <c r="O1397" s="211"/>
      <c r="P1397" s="210"/>
    </row>
    <row r="1398" spans="2:16" s="191" customFormat="1" ht="15.75" x14ac:dyDescent="0.25">
      <c r="B1398" s="189"/>
      <c r="C1398" s="190"/>
      <c r="D1398" s="190" t="str">
        <f t="shared" si="42"/>
        <v/>
      </c>
      <c r="E1398" s="189" t="str">
        <f t="shared" si="43"/>
        <v/>
      </c>
      <c r="F1398" s="189" t="str">
        <f>IF(ISNA(VLOOKUP(D1398,'Standard Smelter Names'!$B$3:$E$187,4,FALSE)),"",VLOOKUP(D1398,'Standard Smelter Names'!$B$3:$E$187,4,FALSE))</f>
        <v/>
      </c>
      <c r="G1398" s="189"/>
      <c r="H1398" s="189"/>
      <c r="I1398" s="189"/>
      <c r="J1398" s="189"/>
      <c r="K1398" s="189"/>
      <c r="L1398" s="189"/>
      <c r="M1398" s="189"/>
      <c r="N1398" s="189"/>
      <c r="O1398" s="211"/>
      <c r="P1398" s="210"/>
    </row>
    <row r="1399" spans="2:16" s="191" customFormat="1" ht="15.75" x14ac:dyDescent="0.25">
      <c r="B1399" s="189"/>
      <c r="C1399" s="190"/>
      <c r="D1399" s="190" t="str">
        <f t="shared" si="42"/>
        <v/>
      </c>
      <c r="E1399" s="189" t="str">
        <f t="shared" si="43"/>
        <v/>
      </c>
      <c r="F1399" s="189" t="str">
        <f>IF(ISNA(VLOOKUP(D1399,'Standard Smelter Names'!$B$3:$E$187,4,FALSE)),"",VLOOKUP(D1399,'Standard Smelter Names'!$B$3:$E$187,4,FALSE))</f>
        <v/>
      </c>
      <c r="G1399" s="189"/>
      <c r="H1399" s="189"/>
      <c r="I1399" s="189"/>
      <c r="J1399" s="189"/>
      <c r="K1399" s="189"/>
      <c r="L1399" s="189"/>
      <c r="M1399" s="189"/>
      <c r="N1399" s="189"/>
      <c r="O1399" s="211"/>
      <c r="P1399" s="210"/>
    </row>
    <row r="1400" spans="2:16" s="191" customFormat="1" ht="15.75" x14ac:dyDescent="0.25">
      <c r="B1400" s="189"/>
      <c r="C1400" s="190"/>
      <c r="D1400" s="190" t="str">
        <f t="shared" si="42"/>
        <v/>
      </c>
      <c r="E1400" s="189" t="str">
        <f t="shared" si="43"/>
        <v/>
      </c>
      <c r="F1400" s="189" t="str">
        <f>IF(ISNA(VLOOKUP(D1400,'Standard Smelter Names'!$B$3:$E$187,4,FALSE)),"",VLOOKUP(D1400,'Standard Smelter Names'!$B$3:$E$187,4,FALSE))</f>
        <v/>
      </c>
      <c r="G1400" s="189"/>
      <c r="H1400" s="189"/>
      <c r="I1400" s="189"/>
      <c r="J1400" s="189"/>
      <c r="K1400" s="189"/>
      <c r="L1400" s="189"/>
      <c r="M1400" s="189"/>
      <c r="N1400" s="189"/>
      <c r="O1400" s="211"/>
      <c r="P1400" s="210"/>
    </row>
    <row r="1401" spans="2:16" s="191" customFormat="1" ht="15.75" x14ac:dyDescent="0.25">
      <c r="B1401" s="189"/>
      <c r="C1401" s="190"/>
      <c r="D1401" s="190" t="str">
        <f t="shared" si="42"/>
        <v/>
      </c>
      <c r="E1401" s="189" t="str">
        <f t="shared" si="43"/>
        <v/>
      </c>
      <c r="F1401" s="189" t="str">
        <f>IF(ISNA(VLOOKUP(D1401,'Standard Smelter Names'!$B$3:$E$187,4,FALSE)),"",VLOOKUP(D1401,'Standard Smelter Names'!$B$3:$E$187,4,FALSE))</f>
        <v/>
      </c>
      <c r="G1401" s="189"/>
      <c r="H1401" s="189"/>
      <c r="I1401" s="189"/>
      <c r="J1401" s="189"/>
      <c r="K1401" s="189"/>
      <c r="L1401" s="189"/>
      <c r="M1401" s="189"/>
      <c r="N1401" s="189"/>
      <c r="O1401" s="211"/>
      <c r="P1401" s="210"/>
    </row>
    <row r="1402" spans="2:16" s="191" customFormat="1" ht="15.75" x14ac:dyDescent="0.25">
      <c r="B1402" s="189"/>
      <c r="C1402" s="190"/>
      <c r="D1402" s="190" t="str">
        <f t="shared" si="42"/>
        <v/>
      </c>
      <c r="E1402" s="189" t="str">
        <f t="shared" si="43"/>
        <v/>
      </c>
      <c r="F1402" s="189" t="str">
        <f>IF(ISNA(VLOOKUP(D1402,'Standard Smelter Names'!$B$3:$E$187,4,FALSE)),"",VLOOKUP(D1402,'Standard Smelter Names'!$B$3:$E$187,4,FALSE))</f>
        <v/>
      </c>
      <c r="G1402" s="189"/>
      <c r="H1402" s="189"/>
      <c r="I1402" s="189"/>
      <c r="J1402" s="189"/>
      <c r="K1402" s="189"/>
      <c r="L1402" s="189"/>
      <c r="M1402" s="189"/>
      <c r="N1402" s="189"/>
      <c r="O1402" s="211"/>
      <c r="P1402" s="210"/>
    </row>
    <row r="1403" spans="2:16" s="191" customFormat="1" ht="15.75" x14ac:dyDescent="0.25">
      <c r="B1403" s="189"/>
      <c r="C1403" s="190"/>
      <c r="D1403" s="190" t="str">
        <f t="shared" si="42"/>
        <v/>
      </c>
      <c r="E1403" s="189" t="str">
        <f t="shared" si="43"/>
        <v/>
      </c>
      <c r="F1403" s="189" t="str">
        <f>IF(ISNA(VLOOKUP(D1403,'Standard Smelter Names'!$B$3:$E$187,4,FALSE)),"",VLOOKUP(D1403,'Standard Smelter Names'!$B$3:$E$187,4,FALSE))</f>
        <v/>
      </c>
      <c r="G1403" s="189"/>
      <c r="H1403" s="189"/>
      <c r="I1403" s="189"/>
      <c r="J1403" s="189"/>
      <c r="K1403" s="189"/>
      <c r="L1403" s="189"/>
      <c r="M1403" s="189"/>
      <c r="N1403" s="189"/>
      <c r="O1403" s="211"/>
      <c r="P1403" s="210"/>
    </row>
    <row r="1404" spans="2:16" s="191" customFormat="1" ht="15.75" x14ac:dyDescent="0.25">
      <c r="B1404" s="189"/>
      <c r="C1404" s="190"/>
      <c r="D1404" s="190" t="str">
        <f t="shared" si="42"/>
        <v/>
      </c>
      <c r="E1404" s="189" t="str">
        <f t="shared" si="43"/>
        <v/>
      </c>
      <c r="F1404" s="189" t="str">
        <f>IF(ISNA(VLOOKUP(D1404,'Standard Smelter Names'!$B$3:$E$187,4,FALSE)),"",VLOOKUP(D1404,'Standard Smelter Names'!$B$3:$E$187,4,FALSE))</f>
        <v/>
      </c>
      <c r="G1404" s="189"/>
      <c r="H1404" s="189"/>
      <c r="I1404" s="189"/>
      <c r="J1404" s="189"/>
      <c r="K1404" s="189"/>
      <c r="L1404" s="189"/>
      <c r="M1404" s="189"/>
      <c r="N1404" s="189"/>
      <c r="O1404" s="211"/>
      <c r="P1404" s="210"/>
    </row>
    <row r="1405" spans="2:16" s="191" customFormat="1" ht="15.75" x14ac:dyDescent="0.25">
      <c r="B1405" s="189"/>
      <c r="C1405" s="190"/>
      <c r="D1405" s="190" t="str">
        <f t="shared" si="42"/>
        <v/>
      </c>
      <c r="E1405" s="189" t="str">
        <f t="shared" si="43"/>
        <v/>
      </c>
      <c r="F1405" s="189" t="str">
        <f>IF(ISNA(VLOOKUP(D1405,'Standard Smelter Names'!$B$3:$E$187,4,FALSE)),"",VLOOKUP(D1405,'Standard Smelter Names'!$B$3:$E$187,4,FALSE))</f>
        <v/>
      </c>
      <c r="G1405" s="189"/>
      <c r="H1405" s="189"/>
      <c r="I1405" s="189"/>
      <c r="J1405" s="189"/>
      <c r="K1405" s="189"/>
      <c r="L1405" s="189"/>
      <c r="M1405" s="189"/>
      <c r="N1405" s="189"/>
      <c r="O1405" s="211"/>
      <c r="P1405" s="210"/>
    </row>
    <row r="1406" spans="2:16" s="191" customFormat="1" ht="15.75" x14ac:dyDescent="0.25">
      <c r="B1406" s="189"/>
      <c r="C1406" s="190"/>
      <c r="D1406" s="190" t="str">
        <f t="shared" si="42"/>
        <v/>
      </c>
      <c r="E1406" s="189" t="str">
        <f t="shared" si="43"/>
        <v/>
      </c>
      <c r="F1406" s="189" t="str">
        <f>IF(ISNA(VLOOKUP(D1406,'Standard Smelter Names'!$B$3:$E$187,4,FALSE)),"",VLOOKUP(D1406,'Standard Smelter Names'!$B$3:$E$187,4,FALSE))</f>
        <v/>
      </c>
      <c r="G1406" s="189"/>
      <c r="H1406" s="189"/>
      <c r="I1406" s="189"/>
      <c r="J1406" s="189"/>
      <c r="K1406" s="189"/>
      <c r="L1406" s="189"/>
      <c r="M1406" s="189"/>
      <c r="N1406" s="189"/>
      <c r="O1406" s="211"/>
      <c r="P1406" s="210"/>
    </row>
    <row r="1407" spans="2:16" s="191" customFormat="1" ht="15.75" x14ac:dyDescent="0.25">
      <c r="B1407" s="189"/>
      <c r="C1407" s="190"/>
      <c r="D1407" s="190" t="str">
        <f t="shared" si="42"/>
        <v/>
      </c>
      <c r="E1407" s="189" t="str">
        <f t="shared" si="43"/>
        <v/>
      </c>
      <c r="F1407" s="189" t="str">
        <f>IF(ISNA(VLOOKUP(D1407,'Standard Smelter Names'!$B$3:$E$187,4,FALSE)),"",VLOOKUP(D1407,'Standard Smelter Names'!$B$3:$E$187,4,FALSE))</f>
        <v/>
      </c>
      <c r="G1407" s="189"/>
      <c r="H1407" s="189"/>
      <c r="I1407" s="189"/>
      <c r="J1407" s="189"/>
      <c r="K1407" s="189"/>
      <c r="L1407" s="189"/>
      <c r="M1407" s="189"/>
      <c r="N1407" s="189"/>
      <c r="O1407" s="211"/>
      <c r="P1407" s="210"/>
    </row>
    <row r="1408" spans="2:16" s="191" customFormat="1" ht="15.75" x14ac:dyDescent="0.25">
      <c r="B1408" s="189"/>
      <c r="C1408" s="190"/>
      <c r="D1408" s="190" t="str">
        <f t="shared" si="42"/>
        <v/>
      </c>
      <c r="E1408" s="189" t="str">
        <f t="shared" si="43"/>
        <v/>
      </c>
      <c r="F1408" s="189" t="str">
        <f>IF(ISNA(VLOOKUP(D1408,'Standard Smelter Names'!$B$3:$E$187,4,FALSE)),"",VLOOKUP(D1408,'Standard Smelter Names'!$B$3:$E$187,4,FALSE))</f>
        <v/>
      </c>
      <c r="G1408" s="189"/>
      <c r="H1408" s="189"/>
      <c r="I1408" s="189"/>
      <c r="J1408" s="189"/>
      <c r="K1408" s="189"/>
      <c r="L1408" s="189"/>
      <c r="M1408" s="189"/>
      <c r="N1408" s="189"/>
      <c r="O1408" s="211"/>
      <c r="P1408" s="210"/>
    </row>
    <row r="1409" spans="2:16" s="191" customFormat="1" ht="15.75" x14ac:dyDescent="0.25">
      <c r="B1409" s="189"/>
      <c r="C1409" s="190"/>
      <c r="D1409" s="190" t="str">
        <f t="shared" si="42"/>
        <v/>
      </c>
      <c r="E1409" s="189" t="str">
        <f t="shared" si="43"/>
        <v/>
      </c>
      <c r="F1409" s="189" t="str">
        <f>IF(ISNA(VLOOKUP(D1409,'Standard Smelter Names'!$B$3:$E$187,4,FALSE)),"",VLOOKUP(D1409,'Standard Smelter Names'!$B$3:$E$187,4,FALSE))</f>
        <v/>
      </c>
      <c r="G1409" s="189"/>
      <c r="H1409" s="189"/>
      <c r="I1409" s="189"/>
      <c r="J1409" s="189"/>
      <c r="K1409" s="189"/>
      <c r="L1409" s="189"/>
      <c r="M1409" s="189"/>
      <c r="N1409" s="189"/>
      <c r="O1409" s="211"/>
      <c r="P1409" s="210"/>
    </row>
    <row r="1410" spans="2:16" s="191" customFormat="1" ht="15.75" x14ac:dyDescent="0.25">
      <c r="B1410" s="189"/>
      <c r="C1410" s="190"/>
      <c r="D1410" s="190" t="str">
        <f t="shared" si="42"/>
        <v/>
      </c>
      <c r="E1410" s="189" t="str">
        <f t="shared" si="43"/>
        <v/>
      </c>
      <c r="F1410" s="189" t="str">
        <f>IF(ISNA(VLOOKUP(D1410,'Standard Smelter Names'!$B$3:$E$187,4,FALSE)),"",VLOOKUP(D1410,'Standard Smelter Names'!$B$3:$E$187,4,FALSE))</f>
        <v/>
      </c>
      <c r="G1410" s="189"/>
      <c r="H1410" s="189"/>
      <c r="I1410" s="189"/>
      <c r="J1410" s="189"/>
      <c r="K1410" s="189"/>
      <c r="L1410" s="189"/>
      <c r="M1410" s="189"/>
      <c r="N1410" s="189"/>
      <c r="O1410" s="211"/>
      <c r="P1410" s="210"/>
    </row>
    <row r="1411" spans="2:16" s="191" customFormat="1" ht="15.75" x14ac:dyDescent="0.25">
      <c r="B1411" s="189"/>
      <c r="C1411" s="190"/>
      <c r="D1411" s="190" t="str">
        <f t="shared" si="42"/>
        <v/>
      </c>
      <c r="E1411" s="189" t="str">
        <f t="shared" si="43"/>
        <v/>
      </c>
      <c r="F1411" s="189" t="str">
        <f>IF(ISNA(VLOOKUP(D1411,'Standard Smelter Names'!$B$3:$E$187,4,FALSE)),"",VLOOKUP(D1411,'Standard Smelter Names'!$B$3:$E$187,4,FALSE))</f>
        <v/>
      </c>
      <c r="G1411" s="189"/>
      <c r="H1411" s="189"/>
      <c r="I1411" s="189"/>
      <c r="J1411" s="189"/>
      <c r="K1411" s="189"/>
      <c r="L1411" s="189"/>
      <c r="M1411" s="189"/>
      <c r="N1411" s="189"/>
      <c r="O1411" s="211"/>
      <c r="P1411" s="210"/>
    </row>
    <row r="1412" spans="2:16" s="191" customFormat="1" ht="15.75" x14ac:dyDescent="0.25">
      <c r="B1412" s="189"/>
      <c r="C1412" s="190"/>
      <c r="D1412" s="190" t="str">
        <f t="shared" si="42"/>
        <v/>
      </c>
      <c r="E1412" s="189" t="str">
        <f t="shared" si="43"/>
        <v/>
      </c>
      <c r="F1412" s="189" t="str">
        <f>IF(ISNA(VLOOKUP(D1412,'Standard Smelter Names'!$B$3:$E$187,4,FALSE)),"",VLOOKUP(D1412,'Standard Smelter Names'!$B$3:$E$187,4,FALSE))</f>
        <v/>
      </c>
      <c r="G1412" s="189"/>
      <c r="H1412" s="189"/>
      <c r="I1412" s="189"/>
      <c r="J1412" s="189"/>
      <c r="K1412" s="189"/>
      <c r="L1412" s="189"/>
      <c r="M1412" s="189"/>
      <c r="N1412" s="189"/>
      <c r="O1412" s="211"/>
      <c r="P1412" s="210"/>
    </row>
    <row r="1413" spans="2:16" s="191" customFormat="1" ht="15.75" x14ac:dyDescent="0.25">
      <c r="B1413" s="189"/>
      <c r="C1413" s="190"/>
      <c r="D1413" s="190" t="str">
        <f t="shared" ref="D1413:D1476" si="44">IF(ISNA(VLOOKUP(C1413,$G$2525:$I$2929,3,FALSE)),"",VLOOKUP(C1413,$G$2525:$I$2929,3,FALSE))</f>
        <v/>
      </c>
      <c r="E1413" s="189" t="str">
        <f t="shared" ref="E1413:E1476" si="45">IF(ISNA(VLOOKUP(C1413,$G$2525:$I$2929,2,FALSE)),"",VLOOKUP(C1413,$G$2525:$I$2929,2,FALSE))</f>
        <v/>
      </c>
      <c r="F1413" s="189" t="str">
        <f>IF(ISNA(VLOOKUP(D1413,'Standard Smelter Names'!$B$3:$E$187,4,FALSE)),"",VLOOKUP(D1413,'Standard Smelter Names'!$B$3:$E$187,4,FALSE))</f>
        <v/>
      </c>
      <c r="G1413" s="189"/>
      <c r="H1413" s="189"/>
      <c r="I1413" s="189"/>
      <c r="J1413" s="189"/>
      <c r="K1413" s="189"/>
      <c r="L1413" s="189"/>
      <c r="M1413" s="189"/>
      <c r="N1413" s="189"/>
      <c r="O1413" s="211"/>
      <c r="P1413" s="210"/>
    </row>
    <row r="1414" spans="2:16" s="191" customFormat="1" ht="15.75" x14ac:dyDescent="0.25">
      <c r="B1414" s="189"/>
      <c r="C1414" s="190"/>
      <c r="D1414" s="190" t="str">
        <f t="shared" si="44"/>
        <v/>
      </c>
      <c r="E1414" s="189" t="str">
        <f t="shared" si="45"/>
        <v/>
      </c>
      <c r="F1414" s="189" t="str">
        <f>IF(ISNA(VLOOKUP(D1414,'Standard Smelter Names'!$B$3:$E$187,4,FALSE)),"",VLOOKUP(D1414,'Standard Smelter Names'!$B$3:$E$187,4,FALSE))</f>
        <v/>
      </c>
      <c r="G1414" s="189"/>
      <c r="H1414" s="189"/>
      <c r="I1414" s="189"/>
      <c r="J1414" s="189"/>
      <c r="K1414" s="189"/>
      <c r="L1414" s="189"/>
      <c r="M1414" s="189"/>
      <c r="N1414" s="189"/>
      <c r="O1414" s="211"/>
      <c r="P1414" s="210"/>
    </row>
    <row r="1415" spans="2:16" s="191" customFormat="1" ht="15.75" x14ac:dyDescent="0.25">
      <c r="B1415" s="189"/>
      <c r="C1415" s="190"/>
      <c r="D1415" s="190" t="str">
        <f t="shared" si="44"/>
        <v/>
      </c>
      <c r="E1415" s="189" t="str">
        <f t="shared" si="45"/>
        <v/>
      </c>
      <c r="F1415" s="189" t="str">
        <f>IF(ISNA(VLOOKUP(D1415,'Standard Smelter Names'!$B$3:$E$187,4,FALSE)),"",VLOOKUP(D1415,'Standard Smelter Names'!$B$3:$E$187,4,FALSE))</f>
        <v/>
      </c>
      <c r="G1415" s="189"/>
      <c r="H1415" s="189"/>
      <c r="I1415" s="189"/>
      <c r="J1415" s="189"/>
      <c r="K1415" s="189"/>
      <c r="L1415" s="189"/>
      <c r="M1415" s="189"/>
      <c r="N1415" s="189"/>
      <c r="O1415" s="211"/>
      <c r="P1415" s="210"/>
    </row>
    <row r="1416" spans="2:16" s="191" customFormat="1" ht="15.75" x14ac:dyDescent="0.25">
      <c r="B1416" s="189"/>
      <c r="C1416" s="190"/>
      <c r="D1416" s="190" t="str">
        <f t="shared" si="44"/>
        <v/>
      </c>
      <c r="E1416" s="189" t="str">
        <f t="shared" si="45"/>
        <v/>
      </c>
      <c r="F1416" s="189" t="str">
        <f>IF(ISNA(VLOOKUP(D1416,'Standard Smelter Names'!$B$3:$E$187,4,FALSE)),"",VLOOKUP(D1416,'Standard Smelter Names'!$B$3:$E$187,4,FALSE))</f>
        <v/>
      </c>
      <c r="G1416" s="189"/>
      <c r="H1416" s="189"/>
      <c r="I1416" s="189"/>
      <c r="J1416" s="189"/>
      <c r="K1416" s="189"/>
      <c r="L1416" s="189"/>
      <c r="M1416" s="189"/>
      <c r="N1416" s="189"/>
      <c r="O1416" s="211"/>
      <c r="P1416" s="210"/>
    </row>
    <row r="1417" spans="2:16" s="191" customFormat="1" ht="15.75" x14ac:dyDescent="0.25">
      <c r="B1417" s="189"/>
      <c r="C1417" s="190"/>
      <c r="D1417" s="190" t="str">
        <f t="shared" si="44"/>
        <v/>
      </c>
      <c r="E1417" s="189" t="str">
        <f t="shared" si="45"/>
        <v/>
      </c>
      <c r="F1417" s="189" t="str">
        <f>IF(ISNA(VLOOKUP(D1417,'Standard Smelter Names'!$B$3:$E$187,4,FALSE)),"",VLOOKUP(D1417,'Standard Smelter Names'!$B$3:$E$187,4,FALSE))</f>
        <v/>
      </c>
      <c r="G1417" s="189"/>
      <c r="H1417" s="189"/>
      <c r="I1417" s="189"/>
      <c r="J1417" s="189"/>
      <c r="K1417" s="189"/>
      <c r="L1417" s="189"/>
      <c r="M1417" s="189"/>
      <c r="N1417" s="189"/>
      <c r="O1417" s="211"/>
      <c r="P1417" s="210"/>
    </row>
    <row r="1418" spans="2:16" s="191" customFormat="1" ht="15.75" x14ac:dyDescent="0.25">
      <c r="B1418" s="189"/>
      <c r="C1418" s="190"/>
      <c r="D1418" s="190" t="str">
        <f t="shared" si="44"/>
        <v/>
      </c>
      <c r="E1418" s="189" t="str">
        <f t="shared" si="45"/>
        <v/>
      </c>
      <c r="F1418" s="189" t="str">
        <f>IF(ISNA(VLOOKUP(D1418,'Standard Smelter Names'!$B$3:$E$187,4,FALSE)),"",VLOOKUP(D1418,'Standard Smelter Names'!$B$3:$E$187,4,FALSE))</f>
        <v/>
      </c>
      <c r="G1418" s="189"/>
      <c r="H1418" s="189"/>
      <c r="I1418" s="189"/>
      <c r="J1418" s="189"/>
      <c r="K1418" s="189"/>
      <c r="L1418" s="189"/>
      <c r="M1418" s="189"/>
      <c r="N1418" s="189"/>
      <c r="O1418" s="211"/>
      <c r="P1418" s="210"/>
    </row>
    <row r="1419" spans="2:16" s="191" customFormat="1" ht="15.75" x14ac:dyDescent="0.25">
      <c r="B1419" s="189"/>
      <c r="C1419" s="190"/>
      <c r="D1419" s="190" t="str">
        <f t="shared" si="44"/>
        <v/>
      </c>
      <c r="E1419" s="189" t="str">
        <f t="shared" si="45"/>
        <v/>
      </c>
      <c r="F1419" s="189" t="str">
        <f>IF(ISNA(VLOOKUP(D1419,'Standard Smelter Names'!$B$3:$E$187,4,FALSE)),"",VLOOKUP(D1419,'Standard Smelter Names'!$B$3:$E$187,4,FALSE))</f>
        <v/>
      </c>
      <c r="G1419" s="189"/>
      <c r="H1419" s="189"/>
      <c r="I1419" s="189"/>
      <c r="J1419" s="189"/>
      <c r="K1419" s="189"/>
      <c r="L1419" s="189"/>
      <c r="M1419" s="189"/>
      <c r="N1419" s="189"/>
      <c r="O1419" s="211"/>
      <c r="P1419" s="210"/>
    </row>
    <row r="1420" spans="2:16" s="191" customFormat="1" ht="15.75" x14ac:dyDescent="0.25">
      <c r="B1420" s="189"/>
      <c r="C1420" s="190"/>
      <c r="D1420" s="190" t="str">
        <f t="shared" si="44"/>
        <v/>
      </c>
      <c r="E1420" s="189" t="str">
        <f t="shared" si="45"/>
        <v/>
      </c>
      <c r="F1420" s="189" t="str">
        <f>IF(ISNA(VLOOKUP(D1420,'Standard Smelter Names'!$B$3:$E$187,4,FALSE)),"",VLOOKUP(D1420,'Standard Smelter Names'!$B$3:$E$187,4,FALSE))</f>
        <v/>
      </c>
      <c r="G1420" s="189"/>
      <c r="H1420" s="189"/>
      <c r="I1420" s="189"/>
      <c r="J1420" s="189"/>
      <c r="K1420" s="189"/>
      <c r="L1420" s="189"/>
      <c r="M1420" s="189"/>
      <c r="N1420" s="189"/>
      <c r="O1420" s="211"/>
      <c r="P1420" s="210"/>
    </row>
    <row r="1421" spans="2:16" s="191" customFormat="1" ht="15.75" x14ac:dyDescent="0.25">
      <c r="B1421" s="189"/>
      <c r="C1421" s="190"/>
      <c r="D1421" s="190" t="str">
        <f t="shared" si="44"/>
        <v/>
      </c>
      <c r="E1421" s="189" t="str">
        <f t="shared" si="45"/>
        <v/>
      </c>
      <c r="F1421" s="189" t="str">
        <f>IF(ISNA(VLOOKUP(D1421,'Standard Smelter Names'!$B$3:$E$187,4,FALSE)),"",VLOOKUP(D1421,'Standard Smelter Names'!$B$3:$E$187,4,FALSE))</f>
        <v/>
      </c>
      <c r="G1421" s="189"/>
      <c r="H1421" s="189"/>
      <c r="I1421" s="189"/>
      <c r="J1421" s="189"/>
      <c r="K1421" s="189"/>
      <c r="L1421" s="189"/>
      <c r="M1421" s="189"/>
      <c r="N1421" s="189"/>
      <c r="O1421" s="211"/>
      <c r="P1421" s="210"/>
    </row>
    <row r="1422" spans="2:16" s="191" customFormat="1" ht="15.75" x14ac:dyDescent="0.25">
      <c r="B1422" s="189"/>
      <c r="C1422" s="190"/>
      <c r="D1422" s="190" t="str">
        <f t="shared" si="44"/>
        <v/>
      </c>
      <c r="E1422" s="189" t="str">
        <f t="shared" si="45"/>
        <v/>
      </c>
      <c r="F1422" s="189" t="str">
        <f>IF(ISNA(VLOOKUP(D1422,'Standard Smelter Names'!$B$3:$E$187,4,FALSE)),"",VLOOKUP(D1422,'Standard Smelter Names'!$B$3:$E$187,4,FALSE))</f>
        <v/>
      </c>
      <c r="G1422" s="189"/>
      <c r="H1422" s="189"/>
      <c r="I1422" s="189"/>
      <c r="J1422" s="189"/>
      <c r="K1422" s="189"/>
      <c r="L1422" s="189"/>
      <c r="M1422" s="189"/>
      <c r="N1422" s="189"/>
      <c r="O1422" s="211"/>
      <c r="P1422" s="210"/>
    </row>
    <row r="1423" spans="2:16" s="191" customFormat="1" ht="15.75" x14ac:dyDescent="0.25">
      <c r="B1423" s="189"/>
      <c r="C1423" s="190"/>
      <c r="D1423" s="190" t="str">
        <f t="shared" si="44"/>
        <v/>
      </c>
      <c r="E1423" s="189" t="str">
        <f t="shared" si="45"/>
        <v/>
      </c>
      <c r="F1423" s="189" t="str">
        <f>IF(ISNA(VLOOKUP(D1423,'Standard Smelter Names'!$B$3:$E$187,4,FALSE)),"",VLOOKUP(D1423,'Standard Smelter Names'!$B$3:$E$187,4,FALSE))</f>
        <v/>
      </c>
      <c r="G1423" s="189"/>
      <c r="H1423" s="189"/>
      <c r="I1423" s="189"/>
      <c r="J1423" s="189"/>
      <c r="K1423" s="189"/>
      <c r="L1423" s="189"/>
      <c r="M1423" s="189"/>
      <c r="N1423" s="189"/>
      <c r="O1423" s="211"/>
      <c r="P1423" s="210"/>
    </row>
    <row r="1424" spans="2:16" s="191" customFormat="1" ht="15.75" x14ac:dyDescent="0.25">
      <c r="B1424" s="189"/>
      <c r="C1424" s="190"/>
      <c r="D1424" s="190" t="str">
        <f t="shared" si="44"/>
        <v/>
      </c>
      <c r="E1424" s="189" t="str">
        <f t="shared" si="45"/>
        <v/>
      </c>
      <c r="F1424" s="189" t="str">
        <f>IF(ISNA(VLOOKUP(D1424,'Standard Smelter Names'!$B$3:$E$187,4,FALSE)),"",VLOOKUP(D1424,'Standard Smelter Names'!$B$3:$E$187,4,FALSE))</f>
        <v/>
      </c>
      <c r="G1424" s="189"/>
      <c r="H1424" s="189"/>
      <c r="I1424" s="189"/>
      <c r="J1424" s="189"/>
      <c r="K1424" s="189"/>
      <c r="L1424" s="189"/>
      <c r="M1424" s="189"/>
      <c r="N1424" s="189"/>
      <c r="O1424" s="211"/>
      <c r="P1424" s="210"/>
    </row>
    <row r="1425" spans="2:16" s="191" customFormat="1" ht="15.75" x14ac:dyDescent="0.25">
      <c r="B1425" s="189"/>
      <c r="C1425" s="190"/>
      <c r="D1425" s="190" t="str">
        <f t="shared" si="44"/>
        <v/>
      </c>
      <c r="E1425" s="189" t="str">
        <f t="shared" si="45"/>
        <v/>
      </c>
      <c r="F1425" s="189" t="str">
        <f>IF(ISNA(VLOOKUP(D1425,'Standard Smelter Names'!$B$3:$E$187,4,FALSE)),"",VLOOKUP(D1425,'Standard Smelter Names'!$B$3:$E$187,4,FALSE))</f>
        <v/>
      </c>
      <c r="G1425" s="189"/>
      <c r="H1425" s="189"/>
      <c r="I1425" s="189"/>
      <c r="J1425" s="189"/>
      <c r="K1425" s="189"/>
      <c r="L1425" s="189"/>
      <c r="M1425" s="189"/>
      <c r="N1425" s="189"/>
      <c r="O1425" s="211"/>
      <c r="P1425" s="210"/>
    </row>
    <row r="1426" spans="2:16" s="191" customFormat="1" ht="15.75" x14ac:dyDescent="0.25">
      <c r="B1426" s="189"/>
      <c r="C1426" s="190"/>
      <c r="D1426" s="190" t="str">
        <f t="shared" si="44"/>
        <v/>
      </c>
      <c r="E1426" s="189" t="str">
        <f t="shared" si="45"/>
        <v/>
      </c>
      <c r="F1426" s="189" t="str">
        <f>IF(ISNA(VLOOKUP(D1426,'Standard Smelter Names'!$B$3:$E$187,4,FALSE)),"",VLOOKUP(D1426,'Standard Smelter Names'!$B$3:$E$187,4,FALSE))</f>
        <v/>
      </c>
      <c r="G1426" s="189"/>
      <c r="H1426" s="189"/>
      <c r="I1426" s="189"/>
      <c r="J1426" s="189"/>
      <c r="K1426" s="189"/>
      <c r="L1426" s="189"/>
      <c r="M1426" s="189"/>
      <c r="N1426" s="189"/>
      <c r="O1426" s="211"/>
      <c r="P1426" s="210"/>
    </row>
    <row r="1427" spans="2:16" s="191" customFormat="1" ht="15.75" x14ac:dyDescent="0.25">
      <c r="B1427" s="189"/>
      <c r="C1427" s="190"/>
      <c r="D1427" s="190" t="str">
        <f t="shared" si="44"/>
        <v/>
      </c>
      <c r="E1427" s="189" t="str">
        <f t="shared" si="45"/>
        <v/>
      </c>
      <c r="F1427" s="189" t="str">
        <f>IF(ISNA(VLOOKUP(D1427,'Standard Smelter Names'!$B$3:$E$187,4,FALSE)),"",VLOOKUP(D1427,'Standard Smelter Names'!$B$3:$E$187,4,FALSE))</f>
        <v/>
      </c>
      <c r="G1427" s="189"/>
      <c r="H1427" s="189"/>
      <c r="I1427" s="189"/>
      <c r="J1427" s="189"/>
      <c r="K1427" s="189"/>
      <c r="L1427" s="189"/>
      <c r="M1427" s="189"/>
      <c r="N1427" s="189"/>
      <c r="O1427" s="211"/>
      <c r="P1427" s="210"/>
    </row>
    <row r="1428" spans="2:16" s="191" customFormat="1" ht="15.75" x14ac:dyDescent="0.25">
      <c r="B1428" s="189"/>
      <c r="C1428" s="190"/>
      <c r="D1428" s="190" t="str">
        <f t="shared" si="44"/>
        <v/>
      </c>
      <c r="E1428" s="189" t="str">
        <f t="shared" si="45"/>
        <v/>
      </c>
      <c r="F1428" s="189" t="str">
        <f>IF(ISNA(VLOOKUP(D1428,'Standard Smelter Names'!$B$3:$E$187,4,FALSE)),"",VLOOKUP(D1428,'Standard Smelter Names'!$B$3:$E$187,4,FALSE))</f>
        <v/>
      </c>
      <c r="G1428" s="189"/>
      <c r="H1428" s="189"/>
      <c r="I1428" s="189"/>
      <c r="J1428" s="189"/>
      <c r="K1428" s="189"/>
      <c r="L1428" s="189"/>
      <c r="M1428" s="189"/>
      <c r="N1428" s="189"/>
      <c r="O1428" s="211"/>
      <c r="P1428" s="210"/>
    </row>
    <row r="1429" spans="2:16" s="191" customFormat="1" ht="15.75" x14ac:dyDescent="0.25">
      <c r="B1429" s="189"/>
      <c r="C1429" s="190"/>
      <c r="D1429" s="190" t="str">
        <f t="shared" si="44"/>
        <v/>
      </c>
      <c r="E1429" s="189" t="str">
        <f t="shared" si="45"/>
        <v/>
      </c>
      <c r="F1429" s="189" t="str">
        <f>IF(ISNA(VLOOKUP(D1429,'Standard Smelter Names'!$B$3:$E$187,4,FALSE)),"",VLOOKUP(D1429,'Standard Smelter Names'!$B$3:$E$187,4,FALSE))</f>
        <v/>
      </c>
      <c r="G1429" s="189"/>
      <c r="H1429" s="189"/>
      <c r="I1429" s="189"/>
      <c r="J1429" s="189"/>
      <c r="K1429" s="189"/>
      <c r="L1429" s="189"/>
      <c r="M1429" s="189"/>
      <c r="N1429" s="189"/>
      <c r="O1429" s="211"/>
      <c r="P1429" s="210"/>
    </row>
    <row r="1430" spans="2:16" s="191" customFormat="1" ht="15.75" x14ac:dyDescent="0.25">
      <c r="B1430" s="189"/>
      <c r="C1430" s="190"/>
      <c r="D1430" s="190" t="str">
        <f t="shared" si="44"/>
        <v/>
      </c>
      <c r="E1430" s="189" t="str">
        <f t="shared" si="45"/>
        <v/>
      </c>
      <c r="F1430" s="189" t="str">
        <f>IF(ISNA(VLOOKUP(D1430,'Standard Smelter Names'!$B$3:$E$187,4,FALSE)),"",VLOOKUP(D1430,'Standard Smelter Names'!$B$3:$E$187,4,FALSE))</f>
        <v/>
      </c>
      <c r="G1430" s="189"/>
      <c r="H1430" s="189"/>
      <c r="I1430" s="189"/>
      <c r="J1430" s="189"/>
      <c r="K1430" s="189"/>
      <c r="L1430" s="189"/>
      <c r="M1430" s="189"/>
      <c r="N1430" s="189"/>
      <c r="O1430" s="211"/>
      <c r="P1430" s="210"/>
    </row>
    <row r="1431" spans="2:16" s="191" customFormat="1" ht="15.75" x14ac:dyDescent="0.25">
      <c r="B1431" s="189"/>
      <c r="C1431" s="190"/>
      <c r="D1431" s="190" t="str">
        <f t="shared" si="44"/>
        <v/>
      </c>
      <c r="E1431" s="189" t="str">
        <f t="shared" si="45"/>
        <v/>
      </c>
      <c r="F1431" s="189" t="str">
        <f>IF(ISNA(VLOOKUP(D1431,'Standard Smelter Names'!$B$3:$E$187,4,FALSE)),"",VLOOKUP(D1431,'Standard Smelter Names'!$B$3:$E$187,4,FALSE))</f>
        <v/>
      </c>
      <c r="G1431" s="189"/>
      <c r="H1431" s="189"/>
      <c r="I1431" s="189"/>
      <c r="J1431" s="189"/>
      <c r="K1431" s="189"/>
      <c r="L1431" s="189"/>
      <c r="M1431" s="189"/>
      <c r="N1431" s="189"/>
      <c r="O1431" s="211"/>
      <c r="P1431" s="210"/>
    </row>
    <row r="1432" spans="2:16" s="191" customFormat="1" ht="15.75" x14ac:dyDescent="0.25">
      <c r="B1432" s="189"/>
      <c r="C1432" s="190"/>
      <c r="D1432" s="190" t="str">
        <f t="shared" si="44"/>
        <v/>
      </c>
      <c r="E1432" s="189" t="str">
        <f t="shared" si="45"/>
        <v/>
      </c>
      <c r="F1432" s="189" t="str">
        <f>IF(ISNA(VLOOKUP(D1432,'Standard Smelter Names'!$B$3:$E$187,4,FALSE)),"",VLOOKUP(D1432,'Standard Smelter Names'!$B$3:$E$187,4,FALSE))</f>
        <v/>
      </c>
      <c r="G1432" s="189"/>
      <c r="H1432" s="189"/>
      <c r="I1432" s="189"/>
      <c r="J1432" s="189"/>
      <c r="K1432" s="189"/>
      <c r="L1432" s="189"/>
      <c r="M1432" s="189"/>
      <c r="N1432" s="189"/>
      <c r="O1432" s="211"/>
      <c r="P1432" s="210"/>
    </row>
    <row r="1433" spans="2:16" s="191" customFormat="1" ht="15.75" x14ac:dyDescent="0.25">
      <c r="B1433" s="189"/>
      <c r="C1433" s="190"/>
      <c r="D1433" s="190" t="str">
        <f t="shared" si="44"/>
        <v/>
      </c>
      <c r="E1433" s="189" t="str">
        <f t="shared" si="45"/>
        <v/>
      </c>
      <c r="F1433" s="189" t="str">
        <f>IF(ISNA(VLOOKUP(D1433,'Standard Smelter Names'!$B$3:$E$187,4,FALSE)),"",VLOOKUP(D1433,'Standard Smelter Names'!$B$3:$E$187,4,FALSE))</f>
        <v/>
      </c>
      <c r="G1433" s="189"/>
      <c r="H1433" s="189"/>
      <c r="I1433" s="189"/>
      <c r="J1433" s="189"/>
      <c r="K1433" s="189"/>
      <c r="L1433" s="189"/>
      <c r="M1433" s="189"/>
      <c r="N1433" s="189"/>
      <c r="O1433" s="211"/>
      <c r="P1433" s="210"/>
    </row>
    <row r="1434" spans="2:16" s="191" customFormat="1" ht="15.75" x14ac:dyDescent="0.25">
      <c r="B1434" s="189"/>
      <c r="C1434" s="190"/>
      <c r="D1434" s="190" t="str">
        <f t="shared" si="44"/>
        <v/>
      </c>
      <c r="E1434" s="189" t="str">
        <f t="shared" si="45"/>
        <v/>
      </c>
      <c r="F1434" s="189" t="str">
        <f>IF(ISNA(VLOOKUP(D1434,'Standard Smelter Names'!$B$3:$E$187,4,FALSE)),"",VLOOKUP(D1434,'Standard Smelter Names'!$B$3:$E$187,4,FALSE))</f>
        <v/>
      </c>
      <c r="G1434" s="189"/>
      <c r="H1434" s="189"/>
      <c r="I1434" s="189"/>
      <c r="J1434" s="189"/>
      <c r="K1434" s="189"/>
      <c r="L1434" s="189"/>
      <c r="M1434" s="189"/>
      <c r="N1434" s="189"/>
      <c r="O1434" s="211"/>
      <c r="P1434" s="210"/>
    </row>
    <row r="1435" spans="2:16" s="191" customFormat="1" ht="15.75" x14ac:dyDescent="0.25">
      <c r="B1435" s="189"/>
      <c r="C1435" s="190"/>
      <c r="D1435" s="190" t="str">
        <f t="shared" si="44"/>
        <v/>
      </c>
      <c r="E1435" s="189" t="str">
        <f t="shared" si="45"/>
        <v/>
      </c>
      <c r="F1435" s="189" t="str">
        <f>IF(ISNA(VLOOKUP(D1435,'Standard Smelter Names'!$B$3:$E$187,4,FALSE)),"",VLOOKUP(D1435,'Standard Smelter Names'!$B$3:$E$187,4,FALSE))</f>
        <v/>
      </c>
      <c r="G1435" s="189"/>
      <c r="H1435" s="189"/>
      <c r="I1435" s="189"/>
      <c r="J1435" s="189"/>
      <c r="K1435" s="189"/>
      <c r="L1435" s="189"/>
      <c r="M1435" s="189"/>
      <c r="N1435" s="189"/>
      <c r="O1435" s="211"/>
      <c r="P1435" s="210"/>
    </row>
    <row r="1436" spans="2:16" s="191" customFormat="1" ht="15.75" x14ac:dyDescent="0.25">
      <c r="B1436" s="189"/>
      <c r="C1436" s="190"/>
      <c r="D1436" s="190" t="str">
        <f t="shared" si="44"/>
        <v/>
      </c>
      <c r="E1436" s="189" t="str">
        <f t="shared" si="45"/>
        <v/>
      </c>
      <c r="F1436" s="189" t="str">
        <f>IF(ISNA(VLOOKUP(D1436,'Standard Smelter Names'!$B$3:$E$187,4,FALSE)),"",VLOOKUP(D1436,'Standard Smelter Names'!$B$3:$E$187,4,FALSE))</f>
        <v/>
      </c>
      <c r="G1436" s="189"/>
      <c r="H1436" s="189"/>
      <c r="I1436" s="189"/>
      <c r="J1436" s="189"/>
      <c r="K1436" s="189"/>
      <c r="L1436" s="189"/>
      <c r="M1436" s="189"/>
      <c r="N1436" s="189"/>
      <c r="O1436" s="211"/>
      <c r="P1436" s="210"/>
    </row>
    <row r="1437" spans="2:16" s="191" customFormat="1" ht="15.75" x14ac:dyDescent="0.25">
      <c r="B1437" s="189"/>
      <c r="C1437" s="190"/>
      <c r="D1437" s="190" t="str">
        <f t="shared" si="44"/>
        <v/>
      </c>
      <c r="E1437" s="189" t="str">
        <f t="shared" si="45"/>
        <v/>
      </c>
      <c r="F1437" s="189" t="str">
        <f>IF(ISNA(VLOOKUP(D1437,'Standard Smelter Names'!$B$3:$E$187,4,FALSE)),"",VLOOKUP(D1437,'Standard Smelter Names'!$B$3:$E$187,4,FALSE))</f>
        <v/>
      </c>
      <c r="G1437" s="189"/>
      <c r="H1437" s="189"/>
      <c r="I1437" s="189"/>
      <c r="J1437" s="189"/>
      <c r="K1437" s="189"/>
      <c r="L1437" s="189"/>
      <c r="M1437" s="189"/>
      <c r="N1437" s="189"/>
      <c r="O1437" s="211"/>
      <c r="P1437" s="210"/>
    </row>
    <row r="1438" spans="2:16" s="191" customFormat="1" ht="15.75" x14ac:dyDescent="0.25">
      <c r="B1438" s="189"/>
      <c r="C1438" s="190"/>
      <c r="D1438" s="190" t="str">
        <f t="shared" si="44"/>
        <v/>
      </c>
      <c r="E1438" s="189" t="str">
        <f t="shared" si="45"/>
        <v/>
      </c>
      <c r="F1438" s="189" t="str">
        <f>IF(ISNA(VLOOKUP(D1438,'Standard Smelter Names'!$B$3:$E$187,4,FALSE)),"",VLOOKUP(D1438,'Standard Smelter Names'!$B$3:$E$187,4,FALSE))</f>
        <v/>
      </c>
      <c r="G1438" s="189"/>
      <c r="H1438" s="189"/>
      <c r="I1438" s="189"/>
      <c r="J1438" s="189"/>
      <c r="K1438" s="189"/>
      <c r="L1438" s="189"/>
      <c r="M1438" s="189"/>
      <c r="N1438" s="189"/>
      <c r="O1438" s="211"/>
      <c r="P1438" s="210"/>
    </row>
    <row r="1439" spans="2:16" s="191" customFormat="1" ht="15.75" x14ac:dyDescent="0.25">
      <c r="B1439" s="189"/>
      <c r="C1439" s="190"/>
      <c r="D1439" s="190" t="str">
        <f t="shared" si="44"/>
        <v/>
      </c>
      <c r="E1439" s="189" t="str">
        <f t="shared" si="45"/>
        <v/>
      </c>
      <c r="F1439" s="189" t="str">
        <f>IF(ISNA(VLOOKUP(D1439,'Standard Smelter Names'!$B$3:$E$187,4,FALSE)),"",VLOOKUP(D1439,'Standard Smelter Names'!$B$3:$E$187,4,FALSE))</f>
        <v/>
      </c>
      <c r="G1439" s="189"/>
      <c r="H1439" s="189"/>
      <c r="I1439" s="189"/>
      <c r="J1439" s="189"/>
      <c r="K1439" s="189"/>
      <c r="L1439" s="189"/>
      <c r="M1439" s="189"/>
      <c r="N1439" s="189"/>
      <c r="O1439" s="211"/>
      <c r="P1439" s="210"/>
    </row>
    <row r="1440" spans="2:16" s="191" customFormat="1" ht="15.75" x14ac:dyDescent="0.25">
      <c r="B1440" s="189"/>
      <c r="C1440" s="190"/>
      <c r="D1440" s="190" t="str">
        <f t="shared" si="44"/>
        <v/>
      </c>
      <c r="E1440" s="189" t="str">
        <f t="shared" si="45"/>
        <v/>
      </c>
      <c r="F1440" s="189" t="str">
        <f>IF(ISNA(VLOOKUP(D1440,'Standard Smelter Names'!$B$3:$E$187,4,FALSE)),"",VLOOKUP(D1440,'Standard Smelter Names'!$B$3:$E$187,4,FALSE))</f>
        <v/>
      </c>
      <c r="G1440" s="189"/>
      <c r="H1440" s="189"/>
      <c r="I1440" s="189"/>
      <c r="J1440" s="189"/>
      <c r="K1440" s="189"/>
      <c r="L1440" s="189"/>
      <c r="M1440" s="189"/>
      <c r="N1440" s="189"/>
      <c r="O1440" s="211"/>
      <c r="P1440" s="210"/>
    </row>
    <row r="1441" spans="2:16" s="191" customFormat="1" ht="15.75" x14ac:dyDescent="0.25">
      <c r="B1441" s="189"/>
      <c r="C1441" s="190"/>
      <c r="D1441" s="190" t="str">
        <f t="shared" si="44"/>
        <v/>
      </c>
      <c r="E1441" s="189" t="str">
        <f t="shared" si="45"/>
        <v/>
      </c>
      <c r="F1441" s="189" t="str">
        <f>IF(ISNA(VLOOKUP(D1441,'Standard Smelter Names'!$B$3:$E$187,4,FALSE)),"",VLOOKUP(D1441,'Standard Smelter Names'!$B$3:$E$187,4,FALSE))</f>
        <v/>
      </c>
      <c r="G1441" s="189"/>
      <c r="H1441" s="189"/>
      <c r="I1441" s="189"/>
      <c r="J1441" s="189"/>
      <c r="K1441" s="189"/>
      <c r="L1441" s="189"/>
      <c r="M1441" s="189"/>
      <c r="N1441" s="189"/>
      <c r="O1441" s="211"/>
      <c r="P1441" s="210"/>
    </row>
    <row r="1442" spans="2:16" s="191" customFormat="1" ht="15.75" x14ac:dyDescent="0.25">
      <c r="B1442" s="189"/>
      <c r="C1442" s="190"/>
      <c r="D1442" s="190" t="str">
        <f t="shared" si="44"/>
        <v/>
      </c>
      <c r="E1442" s="189" t="str">
        <f t="shared" si="45"/>
        <v/>
      </c>
      <c r="F1442" s="189" t="str">
        <f>IF(ISNA(VLOOKUP(D1442,'Standard Smelter Names'!$B$3:$E$187,4,FALSE)),"",VLOOKUP(D1442,'Standard Smelter Names'!$B$3:$E$187,4,FALSE))</f>
        <v/>
      </c>
      <c r="G1442" s="189"/>
      <c r="H1442" s="189"/>
      <c r="I1442" s="189"/>
      <c r="J1442" s="189"/>
      <c r="K1442" s="189"/>
      <c r="L1442" s="189"/>
      <c r="M1442" s="189"/>
      <c r="N1442" s="189"/>
      <c r="O1442" s="211"/>
      <c r="P1442" s="210"/>
    </row>
    <row r="1443" spans="2:16" s="191" customFormat="1" ht="15.75" x14ac:dyDescent="0.25">
      <c r="B1443" s="189"/>
      <c r="C1443" s="190"/>
      <c r="D1443" s="190" t="str">
        <f t="shared" si="44"/>
        <v/>
      </c>
      <c r="E1443" s="189" t="str">
        <f t="shared" si="45"/>
        <v/>
      </c>
      <c r="F1443" s="189" t="str">
        <f>IF(ISNA(VLOOKUP(D1443,'Standard Smelter Names'!$B$3:$E$187,4,FALSE)),"",VLOOKUP(D1443,'Standard Smelter Names'!$B$3:$E$187,4,FALSE))</f>
        <v/>
      </c>
      <c r="G1443" s="189"/>
      <c r="H1443" s="189"/>
      <c r="I1443" s="189"/>
      <c r="J1443" s="189"/>
      <c r="K1443" s="189"/>
      <c r="L1443" s="189"/>
      <c r="M1443" s="189"/>
      <c r="N1443" s="189"/>
      <c r="O1443" s="211"/>
      <c r="P1443" s="210"/>
    </row>
    <row r="1444" spans="2:16" s="191" customFormat="1" ht="15.75" x14ac:dyDescent="0.25">
      <c r="B1444" s="189"/>
      <c r="C1444" s="190"/>
      <c r="D1444" s="190" t="str">
        <f t="shared" si="44"/>
        <v/>
      </c>
      <c r="E1444" s="189" t="str">
        <f t="shared" si="45"/>
        <v/>
      </c>
      <c r="F1444" s="189" t="str">
        <f>IF(ISNA(VLOOKUP(D1444,'Standard Smelter Names'!$B$3:$E$187,4,FALSE)),"",VLOOKUP(D1444,'Standard Smelter Names'!$B$3:$E$187,4,FALSE))</f>
        <v/>
      </c>
      <c r="G1444" s="189"/>
      <c r="H1444" s="189"/>
      <c r="I1444" s="189"/>
      <c r="J1444" s="189"/>
      <c r="K1444" s="189"/>
      <c r="L1444" s="189"/>
      <c r="M1444" s="189"/>
      <c r="N1444" s="189"/>
      <c r="O1444" s="211"/>
      <c r="P1444" s="210"/>
    </row>
    <row r="1445" spans="2:16" s="191" customFormat="1" ht="15.75" x14ac:dyDescent="0.25">
      <c r="B1445" s="189"/>
      <c r="C1445" s="190"/>
      <c r="D1445" s="190" t="str">
        <f t="shared" si="44"/>
        <v/>
      </c>
      <c r="E1445" s="189" t="str">
        <f t="shared" si="45"/>
        <v/>
      </c>
      <c r="F1445" s="189" t="str">
        <f>IF(ISNA(VLOOKUP(D1445,'Standard Smelter Names'!$B$3:$E$187,4,FALSE)),"",VLOOKUP(D1445,'Standard Smelter Names'!$B$3:$E$187,4,FALSE))</f>
        <v/>
      </c>
      <c r="G1445" s="189"/>
      <c r="H1445" s="189"/>
      <c r="I1445" s="189"/>
      <c r="J1445" s="189"/>
      <c r="K1445" s="189"/>
      <c r="L1445" s="189"/>
      <c r="M1445" s="189"/>
      <c r="N1445" s="189"/>
      <c r="O1445" s="211"/>
      <c r="P1445" s="210"/>
    </row>
    <row r="1446" spans="2:16" s="191" customFormat="1" ht="15.75" x14ac:dyDescent="0.25">
      <c r="B1446" s="189"/>
      <c r="C1446" s="190"/>
      <c r="D1446" s="190" t="str">
        <f t="shared" si="44"/>
        <v/>
      </c>
      <c r="E1446" s="189" t="str">
        <f t="shared" si="45"/>
        <v/>
      </c>
      <c r="F1446" s="189" t="str">
        <f>IF(ISNA(VLOOKUP(D1446,'Standard Smelter Names'!$B$3:$E$187,4,FALSE)),"",VLOOKUP(D1446,'Standard Smelter Names'!$B$3:$E$187,4,FALSE))</f>
        <v/>
      </c>
      <c r="G1446" s="189"/>
      <c r="H1446" s="189"/>
      <c r="I1446" s="189"/>
      <c r="J1446" s="189"/>
      <c r="K1446" s="189"/>
      <c r="L1446" s="189"/>
      <c r="M1446" s="189"/>
      <c r="N1446" s="189"/>
      <c r="O1446" s="211"/>
      <c r="P1446" s="210"/>
    </row>
    <row r="1447" spans="2:16" s="191" customFormat="1" ht="15.75" x14ac:dyDescent="0.25">
      <c r="B1447" s="189"/>
      <c r="C1447" s="190"/>
      <c r="D1447" s="190" t="str">
        <f t="shared" si="44"/>
        <v/>
      </c>
      <c r="E1447" s="189" t="str">
        <f t="shared" si="45"/>
        <v/>
      </c>
      <c r="F1447" s="189" t="str">
        <f>IF(ISNA(VLOOKUP(D1447,'Standard Smelter Names'!$B$3:$E$187,4,FALSE)),"",VLOOKUP(D1447,'Standard Smelter Names'!$B$3:$E$187,4,FALSE))</f>
        <v/>
      </c>
      <c r="G1447" s="189"/>
      <c r="H1447" s="189"/>
      <c r="I1447" s="189"/>
      <c r="J1447" s="189"/>
      <c r="K1447" s="189"/>
      <c r="L1447" s="189"/>
      <c r="M1447" s="189"/>
      <c r="N1447" s="189"/>
      <c r="O1447" s="211"/>
      <c r="P1447" s="210"/>
    </row>
    <row r="1448" spans="2:16" s="191" customFormat="1" ht="15.75" x14ac:dyDescent="0.25">
      <c r="B1448" s="189"/>
      <c r="C1448" s="190"/>
      <c r="D1448" s="190" t="str">
        <f t="shared" si="44"/>
        <v/>
      </c>
      <c r="E1448" s="189" t="str">
        <f t="shared" si="45"/>
        <v/>
      </c>
      <c r="F1448" s="189" t="str">
        <f>IF(ISNA(VLOOKUP(D1448,'Standard Smelter Names'!$B$3:$E$187,4,FALSE)),"",VLOOKUP(D1448,'Standard Smelter Names'!$B$3:$E$187,4,FALSE))</f>
        <v/>
      </c>
      <c r="G1448" s="189"/>
      <c r="H1448" s="189"/>
      <c r="I1448" s="189"/>
      <c r="J1448" s="189"/>
      <c r="K1448" s="189"/>
      <c r="L1448" s="189"/>
      <c r="M1448" s="189"/>
      <c r="N1448" s="189"/>
      <c r="O1448" s="211"/>
      <c r="P1448" s="210"/>
    </row>
    <row r="1449" spans="2:16" s="191" customFormat="1" ht="15.75" x14ac:dyDescent="0.25">
      <c r="B1449" s="189"/>
      <c r="C1449" s="190"/>
      <c r="D1449" s="190" t="str">
        <f t="shared" si="44"/>
        <v/>
      </c>
      <c r="E1449" s="189" t="str">
        <f t="shared" si="45"/>
        <v/>
      </c>
      <c r="F1449" s="189" t="str">
        <f>IF(ISNA(VLOOKUP(D1449,'Standard Smelter Names'!$B$3:$E$187,4,FALSE)),"",VLOOKUP(D1449,'Standard Smelter Names'!$B$3:$E$187,4,FALSE))</f>
        <v/>
      </c>
      <c r="G1449" s="189"/>
      <c r="H1449" s="189"/>
      <c r="I1449" s="189"/>
      <c r="J1449" s="189"/>
      <c r="K1449" s="189"/>
      <c r="L1449" s="189"/>
      <c r="M1449" s="189"/>
      <c r="N1449" s="189"/>
      <c r="O1449" s="211"/>
      <c r="P1449" s="210"/>
    </row>
    <row r="1450" spans="2:16" s="191" customFormat="1" ht="15.75" x14ac:dyDescent="0.25">
      <c r="B1450" s="189"/>
      <c r="C1450" s="190"/>
      <c r="D1450" s="190" t="str">
        <f t="shared" si="44"/>
        <v/>
      </c>
      <c r="E1450" s="189" t="str">
        <f t="shared" si="45"/>
        <v/>
      </c>
      <c r="F1450" s="189" t="str">
        <f>IF(ISNA(VLOOKUP(D1450,'Standard Smelter Names'!$B$3:$E$187,4,FALSE)),"",VLOOKUP(D1450,'Standard Smelter Names'!$B$3:$E$187,4,FALSE))</f>
        <v/>
      </c>
      <c r="G1450" s="189"/>
      <c r="H1450" s="189"/>
      <c r="I1450" s="189"/>
      <c r="J1450" s="189"/>
      <c r="K1450" s="189"/>
      <c r="L1450" s="189"/>
      <c r="M1450" s="189"/>
      <c r="N1450" s="189"/>
      <c r="O1450" s="211"/>
      <c r="P1450" s="210"/>
    </row>
    <row r="1451" spans="2:16" s="191" customFormat="1" ht="15.75" x14ac:dyDescent="0.25">
      <c r="B1451" s="189"/>
      <c r="C1451" s="190"/>
      <c r="D1451" s="190" t="str">
        <f t="shared" si="44"/>
        <v/>
      </c>
      <c r="E1451" s="189" t="str">
        <f t="shared" si="45"/>
        <v/>
      </c>
      <c r="F1451" s="189" t="str">
        <f>IF(ISNA(VLOOKUP(D1451,'Standard Smelter Names'!$B$3:$E$187,4,FALSE)),"",VLOOKUP(D1451,'Standard Smelter Names'!$B$3:$E$187,4,FALSE))</f>
        <v/>
      </c>
      <c r="G1451" s="189"/>
      <c r="H1451" s="189"/>
      <c r="I1451" s="189"/>
      <c r="J1451" s="189"/>
      <c r="K1451" s="189"/>
      <c r="L1451" s="189"/>
      <c r="M1451" s="189"/>
      <c r="N1451" s="189"/>
      <c r="O1451" s="211"/>
      <c r="P1451" s="210"/>
    </row>
    <row r="1452" spans="2:16" s="191" customFormat="1" ht="15.75" x14ac:dyDescent="0.25">
      <c r="B1452" s="189"/>
      <c r="C1452" s="190"/>
      <c r="D1452" s="190" t="str">
        <f t="shared" si="44"/>
        <v/>
      </c>
      <c r="E1452" s="189" t="str">
        <f t="shared" si="45"/>
        <v/>
      </c>
      <c r="F1452" s="189" t="str">
        <f>IF(ISNA(VLOOKUP(D1452,'Standard Smelter Names'!$B$3:$E$187,4,FALSE)),"",VLOOKUP(D1452,'Standard Smelter Names'!$B$3:$E$187,4,FALSE))</f>
        <v/>
      </c>
      <c r="G1452" s="189"/>
      <c r="H1452" s="189"/>
      <c r="I1452" s="189"/>
      <c r="J1452" s="189"/>
      <c r="K1452" s="189"/>
      <c r="L1452" s="189"/>
      <c r="M1452" s="189"/>
      <c r="N1452" s="189"/>
      <c r="O1452" s="211"/>
      <c r="P1452" s="210"/>
    </row>
    <row r="1453" spans="2:16" s="191" customFormat="1" ht="15.75" x14ac:dyDescent="0.25">
      <c r="B1453" s="189"/>
      <c r="C1453" s="190"/>
      <c r="D1453" s="190" t="str">
        <f t="shared" si="44"/>
        <v/>
      </c>
      <c r="E1453" s="189" t="str">
        <f t="shared" si="45"/>
        <v/>
      </c>
      <c r="F1453" s="189" t="str">
        <f>IF(ISNA(VLOOKUP(D1453,'Standard Smelter Names'!$B$3:$E$187,4,FALSE)),"",VLOOKUP(D1453,'Standard Smelter Names'!$B$3:$E$187,4,FALSE))</f>
        <v/>
      </c>
      <c r="G1453" s="189"/>
      <c r="H1453" s="189"/>
      <c r="I1453" s="189"/>
      <c r="J1453" s="189"/>
      <c r="K1453" s="189"/>
      <c r="L1453" s="189"/>
      <c r="M1453" s="189"/>
      <c r="N1453" s="189"/>
      <c r="O1453" s="211"/>
      <c r="P1453" s="210"/>
    </row>
    <row r="1454" spans="2:16" s="191" customFormat="1" ht="15.75" x14ac:dyDescent="0.25">
      <c r="B1454" s="189"/>
      <c r="C1454" s="190"/>
      <c r="D1454" s="190" t="str">
        <f t="shared" si="44"/>
        <v/>
      </c>
      <c r="E1454" s="189" t="str">
        <f t="shared" si="45"/>
        <v/>
      </c>
      <c r="F1454" s="189" t="str">
        <f>IF(ISNA(VLOOKUP(D1454,'Standard Smelter Names'!$B$3:$E$187,4,FALSE)),"",VLOOKUP(D1454,'Standard Smelter Names'!$B$3:$E$187,4,FALSE))</f>
        <v/>
      </c>
      <c r="G1454" s="189"/>
      <c r="H1454" s="189"/>
      <c r="I1454" s="189"/>
      <c r="J1454" s="189"/>
      <c r="K1454" s="189"/>
      <c r="L1454" s="189"/>
      <c r="M1454" s="189"/>
      <c r="N1454" s="189"/>
      <c r="O1454" s="211"/>
      <c r="P1454" s="210"/>
    </row>
    <row r="1455" spans="2:16" s="191" customFormat="1" ht="15.75" x14ac:dyDescent="0.25">
      <c r="B1455" s="189"/>
      <c r="C1455" s="190"/>
      <c r="D1455" s="190" t="str">
        <f t="shared" si="44"/>
        <v/>
      </c>
      <c r="E1455" s="189" t="str">
        <f t="shared" si="45"/>
        <v/>
      </c>
      <c r="F1455" s="189" t="str">
        <f>IF(ISNA(VLOOKUP(D1455,'Standard Smelter Names'!$B$3:$E$187,4,FALSE)),"",VLOOKUP(D1455,'Standard Smelter Names'!$B$3:$E$187,4,FALSE))</f>
        <v/>
      </c>
      <c r="G1455" s="189"/>
      <c r="H1455" s="189"/>
      <c r="I1455" s="189"/>
      <c r="J1455" s="189"/>
      <c r="K1455" s="189"/>
      <c r="L1455" s="189"/>
      <c r="M1455" s="189"/>
      <c r="N1455" s="189"/>
      <c r="O1455" s="211"/>
      <c r="P1455" s="210"/>
    </row>
    <row r="1456" spans="2:16" s="191" customFormat="1" ht="15.75" x14ac:dyDescent="0.25">
      <c r="B1456" s="189"/>
      <c r="C1456" s="190"/>
      <c r="D1456" s="190" t="str">
        <f t="shared" si="44"/>
        <v/>
      </c>
      <c r="E1456" s="189" t="str">
        <f t="shared" si="45"/>
        <v/>
      </c>
      <c r="F1456" s="189" t="str">
        <f>IF(ISNA(VLOOKUP(D1456,'Standard Smelter Names'!$B$3:$E$187,4,FALSE)),"",VLOOKUP(D1456,'Standard Smelter Names'!$B$3:$E$187,4,FALSE))</f>
        <v/>
      </c>
      <c r="G1456" s="189"/>
      <c r="H1456" s="189"/>
      <c r="I1456" s="189"/>
      <c r="J1456" s="189"/>
      <c r="K1456" s="189"/>
      <c r="L1456" s="189"/>
      <c r="M1456" s="189"/>
      <c r="N1456" s="189"/>
      <c r="O1456" s="211"/>
      <c r="P1456" s="210"/>
    </row>
    <row r="1457" spans="2:16" s="191" customFormat="1" ht="15.75" x14ac:dyDescent="0.25">
      <c r="B1457" s="189"/>
      <c r="C1457" s="190"/>
      <c r="D1457" s="190" t="str">
        <f t="shared" si="44"/>
        <v/>
      </c>
      <c r="E1457" s="189" t="str">
        <f t="shared" si="45"/>
        <v/>
      </c>
      <c r="F1457" s="189" t="str">
        <f>IF(ISNA(VLOOKUP(D1457,'Standard Smelter Names'!$B$3:$E$187,4,FALSE)),"",VLOOKUP(D1457,'Standard Smelter Names'!$B$3:$E$187,4,FALSE))</f>
        <v/>
      </c>
      <c r="G1457" s="189"/>
      <c r="H1457" s="189"/>
      <c r="I1457" s="189"/>
      <c r="J1457" s="189"/>
      <c r="K1457" s="189"/>
      <c r="L1457" s="189"/>
      <c r="M1457" s="189"/>
      <c r="N1457" s="189"/>
      <c r="O1457" s="211"/>
      <c r="P1457" s="210"/>
    </row>
    <row r="1458" spans="2:16" s="191" customFormat="1" ht="15.75" x14ac:dyDescent="0.25">
      <c r="B1458" s="189"/>
      <c r="C1458" s="190"/>
      <c r="D1458" s="190" t="str">
        <f t="shared" si="44"/>
        <v/>
      </c>
      <c r="E1458" s="189" t="str">
        <f t="shared" si="45"/>
        <v/>
      </c>
      <c r="F1458" s="189" t="str">
        <f>IF(ISNA(VLOOKUP(D1458,'Standard Smelter Names'!$B$3:$E$187,4,FALSE)),"",VLOOKUP(D1458,'Standard Smelter Names'!$B$3:$E$187,4,FALSE))</f>
        <v/>
      </c>
      <c r="G1458" s="189"/>
      <c r="H1458" s="189"/>
      <c r="I1458" s="189"/>
      <c r="J1458" s="189"/>
      <c r="K1458" s="189"/>
      <c r="L1458" s="189"/>
      <c r="M1458" s="189"/>
      <c r="N1458" s="189"/>
      <c r="O1458" s="211"/>
      <c r="P1458" s="210"/>
    </row>
    <row r="1459" spans="2:16" s="191" customFormat="1" ht="15.75" x14ac:dyDescent="0.25">
      <c r="B1459" s="189"/>
      <c r="C1459" s="190"/>
      <c r="D1459" s="190" t="str">
        <f t="shared" si="44"/>
        <v/>
      </c>
      <c r="E1459" s="189" t="str">
        <f t="shared" si="45"/>
        <v/>
      </c>
      <c r="F1459" s="189" t="str">
        <f>IF(ISNA(VLOOKUP(D1459,'Standard Smelter Names'!$B$3:$E$187,4,FALSE)),"",VLOOKUP(D1459,'Standard Smelter Names'!$B$3:$E$187,4,FALSE))</f>
        <v/>
      </c>
      <c r="G1459" s="189"/>
      <c r="H1459" s="189"/>
      <c r="I1459" s="189"/>
      <c r="J1459" s="189"/>
      <c r="K1459" s="189"/>
      <c r="L1459" s="189"/>
      <c r="M1459" s="189"/>
      <c r="N1459" s="189"/>
      <c r="O1459" s="211"/>
      <c r="P1459" s="210"/>
    </row>
    <row r="1460" spans="2:16" s="191" customFormat="1" ht="15.75" x14ac:dyDescent="0.25">
      <c r="B1460" s="189"/>
      <c r="C1460" s="190"/>
      <c r="D1460" s="190" t="str">
        <f t="shared" si="44"/>
        <v/>
      </c>
      <c r="E1460" s="189" t="str">
        <f t="shared" si="45"/>
        <v/>
      </c>
      <c r="F1460" s="189" t="str">
        <f>IF(ISNA(VLOOKUP(D1460,'Standard Smelter Names'!$B$3:$E$187,4,FALSE)),"",VLOOKUP(D1460,'Standard Smelter Names'!$B$3:$E$187,4,FALSE))</f>
        <v/>
      </c>
      <c r="G1460" s="189"/>
      <c r="H1460" s="189"/>
      <c r="I1460" s="189"/>
      <c r="J1460" s="189"/>
      <c r="K1460" s="189"/>
      <c r="L1460" s="189"/>
      <c r="M1460" s="189"/>
      <c r="N1460" s="189"/>
      <c r="O1460" s="211"/>
      <c r="P1460" s="210"/>
    </row>
    <row r="1461" spans="2:16" s="191" customFormat="1" ht="15.75" x14ac:dyDescent="0.25">
      <c r="B1461" s="189"/>
      <c r="C1461" s="190"/>
      <c r="D1461" s="190" t="str">
        <f t="shared" si="44"/>
        <v/>
      </c>
      <c r="E1461" s="189" t="str">
        <f t="shared" si="45"/>
        <v/>
      </c>
      <c r="F1461" s="189" t="str">
        <f>IF(ISNA(VLOOKUP(D1461,'Standard Smelter Names'!$B$3:$E$187,4,FALSE)),"",VLOOKUP(D1461,'Standard Smelter Names'!$B$3:$E$187,4,FALSE))</f>
        <v/>
      </c>
      <c r="G1461" s="189"/>
      <c r="H1461" s="189"/>
      <c r="I1461" s="189"/>
      <c r="J1461" s="189"/>
      <c r="K1461" s="189"/>
      <c r="L1461" s="189"/>
      <c r="M1461" s="189"/>
      <c r="N1461" s="189"/>
      <c r="O1461" s="211"/>
      <c r="P1461" s="210"/>
    </row>
    <row r="1462" spans="2:16" s="191" customFormat="1" ht="15.75" x14ac:dyDescent="0.25">
      <c r="B1462" s="189"/>
      <c r="C1462" s="190"/>
      <c r="D1462" s="190" t="str">
        <f t="shared" si="44"/>
        <v/>
      </c>
      <c r="E1462" s="189" t="str">
        <f t="shared" si="45"/>
        <v/>
      </c>
      <c r="F1462" s="189" t="str">
        <f>IF(ISNA(VLOOKUP(D1462,'Standard Smelter Names'!$B$3:$E$187,4,FALSE)),"",VLOOKUP(D1462,'Standard Smelter Names'!$B$3:$E$187,4,FALSE))</f>
        <v/>
      </c>
      <c r="G1462" s="189"/>
      <c r="H1462" s="189"/>
      <c r="I1462" s="189"/>
      <c r="J1462" s="189"/>
      <c r="K1462" s="189"/>
      <c r="L1462" s="189"/>
      <c r="M1462" s="189"/>
      <c r="N1462" s="189"/>
      <c r="O1462" s="211"/>
      <c r="P1462" s="210"/>
    </row>
    <row r="1463" spans="2:16" s="191" customFormat="1" ht="15.75" x14ac:dyDescent="0.25">
      <c r="B1463" s="189"/>
      <c r="C1463" s="190"/>
      <c r="D1463" s="190" t="str">
        <f t="shared" si="44"/>
        <v/>
      </c>
      <c r="E1463" s="189" t="str">
        <f t="shared" si="45"/>
        <v/>
      </c>
      <c r="F1463" s="189" t="str">
        <f>IF(ISNA(VLOOKUP(D1463,'Standard Smelter Names'!$B$3:$E$187,4,FALSE)),"",VLOOKUP(D1463,'Standard Smelter Names'!$B$3:$E$187,4,FALSE))</f>
        <v/>
      </c>
      <c r="G1463" s="189"/>
      <c r="H1463" s="189"/>
      <c r="I1463" s="189"/>
      <c r="J1463" s="189"/>
      <c r="K1463" s="189"/>
      <c r="L1463" s="189"/>
      <c r="M1463" s="189"/>
      <c r="N1463" s="189"/>
      <c r="O1463" s="211"/>
      <c r="P1463" s="210"/>
    </row>
    <row r="1464" spans="2:16" s="191" customFormat="1" ht="15.75" x14ac:dyDescent="0.25">
      <c r="B1464" s="189"/>
      <c r="C1464" s="190"/>
      <c r="D1464" s="190" t="str">
        <f t="shared" si="44"/>
        <v/>
      </c>
      <c r="E1464" s="189" t="str">
        <f t="shared" si="45"/>
        <v/>
      </c>
      <c r="F1464" s="189" t="str">
        <f>IF(ISNA(VLOOKUP(D1464,'Standard Smelter Names'!$B$3:$E$187,4,FALSE)),"",VLOOKUP(D1464,'Standard Smelter Names'!$B$3:$E$187,4,FALSE))</f>
        <v/>
      </c>
      <c r="G1464" s="189"/>
      <c r="H1464" s="189"/>
      <c r="I1464" s="189"/>
      <c r="J1464" s="189"/>
      <c r="K1464" s="189"/>
      <c r="L1464" s="189"/>
      <c r="M1464" s="189"/>
      <c r="N1464" s="189"/>
      <c r="O1464" s="211"/>
      <c r="P1464" s="210"/>
    </row>
    <row r="1465" spans="2:16" s="191" customFormat="1" ht="15.75" x14ac:dyDescent="0.25">
      <c r="B1465" s="189"/>
      <c r="C1465" s="190"/>
      <c r="D1465" s="190" t="str">
        <f t="shared" si="44"/>
        <v/>
      </c>
      <c r="E1465" s="189" t="str">
        <f t="shared" si="45"/>
        <v/>
      </c>
      <c r="F1465" s="189" t="str">
        <f>IF(ISNA(VLOOKUP(D1465,'Standard Smelter Names'!$B$3:$E$187,4,FALSE)),"",VLOOKUP(D1465,'Standard Smelter Names'!$B$3:$E$187,4,FALSE))</f>
        <v/>
      </c>
      <c r="G1465" s="189"/>
      <c r="H1465" s="189"/>
      <c r="I1465" s="189"/>
      <c r="J1465" s="189"/>
      <c r="K1465" s="189"/>
      <c r="L1465" s="189"/>
      <c r="M1465" s="189"/>
      <c r="N1465" s="189"/>
      <c r="O1465" s="211"/>
      <c r="P1465" s="210"/>
    </row>
    <row r="1466" spans="2:16" s="191" customFormat="1" ht="15.75" x14ac:dyDescent="0.25">
      <c r="B1466" s="189"/>
      <c r="C1466" s="190"/>
      <c r="D1466" s="190" t="str">
        <f t="shared" si="44"/>
        <v/>
      </c>
      <c r="E1466" s="189" t="str">
        <f t="shared" si="45"/>
        <v/>
      </c>
      <c r="F1466" s="189" t="str">
        <f>IF(ISNA(VLOOKUP(D1466,'Standard Smelter Names'!$B$3:$E$187,4,FALSE)),"",VLOOKUP(D1466,'Standard Smelter Names'!$B$3:$E$187,4,FALSE))</f>
        <v/>
      </c>
      <c r="G1466" s="189"/>
      <c r="H1466" s="189"/>
      <c r="I1466" s="189"/>
      <c r="J1466" s="189"/>
      <c r="K1466" s="189"/>
      <c r="L1466" s="189"/>
      <c r="M1466" s="189"/>
      <c r="N1466" s="189"/>
      <c r="O1466" s="211"/>
      <c r="P1466" s="210"/>
    </row>
    <row r="1467" spans="2:16" s="191" customFormat="1" ht="15.75" x14ac:dyDescent="0.25">
      <c r="B1467" s="189"/>
      <c r="C1467" s="190"/>
      <c r="D1467" s="190" t="str">
        <f t="shared" si="44"/>
        <v/>
      </c>
      <c r="E1467" s="189" t="str">
        <f t="shared" si="45"/>
        <v/>
      </c>
      <c r="F1467" s="189" t="str">
        <f>IF(ISNA(VLOOKUP(D1467,'Standard Smelter Names'!$B$3:$E$187,4,FALSE)),"",VLOOKUP(D1467,'Standard Smelter Names'!$B$3:$E$187,4,FALSE))</f>
        <v/>
      </c>
      <c r="G1467" s="189"/>
      <c r="H1467" s="189"/>
      <c r="I1467" s="189"/>
      <c r="J1467" s="189"/>
      <c r="K1467" s="189"/>
      <c r="L1467" s="189"/>
      <c r="M1467" s="189"/>
      <c r="N1467" s="189"/>
      <c r="O1467" s="211"/>
      <c r="P1467" s="210"/>
    </row>
    <row r="1468" spans="2:16" s="191" customFormat="1" ht="15.75" x14ac:dyDescent="0.25">
      <c r="B1468" s="189"/>
      <c r="C1468" s="190"/>
      <c r="D1468" s="190" t="str">
        <f t="shared" si="44"/>
        <v/>
      </c>
      <c r="E1468" s="189" t="str">
        <f t="shared" si="45"/>
        <v/>
      </c>
      <c r="F1468" s="189" t="str">
        <f>IF(ISNA(VLOOKUP(D1468,'Standard Smelter Names'!$B$3:$E$187,4,FALSE)),"",VLOOKUP(D1468,'Standard Smelter Names'!$B$3:$E$187,4,FALSE))</f>
        <v/>
      </c>
      <c r="G1468" s="189"/>
      <c r="H1468" s="189"/>
      <c r="I1468" s="189"/>
      <c r="J1468" s="189"/>
      <c r="K1468" s="189"/>
      <c r="L1468" s="189"/>
      <c r="M1468" s="189"/>
      <c r="N1468" s="189"/>
      <c r="O1468" s="211"/>
      <c r="P1468" s="210"/>
    </row>
    <row r="1469" spans="2:16" s="191" customFormat="1" ht="15.75" x14ac:dyDescent="0.25">
      <c r="B1469" s="189"/>
      <c r="C1469" s="190"/>
      <c r="D1469" s="190" t="str">
        <f t="shared" si="44"/>
        <v/>
      </c>
      <c r="E1469" s="189" t="str">
        <f t="shared" si="45"/>
        <v/>
      </c>
      <c r="F1469" s="189" t="str">
        <f>IF(ISNA(VLOOKUP(D1469,'Standard Smelter Names'!$B$3:$E$187,4,FALSE)),"",VLOOKUP(D1469,'Standard Smelter Names'!$B$3:$E$187,4,FALSE))</f>
        <v/>
      </c>
      <c r="G1469" s="189"/>
      <c r="H1469" s="189"/>
      <c r="I1469" s="189"/>
      <c r="J1469" s="189"/>
      <c r="K1469" s="189"/>
      <c r="L1469" s="189"/>
      <c r="M1469" s="189"/>
      <c r="N1469" s="189"/>
      <c r="O1469" s="211"/>
      <c r="P1469" s="210"/>
    </row>
    <row r="1470" spans="2:16" s="191" customFormat="1" ht="15.75" x14ac:dyDescent="0.25">
      <c r="B1470" s="189"/>
      <c r="C1470" s="190"/>
      <c r="D1470" s="190" t="str">
        <f t="shared" si="44"/>
        <v/>
      </c>
      <c r="E1470" s="189" t="str">
        <f t="shared" si="45"/>
        <v/>
      </c>
      <c r="F1470" s="189" t="str">
        <f>IF(ISNA(VLOOKUP(D1470,'Standard Smelter Names'!$B$3:$E$187,4,FALSE)),"",VLOOKUP(D1470,'Standard Smelter Names'!$B$3:$E$187,4,FALSE))</f>
        <v/>
      </c>
      <c r="G1470" s="189"/>
      <c r="H1470" s="189"/>
      <c r="I1470" s="189"/>
      <c r="J1470" s="189"/>
      <c r="K1470" s="189"/>
      <c r="L1470" s="189"/>
      <c r="M1470" s="189"/>
      <c r="N1470" s="189"/>
      <c r="O1470" s="211"/>
      <c r="P1470" s="210"/>
    </row>
    <row r="1471" spans="2:16" s="191" customFormat="1" ht="15.75" x14ac:dyDescent="0.25">
      <c r="B1471" s="189"/>
      <c r="C1471" s="190"/>
      <c r="D1471" s="190" t="str">
        <f t="shared" si="44"/>
        <v/>
      </c>
      <c r="E1471" s="189" t="str">
        <f t="shared" si="45"/>
        <v/>
      </c>
      <c r="F1471" s="189" t="str">
        <f>IF(ISNA(VLOOKUP(D1471,'Standard Smelter Names'!$B$3:$E$187,4,FALSE)),"",VLOOKUP(D1471,'Standard Smelter Names'!$B$3:$E$187,4,FALSE))</f>
        <v/>
      </c>
      <c r="G1471" s="189"/>
      <c r="H1471" s="189"/>
      <c r="I1471" s="189"/>
      <c r="J1471" s="189"/>
      <c r="K1471" s="189"/>
      <c r="L1471" s="189"/>
      <c r="M1471" s="189"/>
      <c r="N1471" s="189"/>
      <c r="O1471" s="211"/>
      <c r="P1471" s="210"/>
    </row>
    <row r="1472" spans="2:16" s="191" customFormat="1" ht="15.75" x14ac:dyDescent="0.25">
      <c r="B1472" s="189"/>
      <c r="C1472" s="190"/>
      <c r="D1472" s="190" t="str">
        <f t="shared" si="44"/>
        <v/>
      </c>
      <c r="E1472" s="189" t="str">
        <f t="shared" si="45"/>
        <v/>
      </c>
      <c r="F1472" s="189" t="str">
        <f>IF(ISNA(VLOOKUP(D1472,'Standard Smelter Names'!$B$3:$E$187,4,FALSE)),"",VLOOKUP(D1472,'Standard Smelter Names'!$B$3:$E$187,4,FALSE))</f>
        <v/>
      </c>
      <c r="G1472" s="189"/>
      <c r="H1472" s="189"/>
      <c r="I1472" s="189"/>
      <c r="J1472" s="189"/>
      <c r="K1472" s="189"/>
      <c r="L1472" s="189"/>
      <c r="M1472" s="189"/>
      <c r="N1472" s="189"/>
      <c r="O1472" s="211"/>
      <c r="P1472" s="210"/>
    </row>
    <row r="1473" spans="2:16" s="191" customFormat="1" ht="15.75" x14ac:dyDescent="0.25">
      <c r="B1473" s="189"/>
      <c r="C1473" s="190"/>
      <c r="D1473" s="190" t="str">
        <f t="shared" si="44"/>
        <v/>
      </c>
      <c r="E1473" s="189" t="str">
        <f t="shared" si="45"/>
        <v/>
      </c>
      <c r="F1473" s="189" t="str">
        <f>IF(ISNA(VLOOKUP(D1473,'Standard Smelter Names'!$B$3:$E$187,4,FALSE)),"",VLOOKUP(D1473,'Standard Smelter Names'!$B$3:$E$187,4,FALSE))</f>
        <v/>
      </c>
      <c r="G1473" s="189"/>
      <c r="H1473" s="189"/>
      <c r="I1473" s="189"/>
      <c r="J1473" s="189"/>
      <c r="K1473" s="189"/>
      <c r="L1473" s="189"/>
      <c r="M1473" s="189"/>
      <c r="N1473" s="189"/>
      <c r="O1473" s="211"/>
      <c r="P1473" s="210"/>
    </row>
    <row r="1474" spans="2:16" s="191" customFormat="1" ht="15.75" x14ac:dyDescent="0.25">
      <c r="B1474" s="189"/>
      <c r="C1474" s="190"/>
      <c r="D1474" s="190" t="str">
        <f t="shared" si="44"/>
        <v/>
      </c>
      <c r="E1474" s="189" t="str">
        <f t="shared" si="45"/>
        <v/>
      </c>
      <c r="F1474" s="189" t="str">
        <f>IF(ISNA(VLOOKUP(D1474,'Standard Smelter Names'!$B$3:$E$187,4,FALSE)),"",VLOOKUP(D1474,'Standard Smelter Names'!$B$3:$E$187,4,FALSE))</f>
        <v/>
      </c>
      <c r="G1474" s="189"/>
      <c r="H1474" s="189"/>
      <c r="I1474" s="189"/>
      <c r="J1474" s="189"/>
      <c r="K1474" s="189"/>
      <c r="L1474" s="189"/>
      <c r="M1474" s="189"/>
      <c r="N1474" s="189"/>
      <c r="O1474" s="211"/>
      <c r="P1474" s="210"/>
    </row>
    <row r="1475" spans="2:16" s="191" customFormat="1" ht="15.75" x14ac:dyDescent="0.25">
      <c r="B1475" s="189"/>
      <c r="C1475" s="190"/>
      <c r="D1475" s="190" t="str">
        <f t="shared" si="44"/>
        <v/>
      </c>
      <c r="E1475" s="189" t="str">
        <f t="shared" si="45"/>
        <v/>
      </c>
      <c r="F1475" s="189" t="str">
        <f>IF(ISNA(VLOOKUP(D1475,'Standard Smelter Names'!$B$3:$E$187,4,FALSE)),"",VLOOKUP(D1475,'Standard Smelter Names'!$B$3:$E$187,4,FALSE))</f>
        <v/>
      </c>
      <c r="G1475" s="189"/>
      <c r="H1475" s="189"/>
      <c r="I1475" s="189"/>
      <c r="J1475" s="189"/>
      <c r="K1475" s="189"/>
      <c r="L1475" s="189"/>
      <c r="M1475" s="189"/>
      <c r="N1475" s="189"/>
      <c r="O1475" s="211"/>
      <c r="P1475" s="210"/>
    </row>
    <row r="1476" spans="2:16" s="191" customFormat="1" ht="15.75" x14ac:dyDescent="0.25">
      <c r="B1476" s="189"/>
      <c r="C1476" s="190"/>
      <c r="D1476" s="190" t="str">
        <f t="shared" si="44"/>
        <v/>
      </c>
      <c r="E1476" s="189" t="str">
        <f t="shared" si="45"/>
        <v/>
      </c>
      <c r="F1476" s="189" t="str">
        <f>IF(ISNA(VLOOKUP(D1476,'Standard Smelter Names'!$B$3:$E$187,4,FALSE)),"",VLOOKUP(D1476,'Standard Smelter Names'!$B$3:$E$187,4,FALSE))</f>
        <v/>
      </c>
      <c r="G1476" s="189"/>
      <c r="H1476" s="189"/>
      <c r="I1476" s="189"/>
      <c r="J1476" s="189"/>
      <c r="K1476" s="189"/>
      <c r="L1476" s="189"/>
      <c r="M1476" s="189"/>
      <c r="N1476" s="189"/>
      <c r="O1476" s="211"/>
      <c r="P1476" s="210"/>
    </row>
    <row r="1477" spans="2:16" s="191" customFormat="1" ht="15.75" x14ac:dyDescent="0.25">
      <c r="B1477" s="189"/>
      <c r="C1477" s="190"/>
      <c r="D1477" s="190" t="str">
        <f t="shared" ref="D1477:D1540" si="46">IF(ISNA(VLOOKUP(C1477,$G$2525:$I$2929,3,FALSE)),"",VLOOKUP(C1477,$G$2525:$I$2929,3,FALSE))</f>
        <v/>
      </c>
      <c r="E1477" s="189" t="str">
        <f t="shared" ref="E1477:E1540" si="47">IF(ISNA(VLOOKUP(C1477,$G$2525:$I$2929,2,FALSE)),"",VLOOKUP(C1477,$G$2525:$I$2929,2,FALSE))</f>
        <v/>
      </c>
      <c r="F1477" s="189" t="str">
        <f>IF(ISNA(VLOOKUP(D1477,'Standard Smelter Names'!$B$3:$E$187,4,FALSE)),"",VLOOKUP(D1477,'Standard Smelter Names'!$B$3:$E$187,4,FALSE))</f>
        <v/>
      </c>
      <c r="G1477" s="189"/>
      <c r="H1477" s="189"/>
      <c r="I1477" s="189"/>
      <c r="J1477" s="189"/>
      <c r="K1477" s="189"/>
      <c r="L1477" s="189"/>
      <c r="M1477" s="189"/>
      <c r="N1477" s="189"/>
      <c r="O1477" s="211"/>
      <c r="P1477" s="210"/>
    </row>
    <row r="1478" spans="2:16" s="191" customFormat="1" ht="15.75" x14ac:dyDescent="0.25">
      <c r="B1478" s="189"/>
      <c r="C1478" s="190"/>
      <c r="D1478" s="190" t="str">
        <f t="shared" si="46"/>
        <v/>
      </c>
      <c r="E1478" s="189" t="str">
        <f t="shared" si="47"/>
        <v/>
      </c>
      <c r="F1478" s="189" t="str">
        <f>IF(ISNA(VLOOKUP(D1478,'Standard Smelter Names'!$B$3:$E$187,4,FALSE)),"",VLOOKUP(D1478,'Standard Smelter Names'!$B$3:$E$187,4,FALSE))</f>
        <v/>
      </c>
      <c r="G1478" s="189"/>
      <c r="H1478" s="189"/>
      <c r="I1478" s="189"/>
      <c r="J1478" s="189"/>
      <c r="K1478" s="189"/>
      <c r="L1478" s="189"/>
      <c r="M1478" s="189"/>
      <c r="N1478" s="189"/>
      <c r="O1478" s="211"/>
      <c r="P1478" s="210"/>
    </row>
    <row r="1479" spans="2:16" s="191" customFormat="1" ht="15.75" x14ac:dyDescent="0.25">
      <c r="B1479" s="189"/>
      <c r="C1479" s="190"/>
      <c r="D1479" s="190" t="str">
        <f t="shared" si="46"/>
        <v/>
      </c>
      <c r="E1479" s="189" t="str">
        <f t="shared" si="47"/>
        <v/>
      </c>
      <c r="F1479" s="189" t="str">
        <f>IF(ISNA(VLOOKUP(D1479,'Standard Smelter Names'!$B$3:$E$187,4,FALSE)),"",VLOOKUP(D1479,'Standard Smelter Names'!$B$3:$E$187,4,FALSE))</f>
        <v/>
      </c>
      <c r="G1479" s="189"/>
      <c r="H1479" s="189"/>
      <c r="I1479" s="189"/>
      <c r="J1479" s="189"/>
      <c r="K1479" s="189"/>
      <c r="L1479" s="189"/>
      <c r="M1479" s="189"/>
      <c r="N1479" s="189"/>
      <c r="O1479" s="211"/>
      <c r="P1479" s="210"/>
    </row>
    <row r="1480" spans="2:16" s="191" customFormat="1" ht="15.75" x14ac:dyDescent="0.25">
      <c r="B1480" s="189"/>
      <c r="C1480" s="190"/>
      <c r="D1480" s="190" t="str">
        <f t="shared" si="46"/>
        <v/>
      </c>
      <c r="E1480" s="189" t="str">
        <f t="shared" si="47"/>
        <v/>
      </c>
      <c r="F1480" s="189" t="str">
        <f>IF(ISNA(VLOOKUP(D1480,'Standard Smelter Names'!$B$3:$E$187,4,FALSE)),"",VLOOKUP(D1480,'Standard Smelter Names'!$B$3:$E$187,4,FALSE))</f>
        <v/>
      </c>
      <c r="G1480" s="189"/>
      <c r="H1480" s="189"/>
      <c r="I1480" s="189"/>
      <c r="J1480" s="189"/>
      <c r="K1480" s="189"/>
      <c r="L1480" s="189"/>
      <c r="M1480" s="189"/>
      <c r="N1480" s="189"/>
      <c r="O1480" s="211"/>
      <c r="P1480" s="210"/>
    </row>
    <row r="1481" spans="2:16" s="191" customFormat="1" ht="15.75" x14ac:dyDescent="0.25">
      <c r="B1481" s="189"/>
      <c r="C1481" s="190"/>
      <c r="D1481" s="190" t="str">
        <f t="shared" si="46"/>
        <v/>
      </c>
      <c r="E1481" s="189" t="str">
        <f t="shared" si="47"/>
        <v/>
      </c>
      <c r="F1481" s="189" t="str">
        <f>IF(ISNA(VLOOKUP(D1481,'Standard Smelter Names'!$B$3:$E$187,4,FALSE)),"",VLOOKUP(D1481,'Standard Smelter Names'!$B$3:$E$187,4,FALSE))</f>
        <v/>
      </c>
      <c r="G1481" s="189"/>
      <c r="H1481" s="189"/>
      <c r="I1481" s="189"/>
      <c r="J1481" s="189"/>
      <c r="K1481" s="189"/>
      <c r="L1481" s="189"/>
      <c r="M1481" s="189"/>
      <c r="N1481" s="189"/>
      <c r="O1481" s="211"/>
      <c r="P1481" s="210"/>
    </row>
    <row r="1482" spans="2:16" s="191" customFormat="1" ht="15.75" x14ac:dyDescent="0.25">
      <c r="B1482" s="189"/>
      <c r="C1482" s="190"/>
      <c r="D1482" s="190" t="str">
        <f t="shared" si="46"/>
        <v/>
      </c>
      <c r="E1482" s="189" t="str">
        <f t="shared" si="47"/>
        <v/>
      </c>
      <c r="F1482" s="189" t="str">
        <f>IF(ISNA(VLOOKUP(D1482,'Standard Smelter Names'!$B$3:$E$187,4,FALSE)),"",VLOOKUP(D1482,'Standard Smelter Names'!$B$3:$E$187,4,FALSE))</f>
        <v/>
      </c>
      <c r="G1482" s="189"/>
      <c r="H1482" s="189"/>
      <c r="I1482" s="189"/>
      <c r="J1482" s="189"/>
      <c r="K1482" s="189"/>
      <c r="L1482" s="189"/>
      <c r="M1482" s="189"/>
      <c r="N1482" s="189"/>
      <c r="O1482" s="211"/>
      <c r="P1482" s="210"/>
    </row>
    <row r="1483" spans="2:16" s="191" customFormat="1" ht="15.75" x14ac:dyDescent="0.25">
      <c r="B1483" s="189"/>
      <c r="C1483" s="190"/>
      <c r="D1483" s="190" t="str">
        <f t="shared" si="46"/>
        <v/>
      </c>
      <c r="E1483" s="189" t="str">
        <f t="shared" si="47"/>
        <v/>
      </c>
      <c r="F1483" s="189" t="str">
        <f>IF(ISNA(VLOOKUP(D1483,'Standard Smelter Names'!$B$3:$E$187,4,FALSE)),"",VLOOKUP(D1483,'Standard Smelter Names'!$B$3:$E$187,4,FALSE))</f>
        <v/>
      </c>
      <c r="G1483" s="189"/>
      <c r="H1483" s="189"/>
      <c r="I1483" s="189"/>
      <c r="J1483" s="189"/>
      <c r="K1483" s="189"/>
      <c r="L1483" s="189"/>
      <c r="M1483" s="189"/>
      <c r="N1483" s="189"/>
      <c r="O1483" s="211"/>
      <c r="P1483" s="210"/>
    </row>
    <row r="1484" spans="2:16" s="191" customFormat="1" ht="15.75" x14ac:dyDescent="0.25">
      <c r="B1484" s="189"/>
      <c r="C1484" s="190"/>
      <c r="D1484" s="190" t="str">
        <f t="shared" si="46"/>
        <v/>
      </c>
      <c r="E1484" s="189" t="str">
        <f t="shared" si="47"/>
        <v/>
      </c>
      <c r="F1484" s="189" t="str">
        <f>IF(ISNA(VLOOKUP(D1484,'Standard Smelter Names'!$B$3:$E$187,4,FALSE)),"",VLOOKUP(D1484,'Standard Smelter Names'!$B$3:$E$187,4,FALSE))</f>
        <v/>
      </c>
      <c r="G1484" s="189"/>
      <c r="H1484" s="189"/>
      <c r="I1484" s="189"/>
      <c r="J1484" s="189"/>
      <c r="K1484" s="189"/>
      <c r="L1484" s="189"/>
      <c r="M1484" s="189"/>
      <c r="N1484" s="189"/>
      <c r="O1484" s="211"/>
      <c r="P1484" s="210"/>
    </row>
    <row r="1485" spans="2:16" s="191" customFormat="1" ht="15.75" x14ac:dyDescent="0.25">
      <c r="B1485" s="189"/>
      <c r="C1485" s="190"/>
      <c r="D1485" s="190" t="str">
        <f t="shared" si="46"/>
        <v/>
      </c>
      <c r="E1485" s="189" t="str">
        <f t="shared" si="47"/>
        <v/>
      </c>
      <c r="F1485" s="189" t="str">
        <f>IF(ISNA(VLOOKUP(D1485,'Standard Smelter Names'!$B$3:$E$187,4,FALSE)),"",VLOOKUP(D1485,'Standard Smelter Names'!$B$3:$E$187,4,FALSE))</f>
        <v/>
      </c>
      <c r="G1485" s="189"/>
      <c r="H1485" s="189"/>
      <c r="I1485" s="189"/>
      <c r="J1485" s="189"/>
      <c r="K1485" s="189"/>
      <c r="L1485" s="189"/>
      <c r="M1485" s="189"/>
      <c r="N1485" s="189"/>
      <c r="O1485" s="211"/>
      <c r="P1485" s="210"/>
    </row>
    <row r="1486" spans="2:16" s="191" customFormat="1" ht="15.75" x14ac:dyDescent="0.25">
      <c r="B1486" s="189"/>
      <c r="C1486" s="190"/>
      <c r="D1486" s="190" t="str">
        <f t="shared" si="46"/>
        <v/>
      </c>
      <c r="E1486" s="189" t="str">
        <f t="shared" si="47"/>
        <v/>
      </c>
      <c r="F1486" s="189" t="str">
        <f>IF(ISNA(VLOOKUP(D1486,'Standard Smelter Names'!$B$3:$E$187,4,FALSE)),"",VLOOKUP(D1486,'Standard Smelter Names'!$B$3:$E$187,4,FALSE))</f>
        <v/>
      </c>
      <c r="G1486" s="189"/>
      <c r="H1486" s="189"/>
      <c r="I1486" s="189"/>
      <c r="J1486" s="189"/>
      <c r="K1486" s="189"/>
      <c r="L1486" s="189"/>
      <c r="M1486" s="189"/>
      <c r="N1486" s="189"/>
      <c r="O1486" s="211"/>
      <c r="P1486" s="210"/>
    </row>
    <row r="1487" spans="2:16" s="191" customFormat="1" ht="15.75" x14ac:dyDescent="0.25">
      <c r="B1487" s="189"/>
      <c r="C1487" s="190"/>
      <c r="D1487" s="190" t="str">
        <f t="shared" si="46"/>
        <v/>
      </c>
      <c r="E1487" s="189" t="str">
        <f t="shared" si="47"/>
        <v/>
      </c>
      <c r="F1487" s="189" t="str">
        <f>IF(ISNA(VLOOKUP(D1487,'Standard Smelter Names'!$B$3:$E$187,4,FALSE)),"",VLOOKUP(D1487,'Standard Smelter Names'!$B$3:$E$187,4,FALSE))</f>
        <v/>
      </c>
      <c r="G1487" s="189"/>
      <c r="H1487" s="189"/>
      <c r="I1487" s="189"/>
      <c r="J1487" s="189"/>
      <c r="K1487" s="189"/>
      <c r="L1487" s="189"/>
      <c r="M1487" s="189"/>
      <c r="N1487" s="189"/>
      <c r="O1487" s="211"/>
      <c r="P1487" s="210"/>
    </row>
    <row r="1488" spans="2:16" s="191" customFormat="1" ht="15.75" x14ac:dyDescent="0.25">
      <c r="B1488" s="189"/>
      <c r="C1488" s="190"/>
      <c r="D1488" s="190" t="str">
        <f t="shared" si="46"/>
        <v/>
      </c>
      <c r="E1488" s="189" t="str">
        <f t="shared" si="47"/>
        <v/>
      </c>
      <c r="F1488" s="189" t="str">
        <f>IF(ISNA(VLOOKUP(D1488,'Standard Smelter Names'!$B$3:$E$187,4,FALSE)),"",VLOOKUP(D1488,'Standard Smelter Names'!$B$3:$E$187,4,FALSE))</f>
        <v/>
      </c>
      <c r="G1488" s="189"/>
      <c r="H1488" s="189"/>
      <c r="I1488" s="189"/>
      <c r="J1488" s="189"/>
      <c r="K1488" s="189"/>
      <c r="L1488" s="189"/>
      <c r="M1488" s="189"/>
      <c r="N1488" s="189"/>
      <c r="O1488" s="211"/>
      <c r="P1488" s="210"/>
    </row>
    <row r="1489" spans="2:16" s="191" customFormat="1" ht="15.75" x14ac:dyDescent="0.25">
      <c r="B1489" s="189"/>
      <c r="C1489" s="190"/>
      <c r="D1489" s="190" t="str">
        <f t="shared" si="46"/>
        <v/>
      </c>
      <c r="E1489" s="189" t="str">
        <f t="shared" si="47"/>
        <v/>
      </c>
      <c r="F1489" s="189" t="str">
        <f>IF(ISNA(VLOOKUP(D1489,'Standard Smelter Names'!$B$3:$E$187,4,FALSE)),"",VLOOKUP(D1489,'Standard Smelter Names'!$B$3:$E$187,4,FALSE))</f>
        <v/>
      </c>
      <c r="G1489" s="189"/>
      <c r="H1489" s="189"/>
      <c r="I1489" s="189"/>
      <c r="J1489" s="189"/>
      <c r="K1489" s="189"/>
      <c r="L1489" s="189"/>
      <c r="M1489" s="189"/>
      <c r="N1489" s="189"/>
      <c r="O1489" s="211"/>
      <c r="P1489" s="210"/>
    </row>
    <row r="1490" spans="2:16" s="191" customFormat="1" ht="15.75" x14ac:dyDescent="0.25">
      <c r="B1490" s="189"/>
      <c r="C1490" s="190"/>
      <c r="D1490" s="190" t="str">
        <f t="shared" si="46"/>
        <v/>
      </c>
      <c r="E1490" s="189" t="str">
        <f t="shared" si="47"/>
        <v/>
      </c>
      <c r="F1490" s="189" t="str">
        <f>IF(ISNA(VLOOKUP(D1490,'Standard Smelter Names'!$B$3:$E$187,4,FALSE)),"",VLOOKUP(D1490,'Standard Smelter Names'!$B$3:$E$187,4,FALSE))</f>
        <v/>
      </c>
      <c r="G1490" s="189"/>
      <c r="H1490" s="189"/>
      <c r="I1490" s="189"/>
      <c r="J1490" s="189"/>
      <c r="K1490" s="189"/>
      <c r="L1490" s="189"/>
      <c r="M1490" s="189"/>
      <c r="N1490" s="189"/>
      <c r="O1490" s="211"/>
      <c r="P1490" s="210"/>
    </row>
    <row r="1491" spans="2:16" s="191" customFormat="1" ht="15.75" x14ac:dyDescent="0.25">
      <c r="B1491" s="189"/>
      <c r="C1491" s="190"/>
      <c r="D1491" s="190" t="str">
        <f t="shared" si="46"/>
        <v/>
      </c>
      <c r="E1491" s="189" t="str">
        <f t="shared" si="47"/>
        <v/>
      </c>
      <c r="F1491" s="189" t="str">
        <f>IF(ISNA(VLOOKUP(D1491,'Standard Smelter Names'!$B$3:$E$187,4,FALSE)),"",VLOOKUP(D1491,'Standard Smelter Names'!$B$3:$E$187,4,FALSE))</f>
        <v/>
      </c>
      <c r="G1491" s="189"/>
      <c r="H1491" s="189"/>
      <c r="I1491" s="189"/>
      <c r="J1491" s="189"/>
      <c r="K1491" s="189"/>
      <c r="L1491" s="189"/>
      <c r="M1491" s="189"/>
      <c r="N1491" s="189"/>
      <c r="O1491" s="211"/>
      <c r="P1491" s="210"/>
    </row>
    <row r="1492" spans="2:16" s="191" customFormat="1" ht="15.75" x14ac:dyDescent="0.25">
      <c r="B1492" s="189"/>
      <c r="C1492" s="190"/>
      <c r="D1492" s="190" t="str">
        <f t="shared" si="46"/>
        <v/>
      </c>
      <c r="E1492" s="189" t="str">
        <f t="shared" si="47"/>
        <v/>
      </c>
      <c r="F1492" s="189" t="str">
        <f>IF(ISNA(VLOOKUP(D1492,'Standard Smelter Names'!$B$3:$E$187,4,FALSE)),"",VLOOKUP(D1492,'Standard Smelter Names'!$B$3:$E$187,4,FALSE))</f>
        <v/>
      </c>
      <c r="G1492" s="189"/>
      <c r="H1492" s="189"/>
      <c r="I1492" s="189"/>
      <c r="J1492" s="189"/>
      <c r="K1492" s="189"/>
      <c r="L1492" s="189"/>
      <c r="M1492" s="189"/>
      <c r="N1492" s="189"/>
      <c r="O1492" s="211"/>
      <c r="P1492" s="210"/>
    </row>
    <row r="1493" spans="2:16" s="191" customFormat="1" ht="15.75" x14ac:dyDescent="0.25">
      <c r="B1493" s="189"/>
      <c r="C1493" s="190"/>
      <c r="D1493" s="190" t="str">
        <f t="shared" si="46"/>
        <v/>
      </c>
      <c r="E1493" s="189" t="str">
        <f t="shared" si="47"/>
        <v/>
      </c>
      <c r="F1493" s="189" t="str">
        <f>IF(ISNA(VLOOKUP(D1493,'Standard Smelter Names'!$B$3:$E$187,4,FALSE)),"",VLOOKUP(D1493,'Standard Smelter Names'!$B$3:$E$187,4,FALSE))</f>
        <v/>
      </c>
      <c r="G1493" s="189"/>
      <c r="H1493" s="189"/>
      <c r="I1493" s="189"/>
      <c r="J1493" s="189"/>
      <c r="K1493" s="189"/>
      <c r="L1493" s="189"/>
      <c r="M1493" s="189"/>
      <c r="N1493" s="189"/>
      <c r="O1493" s="211"/>
      <c r="P1493" s="210"/>
    </row>
    <row r="1494" spans="2:16" s="191" customFormat="1" ht="15.75" x14ac:dyDescent="0.25">
      <c r="B1494" s="189"/>
      <c r="C1494" s="190"/>
      <c r="D1494" s="190" t="str">
        <f t="shared" si="46"/>
        <v/>
      </c>
      <c r="E1494" s="189" t="str">
        <f t="shared" si="47"/>
        <v/>
      </c>
      <c r="F1494" s="189" t="str">
        <f>IF(ISNA(VLOOKUP(D1494,'Standard Smelter Names'!$B$3:$E$187,4,FALSE)),"",VLOOKUP(D1494,'Standard Smelter Names'!$B$3:$E$187,4,FALSE))</f>
        <v/>
      </c>
      <c r="G1494" s="189"/>
      <c r="H1494" s="189"/>
      <c r="I1494" s="189"/>
      <c r="J1494" s="189"/>
      <c r="K1494" s="189"/>
      <c r="L1494" s="189"/>
      <c r="M1494" s="189"/>
      <c r="N1494" s="189"/>
      <c r="O1494" s="211"/>
      <c r="P1494" s="210"/>
    </row>
    <row r="1495" spans="2:16" s="191" customFormat="1" ht="15.75" x14ac:dyDescent="0.25">
      <c r="B1495" s="189"/>
      <c r="C1495" s="190"/>
      <c r="D1495" s="190" t="str">
        <f t="shared" si="46"/>
        <v/>
      </c>
      <c r="E1495" s="189" t="str">
        <f t="shared" si="47"/>
        <v/>
      </c>
      <c r="F1495" s="189" t="str">
        <f>IF(ISNA(VLOOKUP(D1495,'Standard Smelter Names'!$B$3:$E$187,4,FALSE)),"",VLOOKUP(D1495,'Standard Smelter Names'!$B$3:$E$187,4,FALSE))</f>
        <v/>
      </c>
      <c r="G1495" s="189"/>
      <c r="H1495" s="189"/>
      <c r="I1495" s="189"/>
      <c r="J1495" s="189"/>
      <c r="K1495" s="189"/>
      <c r="L1495" s="189"/>
      <c r="M1495" s="189"/>
      <c r="N1495" s="189"/>
      <c r="O1495" s="211"/>
      <c r="P1495" s="210"/>
    </row>
    <row r="1496" spans="2:16" s="191" customFormat="1" ht="15.75" x14ac:dyDescent="0.25">
      <c r="B1496" s="189"/>
      <c r="C1496" s="190"/>
      <c r="D1496" s="190" t="str">
        <f t="shared" si="46"/>
        <v/>
      </c>
      <c r="E1496" s="189" t="str">
        <f t="shared" si="47"/>
        <v/>
      </c>
      <c r="F1496" s="189" t="str">
        <f>IF(ISNA(VLOOKUP(D1496,'Standard Smelter Names'!$B$3:$E$187,4,FALSE)),"",VLOOKUP(D1496,'Standard Smelter Names'!$B$3:$E$187,4,FALSE))</f>
        <v/>
      </c>
      <c r="G1496" s="189"/>
      <c r="H1496" s="189"/>
      <c r="I1496" s="189"/>
      <c r="J1496" s="189"/>
      <c r="K1496" s="189"/>
      <c r="L1496" s="189"/>
      <c r="M1496" s="189"/>
      <c r="N1496" s="189"/>
      <c r="O1496" s="211"/>
      <c r="P1496" s="210"/>
    </row>
    <row r="1497" spans="2:16" s="191" customFormat="1" ht="15.75" x14ac:dyDescent="0.25">
      <c r="B1497" s="189"/>
      <c r="C1497" s="190"/>
      <c r="D1497" s="190" t="str">
        <f t="shared" si="46"/>
        <v/>
      </c>
      <c r="E1497" s="189" t="str">
        <f t="shared" si="47"/>
        <v/>
      </c>
      <c r="F1497" s="189" t="str">
        <f>IF(ISNA(VLOOKUP(D1497,'Standard Smelter Names'!$B$3:$E$187,4,FALSE)),"",VLOOKUP(D1497,'Standard Smelter Names'!$B$3:$E$187,4,FALSE))</f>
        <v/>
      </c>
      <c r="G1497" s="189"/>
      <c r="H1497" s="189"/>
      <c r="I1497" s="189"/>
      <c r="J1497" s="189"/>
      <c r="K1497" s="189"/>
      <c r="L1497" s="189"/>
      <c r="M1497" s="189"/>
      <c r="N1497" s="189"/>
      <c r="O1497" s="211"/>
      <c r="P1497" s="210"/>
    </row>
    <row r="1498" spans="2:16" s="191" customFormat="1" ht="15.75" x14ac:dyDescent="0.25">
      <c r="B1498" s="189"/>
      <c r="C1498" s="190"/>
      <c r="D1498" s="190" t="str">
        <f t="shared" si="46"/>
        <v/>
      </c>
      <c r="E1498" s="189" t="str">
        <f t="shared" si="47"/>
        <v/>
      </c>
      <c r="F1498" s="189" t="str">
        <f>IF(ISNA(VLOOKUP(D1498,'Standard Smelter Names'!$B$3:$E$187,4,FALSE)),"",VLOOKUP(D1498,'Standard Smelter Names'!$B$3:$E$187,4,FALSE))</f>
        <v/>
      </c>
      <c r="G1498" s="189"/>
      <c r="H1498" s="189"/>
      <c r="I1498" s="189"/>
      <c r="J1498" s="189"/>
      <c r="K1498" s="189"/>
      <c r="L1498" s="189"/>
      <c r="M1498" s="189"/>
      <c r="N1498" s="189"/>
      <c r="O1498" s="211"/>
      <c r="P1498" s="210"/>
    </row>
    <row r="1499" spans="2:16" s="191" customFormat="1" ht="15.75" x14ac:dyDescent="0.25">
      <c r="B1499" s="189"/>
      <c r="C1499" s="190"/>
      <c r="D1499" s="190" t="str">
        <f t="shared" si="46"/>
        <v/>
      </c>
      <c r="E1499" s="189" t="str">
        <f t="shared" si="47"/>
        <v/>
      </c>
      <c r="F1499" s="189" t="str">
        <f>IF(ISNA(VLOOKUP(D1499,'Standard Smelter Names'!$B$3:$E$187,4,FALSE)),"",VLOOKUP(D1499,'Standard Smelter Names'!$B$3:$E$187,4,FALSE))</f>
        <v/>
      </c>
      <c r="G1499" s="189"/>
      <c r="H1499" s="189"/>
      <c r="I1499" s="189"/>
      <c r="J1499" s="189"/>
      <c r="K1499" s="189"/>
      <c r="L1499" s="189"/>
      <c r="M1499" s="189"/>
      <c r="N1499" s="189"/>
      <c r="O1499" s="211"/>
      <c r="P1499" s="210"/>
    </row>
    <row r="1500" spans="2:16" s="191" customFormat="1" ht="15.75" x14ac:dyDescent="0.25">
      <c r="B1500" s="189"/>
      <c r="C1500" s="190"/>
      <c r="D1500" s="190" t="str">
        <f t="shared" si="46"/>
        <v/>
      </c>
      <c r="E1500" s="189" t="str">
        <f t="shared" si="47"/>
        <v/>
      </c>
      <c r="F1500" s="189" t="str">
        <f>IF(ISNA(VLOOKUP(D1500,'Standard Smelter Names'!$B$3:$E$187,4,FALSE)),"",VLOOKUP(D1500,'Standard Smelter Names'!$B$3:$E$187,4,FALSE))</f>
        <v/>
      </c>
      <c r="G1500" s="189"/>
      <c r="H1500" s="189"/>
      <c r="I1500" s="189"/>
      <c r="J1500" s="189"/>
      <c r="K1500" s="189"/>
      <c r="L1500" s="189"/>
      <c r="M1500" s="189"/>
      <c r="N1500" s="189"/>
      <c r="O1500" s="211"/>
      <c r="P1500" s="210"/>
    </row>
    <row r="1501" spans="2:16" s="191" customFormat="1" ht="15.75" x14ac:dyDescent="0.25">
      <c r="B1501" s="189"/>
      <c r="C1501" s="190"/>
      <c r="D1501" s="190" t="str">
        <f t="shared" si="46"/>
        <v/>
      </c>
      <c r="E1501" s="189" t="str">
        <f t="shared" si="47"/>
        <v/>
      </c>
      <c r="F1501" s="189" t="str">
        <f>IF(ISNA(VLOOKUP(D1501,'Standard Smelter Names'!$B$3:$E$187,4,FALSE)),"",VLOOKUP(D1501,'Standard Smelter Names'!$B$3:$E$187,4,FALSE))</f>
        <v/>
      </c>
      <c r="G1501" s="189"/>
      <c r="H1501" s="189"/>
      <c r="I1501" s="189"/>
      <c r="J1501" s="189"/>
      <c r="K1501" s="189"/>
      <c r="L1501" s="189"/>
      <c r="M1501" s="189"/>
      <c r="N1501" s="189"/>
      <c r="O1501" s="211"/>
      <c r="P1501" s="210"/>
    </row>
    <row r="1502" spans="2:16" s="191" customFormat="1" ht="15.75" x14ac:dyDescent="0.25">
      <c r="B1502" s="189"/>
      <c r="C1502" s="190"/>
      <c r="D1502" s="190" t="str">
        <f t="shared" si="46"/>
        <v/>
      </c>
      <c r="E1502" s="189" t="str">
        <f t="shared" si="47"/>
        <v/>
      </c>
      <c r="F1502" s="189" t="str">
        <f>IF(ISNA(VLOOKUP(D1502,'Standard Smelter Names'!$B$3:$E$187,4,FALSE)),"",VLOOKUP(D1502,'Standard Smelter Names'!$B$3:$E$187,4,FALSE))</f>
        <v/>
      </c>
      <c r="G1502" s="189"/>
      <c r="H1502" s="189"/>
      <c r="I1502" s="189"/>
      <c r="J1502" s="189"/>
      <c r="K1502" s="189"/>
      <c r="L1502" s="189"/>
      <c r="M1502" s="189"/>
      <c r="N1502" s="189"/>
      <c r="O1502" s="211"/>
      <c r="P1502" s="210"/>
    </row>
    <row r="1503" spans="2:16" s="191" customFormat="1" ht="15.75" x14ac:dyDescent="0.25">
      <c r="B1503" s="189"/>
      <c r="C1503" s="190"/>
      <c r="D1503" s="190" t="str">
        <f t="shared" si="46"/>
        <v/>
      </c>
      <c r="E1503" s="189" t="str">
        <f t="shared" si="47"/>
        <v/>
      </c>
      <c r="F1503" s="189" t="str">
        <f>IF(ISNA(VLOOKUP(D1503,'Standard Smelter Names'!$B$3:$E$187,4,FALSE)),"",VLOOKUP(D1503,'Standard Smelter Names'!$B$3:$E$187,4,FALSE))</f>
        <v/>
      </c>
      <c r="G1503" s="189"/>
      <c r="H1503" s="189"/>
      <c r="I1503" s="189"/>
      <c r="J1503" s="189"/>
      <c r="K1503" s="189"/>
      <c r="L1503" s="189"/>
      <c r="M1503" s="189"/>
      <c r="N1503" s="189"/>
      <c r="O1503" s="211"/>
      <c r="P1503" s="210"/>
    </row>
    <row r="1504" spans="2:16" s="191" customFormat="1" ht="15.75" x14ac:dyDescent="0.25">
      <c r="B1504" s="189"/>
      <c r="C1504" s="190"/>
      <c r="D1504" s="190" t="str">
        <f t="shared" si="46"/>
        <v/>
      </c>
      <c r="E1504" s="189" t="str">
        <f t="shared" si="47"/>
        <v/>
      </c>
      <c r="F1504" s="189" t="str">
        <f>IF(ISNA(VLOOKUP(D1504,'Standard Smelter Names'!$B$3:$E$187,4,FALSE)),"",VLOOKUP(D1504,'Standard Smelter Names'!$B$3:$E$187,4,FALSE))</f>
        <v/>
      </c>
      <c r="G1504" s="189"/>
      <c r="H1504" s="189"/>
      <c r="I1504" s="189"/>
      <c r="J1504" s="189"/>
      <c r="K1504" s="189"/>
      <c r="L1504" s="189"/>
      <c r="M1504" s="189"/>
      <c r="N1504" s="189"/>
      <c r="O1504" s="211"/>
      <c r="P1504" s="210"/>
    </row>
    <row r="1505" spans="2:16" s="191" customFormat="1" ht="15.75" x14ac:dyDescent="0.25">
      <c r="B1505" s="189"/>
      <c r="C1505" s="190"/>
      <c r="D1505" s="190" t="str">
        <f t="shared" si="46"/>
        <v/>
      </c>
      <c r="E1505" s="189" t="str">
        <f t="shared" si="47"/>
        <v/>
      </c>
      <c r="F1505" s="189" t="str">
        <f>IF(ISNA(VLOOKUP(D1505,'Standard Smelter Names'!$B$3:$E$187,4,FALSE)),"",VLOOKUP(D1505,'Standard Smelter Names'!$B$3:$E$187,4,FALSE))</f>
        <v/>
      </c>
      <c r="G1505" s="189"/>
      <c r="H1505" s="189"/>
      <c r="I1505" s="189"/>
      <c r="J1505" s="189"/>
      <c r="K1505" s="189"/>
      <c r="L1505" s="189"/>
      <c r="M1505" s="189"/>
      <c r="N1505" s="189"/>
      <c r="O1505" s="211"/>
      <c r="P1505" s="210"/>
    </row>
    <row r="1506" spans="2:16" s="191" customFormat="1" ht="15.75" x14ac:dyDescent="0.25">
      <c r="B1506" s="189"/>
      <c r="C1506" s="190"/>
      <c r="D1506" s="190" t="str">
        <f t="shared" si="46"/>
        <v/>
      </c>
      <c r="E1506" s="189" t="str">
        <f t="shared" si="47"/>
        <v/>
      </c>
      <c r="F1506" s="189" t="str">
        <f>IF(ISNA(VLOOKUP(D1506,'Standard Smelter Names'!$B$3:$E$187,4,FALSE)),"",VLOOKUP(D1506,'Standard Smelter Names'!$B$3:$E$187,4,FALSE))</f>
        <v/>
      </c>
      <c r="G1506" s="189"/>
      <c r="H1506" s="189"/>
      <c r="I1506" s="189"/>
      <c r="J1506" s="189"/>
      <c r="K1506" s="189"/>
      <c r="L1506" s="189"/>
      <c r="M1506" s="189"/>
      <c r="N1506" s="189"/>
      <c r="O1506" s="211"/>
      <c r="P1506" s="210"/>
    </row>
    <row r="1507" spans="2:16" s="191" customFormat="1" ht="15.75" x14ac:dyDescent="0.25">
      <c r="B1507" s="189"/>
      <c r="C1507" s="190"/>
      <c r="D1507" s="190" t="str">
        <f t="shared" si="46"/>
        <v/>
      </c>
      <c r="E1507" s="189" t="str">
        <f t="shared" si="47"/>
        <v/>
      </c>
      <c r="F1507" s="189" t="str">
        <f>IF(ISNA(VLOOKUP(D1507,'Standard Smelter Names'!$B$3:$E$187,4,FALSE)),"",VLOOKUP(D1507,'Standard Smelter Names'!$B$3:$E$187,4,FALSE))</f>
        <v/>
      </c>
      <c r="G1507" s="189"/>
      <c r="H1507" s="189"/>
      <c r="I1507" s="189"/>
      <c r="J1507" s="189"/>
      <c r="K1507" s="189"/>
      <c r="L1507" s="189"/>
      <c r="M1507" s="189"/>
      <c r="N1507" s="189"/>
      <c r="O1507" s="211"/>
      <c r="P1507" s="210"/>
    </row>
    <row r="1508" spans="2:16" s="191" customFormat="1" ht="15.75" x14ac:dyDescent="0.25">
      <c r="B1508" s="189"/>
      <c r="C1508" s="190"/>
      <c r="D1508" s="190" t="str">
        <f t="shared" si="46"/>
        <v/>
      </c>
      <c r="E1508" s="189" t="str">
        <f t="shared" si="47"/>
        <v/>
      </c>
      <c r="F1508" s="189" t="str">
        <f>IF(ISNA(VLOOKUP(D1508,'Standard Smelter Names'!$B$3:$E$187,4,FALSE)),"",VLOOKUP(D1508,'Standard Smelter Names'!$B$3:$E$187,4,FALSE))</f>
        <v/>
      </c>
      <c r="G1508" s="189"/>
      <c r="H1508" s="189"/>
      <c r="I1508" s="189"/>
      <c r="J1508" s="189"/>
      <c r="K1508" s="189"/>
      <c r="L1508" s="189"/>
      <c r="M1508" s="189"/>
      <c r="N1508" s="189"/>
      <c r="O1508" s="211"/>
      <c r="P1508" s="210"/>
    </row>
    <row r="1509" spans="2:16" s="191" customFormat="1" ht="15.75" x14ac:dyDescent="0.25">
      <c r="B1509" s="189"/>
      <c r="C1509" s="190"/>
      <c r="D1509" s="190" t="str">
        <f t="shared" si="46"/>
        <v/>
      </c>
      <c r="E1509" s="189" t="str">
        <f t="shared" si="47"/>
        <v/>
      </c>
      <c r="F1509" s="189" t="str">
        <f>IF(ISNA(VLOOKUP(D1509,'Standard Smelter Names'!$B$3:$E$187,4,FALSE)),"",VLOOKUP(D1509,'Standard Smelter Names'!$B$3:$E$187,4,FALSE))</f>
        <v/>
      </c>
      <c r="G1509" s="189"/>
      <c r="H1509" s="189"/>
      <c r="I1509" s="189"/>
      <c r="J1509" s="189"/>
      <c r="K1509" s="189"/>
      <c r="L1509" s="189"/>
      <c r="M1509" s="189"/>
      <c r="N1509" s="189"/>
      <c r="O1509" s="211"/>
      <c r="P1509" s="210"/>
    </row>
    <row r="1510" spans="2:16" s="191" customFormat="1" ht="15.75" x14ac:dyDescent="0.25">
      <c r="B1510" s="189"/>
      <c r="C1510" s="190"/>
      <c r="D1510" s="190" t="str">
        <f t="shared" si="46"/>
        <v/>
      </c>
      <c r="E1510" s="189" t="str">
        <f t="shared" si="47"/>
        <v/>
      </c>
      <c r="F1510" s="189" t="str">
        <f>IF(ISNA(VLOOKUP(D1510,'Standard Smelter Names'!$B$3:$E$187,4,FALSE)),"",VLOOKUP(D1510,'Standard Smelter Names'!$B$3:$E$187,4,FALSE))</f>
        <v/>
      </c>
      <c r="G1510" s="189"/>
      <c r="H1510" s="189"/>
      <c r="I1510" s="189"/>
      <c r="J1510" s="189"/>
      <c r="K1510" s="189"/>
      <c r="L1510" s="189"/>
      <c r="M1510" s="189"/>
      <c r="N1510" s="189"/>
      <c r="O1510" s="211"/>
      <c r="P1510" s="210"/>
    </row>
    <row r="1511" spans="2:16" s="191" customFormat="1" ht="15.75" x14ac:dyDescent="0.25">
      <c r="B1511" s="189"/>
      <c r="C1511" s="190"/>
      <c r="D1511" s="190" t="str">
        <f t="shared" si="46"/>
        <v/>
      </c>
      <c r="E1511" s="189" t="str">
        <f t="shared" si="47"/>
        <v/>
      </c>
      <c r="F1511" s="189" t="str">
        <f>IF(ISNA(VLOOKUP(D1511,'Standard Smelter Names'!$B$3:$E$187,4,FALSE)),"",VLOOKUP(D1511,'Standard Smelter Names'!$B$3:$E$187,4,FALSE))</f>
        <v/>
      </c>
      <c r="G1511" s="189"/>
      <c r="H1511" s="189"/>
      <c r="I1511" s="189"/>
      <c r="J1511" s="189"/>
      <c r="K1511" s="189"/>
      <c r="L1511" s="189"/>
      <c r="M1511" s="189"/>
      <c r="N1511" s="189"/>
      <c r="O1511" s="211"/>
      <c r="P1511" s="210"/>
    </row>
    <row r="1512" spans="2:16" s="191" customFormat="1" ht="15.75" x14ac:dyDescent="0.25">
      <c r="B1512" s="189"/>
      <c r="C1512" s="190"/>
      <c r="D1512" s="190" t="str">
        <f t="shared" si="46"/>
        <v/>
      </c>
      <c r="E1512" s="189" t="str">
        <f t="shared" si="47"/>
        <v/>
      </c>
      <c r="F1512" s="189" t="str">
        <f>IF(ISNA(VLOOKUP(D1512,'Standard Smelter Names'!$B$3:$E$187,4,FALSE)),"",VLOOKUP(D1512,'Standard Smelter Names'!$B$3:$E$187,4,FALSE))</f>
        <v/>
      </c>
      <c r="G1512" s="189"/>
      <c r="H1512" s="189"/>
      <c r="I1512" s="189"/>
      <c r="J1512" s="189"/>
      <c r="K1512" s="189"/>
      <c r="L1512" s="189"/>
      <c r="M1512" s="189"/>
      <c r="N1512" s="189"/>
      <c r="O1512" s="211"/>
      <c r="P1512" s="210"/>
    </row>
    <row r="1513" spans="2:16" s="191" customFormat="1" ht="15.75" x14ac:dyDescent="0.25">
      <c r="B1513" s="189"/>
      <c r="C1513" s="190"/>
      <c r="D1513" s="190" t="str">
        <f t="shared" si="46"/>
        <v/>
      </c>
      <c r="E1513" s="189" t="str">
        <f t="shared" si="47"/>
        <v/>
      </c>
      <c r="F1513" s="189" t="str">
        <f>IF(ISNA(VLOOKUP(D1513,'Standard Smelter Names'!$B$3:$E$187,4,FALSE)),"",VLOOKUP(D1513,'Standard Smelter Names'!$B$3:$E$187,4,FALSE))</f>
        <v/>
      </c>
      <c r="G1513" s="189"/>
      <c r="H1513" s="189"/>
      <c r="I1513" s="189"/>
      <c r="J1513" s="189"/>
      <c r="K1513" s="189"/>
      <c r="L1513" s="189"/>
      <c r="M1513" s="189"/>
      <c r="N1513" s="189"/>
      <c r="O1513" s="211"/>
      <c r="P1513" s="210"/>
    </row>
    <row r="1514" spans="2:16" s="191" customFormat="1" ht="15.75" x14ac:dyDescent="0.25">
      <c r="B1514" s="189"/>
      <c r="C1514" s="190"/>
      <c r="D1514" s="190" t="str">
        <f t="shared" si="46"/>
        <v/>
      </c>
      <c r="E1514" s="189" t="str">
        <f t="shared" si="47"/>
        <v/>
      </c>
      <c r="F1514" s="189" t="str">
        <f>IF(ISNA(VLOOKUP(D1514,'Standard Smelter Names'!$B$3:$E$187,4,FALSE)),"",VLOOKUP(D1514,'Standard Smelter Names'!$B$3:$E$187,4,FALSE))</f>
        <v/>
      </c>
      <c r="G1514" s="189"/>
      <c r="H1514" s="189"/>
      <c r="I1514" s="189"/>
      <c r="J1514" s="189"/>
      <c r="K1514" s="189"/>
      <c r="L1514" s="189"/>
      <c r="M1514" s="189"/>
      <c r="N1514" s="189"/>
      <c r="O1514" s="211"/>
      <c r="P1514" s="210"/>
    </row>
    <row r="1515" spans="2:16" s="191" customFormat="1" ht="15.75" x14ac:dyDescent="0.25">
      <c r="B1515" s="189"/>
      <c r="C1515" s="190"/>
      <c r="D1515" s="190" t="str">
        <f t="shared" si="46"/>
        <v/>
      </c>
      <c r="E1515" s="189" t="str">
        <f t="shared" si="47"/>
        <v/>
      </c>
      <c r="F1515" s="189" t="str">
        <f>IF(ISNA(VLOOKUP(D1515,'Standard Smelter Names'!$B$3:$E$187,4,FALSE)),"",VLOOKUP(D1515,'Standard Smelter Names'!$B$3:$E$187,4,FALSE))</f>
        <v/>
      </c>
      <c r="G1515" s="189"/>
      <c r="H1515" s="189"/>
      <c r="I1515" s="189"/>
      <c r="J1515" s="189"/>
      <c r="K1515" s="189"/>
      <c r="L1515" s="189"/>
      <c r="M1515" s="189"/>
      <c r="N1515" s="189"/>
      <c r="O1515" s="211"/>
      <c r="P1515" s="210"/>
    </row>
    <row r="1516" spans="2:16" s="191" customFormat="1" ht="15.75" x14ac:dyDescent="0.25">
      <c r="B1516" s="189"/>
      <c r="C1516" s="190"/>
      <c r="D1516" s="190" t="str">
        <f t="shared" si="46"/>
        <v/>
      </c>
      <c r="E1516" s="189" t="str">
        <f t="shared" si="47"/>
        <v/>
      </c>
      <c r="F1516" s="189" t="str">
        <f>IF(ISNA(VLOOKUP(D1516,'Standard Smelter Names'!$B$3:$E$187,4,FALSE)),"",VLOOKUP(D1516,'Standard Smelter Names'!$B$3:$E$187,4,FALSE))</f>
        <v/>
      </c>
      <c r="G1516" s="189"/>
      <c r="H1516" s="189"/>
      <c r="I1516" s="189"/>
      <c r="J1516" s="189"/>
      <c r="K1516" s="189"/>
      <c r="L1516" s="189"/>
      <c r="M1516" s="189"/>
      <c r="N1516" s="189"/>
      <c r="O1516" s="211"/>
      <c r="P1516" s="210"/>
    </row>
    <row r="1517" spans="2:16" s="191" customFormat="1" ht="15.75" x14ac:dyDescent="0.25">
      <c r="B1517" s="189"/>
      <c r="C1517" s="190"/>
      <c r="D1517" s="190" t="str">
        <f t="shared" si="46"/>
        <v/>
      </c>
      <c r="E1517" s="189" t="str">
        <f t="shared" si="47"/>
        <v/>
      </c>
      <c r="F1517" s="189" t="str">
        <f>IF(ISNA(VLOOKUP(D1517,'Standard Smelter Names'!$B$3:$E$187,4,FALSE)),"",VLOOKUP(D1517,'Standard Smelter Names'!$B$3:$E$187,4,FALSE))</f>
        <v/>
      </c>
      <c r="G1517" s="189"/>
      <c r="H1517" s="189"/>
      <c r="I1517" s="189"/>
      <c r="J1517" s="189"/>
      <c r="K1517" s="189"/>
      <c r="L1517" s="189"/>
      <c r="M1517" s="189"/>
      <c r="N1517" s="189"/>
      <c r="O1517" s="211"/>
      <c r="P1517" s="210"/>
    </row>
    <row r="1518" spans="2:16" s="191" customFormat="1" ht="15.75" x14ac:dyDescent="0.25">
      <c r="B1518" s="189"/>
      <c r="C1518" s="190"/>
      <c r="D1518" s="190" t="str">
        <f t="shared" si="46"/>
        <v/>
      </c>
      <c r="E1518" s="189" t="str">
        <f t="shared" si="47"/>
        <v/>
      </c>
      <c r="F1518" s="189" t="str">
        <f>IF(ISNA(VLOOKUP(D1518,'Standard Smelter Names'!$B$3:$E$187,4,FALSE)),"",VLOOKUP(D1518,'Standard Smelter Names'!$B$3:$E$187,4,FALSE))</f>
        <v/>
      </c>
      <c r="G1518" s="189"/>
      <c r="H1518" s="189"/>
      <c r="I1518" s="189"/>
      <c r="J1518" s="189"/>
      <c r="K1518" s="189"/>
      <c r="L1518" s="189"/>
      <c r="M1518" s="189"/>
      <c r="N1518" s="189"/>
      <c r="O1518" s="211"/>
      <c r="P1518" s="210"/>
    </row>
    <row r="1519" spans="2:16" s="191" customFormat="1" ht="15.75" x14ac:dyDescent="0.25">
      <c r="B1519" s="189"/>
      <c r="C1519" s="190"/>
      <c r="D1519" s="190" t="str">
        <f t="shared" si="46"/>
        <v/>
      </c>
      <c r="E1519" s="189" t="str">
        <f t="shared" si="47"/>
        <v/>
      </c>
      <c r="F1519" s="189" t="str">
        <f>IF(ISNA(VLOOKUP(D1519,'Standard Smelter Names'!$B$3:$E$187,4,FALSE)),"",VLOOKUP(D1519,'Standard Smelter Names'!$B$3:$E$187,4,FALSE))</f>
        <v/>
      </c>
      <c r="G1519" s="189"/>
      <c r="H1519" s="189"/>
      <c r="I1519" s="189"/>
      <c r="J1519" s="189"/>
      <c r="K1519" s="189"/>
      <c r="L1519" s="189"/>
      <c r="M1519" s="189"/>
      <c r="N1519" s="189"/>
      <c r="O1519" s="211"/>
      <c r="P1519" s="210"/>
    </row>
    <row r="1520" spans="2:16" s="191" customFormat="1" ht="15.75" x14ac:dyDescent="0.25">
      <c r="B1520" s="189"/>
      <c r="C1520" s="190"/>
      <c r="D1520" s="190" t="str">
        <f t="shared" si="46"/>
        <v/>
      </c>
      <c r="E1520" s="189" t="str">
        <f t="shared" si="47"/>
        <v/>
      </c>
      <c r="F1520" s="189" t="str">
        <f>IF(ISNA(VLOOKUP(D1520,'Standard Smelter Names'!$B$3:$E$187,4,FALSE)),"",VLOOKUP(D1520,'Standard Smelter Names'!$B$3:$E$187,4,FALSE))</f>
        <v/>
      </c>
      <c r="G1520" s="189"/>
      <c r="H1520" s="189"/>
      <c r="I1520" s="189"/>
      <c r="J1520" s="189"/>
      <c r="K1520" s="189"/>
      <c r="L1520" s="189"/>
      <c r="M1520" s="189"/>
      <c r="N1520" s="189"/>
      <c r="O1520" s="211"/>
      <c r="P1520" s="210"/>
    </row>
    <row r="1521" spans="2:16" s="191" customFormat="1" ht="15.75" x14ac:dyDescent="0.25">
      <c r="B1521" s="189"/>
      <c r="C1521" s="190"/>
      <c r="D1521" s="190" t="str">
        <f t="shared" si="46"/>
        <v/>
      </c>
      <c r="E1521" s="189" t="str">
        <f t="shared" si="47"/>
        <v/>
      </c>
      <c r="F1521" s="189" t="str">
        <f>IF(ISNA(VLOOKUP(D1521,'Standard Smelter Names'!$B$3:$E$187,4,FALSE)),"",VLOOKUP(D1521,'Standard Smelter Names'!$B$3:$E$187,4,FALSE))</f>
        <v/>
      </c>
      <c r="G1521" s="189"/>
      <c r="H1521" s="189"/>
      <c r="I1521" s="189"/>
      <c r="J1521" s="189"/>
      <c r="K1521" s="189"/>
      <c r="L1521" s="189"/>
      <c r="M1521" s="189"/>
      <c r="N1521" s="189"/>
      <c r="O1521" s="211"/>
      <c r="P1521" s="210"/>
    </row>
    <row r="1522" spans="2:16" s="191" customFormat="1" ht="15.75" x14ac:dyDescent="0.25">
      <c r="B1522" s="189"/>
      <c r="C1522" s="190"/>
      <c r="D1522" s="190" t="str">
        <f t="shared" si="46"/>
        <v/>
      </c>
      <c r="E1522" s="189" t="str">
        <f t="shared" si="47"/>
        <v/>
      </c>
      <c r="F1522" s="189" t="str">
        <f>IF(ISNA(VLOOKUP(D1522,'Standard Smelter Names'!$B$3:$E$187,4,FALSE)),"",VLOOKUP(D1522,'Standard Smelter Names'!$B$3:$E$187,4,FALSE))</f>
        <v/>
      </c>
      <c r="G1522" s="189"/>
      <c r="H1522" s="189"/>
      <c r="I1522" s="189"/>
      <c r="J1522" s="189"/>
      <c r="K1522" s="189"/>
      <c r="L1522" s="189"/>
      <c r="M1522" s="189"/>
      <c r="N1522" s="189"/>
      <c r="O1522" s="211"/>
      <c r="P1522" s="210"/>
    </row>
    <row r="1523" spans="2:16" s="191" customFormat="1" ht="15.75" x14ac:dyDescent="0.25">
      <c r="B1523" s="189"/>
      <c r="C1523" s="190"/>
      <c r="D1523" s="190" t="str">
        <f t="shared" si="46"/>
        <v/>
      </c>
      <c r="E1523" s="189" t="str">
        <f t="shared" si="47"/>
        <v/>
      </c>
      <c r="F1523" s="189" t="str">
        <f>IF(ISNA(VLOOKUP(D1523,'Standard Smelter Names'!$B$3:$E$187,4,FALSE)),"",VLOOKUP(D1523,'Standard Smelter Names'!$B$3:$E$187,4,FALSE))</f>
        <v/>
      </c>
      <c r="G1523" s="189"/>
      <c r="H1523" s="189"/>
      <c r="I1523" s="189"/>
      <c r="J1523" s="189"/>
      <c r="K1523" s="189"/>
      <c r="L1523" s="189"/>
      <c r="M1523" s="189"/>
      <c r="N1523" s="189"/>
      <c r="O1523" s="211"/>
      <c r="P1523" s="210"/>
    </row>
    <row r="1524" spans="2:16" s="191" customFormat="1" ht="15.75" x14ac:dyDescent="0.25">
      <c r="B1524" s="189"/>
      <c r="C1524" s="190"/>
      <c r="D1524" s="190" t="str">
        <f t="shared" si="46"/>
        <v/>
      </c>
      <c r="E1524" s="189" t="str">
        <f t="shared" si="47"/>
        <v/>
      </c>
      <c r="F1524" s="189" t="str">
        <f>IF(ISNA(VLOOKUP(D1524,'Standard Smelter Names'!$B$3:$E$187,4,FALSE)),"",VLOOKUP(D1524,'Standard Smelter Names'!$B$3:$E$187,4,FALSE))</f>
        <v/>
      </c>
      <c r="G1524" s="189"/>
      <c r="H1524" s="189"/>
      <c r="I1524" s="189"/>
      <c r="J1524" s="189"/>
      <c r="K1524" s="189"/>
      <c r="L1524" s="189"/>
      <c r="M1524" s="189"/>
      <c r="N1524" s="189"/>
      <c r="O1524" s="211"/>
      <c r="P1524" s="210"/>
    </row>
    <row r="1525" spans="2:16" s="191" customFormat="1" ht="15.75" x14ac:dyDescent="0.25">
      <c r="B1525" s="189"/>
      <c r="C1525" s="190"/>
      <c r="D1525" s="190" t="str">
        <f t="shared" si="46"/>
        <v/>
      </c>
      <c r="E1525" s="189" t="str">
        <f t="shared" si="47"/>
        <v/>
      </c>
      <c r="F1525" s="189" t="str">
        <f>IF(ISNA(VLOOKUP(D1525,'Standard Smelter Names'!$B$3:$E$187,4,FALSE)),"",VLOOKUP(D1525,'Standard Smelter Names'!$B$3:$E$187,4,FALSE))</f>
        <v/>
      </c>
      <c r="G1525" s="189"/>
      <c r="H1525" s="189"/>
      <c r="I1525" s="189"/>
      <c r="J1525" s="189"/>
      <c r="K1525" s="189"/>
      <c r="L1525" s="189"/>
      <c r="M1525" s="189"/>
      <c r="N1525" s="189"/>
      <c r="O1525" s="211"/>
      <c r="P1525" s="210"/>
    </row>
    <row r="1526" spans="2:16" s="191" customFormat="1" ht="15.75" x14ac:dyDescent="0.25">
      <c r="B1526" s="189"/>
      <c r="C1526" s="190"/>
      <c r="D1526" s="190" t="str">
        <f t="shared" si="46"/>
        <v/>
      </c>
      <c r="E1526" s="189" t="str">
        <f t="shared" si="47"/>
        <v/>
      </c>
      <c r="F1526" s="189" t="str">
        <f>IF(ISNA(VLOOKUP(D1526,'Standard Smelter Names'!$B$3:$E$187,4,FALSE)),"",VLOOKUP(D1526,'Standard Smelter Names'!$B$3:$E$187,4,FALSE))</f>
        <v/>
      </c>
      <c r="G1526" s="189"/>
      <c r="H1526" s="189"/>
      <c r="I1526" s="189"/>
      <c r="J1526" s="189"/>
      <c r="K1526" s="189"/>
      <c r="L1526" s="189"/>
      <c r="M1526" s="189"/>
      <c r="N1526" s="189"/>
      <c r="O1526" s="211"/>
      <c r="P1526" s="210"/>
    </row>
    <row r="1527" spans="2:16" s="191" customFormat="1" ht="15.75" x14ac:dyDescent="0.25">
      <c r="B1527" s="189"/>
      <c r="C1527" s="190"/>
      <c r="D1527" s="190" t="str">
        <f t="shared" si="46"/>
        <v/>
      </c>
      <c r="E1527" s="189" t="str">
        <f t="shared" si="47"/>
        <v/>
      </c>
      <c r="F1527" s="189" t="str">
        <f>IF(ISNA(VLOOKUP(D1527,'Standard Smelter Names'!$B$3:$E$187,4,FALSE)),"",VLOOKUP(D1527,'Standard Smelter Names'!$B$3:$E$187,4,FALSE))</f>
        <v/>
      </c>
      <c r="G1527" s="189"/>
      <c r="H1527" s="189"/>
      <c r="I1527" s="189"/>
      <c r="J1527" s="189"/>
      <c r="K1527" s="189"/>
      <c r="L1527" s="189"/>
      <c r="M1527" s="189"/>
      <c r="N1527" s="189"/>
      <c r="O1527" s="211"/>
      <c r="P1527" s="210"/>
    </row>
    <row r="1528" spans="2:16" s="191" customFormat="1" ht="15.75" x14ac:dyDescent="0.25">
      <c r="B1528" s="189"/>
      <c r="C1528" s="190"/>
      <c r="D1528" s="190" t="str">
        <f t="shared" si="46"/>
        <v/>
      </c>
      <c r="E1528" s="189" t="str">
        <f t="shared" si="47"/>
        <v/>
      </c>
      <c r="F1528" s="189" t="str">
        <f>IF(ISNA(VLOOKUP(D1528,'Standard Smelter Names'!$B$3:$E$187,4,FALSE)),"",VLOOKUP(D1528,'Standard Smelter Names'!$B$3:$E$187,4,FALSE))</f>
        <v/>
      </c>
      <c r="G1528" s="189"/>
      <c r="H1528" s="189"/>
      <c r="I1528" s="189"/>
      <c r="J1528" s="189"/>
      <c r="K1528" s="189"/>
      <c r="L1528" s="189"/>
      <c r="M1528" s="189"/>
      <c r="N1528" s="189"/>
      <c r="O1528" s="211"/>
      <c r="P1528" s="210"/>
    </row>
    <row r="1529" spans="2:16" s="191" customFormat="1" ht="15.75" x14ac:dyDescent="0.25">
      <c r="B1529" s="189"/>
      <c r="C1529" s="190"/>
      <c r="D1529" s="190" t="str">
        <f t="shared" si="46"/>
        <v/>
      </c>
      <c r="E1529" s="189" t="str">
        <f t="shared" si="47"/>
        <v/>
      </c>
      <c r="F1529" s="189" t="str">
        <f>IF(ISNA(VLOOKUP(D1529,'Standard Smelter Names'!$B$3:$E$187,4,FALSE)),"",VLOOKUP(D1529,'Standard Smelter Names'!$B$3:$E$187,4,FALSE))</f>
        <v/>
      </c>
      <c r="G1529" s="189"/>
      <c r="H1529" s="189"/>
      <c r="I1529" s="189"/>
      <c r="J1529" s="189"/>
      <c r="K1529" s="189"/>
      <c r="L1529" s="189"/>
      <c r="M1529" s="189"/>
      <c r="N1529" s="189"/>
      <c r="O1529" s="211"/>
      <c r="P1529" s="210"/>
    </row>
    <row r="1530" spans="2:16" s="191" customFormat="1" ht="15.75" x14ac:dyDescent="0.25">
      <c r="B1530" s="189"/>
      <c r="C1530" s="190"/>
      <c r="D1530" s="190" t="str">
        <f t="shared" si="46"/>
        <v/>
      </c>
      <c r="E1530" s="189" t="str">
        <f t="shared" si="47"/>
        <v/>
      </c>
      <c r="F1530" s="189" t="str">
        <f>IF(ISNA(VLOOKUP(D1530,'Standard Smelter Names'!$B$3:$E$187,4,FALSE)),"",VLOOKUP(D1530,'Standard Smelter Names'!$B$3:$E$187,4,FALSE))</f>
        <v/>
      </c>
      <c r="G1530" s="189"/>
      <c r="H1530" s="189"/>
      <c r="I1530" s="189"/>
      <c r="J1530" s="189"/>
      <c r="K1530" s="189"/>
      <c r="L1530" s="189"/>
      <c r="M1530" s="189"/>
      <c r="N1530" s="189"/>
      <c r="O1530" s="211"/>
      <c r="P1530" s="210"/>
    </row>
    <row r="1531" spans="2:16" s="191" customFormat="1" ht="15.75" x14ac:dyDescent="0.25">
      <c r="B1531" s="189"/>
      <c r="C1531" s="190"/>
      <c r="D1531" s="190" t="str">
        <f t="shared" si="46"/>
        <v/>
      </c>
      <c r="E1531" s="189" t="str">
        <f t="shared" si="47"/>
        <v/>
      </c>
      <c r="F1531" s="189" t="str">
        <f>IF(ISNA(VLOOKUP(D1531,'Standard Smelter Names'!$B$3:$E$187,4,FALSE)),"",VLOOKUP(D1531,'Standard Smelter Names'!$B$3:$E$187,4,FALSE))</f>
        <v/>
      </c>
      <c r="G1531" s="189"/>
      <c r="H1531" s="189"/>
      <c r="I1531" s="189"/>
      <c r="J1531" s="189"/>
      <c r="K1531" s="189"/>
      <c r="L1531" s="189"/>
      <c r="M1531" s="189"/>
      <c r="N1531" s="189"/>
      <c r="O1531" s="211"/>
      <c r="P1531" s="210"/>
    </row>
    <row r="1532" spans="2:16" s="191" customFormat="1" ht="15.75" x14ac:dyDescent="0.25">
      <c r="B1532" s="189"/>
      <c r="C1532" s="190"/>
      <c r="D1532" s="190" t="str">
        <f t="shared" si="46"/>
        <v/>
      </c>
      <c r="E1532" s="189" t="str">
        <f t="shared" si="47"/>
        <v/>
      </c>
      <c r="F1532" s="189" t="str">
        <f>IF(ISNA(VLOOKUP(D1532,'Standard Smelter Names'!$B$3:$E$187,4,FALSE)),"",VLOOKUP(D1532,'Standard Smelter Names'!$B$3:$E$187,4,FALSE))</f>
        <v/>
      </c>
      <c r="G1532" s="189"/>
      <c r="H1532" s="189"/>
      <c r="I1532" s="189"/>
      <c r="J1532" s="189"/>
      <c r="K1532" s="189"/>
      <c r="L1532" s="189"/>
      <c r="M1532" s="189"/>
      <c r="N1532" s="189"/>
      <c r="O1532" s="211"/>
      <c r="P1532" s="210"/>
    </row>
    <row r="1533" spans="2:16" s="191" customFormat="1" ht="15.75" x14ac:dyDescent="0.25">
      <c r="B1533" s="189"/>
      <c r="C1533" s="190"/>
      <c r="D1533" s="190" t="str">
        <f t="shared" si="46"/>
        <v/>
      </c>
      <c r="E1533" s="189" t="str">
        <f t="shared" si="47"/>
        <v/>
      </c>
      <c r="F1533" s="189" t="str">
        <f>IF(ISNA(VLOOKUP(D1533,'Standard Smelter Names'!$B$3:$E$187,4,FALSE)),"",VLOOKUP(D1533,'Standard Smelter Names'!$B$3:$E$187,4,FALSE))</f>
        <v/>
      </c>
      <c r="G1533" s="189"/>
      <c r="H1533" s="189"/>
      <c r="I1533" s="189"/>
      <c r="J1533" s="189"/>
      <c r="K1533" s="189"/>
      <c r="L1533" s="189"/>
      <c r="M1533" s="189"/>
      <c r="N1533" s="189"/>
      <c r="O1533" s="211"/>
      <c r="P1533" s="210"/>
    </row>
    <row r="1534" spans="2:16" s="191" customFormat="1" ht="15.75" x14ac:dyDescent="0.25">
      <c r="B1534" s="189"/>
      <c r="C1534" s="190"/>
      <c r="D1534" s="190" t="str">
        <f t="shared" si="46"/>
        <v/>
      </c>
      <c r="E1534" s="189" t="str">
        <f t="shared" si="47"/>
        <v/>
      </c>
      <c r="F1534" s="189" t="str">
        <f>IF(ISNA(VLOOKUP(D1534,'Standard Smelter Names'!$B$3:$E$187,4,FALSE)),"",VLOOKUP(D1534,'Standard Smelter Names'!$B$3:$E$187,4,FALSE))</f>
        <v/>
      </c>
      <c r="G1534" s="189"/>
      <c r="H1534" s="189"/>
      <c r="I1534" s="189"/>
      <c r="J1534" s="189"/>
      <c r="K1534" s="189"/>
      <c r="L1534" s="189"/>
      <c r="M1534" s="189"/>
      <c r="N1534" s="189"/>
      <c r="O1534" s="211"/>
      <c r="P1534" s="210"/>
    </row>
    <row r="1535" spans="2:16" s="191" customFormat="1" ht="15.75" x14ac:dyDescent="0.25">
      <c r="B1535" s="189"/>
      <c r="C1535" s="190"/>
      <c r="D1535" s="190" t="str">
        <f t="shared" si="46"/>
        <v/>
      </c>
      <c r="E1535" s="189" t="str">
        <f t="shared" si="47"/>
        <v/>
      </c>
      <c r="F1535" s="189" t="str">
        <f>IF(ISNA(VLOOKUP(D1535,'Standard Smelter Names'!$B$3:$E$187,4,FALSE)),"",VLOOKUP(D1535,'Standard Smelter Names'!$B$3:$E$187,4,FALSE))</f>
        <v/>
      </c>
      <c r="G1535" s="189"/>
      <c r="H1535" s="189"/>
      <c r="I1535" s="189"/>
      <c r="J1535" s="189"/>
      <c r="K1535" s="189"/>
      <c r="L1535" s="189"/>
      <c r="M1535" s="189"/>
      <c r="N1535" s="189"/>
      <c r="O1535" s="211"/>
      <c r="P1535" s="210"/>
    </row>
    <row r="1536" spans="2:16" s="191" customFormat="1" ht="15.75" x14ac:dyDescent="0.25">
      <c r="B1536" s="189"/>
      <c r="C1536" s="190"/>
      <c r="D1536" s="190" t="str">
        <f t="shared" si="46"/>
        <v/>
      </c>
      <c r="E1536" s="189" t="str">
        <f t="shared" si="47"/>
        <v/>
      </c>
      <c r="F1536" s="189" t="str">
        <f>IF(ISNA(VLOOKUP(D1536,'Standard Smelter Names'!$B$3:$E$187,4,FALSE)),"",VLOOKUP(D1536,'Standard Smelter Names'!$B$3:$E$187,4,FALSE))</f>
        <v/>
      </c>
      <c r="G1536" s="189"/>
      <c r="H1536" s="189"/>
      <c r="I1536" s="189"/>
      <c r="J1536" s="189"/>
      <c r="K1536" s="189"/>
      <c r="L1536" s="189"/>
      <c r="M1536" s="189"/>
      <c r="N1536" s="189"/>
      <c r="O1536" s="211"/>
      <c r="P1536" s="210"/>
    </row>
    <row r="1537" spans="2:16" s="191" customFormat="1" ht="15.75" x14ac:dyDescent="0.25">
      <c r="B1537" s="189"/>
      <c r="C1537" s="190"/>
      <c r="D1537" s="190" t="str">
        <f t="shared" si="46"/>
        <v/>
      </c>
      <c r="E1537" s="189" t="str">
        <f t="shared" si="47"/>
        <v/>
      </c>
      <c r="F1537" s="189" t="str">
        <f>IF(ISNA(VLOOKUP(D1537,'Standard Smelter Names'!$B$3:$E$187,4,FALSE)),"",VLOOKUP(D1537,'Standard Smelter Names'!$B$3:$E$187,4,FALSE))</f>
        <v/>
      </c>
      <c r="G1537" s="189"/>
      <c r="H1537" s="189"/>
      <c r="I1537" s="189"/>
      <c r="J1537" s="189"/>
      <c r="K1537" s="189"/>
      <c r="L1537" s="189"/>
      <c r="M1537" s="189"/>
      <c r="N1537" s="189"/>
      <c r="O1537" s="211"/>
      <c r="P1537" s="210"/>
    </row>
    <row r="1538" spans="2:16" s="191" customFormat="1" ht="15.75" x14ac:dyDescent="0.25">
      <c r="B1538" s="189"/>
      <c r="C1538" s="190"/>
      <c r="D1538" s="190" t="str">
        <f t="shared" si="46"/>
        <v/>
      </c>
      <c r="E1538" s="189" t="str">
        <f t="shared" si="47"/>
        <v/>
      </c>
      <c r="F1538" s="189" t="str">
        <f>IF(ISNA(VLOOKUP(D1538,'Standard Smelter Names'!$B$3:$E$187,4,FALSE)),"",VLOOKUP(D1538,'Standard Smelter Names'!$B$3:$E$187,4,FALSE))</f>
        <v/>
      </c>
      <c r="G1538" s="189"/>
      <c r="H1538" s="189"/>
      <c r="I1538" s="189"/>
      <c r="J1538" s="189"/>
      <c r="K1538" s="189"/>
      <c r="L1538" s="189"/>
      <c r="M1538" s="189"/>
      <c r="N1538" s="189"/>
      <c r="O1538" s="211"/>
      <c r="P1538" s="210"/>
    </row>
    <row r="1539" spans="2:16" s="191" customFormat="1" ht="15.75" x14ac:dyDescent="0.25">
      <c r="B1539" s="189"/>
      <c r="C1539" s="190"/>
      <c r="D1539" s="190" t="str">
        <f t="shared" si="46"/>
        <v/>
      </c>
      <c r="E1539" s="189" t="str">
        <f t="shared" si="47"/>
        <v/>
      </c>
      <c r="F1539" s="189" t="str">
        <f>IF(ISNA(VLOOKUP(D1539,'Standard Smelter Names'!$B$3:$E$187,4,FALSE)),"",VLOOKUP(D1539,'Standard Smelter Names'!$B$3:$E$187,4,FALSE))</f>
        <v/>
      </c>
      <c r="G1539" s="189"/>
      <c r="H1539" s="189"/>
      <c r="I1539" s="189"/>
      <c r="J1539" s="189"/>
      <c r="K1539" s="189"/>
      <c r="L1539" s="189"/>
      <c r="M1539" s="189"/>
      <c r="N1539" s="189"/>
      <c r="O1539" s="211"/>
      <c r="P1539" s="210"/>
    </row>
    <row r="1540" spans="2:16" s="191" customFormat="1" ht="15.75" x14ac:dyDescent="0.25">
      <c r="B1540" s="189"/>
      <c r="C1540" s="190"/>
      <c r="D1540" s="190" t="str">
        <f t="shared" si="46"/>
        <v/>
      </c>
      <c r="E1540" s="189" t="str">
        <f t="shared" si="47"/>
        <v/>
      </c>
      <c r="F1540" s="189" t="str">
        <f>IF(ISNA(VLOOKUP(D1540,'Standard Smelter Names'!$B$3:$E$187,4,FALSE)),"",VLOOKUP(D1540,'Standard Smelter Names'!$B$3:$E$187,4,FALSE))</f>
        <v/>
      </c>
      <c r="G1540" s="189"/>
      <c r="H1540" s="189"/>
      <c r="I1540" s="189"/>
      <c r="J1540" s="189"/>
      <c r="K1540" s="189"/>
      <c r="L1540" s="189"/>
      <c r="M1540" s="189"/>
      <c r="N1540" s="189"/>
      <c r="O1540" s="211"/>
      <c r="P1540" s="210"/>
    </row>
    <row r="1541" spans="2:16" s="191" customFormat="1" ht="15.75" x14ac:dyDescent="0.25">
      <c r="B1541" s="189"/>
      <c r="C1541" s="190"/>
      <c r="D1541" s="190" t="str">
        <f t="shared" ref="D1541:D1604" si="48">IF(ISNA(VLOOKUP(C1541,$G$2525:$I$2929,3,FALSE)),"",VLOOKUP(C1541,$G$2525:$I$2929,3,FALSE))</f>
        <v/>
      </c>
      <c r="E1541" s="189" t="str">
        <f t="shared" ref="E1541:E1604" si="49">IF(ISNA(VLOOKUP(C1541,$G$2525:$I$2929,2,FALSE)),"",VLOOKUP(C1541,$G$2525:$I$2929,2,FALSE))</f>
        <v/>
      </c>
      <c r="F1541" s="189" t="str">
        <f>IF(ISNA(VLOOKUP(D1541,'Standard Smelter Names'!$B$3:$E$187,4,FALSE)),"",VLOOKUP(D1541,'Standard Smelter Names'!$B$3:$E$187,4,FALSE))</f>
        <v/>
      </c>
      <c r="G1541" s="189"/>
      <c r="H1541" s="189"/>
      <c r="I1541" s="189"/>
      <c r="J1541" s="189"/>
      <c r="K1541" s="189"/>
      <c r="L1541" s="189"/>
      <c r="M1541" s="189"/>
      <c r="N1541" s="189"/>
      <c r="O1541" s="211"/>
      <c r="P1541" s="210"/>
    </row>
    <row r="1542" spans="2:16" s="191" customFormat="1" ht="15.75" x14ac:dyDescent="0.25">
      <c r="B1542" s="189"/>
      <c r="C1542" s="190"/>
      <c r="D1542" s="190" t="str">
        <f t="shared" si="48"/>
        <v/>
      </c>
      <c r="E1542" s="189" t="str">
        <f t="shared" si="49"/>
        <v/>
      </c>
      <c r="F1542" s="189" t="str">
        <f>IF(ISNA(VLOOKUP(D1542,'Standard Smelter Names'!$B$3:$E$187,4,FALSE)),"",VLOOKUP(D1542,'Standard Smelter Names'!$B$3:$E$187,4,FALSE))</f>
        <v/>
      </c>
      <c r="G1542" s="189"/>
      <c r="H1542" s="189"/>
      <c r="I1542" s="189"/>
      <c r="J1542" s="189"/>
      <c r="K1542" s="189"/>
      <c r="L1542" s="189"/>
      <c r="M1542" s="189"/>
      <c r="N1542" s="189"/>
      <c r="O1542" s="211"/>
      <c r="P1542" s="210"/>
    </row>
    <row r="1543" spans="2:16" s="191" customFormat="1" ht="15.75" x14ac:dyDescent="0.25">
      <c r="B1543" s="189"/>
      <c r="C1543" s="190"/>
      <c r="D1543" s="190" t="str">
        <f t="shared" si="48"/>
        <v/>
      </c>
      <c r="E1543" s="189" t="str">
        <f t="shared" si="49"/>
        <v/>
      </c>
      <c r="F1543" s="189" t="str">
        <f>IF(ISNA(VLOOKUP(D1543,'Standard Smelter Names'!$B$3:$E$187,4,FALSE)),"",VLOOKUP(D1543,'Standard Smelter Names'!$B$3:$E$187,4,FALSE))</f>
        <v/>
      </c>
      <c r="G1543" s="189"/>
      <c r="H1543" s="189"/>
      <c r="I1543" s="189"/>
      <c r="J1543" s="189"/>
      <c r="K1543" s="189"/>
      <c r="L1543" s="189"/>
      <c r="M1543" s="189"/>
      <c r="N1543" s="189"/>
      <c r="O1543" s="211"/>
      <c r="P1543" s="210"/>
    </row>
    <row r="1544" spans="2:16" s="191" customFormat="1" ht="15.75" x14ac:dyDescent="0.25">
      <c r="B1544" s="189"/>
      <c r="C1544" s="190"/>
      <c r="D1544" s="190" t="str">
        <f t="shared" si="48"/>
        <v/>
      </c>
      <c r="E1544" s="189" t="str">
        <f t="shared" si="49"/>
        <v/>
      </c>
      <c r="F1544" s="189" t="str">
        <f>IF(ISNA(VLOOKUP(D1544,'Standard Smelter Names'!$B$3:$E$187,4,FALSE)),"",VLOOKUP(D1544,'Standard Smelter Names'!$B$3:$E$187,4,FALSE))</f>
        <v/>
      </c>
      <c r="G1544" s="189"/>
      <c r="H1544" s="189"/>
      <c r="I1544" s="189"/>
      <c r="J1544" s="189"/>
      <c r="K1544" s="189"/>
      <c r="L1544" s="189"/>
      <c r="M1544" s="189"/>
      <c r="N1544" s="189"/>
      <c r="O1544" s="211"/>
      <c r="P1544" s="210"/>
    </row>
    <row r="1545" spans="2:16" s="191" customFormat="1" ht="15.75" x14ac:dyDescent="0.25">
      <c r="B1545" s="189"/>
      <c r="C1545" s="190"/>
      <c r="D1545" s="190" t="str">
        <f t="shared" si="48"/>
        <v/>
      </c>
      <c r="E1545" s="189" t="str">
        <f t="shared" si="49"/>
        <v/>
      </c>
      <c r="F1545" s="189" t="str">
        <f>IF(ISNA(VLOOKUP(D1545,'Standard Smelter Names'!$B$3:$E$187,4,FALSE)),"",VLOOKUP(D1545,'Standard Smelter Names'!$B$3:$E$187,4,FALSE))</f>
        <v/>
      </c>
      <c r="G1545" s="189"/>
      <c r="H1545" s="189"/>
      <c r="I1545" s="189"/>
      <c r="J1545" s="189"/>
      <c r="K1545" s="189"/>
      <c r="L1545" s="189"/>
      <c r="M1545" s="189"/>
      <c r="N1545" s="189"/>
      <c r="O1545" s="211"/>
      <c r="P1545" s="210"/>
    </row>
    <row r="1546" spans="2:16" s="191" customFormat="1" ht="15.75" x14ac:dyDescent="0.25">
      <c r="B1546" s="189"/>
      <c r="C1546" s="190"/>
      <c r="D1546" s="190" t="str">
        <f t="shared" si="48"/>
        <v/>
      </c>
      <c r="E1546" s="189" t="str">
        <f t="shared" si="49"/>
        <v/>
      </c>
      <c r="F1546" s="189" t="str">
        <f>IF(ISNA(VLOOKUP(D1546,'Standard Smelter Names'!$B$3:$E$187,4,FALSE)),"",VLOOKUP(D1546,'Standard Smelter Names'!$B$3:$E$187,4,FALSE))</f>
        <v/>
      </c>
      <c r="G1546" s="189"/>
      <c r="H1546" s="189"/>
      <c r="I1546" s="189"/>
      <c r="J1546" s="189"/>
      <c r="K1546" s="189"/>
      <c r="L1546" s="189"/>
      <c r="M1546" s="189"/>
      <c r="N1546" s="189"/>
      <c r="O1546" s="211"/>
      <c r="P1546" s="210"/>
    </row>
    <row r="1547" spans="2:16" s="191" customFormat="1" ht="15.75" x14ac:dyDescent="0.25">
      <c r="B1547" s="189"/>
      <c r="C1547" s="190"/>
      <c r="D1547" s="190" t="str">
        <f t="shared" si="48"/>
        <v/>
      </c>
      <c r="E1547" s="189" t="str">
        <f t="shared" si="49"/>
        <v/>
      </c>
      <c r="F1547" s="189" t="str">
        <f>IF(ISNA(VLOOKUP(D1547,'Standard Smelter Names'!$B$3:$E$187,4,FALSE)),"",VLOOKUP(D1547,'Standard Smelter Names'!$B$3:$E$187,4,FALSE))</f>
        <v/>
      </c>
      <c r="G1547" s="189"/>
      <c r="H1547" s="189"/>
      <c r="I1547" s="189"/>
      <c r="J1547" s="189"/>
      <c r="K1547" s="189"/>
      <c r="L1547" s="189"/>
      <c r="M1547" s="189"/>
      <c r="N1547" s="189"/>
      <c r="O1547" s="211"/>
      <c r="P1547" s="210"/>
    </row>
    <row r="1548" spans="2:16" s="191" customFormat="1" ht="15.75" x14ac:dyDescent="0.25">
      <c r="B1548" s="189"/>
      <c r="C1548" s="190"/>
      <c r="D1548" s="190" t="str">
        <f t="shared" si="48"/>
        <v/>
      </c>
      <c r="E1548" s="189" t="str">
        <f t="shared" si="49"/>
        <v/>
      </c>
      <c r="F1548" s="189" t="str">
        <f>IF(ISNA(VLOOKUP(D1548,'Standard Smelter Names'!$B$3:$E$187,4,FALSE)),"",VLOOKUP(D1548,'Standard Smelter Names'!$B$3:$E$187,4,FALSE))</f>
        <v/>
      </c>
      <c r="G1548" s="189"/>
      <c r="H1548" s="189"/>
      <c r="I1548" s="189"/>
      <c r="J1548" s="189"/>
      <c r="K1548" s="189"/>
      <c r="L1548" s="189"/>
      <c r="M1548" s="189"/>
      <c r="N1548" s="189"/>
      <c r="O1548" s="211"/>
      <c r="P1548" s="210"/>
    </row>
    <row r="1549" spans="2:16" s="191" customFormat="1" ht="15.75" x14ac:dyDescent="0.25">
      <c r="B1549" s="189"/>
      <c r="C1549" s="190"/>
      <c r="D1549" s="190" t="str">
        <f t="shared" si="48"/>
        <v/>
      </c>
      <c r="E1549" s="189" t="str">
        <f t="shared" si="49"/>
        <v/>
      </c>
      <c r="F1549" s="189" t="str">
        <f>IF(ISNA(VLOOKUP(D1549,'Standard Smelter Names'!$B$3:$E$187,4,FALSE)),"",VLOOKUP(D1549,'Standard Smelter Names'!$B$3:$E$187,4,FALSE))</f>
        <v/>
      </c>
      <c r="G1549" s="189"/>
      <c r="H1549" s="189"/>
      <c r="I1549" s="189"/>
      <c r="J1549" s="189"/>
      <c r="K1549" s="189"/>
      <c r="L1549" s="189"/>
      <c r="M1549" s="189"/>
      <c r="N1549" s="189"/>
      <c r="O1549" s="211"/>
      <c r="P1549" s="210"/>
    </row>
    <row r="1550" spans="2:16" s="191" customFormat="1" ht="15.75" x14ac:dyDescent="0.25">
      <c r="B1550" s="189"/>
      <c r="C1550" s="190"/>
      <c r="D1550" s="190" t="str">
        <f t="shared" si="48"/>
        <v/>
      </c>
      <c r="E1550" s="189" t="str">
        <f t="shared" si="49"/>
        <v/>
      </c>
      <c r="F1550" s="189" t="str">
        <f>IF(ISNA(VLOOKUP(D1550,'Standard Smelter Names'!$B$3:$E$187,4,FALSE)),"",VLOOKUP(D1550,'Standard Smelter Names'!$B$3:$E$187,4,FALSE))</f>
        <v/>
      </c>
      <c r="G1550" s="189"/>
      <c r="H1550" s="189"/>
      <c r="I1550" s="189"/>
      <c r="J1550" s="189"/>
      <c r="K1550" s="189"/>
      <c r="L1550" s="189"/>
      <c r="M1550" s="189"/>
      <c r="N1550" s="189"/>
      <c r="O1550" s="211"/>
      <c r="P1550" s="210"/>
    </row>
    <row r="1551" spans="2:16" s="191" customFormat="1" ht="15.75" x14ac:dyDescent="0.25">
      <c r="B1551" s="189"/>
      <c r="C1551" s="190"/>
      <c r="D1551" s="190" t="str">
        <f t="shared" si="48"/>
        <v/>
      </c>
      <c r="E1551" s="189" t="str">
        <f t="shared" si="49"/>
        <v/>
      </c>
      <c r="F1551" s="189" t="str">
        <f>IF(ISNA(VLOOKUP(D1551,'Standard Smelter Names'!$B$3:$E$187,4,FALSE)),"",VLOOKUP(D1551,'Standard Smelter Names'!$B$3:$E$187,4,FALSE))</f>
        <v/>
      </c>
      <c r="G1551" s="189"/>
      <c r="H1551" s="189"/>
      <c r="I1551" s="189"/>
      <c r="J1551" s="189"/>
      <c r="K1551" s="189"/>
      <c r="L1551" s="189"/>
      <c r="M1551" s="189"/>
      <c r="N1551" s="189"/>
      <c r="O1551" s="211"/>
      <c r="P1551" s="210"/>
    </row>
    <row r="1552" spans="2:16" s="191" customFormat="1" ht="15.75" x14ac:dyDescent="0.25">
      <c r="B1552" s="189"/>
      <c r="C1552" s="190"/>
      <c r="D1552" s="190" t="str">
        <f t="shared" si="48"/>
        <v/>
      </c>
      <c r="E1552" s="189" t="str">
        <f t="shared" si="49"/>
        <v/>
      </c>
      <c r="F1552" s="189" t="str">
        <f>IF(ISNA(VLOOKUP(D1552,'Standard Smelter Names'!$B$3:$E$187,4,FALSE)),"",VLOOKUP(D1552,'Standard Smelter Names'!$B$3:$E$187,4,FALSE))</f>
        <v/>
      </c>
      <c r="G1552" s="189"/>
      <c r="H1552" s="189"/>
      <c r="I1552" s="189"/>
      <c r="J1552" s="189"/>
      <c r="K1552" s="189"/>
      <c r="L1552" s="189"/>
      <c r="M1552" s="189"/>
      <c r="N1552" s="189"/>
      <c r="O1552" s="211"/>
      <c r="P1552" s="210"/>
    </row>
    <row r="1553" spans="2:16" s="191" customFormat="1" ht="15.75" x14ac:dyDescent="0.25">
      <c r="B1553" s="189"/>
      <c r="C1553" s="190"/>
      <c r="D1553" s="190" t="str">
        <f t="shared" si="48"/>
        <v/>
      </c>
      <c r="E1553" s="189" t="str">
        <f t="shared" si="49"/>
        <v/>
      </c>
      <c r="F1553" s="189" t="str">
        <f>IF(ISNA(VLOOKUP(D1553,'Standard Smelter Names'!$B$3:$E$187,4,FALSE)),"",VLOOKUP(D1553,'Standard Smelter Names'!$B$3:$E$187,4,FALSE))</f>
        <v/>
      </c>
      <c r="G1553" s="189"/>
      <c r="H1553" s="189"/>
      <c r="I1553" s="189"/>
      <c r="J1553" s="189"/>
      <c r="K1553" s="189"/>
      <c r="L1553" s="189"/>
      <c r="M1553" s="189"/>
      <c r="N1553" s="189"/>
      <c r="O1553" s="211"/>
      <c r="P1553" s="210"/>
    </row>
    <row r="1554" spans="2:16" s="191" customFormat="1" ht="15.75" x14ac:dyDescent="0.25">
      <c r="B1554" s="189"/>
      <c r="C1554" s="190"/>
      <c r="D1554" s="190" t="str">
        <f t="shared" si="48"/>
        <v/>
      </c>
      <c r="E1554" s="189" t="str">
        <f t="shared" si="49"/>
        <v/>
      </c>
      <c r="F1554" s="189" t="str">
        <f>IF(ISNA(VLOOKUP(D1554,'Standard Smelter Names'!$B$3:$E$187,4,FALSE)),"",VLOOKUP(D1554,'Standard Smelter Names'!$B$3:$E$187,4,FALSE))</f>
        <v/>
      </c>
      <c r="G1554" s="189"/>
      <c r="H1554" s="189"/>
      <c r="I1554" s="189"/>
      <c r="J1554" s="189"/>
      <c r="K1554" s="189"/>
      <c r="L1554" s="189"/>
      <c r="M1554" s="189"/>
      <c r="N1554" s="189"/>
      <c r="O1554" s="211"/>
      <c r="P1554" s="210"/>
    </row>
    <row r="1555" spans="2:16" s="191" customFormat="1" ht="15.75" x14ac:dyDescent="0.25">
      <c r="B1555" s="189"/>
      <c r="C1555" s="190"/>
      <c r="D1555" s="190" t="str">
        <f t="shared" si="48"/>
        <v/>
      </c>
      <c r="E1555" s="189" t="str">
        <f t="shared" si="49"/>
        <v/>
      </c>
      <c r="F1555" s="189" t="str">
        <f>IF(ISNA(VLOOKUP(D1555,'Standard Smelter Names'!$B$3:$E$187,4,FALSE)),"",VLOOKUP(D1555,'Standard Smelter Names'!$B$3:$E$187,4,FALSE))</f>
        <v/>
      </c>
      <c r="G1555" s="189"/>
      <c r="H1555" s="189"/>
      <c r="I1555" s="189"/>
      <c r="J1555" s="189"/>
      <c r="K1555" s="189"/>
      <c r="L1555" s="189"/>
      <c r="M1555" s="189"/>
      <c r="N1555" s="189"/>
      <c r="O1555" s="211"/>
      <c r="P1555" s="210"/>
    </row>
    <row r="1556" spans="2:16" s="191" customFormat="1" ht="15.75" x14ac:dyDescent="0.25">
      <c r="B1556" s="189"/>
      <c r="C1556" s="190"/>
      <c r="D1556" s="190" t="str">
        <f t="shared" si="48"/>
        <v/>
      </c>
      <c r="E1556" s="189" t="str">
        <f t="shared" si="49"/>
        <v/>
      </c>
      <c r="F1556" s="189" t="str">
        <f>IF(ISNA(VLOOKUP(D1556,'Standard Smelter Names'!$B$3:$E$187,4,FALSE)),"",VLOOKUP(D1556,'Standard Smelter Names'!$B$3:$E$187,4,FALSE))</f>
        <v/>
      </c>
      <c r="G1556" s="189"/>
      <c r="H1556" s="189"/>
      <c r="I1556" s="189"/>
      <c r="J1556" s="189"/>
      <c r="K1556" s="189"/>
      <c r="L1556" s="189"/>
      <c r="M1556" s="189"/>
      <c r="N1556" s="189"/>
      <c r="O1556" s="211"/>
      <c r="P1556" s="210"/>
    </row>
    <row r="1557" spans="2:16" s="191" customFormat="1" ht="15.75" x14ac:dyDescent="0.25">
      <c r="B1557" s="189"/>
      <c r="C1557" s="190"/>
      <c r="D1557" s="190" t="str">
        <f t="shared" si="48"/>
        <v/>
      </c>
      <c r="E1557" s="189" t="str">
        <f t="shared" si="49"/>
        <v/>
      </c>
      <c r="F1557" s="189" t="str">
        <f>IF(ISNA(VLOOKUP(D1557,'Standard Smelter Names'!$B$3:$E$187,4,FALSE)),"",VLOOKUP(D1557,'Standard Smelter Names'!$B$3:$E$187,4,FALSE))</f>
        <v/>
      </c>
      <c r="G1557" s="189"/>
      <c r="H1557" s="189"/>
      <c r="I1557" s="189"/>
      <c r="J1557" s="189"/>
      <c r="K1557" s="189"/>
      <c r="L1557" s="189"/>
      <c r="M1557" s="189"/>
      <c r="N1557" s="189"/>
      <c r="O1557" s="211"/>
      <c r="P1557" s="210"/>
    </row>
    <row r="1558" spans="2:16" s="191" customFormat="1" ht="15.75" x14ac:dyDescent="0.25">
      <c r="B1558" s="189"/>
      <c r="C1558" s="190"/>
      <c r="D1558" s="190" t="str">
        <f t="shared" si="48"/>
        <v/>
      </c>
      <c r="E1558" s="189" t="str">
        <f t="shared" si="49"/>
        <v/>
      </c>
      <c r="F1558" s="189" t="str">
        <f>IF(ISNA(VLOOKUP(D1558,'Standard Smelter Names'!$B$3:$E$187,4,FALSE)),"",VLOOKUP(D1558,'Standard Smelter Names'!$B$3:$E$187,4,FALSE))</f>
        <v/>
      </c>
      <c r="G1558" s="189"/>
      <c r="H1558" s="189"/>
      <c r="I1558" s="189"/>
      <c r="J1558" s="189"/>
      <c r="K1558" s="189"/>
      <c r="L1558" s="189"/>
      <c r="M1558" s="189"/>
      <c r="N1558" s="189"/>
      <c r="O1558" s="211"/>
      <c r="P1558" s="210"/>
    </row>
    <row r="1559" spans="2:16" s="191" customFormat="1" ht="15.75" x14ac:dyDescent="0.25">
      <c r="B1559" s="189"/>
      <c r="C1559" s="190"/>
      <c r="D1559" s="190" t="str">
        <f t="shared" si="48"/>
        <v/>
      </c>
      <c r="E1559" s="189" t="str">
        <f t="shared" si="49"/>
        <v/>
      </c>
      <c r="F1559" s="189" t="str">
        <f>IF(ISNA(VLOOKUP(D1559,'Standard Smelter Names'!$B$3:$E$187,4,FALSE)),"",VLOOKUP(D1559,'Standard Smelter Names'!$B$3:$E$187,4,FALSE))</f>
        <v/>
      </c>
      <c r="G1559" s="189"/>
      <c r="H1559" s="189"/>
      <c r="I1559" s="189"/>
      <c r="J1559" s="189"/>
      <c r="K1559" s="189"/>
      <c r="L1559" s="189"/>
      <c r="M1559" s="189"/>
      <c r="N1559" s="189"/>
      <c r="O1559" s="211"/>
      <c r="P1559" s="210"/>
    </row>
    <row r="1560" spans="2:16" s="191" customFormat="1" ht="15.75" x14ac:dyDescent="0.25">
      <c r="B1560" s="189"/>
      <c r="C1560" s="190"/>
      <c r="D1560" s="190" t="str">
        <f t="shared" si="48"/>
        <v/>
      </c>
      <c r="E1560" s="189" t="str">
        <f t="shared" si="49"/>
        <v/>
      </c>
      <c r="F1560" s="189" t="str">
        <f>IF(ISNA(VLOOKUP(D1560,'Standard Smelter Names'!$B$3:$E$187,4,FALSE)),"",VLOOKUP(D1560,'Standard Smelter Names'!$B$3:$E$187,4,FALSE))</f>
        <v/>
      </c>
      <c r="G1560" s="189"/>
      <c r="H1560" s="189"/>
      <c r="I1560" s="189"/>
      <c r="J1560" s="189"/>
      <c r="K1560" s="189"/>
      <c r="L1560" s="189"/>
      <c r="M1560" s="189"/>
      <c r="N1560" s="189"/>
      <c r="O1560" s="211"/>
      <c r="P1560" s="210"/>
    </row>
    <row r="1561" spans="2:16" s="191" customFormat="1" ht="15.75" x14ac:dyDescent="0.25">
      <c r="B1561" s="189"/>
      <c r="C1561" s="190"/>
      <c r="D1561" s="190" t="str">
        <f t="shared" si="48"/>
        <v/>
      </c>
      <c r="E1561" s="189" t="str">
        <f t="shared" si="49"/>
        <v/>
      </c>
      <c r="F1561" s="189" t="str">
        <f>IF(ISNA(VLOOKUP(D1561,'Standard Smelter Names'!$B$3:$E$187,4,FALSE)),"",VLOOKUP(D1561,'Standard Smelter Names'!$B$3:$E$187,4,FALSE))</f>
        <v/>
      </c>
      <c r="G1561" s="189"/>
      <c r="H1561" s="189"/>
      <c r="I1561" s="189"/>
      <c r="J1561" s="189"/>
      <c r="K1561" s="189"/>
      <c r="L1561" s="189"/>
      <c r="M1561" s="189"/>
      <c r="N1561" s="189"/>
      <c r="O1561" s="211"/>
      <c r="P1561" s="210"/>
    </row>
    <row r="1562" spans="2:16" s="191" customFormat="1" ht="15.75" x14ac:dyDescent="0.25">
      <c r="B1562" s="189"/>
      <c r="C1562" s="190"/>
      <c r="D1562" s="190" t="str">
        <f t="shared" si="48"/>
        <v/>
      </c>
      <c r="E1562" s="189" t="str">
        <f t="shared" si="49"/>
        <v/>
      </c>
      <c r="F1562" s="189" t="str">
        <f>IF(ISNA(VLOOKUP(D1562,'Standard Smelter Names'!$B$3:$E$187,4,FALSE)),"",VLOOKUP(D1562,'Standard Smelter Names'!$B$3:$E$187,4,FALSE))</f>
        <v/>
      </c>
      <c r="G1562" s="189"/>
      <c r="H1562" s="189"/>
      <c r="I1562" s="189"/>
      <c r="J1562" s="189"/>
      <c r="K1562" s="189"/>
      <c r="L1562" s="189"/>
      <c r="M1562" s="189"/>
      <c r="N1562" s="189"/>
      <c r="O1562" s="211"/>
      <c r="P1562" s="210"/>
    </row>
    <row r="1563" spans="2:16" s="191" customFormat="1" ht="15.75" x14ac:dyDescent="0.25">
      <c r="B1563" s="189"/>
      <c r="C1563" s="190"/>
      <c r="D1563" s="190" t="str">
        <f t="shared" si="48"/>
        <v/>
      </c>
      <c r="E1563" s="189" t="str">
        <f t="shared" si="49"/>
        <v/>
      </c>
      <c r="F1563" s="189" t="str">
        <f>IF(ISNA(VLOOKUP(D1563,'Standard Smelter Names'!$B$3:$E$187,4,FALSE)),"",VLOOKUP(D1563,'Standard Smelter Names'!$B$3:$E$187,4,FALSE))</f>
        <v/>
      </c>
      <c r="G1563" s="189"/>
      <c r="H1563" s="189"/>
      <c r="I1563" s="189"/>
      <c r="J1563" s="189"/>
      <c r="K1563" s="189"/>
      <c r="L1563" s="189"/>
      <c r="M1563" s="189"/>
      <c r="N1563" s="189"/>
      <c r="O1563" s="211"/>
      <c r="P1563" s="210"/>
    </row>
    <row r="1564" spans="2:16" s="191" customFormat="1" ht="15.75" x14ac:dyDescent="0.25">
      <c r="B1564" s="189"/>
      <c r="C1564" s="190"/>
      <c r="D1564" s="190" t="str">
        <f t="shared" si="48"/>
        <v/>
      </c>
      <c r="E1564" s="189" t="str">
        <f t="shared" si="49"/>
        <v/>
      </c>
      <c r="F1564" s="189" t="str">
        <f>IF(ISNA(VLOOKUP(D1564,'Standard Smelter Names'!$B$3:$E$187,4,FALSE)),"",VLOOKUP(D1564,'Standard Smelter Names'!$B$3:$E$187,4,FALSE))</f>
        <v/>
      </c>
      <c r="G1564" s="189"/>
      <c r="H1564" s="189"/>
      <c r="I1564" s="189"/>
      <c r="J1564" s="189"/>
      <c r="K1564" s="189"/>
      <c r="L1564" s="189"/>
      <c r="M1564" s="189"/>
      <c r="N1564" s="189"/>
      <c r="O1564" s="211"/>
      <c r="P1564" s="210"/>
    </row>
    <row r="1565" spans="2:16" s="191" customFormat="1" ht="15.75" x14ac:dyDescent="0.25">
      <c r="B1565" s="189"/>
      <c r="C1565" s="190"/>
      <c r="D1565" s="190" t="str">
        <f t="shared" si="48"/>
        <v/>
      </c>
      <c r="E1565" s="189" t="str">
        <f t="shared" si="49"/>
        <v/>
      </c>
      <c r="F1565" s="189" t="str">
        <f>IF(ISNA(VLOOKUP(D1565,'Standard Smelter Names'!$B$3:$E$187,4,FALSE)),"",VLOOKUP(D1565,'Standard Smelter Names'!$B$3:$E$187,4,FALSE))</f>
        <v/>
      </c>
      <c r="G1565" s="189"/>
      <c r="H1565" s="189"/>
      <c r="I1565" s="189"/>
      <c r="J1565" s="189"/>
      <c r="K1565" s="189"/>
      <c r="L1565" s="189"/>
      <c r="M1565" s="189"/>
      <c r="N1565" s="189"/>
      <c r="O1565" s="211"/>
      <c r="P1565" s="210"/>
    </row>
    <row r="1566" spans="2:16" s="191" customFormat="1" ht="15.75" x14ac:dyDescent="0.25">
      <c r="B1566" s="189"/>
      <c r="C1566" s="190"/>
      <c r="D1566" s="190" t="str">
        <f t="shared" si="48"/>
        <v/>
      </c>
      <c r="E1566" s="189" t="str">
        <f t="shared" si="49"/>
        <v/>
      </c>
      <c r="F1566" s="189" t="str">
        <f>IF(ISNA(VLOOKUP(D1566,'Standard Smelter Names'!$B$3:$E$187,4,FALSE)),"",VLOOKUP(D1566,'Standard Smelter Names'!$B$3:$E$187,4,FALSE))</f>
        <v/>
      </c>
      <c r="G1566" s="189"/>
      <c r="H1566" s="189"/>
      <c r="I1566" s="189"/>
      <c r="J1566" s="189"/>
      <c r="K1566" s="189"/>
      <c r="L1566" s="189"/>
      <c r="M1566" s="189"/>
      <c r="N1566" s="189"/>
      <c r="O1566" s="211"/>
      <c r="P1566" s="210"/>
    </row>
    <row r="1567" spans="2:16" s="191" customFormat="1" ht="15.75" x14ac:dyDescent="0.25">
      <c r="B1567" s="189"/>
      <c r="C1567" s="190"/>
      <c r="D1567" s="190" t="str">
        <f t="shared" si="48"/>
        <v/>
      </c>
      <c r="E1567" s="189" t="str">
        <f t="shared" si="49"/>
        <v/>
      </c>
      <c r="F1567" s="189" t="str">
        <f>IF(ISNA(VLOOKUP(D1567,'Standard Smelter Names'!$B$3:$E$187,4,FALSE)),"",VLOOKUP(D1567,'Standard Smelter Names'!$B$3:$E$187,4,FALSE))</f>
        <v/>
      </c>
      <c r="G1567" s="189"/>
      <c r="H1567" s="189"/>
      <c r="I1567" s="189"/>
      <c r="J1567" s="189"/>
      <c r="K1567" s="189"/>
      <c r="L1567" s="189"/>
      <c r="M1567" s="189"/>
      <c r="N1567" s="189"/>
      <c r="O1567" s="211"/>
      <c r="P1567" s="210"/>
    </row>
    <row r="1568" spans="2:16" s="191" customFormat="1" ht="15.75" x14ac:dyDescent="0.25">
      <c r="B1568" s="189"/>
      <c r="C1568" s="190"/>
      <c r="D1568" s="190" t="str">
        <f t="shared" si="48"/>
        <v/>
      </c>
      <c r="E1568" s="189" t="str">
        <f t="shared" si="49"/>
        <v/>
      </c>
      <c r="F1568" s="189" t="str">
        <f>IF(ISNA(VLOOKUP(D1568,'Standard Smelter Names'!$B$3:$E$187,4,FALSE)),"",VLOOKUP(D1568,'Standard Smelter Names'!$B$3:$E$187,4,FALSE))</f>
        <v/>
      </c>
      <c r="G1568" s="189"/>
      <c r="H1568" s="189"/>
      <c r="I1568" s="189"/>
      <c r="J1568" s="189"/>
      <c r="K1568" s="189"/>
      <c r="L1568" s="189"/>
      <c r="M1568" s="189"/>
      <c r="N1568" s="189"/>
      <c r="O1568" s="211"/>
      <c r="P1568" s="210"/>
    </row>
    <row r="1569" spans="2:16" s="191" customFormat="1" ht="15.75" x14ac:dyDescent="0.25">
      <c r="B1569" s="189"/>
      <c r="C1569" s="190"/>
      <c r="D1569" s="190" t="str">
        <f t="shared" si="48"/>
        <v/>
      </c>
      <c r="E1569" s="189" t="str">
        <f t="shared" si="49"/>
        <v/>
      </c>
      <c r="F1569" s="189" t="str">
        <f>IF(ISNA(VLOOKUP(D1569,'Standard Smelter Names'!$B$3:$E$187,4,FALSE)),"",VLOOKUP(D1569,'Standard Smelter Names'!$B$3:$E$187,4,FALSE))</f>
        <v/>
      </c>
      <c r="G1569" s="189"/>
      <c r="H1569" s="189"/>
      <c r="I1569" s="189"/>
      <c r="J1569" s="189"/>
      <c r="K1569" s="189"/>
      <c r="L1569" s="189"/>
      <c r="M1569" s="189"/>
      <c r="N1569" s="189"/>
      <c r="O1569" s="211"/>
      <c r="P1569" s="210"/>
    </row>
    <row r="1570" spans="2:16" s="191" customFormat="1" ht="15.75" x14ac:dyDescent="0.25">
      <c r="B1570" s="189"/>
      <c r="C1570" s="190"/>
      <c r="D1570" s="190" t="str">
        <f t="shared" si="48"/>
        <v/>
      </c>
      <c r="E1570" s="189" t="str">
        <f t="shared" si="49"/>
        <v/>
      </c>
      <c r="F1570" s="189" t="str">
        <f>IF(ISNA(VLOOKUP(D1570,'Standard Smelter Names'!$B$3:$E$187,4,FALSE)),"",VLOOKUP(D1570,'Standard Smelter Names'!$B$3:$E$187,4,FALSE))</f>
        <v/>
      </c>
      <c r="G1570" s="189"/>
      <c r="H1570" s="189"/>
      <c r="I1570" s="189"/>
      <c r="J1570" s="189"/>
      <c r="K1570" s="189"/>
      <c r="L1570" s="189"/>
      <c r="M1570" s="189"/>
      <c r="N1570" s="189"/>
      <c r="O1570" s="211"/>
      <c r="P1570" s="210"/>
    </row>
    <row r="1571" spans="2:16" s="191" customFormat="1" ht="15.75" x14ac:dyDescent="0.25">
      <c r="B1571" s="189"/>
      <c r="C1571" s="190"/>
      <c r="D1571" s="190" t="str">
        <f t="shared" si="48"/>
        <v/>
      </c>
      <c r="E1571" s="189" t="str">
        <f t="shared" si="49"/>
        <v/>
      </c>
      <c r="F1571" s="189" t="str">
        <f>IF(ISNA(VLOOKUP(D1571,'Standard Smelter Names'!$B$3:$E$187,4,FALSE)),"",VLOOKUP(D1571,'Standard Smelter Names'!$B$3:$E$187,4,FALSE))</f>
        <v/>
      </c>
      <c r="G1571" s="189"/>
      <c r="H1571" s="189"/>
      <c r="I1571" s="189"/>
      <c r="J1571" s="189"/>
      <c r="K1571" s="189"/>
      <c r="L1571" s="189"/>
      <c r="M1571" s="189"/>
      <c r="N1571" s="189"/>
      <c r="O1571" s="211"/>
      <c r="P1571" s="210"/>
    </row>
    <row r="1572" spans="2:16" s="191" customFormat="1" ht="15.75" x14ac:dyDescent="0.25">
      <c r="B1572" s="189"/>
      <c r="C1572" s="190"/>
      <c r="D1572" s="190" t="str">
        <f t="shared" si="48"/>
        <v/>
      </c>
      <c r="E1572" s="189" t="str">
        <f t="shared" si="49"/>
        <v/>
      </c>
      <c r="F1572" s="189" t="str">
        <f>IF(ISNA(VLOOKUP(D1572,'Standard Smelter Names'!$B$3:$E$187,4,FALSE)),"",VLOOKUP(D1572,'Standard Smelter Names'!$B$3:$E$187,4,FALSE))</f>
        <v/>
      </c>
      <c r="G1572" s="189"/>
      <c r="H1572" s="189"/>
      <c r="I1572" s="189"/>
      <c r="J1572" s="189"/>
      <c r="K1572" s="189"/>
      <c r="L1572" s="189"/>
      <c r="M1572" s="189"/>
      <c r="N1572" s="189"/>
      <c r="O1572" s="211"/>
      <c r="P1572" s="210"/>
    </row>
    <row r="1573" spans="2:16" s="191" customFormat="1" ht="15.75" x14ac:dyDescent="0.25">
      <c r="B1573" s="189"/>
      <c r="C1573" s="190"/>
      <c r="D1573" s="190" t="str">
        <f t="shared" si="48"/>
        <v/>
      </c>
      <c r="E1573" s="189" t="str">
        <f t="shared" si="49"/>
        <v/>
      </c>
      <c r="F1573" s="189" t="str">
        <f>IF(ISNA(VLOOKUP(D1573,'Standard Smelter Names'!$B$3:$E$187,4,FALSE)),"",VLOOKUP(D1573,'Standard Smelter Names'!$B$3:$E$187,4,FALSE))</f>
        <v/>
      </c>
      <c r="G1573" s="189"/>
      <c r="H1573" s="189"/>
      <c r="I1573" s="189"/>
      <c r="J1573" s="189"/>
      <c r="K1573" s="189"/>
      <c r="L1573" s="189"/>
      <c r="M1573" s="189"/>
      <c r="N1573" s="189"/>
      <c r="O1573" s="211"/>
      <c r="P1573" s="210"/>
    </row>
    <row r="1574" spans="2:16" s="191" customFormat="1" ht="15.75" x14ac:dyDescent="0.25">
      <c r="B1574" s="189"/>
      <c r="C1574" s="190"/>
      <c r="D1574" s="190" t="str">
        <f t="shared" si="48"/>
        <v/>
      </c>
      <c r="E1574" s="189" t="str">
        <f t="shared" si="49"/>
        <v/>
      </c>
      <c r="F1574" s="189" t="str">
        <f>IF(ISNA(VLOOKUP(D1574,'Standard Smelter Names'!$B$3:$E$187,4,FALSE)),"",VLOOKUP(D1574,'Standard Smelter Names'!$B$3:$E$187,4,FALSE))</f>
        <v/>
      </c>
      <c r="G1574" s="189"/>
      <c r="H1574" s="189"/>
      <c r="I1574" s="189"/>
      <c r="J1574" s="189"/>
      <c r="K1574" s="189"/>
      <c r="L1574" s="189"/>
      <c r="M1574" s="189"/>
      <c r="N1574" s="189"/>
      <c r="O1574" s="211"/>
      <c r="P1574" s="210"/>
    </row>
    <row r="1575" spans="2:16" s="191" customFormat="1" ht="15.75" x14ac:dyDescent="0.25">
      <c r="B1575" s="189"/>
      <c r="C1575" s="190"/>
      <c r="D1575" s="190" t="str">
        <f t="shared" si="48"/>
        <v/>
      </c>
      <c r="E1575" s="189" t="str">
        <f t="shared" si="49"/>
        <v/>
      </c>
      <c r="F1575" s="189" t="str">
        <f>IF(ISNA(VLOOKUP(D1575,'Standard Smelter Names'!$B$3:$E$187,4,FALSE)),"",VLOOKUP(D1575,'Standard Smelter Names'!$B$3:$E$187,4,FALSE))</f>
        <v/>
      </c>
      <c r="G1575" s="189"/>
      <c r="H1575" s="189"/>
      <c r="I1575" s="189"/>
      <c r="J1575" s="189"/>
      <c r="K1575" s="189"/>
      <c r="L1575" s="189"/>
      <c r="M1575" s="189"/>
      <c r="N1575" s="189"/>
      <c r="O1575" s="211"/>
      <c r="P1575" s="210"/>
    </row>
    <row r="1576" spans="2:16" s="191" customFormat="1" ht="15.75" x14ac:dyDescent="0.25">
      <c r="B1576" s="189"/>
      <c r="C1576" s="190"/>
      <c r="D1576" s="190" t="str">
        <f t="shared" si="48"/>
        <v/>
      </c>
      <c r="E1576" s="189" t="str">
        <f t="shared" si="49"/>
        <v/>
      </c>
      <c r="F1576" s="189" t="str">
        <f>IF(ISNA(VLOOKUP(D1576,'Standard Smelter Names'!$B$3:$E$187,4,FALSE)),"",VLOOKUP(D1576,'Standard Smelter Names'!$B$3:$E$187,4,FALSE))</f>
        <v/>
      </c>
      <c r="G1576" s="189"/>
      <c r="H1576" s="189"/>
      <c r="I1576" s="189"/>
      <c r="J1576" s="189"/>
      <c r="K1576" s="189"/>
      <c r="L1576" s="189"/>
      <c r="M1576" s="189"/>
      <c r="N1576" s="189"/>
      <c r="O1576" s="211"/>
      <c r="P1576" s="210"/>
    </row>
    <row r="1577" spans="2:16" s="191" customFormat="1" ht="15.75" x14ac:dyDescent="0.25">
      <c r="B1577" s="189"/>
      <c r="C1577" s="190"/>
      <c r="D1577" s="190" t="str">
        <f t="shared" si="48"/>
        <v/>
      </c>
      <c r="E1577" s="189" t="str">
        <f t="shared" si="49"/>
        <v/>
      </c>
      <c r="F1577" s="189" t="str">
        <f>IF(ISNA(VLOOKUP(D1577,'Standard Smelter Names'!$B$3:$E$187,4,FALSE)),"",VLOOKUP(D1577,'Standard Smelter Names'!$B$3:$E$187,4,FALSE))</f>
        <v/>
      </c>
      <c r="G1577" s="189"/>
      <c r="H1577" s="189"/>
      <c r="I1577" s="189"/>
      <c r="J1577" s="189"/>
      <c r="K1577" s="189"/>
      <c r="L1577" s="189"/>
      <c r="M1577" s="189"/>
      <c r="N1577" s="189"/>
      <c r="O1577" s="211"/>
      <c r="P1577" s="210"/>
    </row>
    <row r="1578" spans="2:16" s="191" customFormat="1" ht="15.75" x14ac:dyDescent="0.25">
      <c r="B1578" s="189"/>
      <c r="C1578" s="190"/>
      <c r="D1578" s="190" t="str">
        <f t="shared" si="48"/>
        <v/>
      </c>
      <c r="E1578" s="189" t="str">
        <f t="shared" si="49"/>
        <v/>
      </c>
      <c r="F1578" s="189" t="str">
        <f>IF(ISNA(VLOOKUP(D1578,'Standard Smelter Names'!$B$3:$E$187,4,FALSE)),"",VLOOKUP(D1578,'Standard Smelter Names'!$B$3:$E$187,4,FALSE))</f>
        <v/>
      </c>
      <c r="G1578" s="189"/>
      <c r="H1578" s="189"/>
      <c r="I1578" s="189"/>
      <c r="J1578" s="189"/>
      <c r="K1578" s="189"/>
      <c r="L1578" s="189"/>
      <c r="M1578" s="189"/>
      <c r="N1578" s="189"/>
      <c r="O1578" s="211"/>
      <c r="P1578" s="210"/>
    </row>
    <row r="1579" spans="2:16" s="191" customFormat="1" ht="15.75" x14ac:dyDescent="0.25">
      <c r="B1579" s="189"/>
      <c r="C1579" s="190"/>
      <c r="D1579" s="190" t="str">
        <f t="shared" si="48"/>
        <v/>
      </c>
      <c r="E1579" s="189" t="str">
        <f t="shared" si="49"/>
        <v/>
      </c>
      <c r="F1579" s="189" t="str">
        <f>IF(ISNA(VLOOKUP(D1579,'Standard Smelter Names'!$B$3:$E$187,4,FALSE)),"",VLOOKUP(D1579,'Standard Smelter Names'!$B$3:$E$187,4,FALSE))</f>
        <v/>
      </c>
      <c r="G1579" s="189"/>
      <c r="H1579" s="189"/>
      <c r="I1579" s="189"/>
      <c r="J1579" s="189"/>
      <c r="K1579" s="189"/>
      <c r="L1579" s="189"/>
      <c r="M1579" s="189"/>
      <c r="N1579" s="189"/>
      <c r="O1579" s="211"/>
      <c r="P1579" s="210"/>
    </row>
    <row r="1580" spans="2:16" s="191" customFormat="1" ht="15.75" x14ac:dyDescent="0.25">
      <c r="B1580" s="189"/>
      <c r="C1580" s="190"/>
      <c r="D1580" s="190" t="str">
        <f t="shared" si="48"/>
        <v/>
      </c>
      <c r="E1580" s="189" t="str">
        <f t="shared" si="49"/>
        <v/>
      </c>
      <c r="F1580" s="189" t="str">
        <f>IF(ISNA(VLOOKUP(D1580,'Standard Smelter Names'!$B$3:$E$187,4,FALSE)),"",VLOOKUP(D1580,'Standard Smelter Names'!$B$3:$E$187,4,FALSE))</f>
        <v/>
      </c>
      <c r="G1580" s="189"/>
      <c r="H1580" s="189"/>
      <c r="I1580" s="189"/>
      <c r="J1580" s="189"/>
      <c r="K1580" s="189"/>
      <c r="L1580" s="189"/>
      <c r="M1580" s="189"/>
      <c r="N1580" s="189"/>
      <c r="O1580" s="211"/>
      <c r="P1580" s="210"/>
    </row>
    <row r="1581" spans="2:16" s="191" customFormat="1" ht="15.75" x14ac:dyDescent="0.25">
      <c r="B1581" s="189"/>
      <c r="C1581" s="190"/>
      <c r="D1581" s="190" t="str">
        <f t="shared" si="48"/>
        <v/>
      </c>
      <c r="E1581" s="189" t="str">
        <f t="shared" si="49"/>
        <v/>
      </c>
      <c r="F1581" s="189" t="str">
        <f>IF(ISNA(VLOOKUP(D1581,'Standard Smelter Names'!$B$3:$E$187,4,FALSE)),"",VLOOKUP(D1581,'Standard Smelter Names'!$B$3:$E$187,4,FALSE))</f>
        <v/>
      </c>
      <c r="G1581" s="189"/>
      <c r="H1581" s="189"/>
      <c r="I1581" s="189"/>
      <c r="J1581" s="189"/>
      <c r="K1581" s="189"/>
      <c r="L1581" s="189"/>
      <c r="M1581" s="189"/>
      <c r="N1581" s="189"/>
      <c r="O1581" s="211"/>
      <c r="P1581" s="210"/>
    </row>
    <row r="1582" spans="2:16" s="191" customFormat="1" ht="15.75" x14ac:dyDescent="0.25">
      <c r="B1582" s="189"/>
      <c r="C1582" s="190"/>
      <c r="D1582" s="190" t="str">
        <f t="shared" si="48"/>
        <v/>
      </c>
      <c r="E1582" s="189" t="str">
        <f t="shared" si="49"/>
        <v/>
      </c>
      <c r="F1582" s="189" t="str">
        <f>IF(ISNA(VLOOKUP(D1582,'Standard Smelter Names'!$B$3:$E$187,4,FALSE)),"",VLOOKUP(D1582,'Standard Smelter Names'!$B$3:$E$187,4,FALSE))</f>
        <v/>
      </c>
      <c r="G1582" s="189"/>
      <c r="H1582" s="189"/>
      <c r="I1582" s="189"/>
      <c r="J1582" s="189"/>
      <c r="K1582" s="189"/>
      <c r="L1582" s="189"/>
      <c r="M1582" s="189"/>
      <c r="N1582" s="189"/>
      <c r="O1582" s="211"/>
      <c r="P1582" s="210"/>
    </row>
    <row r="1583" spans="2:16" s="191" customFormat="1" ht="15.75" x14ac:dyDescent="0.25">
      <c r="B1583" s="189"/>
      <c r="C1583" s="190"/>
      <c r="D1583" s="190" t="str">
        <f t="shared" si="48"/>
        <v/>
      </c>
      <c r="E1583" s="189" t="str">
        <f t="shared" si="49"/>
        <v/>
      </c>
      <c r="F1583" s="189" t="str">
        <f>IF(ISNA(VLOOKUP(D1583,'Standard Smelter Names'!$B$3:$E$187,4,FALSE)),"",VLOOKUP(D1583,'Standard Smelter Names'!$B$3:$E$187,4,FALSE))</f>
        <v/>
      </c>
      <c r="G1583" s="189"/>
      <c r="H1583" s="189"/>
      <c r="I1583" s="189"/>
      <c r="J1583" s="189"/>
      <c r="K1583" s="189"/>
      <c r="L1583" s="189"/>
      <c r="M1583" s="189"/>
      <c r="N1583" s="189"/>
      <c r="O1583" s="211"/>
      <c r="P1583" s="210"/>
    </row>
    <row r="1584" spans="2:16" s="191" customFormat="1" ht="15.75" x14ac:dyDescent="0.25">
      <c r="B1584" s="189"/>
      <c r="C1584" s="190"/>
      <c r="D1584" s="190" t="str">
        <f t="shared" si="48"/>
        <v/>
      </c>
      <c r="E1584" s="189" t="str">
        <f t="shared" si="49"/>
        <v/>
      </c>
      <c r="F1584" s="189" t="str">
        <f>IF(ISNA(VLOOKUP(D1584,'Standard Smelter Names'!$B$3:$E$187,4,FALSE)),"",VLOOKUP(D1584,'Standard Smelter Names'!$B$3:$E$187,4,FALSE))</f>
        <v/>
      </c>
      <c r="G1584" s="189"/>
      <c r="H1584" s="189"/>
      <c r="I1584" s="189"/>
      <c r="J1584" s="189"/>
      <c r="K1584" s="189"/>
      <c r="L1584" s="189"/>
      <c r="M1584" s="189"/>
      <c r="N1584" s="189"/>
      <c r="O1584" s="211"/>
      <c r="P1584" s="210"/>
    </row>
    <row r="1585" spans="2:16" s="191" customFormat="1" ht="15.75" x14ac:dyDescent="0.25">
      <c r="B1585" s="189"/>
      <c r="C1585" s="190"/>
      <c r="D1585" s="190" t="str">
        <f t="shared" si="48"/>
        <v/>
      </c>
      <c r="E1585" s="189" t="str">
        <f t="shared" si="49"/>
        <v/>
      </c>
      <c r="F1585" s="189" t="str">
        <f>IF(ISNA(VLOOKUP(D1585,'Standard Smelter Names'!$B$3:$E$187,4,FALSE)),"",VLOOKUP(D1585,'Standard Smelter Names'!$B$3:$E$187,4,FALSE))</f>
        <v/>
      </c>
      <c r="G1585" s="189"/>
      <c r="H1585" s="189"/>
      <c r="I1585" s="189"/>
      <c r="J1585" s="189"/>
      <c r="K1585" s="189"/>
      <c r="L1585" s="189"/>
      <c r="M1585" s="189"/>
      <c r="N1585" s="189"/>
      <c r="O1585" s="211"/>
      <c r="P1585" s="210"/>
    </row>
    <row r="1586" spans="2:16" s="191" customFormat="1" ht="15.75" x14ac:dyDescent="0.25">
      <c r="B1586" s="189"/>
      <c r="C1586" s="190"/>
      <c r="D1586" s="190" t="str">
        <f t="shared" si="48"/>
        <v/>
      </c>
      <c r="E1586" s="189" t="str">
        <f t="shared" si="49"/>
        <v/>
      </c>
      <c r="F1586" s="189" t="str">
        <f>IF(ISNA(VLOOKUP(D1586,'Standard Smelter Names'!$B$3:$E$187,4,FALSE)),"",VLOOKUP(D1586,'Standard Smelter Names'!$B$3:$E$187,4,FALSE))</f>
        <v/>
      </c>
      <c r="G1586" s="189"/>
      <c r="H1586" s="189"/>
      <c r="I1586" s="189"/>
      <c r="J1586" s="189"/>
      <c r="K1586" s="189"/>
      <c r="L1586" s="189"/>
      <c r="M1586" s="189"/>
      <c r="N1586" s="189"/>
      <c r="O1586" s="211"/>
      <c r="P1586" s="210"/>
    </row>
    <row r="1587" spans="2:16" s="191" customFormat="1" ht="15.75" x14ac:dyDescent="0.25">
      <c r="B1587" s="189"/>
      <c r="C1587" s="190"/>
      <c r="D1587" s="190" t="str">
        <f t="shared" si="48"/>
        <v/>
      </c>
      <c r="E1587" s="189" t="str">
        <f t="shared" si="49"/>
        <v/>
      </c>
      <c r="F1587" s="189" t="str">
        <f>IF(ISNA(VLOOKUP(D1587,'Standard Smelter Names'!$B$3:$E$187,4,FALSE)),"",VLOOKUP(D1587,'Standard Smelter Names'!$B$3:$E$187,4,FALSE))</f>
        <v/>
      </c>
      <c r="G1587" s="189"/>
      <c r="H1587" s="189"/>
      <c r="I1587" s="189"/>
      <c r="J1587" s="189"/>
      <c r="K1587" s="189"/>
      <c r="L1587" s="189"/>
      <c r="M1587" s="189"/>
      <c r="N1587" s="189"/>
      <c r="O1587" s="211"/>
      <c r="P1587" s="210"/>
    </row>
    <row r="1588" spans="2:16" s="191" customFormat="1" ht="15.75" x14ac:dyDescent="0.25">
      <c r="B1588" s="189"/>
      <c r="C1588" s="190"/>
      <c r="D1588" s="190" t="str">
        <f t="shared" si="48"/>
        <v/>
      </c>
      <c r="E1588" s="189" t="str">
        <f t="shared" si="49"/>
        <v/>
      </c>
      <c r="F1588" s="189" t="str">
        <f>IF(ISNA(VLOOKUP(D1588,'Standard Smelter Names'!$B$3:$E$187,4,FALSE)),"",VLOOKUP(D1588,'Standard Smelter Names'!$B$3:$E$187,4,FALSE))</f>
        <v/>
      </c>
      <c r="G1588" s="189"/>
      <c r="H1588" s="189"/>
      <c r="I1588" s="189"/>
      <c r="J1588" s="189"/>
      <c r="K1588" s="189"/>
      <c r="L1588" s="189"/>
      <c r="M1588" s="189"/>
      <c r="N1588" s="189"/>
      <c r="O1588" s="211"/>
      <c r="P1588" s="210"/>
    </row>
    <row r="1589" spans="2:16" s="191" customFormat="1" ht="15.75" x14ac:dyDescent="0.25">
      <c r="B1589" s="189"/>
      <c r="C1589" s="190"/>
      <c r="D1589" s="190" t="str">
        <f t="shared" si="48"/>
        <v/>
      </c>
      <c r="E1589" s="189" t="str">
        <f t="shared" si="49"/>
        <v/>
      </c>
      <c r="F1589" s="189" t="str">
        <f>IF(ISNA(VLOOKUP(D1589,'Standard Smelter Names'!$B$3:$E$187,4,FALSE)),"",VLOOKUP(D1589,'Standard Smelter Names'!$B$3:$E$187,4,FALSE))</f>
        <v/>
      </c>
      <c r="G1589" s="189"/>
      <c r="H1589" s="189"/>
      <c r="I1589" s="189"/>
      <c r="J1589" s="189"/>
      <c r="K1589" s="189"/>
      <c r="L1589" s="189"/>
      <c r="M1589" s="189"/>
      <c r="N1589" s="189"/>
      <c r="O1589" s="211"/>
      <c r="P1589" s="210"/>
    </row>
    <row r="1590" spans="2:16" s="191" customFormat="1" ht="15.75" x14ac:dyDescent="0.25">
      <c r="B1590" s="189"/>
      <c r="C1590" s="190"/>
      <c r="D1590" s="190" t="str">
        <f t="shared" si="48"/>
        <v/>
      </c>
      <c r="E1590" s="189" t="str">
        <f t="shared" si="49"/>
        <v/>
      </c>
      <c r="F1590" s="189" t="str">
        <f>IF(ISNA(VLOOKUP(D1590,'Standard Smelter Names'!$B$3:$E$187,4,FALSE)),"",VLOOKUP(D1590,'Standard Smelter Names'!$B$3:$E$187,4,FALSE))</f>
        <v/>
      </c>
      <c r="G1590" s="189"/>
      <c r="H1590" s="189"/>
      <c r="I1590" s="189"/>
      <c r="J1590" s="189"/>
      <c r="K1590" s="189"/>
      <c r="L1590" s="189"/>
      <c r="M1590" s="189"/>
      <c r="N1590" s="189"/>
      <c r="O1590" s="211"/>
      <c r="P1590" s="210"/>
    </row>
    <row r="1591" spans="2:16" s="191" customFormat="1" ht="15.75" x14ac:dyDescent="0.25">
      <c r="B1591" s="189"/>
      <c r="C1591" s="190"/>
      <c r="D1591" s="190" t="str">
        <f t="shared" si="48"/>
        <v/>
      </c>
      <c r="E1591" s="189" t="str">
        <f t="shared" si="49"/>
        <v/>
      </c>
      <c r="F1591" s="189" t="str">
        <f>IF(ISNA(VLOOKUP(D1591,'Standard Smelter Names'!$B$3:$E$187,4,FALSE)),"",VLOOKUP(D1591,'Standard Smelter Names'!$B$3:$E$187,4,FALSE))</f>
        <v/>
      </c>
      <c r="G1591" s="189"/>
      <c r="H1591" s="189"/>
      <c r="I1591" s="189"/>
      <c r="J1591" s="189"/>
      <c r="K1591" s="189"/>
      <c r="L1591" s="189"/>
      <c r="M1591" s="189"/>
      <c r="N1591" s="189"/>
      <c r="O1591" s="211"/>
      <c r="P1591" s="210"/>
    </row>
    <row r="1592" spans="2:16" s="191" customFormat="1" ht="15.75" x14ac:dyDescent="0.25">
      <c r="B1592" s="189"/>
      <c r="C1592" s="190"/>
      <c r="D1592" s="190" t="str">
        <f t="shared" si="48"/>
        <v/>
      </c>
      <c r="E1592" s="189" t="str">
        <f t="shared" si="49"/>
        <v/>
      </c>
      <c r="F1592" s="189" t="str">
        <f>IF(ISNA(VLOOKUP(D1592,'Standard Smelter Names'!$B$3:$E$187,4,FALSE)),"",VLOOKUP(D1592,'Standard Smelter Names'!$B$3:$E$187,4,FALSE))</f>
        <v/>
      </c>
      <c r="G1592" s="189"/>
      <c r="H1592" s="189"/>
      <c r="I1592" s="189"/>
      <c r="J1592" s="189"/>
      <c r="K1592" s="189"/>
      <c r="L1592" s="189"/>
      <c r="M1592" s="189"/>
      <c r="N1592" s="189"/>
      <c r="O1592" s="211"/>
      <c r="P1592" s="210"/>
    </row>
    <row r="1593" spans="2:16" s="191" customFormat="1" ht="15.75" x14ac:dyDescent="0.25">
      <c r="B1593" s="189"/>
      <c r="C1593" s="190"/>
      <c r="D1593" s="190" t="str">
        <f t="shared" si="48"/>
        <v/>
      </c>
      <c r="E1593" s="189" t="str">
        <f t="shared" si="49"/>
        <v/>
      </c>
      <c r="F1593" s="189" t="str">
        <f>IF(ISNA(VLOOKUP(D1593,'Standard Smelter Names'!$B$3:$E$187,4,FALSE)),"",VLOOKUP(D1593,'Standard Smelter Names'!$B$3:$E$187,4,FALSE))</f>
        <v/>
      </c>
      <c r="G1593" s="189"/>
      <c r="H1593" s="189"/>
      <c r="I1593" s="189"/>
      <c r="J1593" s="189"/>
      <c r="K1593" s="189"/>
      <c r="L1593" s="189"/>
      <c r="M1593" s="189"/>
      <c r="N1593" s="189"/>
      <c r="O1593" s="211"/>
      <c r="P1593" s="210"/>
    </row>
    <row r="1594" spans="2:16" s="191" customFormat="1" ht="15.75" x14ac:dyDescent="0.25">
      <c r="B1594" s="189"/>
      <c r="C1594" s="190"/>
      <c r="D1594" s="190" t="str">
        <f t="shared" si="48"/>
        <v/>
      </c>
      <c r="E1594" s="189" t="str">
        <f t="shared" si="49"/>
        <v/>
      </c>
      <c r="F1594" s="189" t="str">
        <f>IF(ISNA(VLOOKUP(D1594,'Standard Smelter Names'!$B$3:$E$187,4,FALSE)),"",VLOOKUP(D1594,'Standard Smelter Names'!$B$3:$E$187,4,FALSE))</f>
        <v/>
      </c>
      <c r="G1594" s="189"/>
      <c r="H1594" s="189"/>
      <c r="I1594" s="189"/>
      <c r="J1594" s="189"/>
      <c r="K1594" s="189"/>
      <c r="L1594" s="189"/>
      <c r="M1594" s="189"/>
      <c r="N1594" s="189"/>
      <c r="O1594" s="211"/>
      <c r="P1594" s="210"/>
    </row>
    <row r="1595" spans="2:16" s="191" customFormat="1" ht="15.75" x14ac:dyDescent="0.25">
      <c r="B1595" s="189"/>
      <c r="C1595" s="190"/>
      <c r="D1595" s="190" t="str">
        <f t="shared" si="48"/>
        <v/>
      </c>
      <c r="E1595" s="189" t="str">
        <f t="shared" si="49"/>
        <v/>
      </c>
      <c r="F1595" s="189" t="str">
        <f>IF(ISNA(VLOOKUP(D1595,'Standard Smelter Names'!$B$3:$E$187,4,FALSE)),"",VLOOKUP(D1595,'Standard Smelter Names'!$B$3:$E$187,4,FALSE))</f>
        <v/>
      </c>
      <c r="G1595" s="189"/>
      <c r="H1595" s="189"/>
      <c r="I1595" s="189"/>
      <c r="J1595" s="189"/>
      <c r="K1595" s="189"/>
      <c r="L1595" s="189"/>
      <c r="M1595" s="189"/>
      <c r="N1595" s="189"/>
      <c r="O1595" s="211"/>
      <c r="P1595" s="210"/>
    </row>
    <row r="1596" spans="2:16" s="191" customFormat="1" ht="15.75" x14ac:dyDescent="0.25">
      <c r="B1596" s="189"/>
      <c r="C1596" s="190"/>
      <c r="D1596" s="190" t="str">
        <f t="shared" si="48"/>
        <v/>
      </c>
      <c r="E1596" s="189" t="str">
        <f t="shared" si="49"/>
        <v/>
      </c>
      <c r="F1596" s="189" t="str">
        <f>IF(ISNA(VLOOKUP(D1596,'Standard Smelter Names'!$B$3:$E$187,4,FALSE)),"",VLOOKUP(D1596,'Standard Smelter Names'!$B$3:$E$187,4,FALSE))</f>
        <v/>
      </c>
      <c r="G1596" s="189"/>
      <c r="H1596" s="189"/>
      <c r="I1596" s="189"/>
      <c r="J1596" s="189"/>
      <c r="K1596" s="189"/>
      <c r="L1596" s="189"/>
      <c r="M1596" s="189"/>
      <c r="N1596" s="189"/>
      <c r="O1596" s="211"/>
      <c r="P1596" s="210"/>
    </row>
    <row r="1597" spans="2:16" s="191" customFormat="1" ht="15.75" x14ac:dyDescent="0.25">
      <c r="B1597" s="189"/>
      <c r="C1597" s="190"/>
      <c r="D1597" s="190" t="str">
        <f t="shared" si="48"/>
        <v/>
      </c>
      <c r="E1597" s="189" t="str">
        <f t="shared" si="49"/>
        <v/>
      </c>
      <c r="F1597" s="189" t="str">
        <f>IF(ISNA(VLOOKUP(D1597,'Standard Smelter Names'!$B$3:$E$187,4,FALSE)),"",VLOOKUP(D1597,'Standard Smelter Names'!$B$3:$E$187,4,FALSE))</f>
        <v/>
      </c>
      <c r="G1597" s="189"/>
      <c r="H1597" s="189"/>
      <c r="I1597" s="189"/>
      <c r="J1597" s="189"/>
      <c r="K1597" s="189"/>
      <c r="L1597" s="189"/>
      <c r="M1597" s="189"/>
      <c r="N1597" s="189"/>
      <c r="O1597" s="211"/>
      <c r="P1597" s="210"/>
    </row>
    <row r="1598" spans="2:16" s="191" customFormat="1" ht="15.75" x14ac:dyDescent="0.25">
      <c r="B1598" s="189"/>
      <c r="C1598" s="190"/>
      <c r="D1598" s="190" t="str">
        <f t="shared" si="48"/>
        <v/>
      </c>
      <c r="E1598" s="189" t="str">
        <f t="shared" si="49"/>
        <v/>
      </c>
      <c r="F1598" s="189" t="str">
        <f>IF(ISNA(VLOOKUP(D1598,'Standard Smelter Names'!$B$3:$E$187,4,FALSE)),"",VLOOKUP(D1598,'Standard Smelter Names'!$B$3:$E$187,4,FALSE))</f>
        <v/>
      </c>
      <c r="G1598" s="189"/>
      <c r="H1598" s="189"/>
      <c r="I1598" s="189"/>
      <c r="J1598" s="189"/>
      <c r="K1598" s="189"/>
      <c r="L1598" s="189"/>
      <c r="M1598" s="189"/>
      <c r="N1598" s="189"/>
      <c r="O1598" s="211"/>
      <c r="P1598" s="210"/>
    </row>
    <row r="1599" spans="2:16" s="191" customFormat="1" ht="15.75" x14ac:dyDescent="0.25">
      <c r="B1599" s="189"/>
      <c r="C1599" s="190"/>
      <c r="D1599" s="190" t="str">
        <f t="shared" si="48"/>
        <v/>
      </c>
      <c r="E1599" s="189" t="str">
        <f t="shared" si="49"/>
        <v/>
      </c>
      <c r="F1599" s="189" t="str">
        <f>IF(ISNA(VLOOKUP(D1599,'Standard Smelter Names'!$B$3:$E$187,4,FALSE)),"",VLOOKUP(D1599,'Standard Smelter Names'!$B$3:$E$187,4,FALSE))</f>
        <v/>
      </c>
      <c r="G1599" s="189"/>
      <c r="H1599" s="189"/>
      <c r="I1599" s="189"/>
      <c r="J1599" s="189"/>
      <c r="K1599" s="189"/>
      <c r="L1599" s="189"/>
      <c r="M1599" s="189"/>
      <c r="N1599" s="189"/>
      <c r="O1599" s="211"/>
      <c r="P1599" s="210"/>
    </row>
    <row r="1600" spans="2:16" s="191" customFormat="1" ht="15.75" x14ac:dyDescent="0.25">
      <c r="B1600" s="189"/>
      <c r="C1600" s="190"/>
      <c r="D1600" s="190" t="str">
        <f t="shared" si="48"/>
        <v/>
      </c>
      <c r="E1600" s="189" t="str">
        <f t="shared" si="49"/>
        <v/>
      </c>
      <c r="F1600" s="189" t="str">
        <f>IF(ISNA(VLOOKUP(D1600,'Standard Smelter Names'!$B$3:$E$187,4,FALSE)),"",VLOOKUP(D1600,'Standard Smelter Names'!$B$3:$E$187,4,FALSE))</f>
        <v/>
      </c>
      <c r="G1600" s="189"/>
      <c r="H1600" s="189"/>
      <c r="I1600" s="189"/>
      <c r="J1600" s="189"/>
      <c r="K1600" s="189"/>
      <c r="L1600" s="189"/>
      <c r="M1600" s="189"/>
      <c r="N1600" s="189"/>
      <c r="O1600" s="211"/>
      <c r="P1600" s="210"/>
    </row>
    <row r="1601" spans="2:16" s="191" customFormat="1" ht="15.75" x14ac:dyDescent="0.25">
      <c r="B1601" s="189"/>
      <c r="C1601" s="190"/>
      <c r="D1601" s="190" t="str">
        <f t="shared" si="48"/>
        <v/>
      </c>
      <c r="E1601" s="189" t="str">
        <f t="shared" si="49"/>
        <v/>
      </c>
      <c r="F1601" s="189" t="str">
        <f>IF(ISNA(VLOOKUP(D1601,'Standard Smelter Names'!$B$3:$E$187,4,FALSE)),"",VLOOKUP(D1601,'Standard Smelter Names'!$B$3:$E$187,4,FALSE))</f>
        <v/>
      </c>
      <c r="G1601" s="189"/>
      <c r="H1601" s="189"/>
      <c r="I1601" s="189"/>
      <c r="J1601" s="189"/>
      <c r="K1601" s="189"/>
      <c r="L1601" s="189"/>
      <c r="M1601" s="189"/>
      <c r="N1601" s="189"/>
      <c r="O1601" s="211"/>
      <c r="P1601" s="210"/>
    </row>
    <row r="1602" spans="2:16" s="191" customFormat="1" ht="15.75" x14ac:dyDescent="0.25">
      <c r="B1602" s="189"/>
      <c r="C1602" s="190"/>
      <c r="D1602" s="190" t="str">
        <f t="shared" si="48"/>
        <v/>
      </c>
      <c r="E1602" s="189" t="str">
        <f t="shared" si="49"/>
        <v/>
      </c>
      <c r="F1602" s="189" t="str">
        <f>IF(ISNA(VLOOKUP(D1602,'Standard Smelter Names'!$B$3:$E$187,4,FALSE)),"",VLOOKUP(D1602,'Standard Smelter Names'!$B$3:$E$187,4,FALSE))</f>
        <v/>
      </c>
      <c r="G1602" s="189"/>
      <c r="H1602" s="189"/>
      <c r="I1602" s="189"/>
      <c r="J1602" s="189"/>
      <c r="K1602" s="189"/>
      <c r="L1602" s="189"/>
      <c r="M1602" s="189"/>
      <c r="N1602" s="189"/>
      <c r="O1602" s="211"/>
      <c r="P1602" s="210"/>
    </row>
    <row r="1603" spans="2:16" s="191" customFormat="1" ht="15.75" x14ac:dyDescent="0.25">
      <c r="B1603" s="189"/>
      <c r="C1603" s="190"/>
      <c r="D1603" s="190" t="str">
        <f t="shared" si="48"/>
        <v/>
      </c>
      <c r="E1603" s="189" t="str">
        <f t="shared" si="49"/>
        <v/>
      </c>
      <c r="F1603" s="189" t="str">
        <f>IF(ISNA(VLOOKUP(D1603,'Standard Smelter Names'!$B$3:$E$187,4,FALSE)),"",VLOOKUP(D1603,'Standard Smelter Names'!$B$3:$E$187,4,FALSE))</f>
        <v/>
      </c>
      <c r="G1603" s="189"/>
      <c r="H1603" s="189"/>
      <c r="I1603" s="189"/>
      <c r="J1603" s="189"/>
      <c r="K1603" s="189"/>
      <c r="L1603" s="189"/>
      <c r="M1603" s="189"/>
      <c r="N1603" s="189"/>
      <c r="O1603" s="211"/>
      <c r="P1603" s="210"/>
    </row>
    <row r="1604" spans="2:16" s="191" customFormat="1" ht="15.75" x14ac:dyDescent="0.25">
      <c r="B1604" s="189"/>
      <c r="C1604" s="190"/>
      <c r="D1604" s="190" t="str">
        <f t="shared" si="48"/>
        <v/>
      </c>
      <c r="E1604" s="189" t="str">
        <f t="shared" si="49"/>
        <v/>
      </c>
      <c r="F1604" s="189" t="str">
        <f>IF(ISNA(VLOOKUP(D1604,'Standard Smelter Names'!$B$3:$E$187,4,FALSE)),"",VLOOKUP(D1604,'Standard Smelter Names'!$B$3:$E$187,4,FALSE))</f>
        <v/>
      </c>
      <c r="G1604" s="189"/>
      <c r="H1604" s="189"/>
      <c r="I1604" s="189"/>
      <c r="J1604" s="189"/>
      <c r="K1604" s="189"/>
      <c r="L1604" s="189"/>
      <c r="M1604" s="189"/>
      <c r="N1604" s="189"/>
      <c r="O1604" s="211"/>
      <c r="P1604" s="210"/>
    </row>
    <row r="1605" spans="2:16" s="191" customFormat="1" ht="15.75" x14ac:dyDescent="0.25">
      <c r="B1605" s="189"/>
      <c r="C1605" s="190"/>
      <c r="D1605" s="190" t="str">
        <f t="shared" ref="D1605:D1668" si="50">IF(ISNA(VLOOKUP(C1605,$G$2525:$I$2929,3,FALSE)),"",VLOOKUP(C1605,$G$2525:$I$2929,3,FALSE))</f>
        <v/>
      </c>
      <c r="E1605" s="189" t="str">
        <f t="shared" ref="E1605:E1668" si="51">IF(ISNA(VLOOKUP(C1605,$G$2525:$I$2929,2,FALSE)),"",VLOOKUP(C1605,$G$2525:$I$2929,2,FALSE))</f>
        <v/>
      </c>
      <c r="F1605" s="189" t="str">
        <f>IF(ISNA(VLOOKUP(D1605,'Standard Smelter Names'!$B$3:$E$187,4,FALSE)),"",VLOOKUP(D1605,'Standard Smelter Names'!$B$3:$E$187,4,FALSE))</f>
        <v/>
      </c>
      <c r="G1605" s="189"/>
      <c r="H1605" s="189"/>
      <c r="I1605" s="189"/>
      <c r="J1605" s="189"/>
      <c r="K1605" s="189"/>
      <c r="L1605" s="189"/>
      <c r="M1605" s="189"/>
      <c r="N1605" s="189"/>
      <c r="O1605" s="211"/>
      <c r="P1605" s="210"/>
    </row>
    <row r="1606" spans="2:16" s="191" customFormat="1" ht="15.75" x14ac:dyDescent="0.25">
      <c r="B1606" s="189"/>
      <c r="C1606" s="190"/>
      <c r="D1606" s="190" t="str">
        <f t="shared" si="50"/>
        <v/>
      </c>
      <c r="E1606" s="189" t="str">
        <f t="shared" si="51"/>
        <v/>
      </c>
      <c r="F1606" s="189" t="str">
        <f>IF(ISNA(VLOOKUP(D1606,'Standard Smelter Names'!$B$3:$E$187,4,FALSE)),"",VLOOKUP(D1606,'Standard Smelter Names'!$B$3:$E$187,4,FALSE))</f>
        <v/>
      </c>
      <c r="G1606" s="189"/>
      <c r="H1606" s="189"/>
      <c r="I1606" s="189"/>
      <c r="J1606" s="189"/>
      <c r="K1606" s="189"/>
      <c r="L1606" s="189"/>
      <c r="M1606" s="189"/>
      <c r="N1606" s="189"/>
      <c r="O1606" s="211"/>
      <c r="P1606" s="210"/>
    </row>
    <row r="1607" spans="2:16" s="191" customFormat="1" ht="15.75" x14ac:dyDescent="0.25">
      <c r="B1607" s="189"/>
      <c r="C1607" s="190"/>
      <c r="D1607" s="190" t="str">
        <f t="shared" si="50"/>
        <v/>
      </c>
      <c r="E1607" s="189" t="str">
        <f t="shared" si="51"/>
        <v/>
      </c>
      <c r="F1607" s="189" t="str">
        <f>IF(ISNA(VLOOKUP(D1607,'Standard Smelter Names'!$B$3:$E$187,4,FALSE)),"",VLOOKUP(D1607,'Standard Smelter Names'!$B$3:$E$187,4,FALSE))</f>
        <v/>
      </c>
      <c r="G1607" s="189"/>
      <c r="H1607" s="189"/>
      <c r="I1607" s="189"/>
      <c r="J1607" s="189"/>
      <c r="K1607" s="189"/>
      <c r="L1607" s="189"/>
      <c r="M1607" s="189"/>
      <c r="N1607" s="189"/>
      <c r="O1607" s="211"/>
      <c r="P1607" s="210"/>
    </row>
    <row r="1608" spans="2:16" s="191" customFormat="1" ht="15.75" x14ac:dyDescent="0.25">
      <c r="B1608" s="189"/>
      <c r="C1608" s="190"/>
      <c r="D1608" s="190" t="str">
        <f t="shared" si="50"/>
        <v/>
      </c>
      <c r="E1608" s="189" t="str">
        <f t="shared" si="51"/>
        <v/>
      </c>
      <c r="F1608" s="189" t="str">
        <f>IF(ISNA(VLOOKUP(D1608,'Standard Smelter Names'!$B$3:$E$187,4,FALSE)),"",VLOOKUP(D1608,'Standard Smelter Names'!$B$3:$E$187,4,FALSE))</f>
        <v/>
      </c>
      <c r="G1608" s="189"/>
      <c r="H1608" s="189"/>
      <c r="I1608" s="189"/>
      <c r="J1608" s="189"/>
      <c r="K1608" s="189"/>
      <c r="L1608" s="189"/>
      <c r="M1608" s="189"/>
      <c r="N1608" s="189"/>
      <c r="O1608" s="211"/>
      <c r="P1608" s="210"/>
    </row>
    <row r="1609" spans="2:16" s="191" customFormat="1" ht="15.75" x14ac:dyDescent="0.25">
      <c r="B1609" s="189"/>
      <c r="C1609" s="190"/>
      <c r="D1609" s="190" t="str">
        <f t="shared" si="50"/>
        <v/>
      </c>
      <c r="E1609" s="189" t="str">
        <f t="shared" si="51"/>
        <v/>
      </c>
      <c r="F1609" s="189" t="str">
        <f>IF(ISNA(VLOOKUP(D1609,'Standard Smelter Names'!$B$3:$E$187,4,FALSE)),"",VLOOKUP(D1609,'Standard Smelter Names'!$B$3:$E$187,4,FALSE))</f>
        <v/>
      </c>
      <c r="G1609" s="189"/>
      <c r="H1609" s="189"/>
      <c r="I1609" s="189"/>
      <c r="J1609" s="189"/>
      <c r="K1609" s="189"/>
      <c r="L1609" s="189"/>
      <c r="M1609" s="189"/>
      <c r="N1609" s="189"/>
      <c r="O1609" s="211"/>
      <c r="P1609" s="210"/>
    </row>
    <row r="1610" spans="2:16" s="191" customFormat="1" ht="15.75" x14ac:dyDescent="0.25">
      <c r="B1610" s="189"/>
      <c r="C1610" s="190"/>
      <c r="D1610" s="190" t="str">
        <f t="shared" si="50"/>
        <v/>
      </c>
      <c r="E1610" s="189" t="str">
        <f t="shared" si="51"/>
        <v/>
      </c>
      <c r="F1610" s="189" t="str">
        <f>IF(ISNA(VLOOKUP(D1610,'Standard Smelter Names'!$B$3:$E$187,4,FALSE)),"",VLOOKUP(D1610,'Standard Smelter Names'!$B$3:$E$187,4,FALSE))</f>
        <v/>
      </c>
      <c r="G1610" s="189"/>
      <c r="H1610" s="189"/>
      <c r="I1610" s="189"/>
      <c r="J1610" s="189"/>
      <c r="K1610" s="189"/>
      <c r="L1610" s="189"/>
      <c r="M1610" s="189"/>
      <c r="N1610" s="189"/>
      <c r="O1610" s="211"/>
      <c r="P1610" s="210"/>
    </row>
    <row r="1611" spans="2:16" s="191" customFormat="1" ht="15.75" x14ac:dyDescent="0.25">
      <c r="B1611" s="189"/>
      <c r="C1611" s="190"/>
      <c r="D1611" s="190" t="str">
        <f t="shared" si="50"/>
        <v/>
      </c>
      <c r="E1611" s="189" t="str">
        <f t="shared" si="51"/>
        <v/>
      </c>
      <c r="F1611" s="189" t="str">
        <f>IF(ISNA(VLOOKUP(D1611,'Standard Smelter Names'!$B$3:$E$187,4,FALSE)),"",VLOOKUP(D1611,'Standard Smelter Names'!$B$3:$E$187,4,FALSE))</f>
        <v/>
      </c>
      <c r="G1611" s="189"/>
      <c r="H1611" s="189"/>
      <c r="I1611" s="189"/>
      <c r="J1611" s="189"/>
      <c r="K1611" s="189"/>
      <c r="L1611" s="189"/>
      <c r="M1611" s="189"/>
      <c r="N1611" s="189"/>
      <c r="O1611" s="211"/>
      <c r="P1611" s="210"/>
    </row>
    <row r="1612" spans="2:16" s="191" customFormat="1" ht="15.75" x14ac:dyDescent="0.25">
      <c r="B1612" s="189"/>
      <c r="C1612" s="190"/>
      <c r="D1612" s="190" t="str">
        <f t="shared" si="50"/>
        <v/>
      </c>
      <c r="E1612" s="189" t="str">
        <f t="shared" si="51"/>
        <v/>
      </c>
      <c r="F1612" s="189" t="str">
        <f>IF(ISNA(VLOOKUP(D1612,'Standard Smelter Names'!$B$3:$E$187,4,FALSE)),"",VLOOKUP(D1612,'Standard Smelter Names'!$B$3:$E$187,4,FALSE))</f>
        <v/>
      </c>
      <c r="G1612" s="189"/>
      <c r="H1612" s="189"/>
      <c r="I1612" s="189"/>
      <c r="J1612" s="189"/>
      <c r="K1612" s="189"/>
      <c r="L1612" s="189"/>
      <c r="M1612" s="189"/>
      <c r="N1612" s="189"/>
      <c r="O1612" s="211"/>
      <c r="P1612" s="210"/>
    </row>
    <row r="1613" spans="2:16" s="191" customFormat="1" ht="15.75" x14ac:dyDescent="0.25">
      <c r="B1613" s="189"/>
      <c r="C1613" s="190"/>
      <c r="D1613" s="190" t="str">
        <f t="shared" si="50"/>
        <v/>
      </c>
      <c r="E1613" s="189" t="str">
        <f t="shared" si="51"/>
        <v/>
      </c>
      <c r="F1613" s="189" t="str">
        <f>IF(ISNA(VLOOKUP(D1613,'Standard Smelter Names'!$B$3:$E$187,4,FALSE)),"",VLOOKUP(D1613,'Standard Smelter Names'!$B$3:$E$187,4,FALSE))</f>
        <v/>
      </c>
      <c r="G1613" s="189"/>
      <c r="H1613" s="189"/>
      <c r="I1613" s="189"/>
      <c r="J1613" s="189"/>
      <c r="K1613" s="189"/>
      <c r="L1613" s="189"/>
      <c r="M1613" s="189"/>
      <c r="N1613" s="189"/>
      <c r="O1613" s="211"/>
      <c r="P1613" s="210"/>
    </row>
    <row r="1614" spans="2:16" s="191" customFormat="1" ht="15.75" x14ac:dyDescent="0.25">
      <c r="B1614" s="189"/>
      <c r="C1614" s="190"/>
      <c r="D1614" s="190" t="str">
        <f t="shared" si="50"/>
        <v/>
      </c>
      <c r="E1614" s="189" t="str">
        <f t="shared" si="51"/>
        <v/>
      </c>
      <c r="F1614" s="189" t="str">
        <f>IF(ISNA(VLOOKUP(D1614,'Standard Smelter Names'!$B$3:$E$187,4,FALSE)),"",VLOOKUP(D1614,'Standard Smelter Names'!$B$3:$E$187,4,FALSE))</f>
        <v/>
      </c>
      <c r="G1614" s="189"/>
      <c r="H1614" s="189"/>
      <c r="I1614" s="189"/>
      <c r="J1614" s="189"/>
      <c r="K1614" s="189"/>
      <c r="L1614" s="189"/>
      <c r="M1614" s="189"/>
      <c r="N1614" s="189"/>
      <c r="O1614" s="211"/>
      <c r="P1614" s="210"/>
    </row>
    <row r="1615" spans="2:16" s="191" customFormat="1" ht="15.75" x14ac:dyDescent="0.25">
      <c r="B1615" s="189"/>
      <c r="C1615" s="190"/>
      <c r="D1615" s="190" t="str">
        <f t="shared" si="50"/>
        <v/>
      </c>
      <c r="E1615" s="189" t="str">
        <f t="shared" si="51"/>
        <v/>
      </c>
      <c r="F1615" s="189" t="str">
        <f>IF(ISNA(VLOOKUP(D1615,'Standard Smelter Names'!$B$3:$E$187,4,FALSE)),"",VLOOKUP(D1615,'Standard Smelter Names'!$B$3:$E$187,4,FALSE))</f>
        <v/>
      </c>
      <c r="G1615" s="189"/>
      <c r="H1615" s="189"/>
      <c r="I1615" s="189"/>
      <c r="J1615" s="189"/>
      <c r="K1615" s="189"/>
      <c r="L1615" s="189"/>
      <c r="M1615" s="189"/>
      <c r="N1615" s="189"/>
      <c r="O1615" s="211"/>
      <c r="P1615" s="210"/>
    </row>
    <row r="1616" spans="2:16" s="191" customFormat="1" ht="15.75" x14ac:dyDescent="0.25">
      <c r="B1616" s="189"/>
      <c r="C1616" s="190"/>
      <c r="D1616" s="190" t="str">
        <f t="shared" si="50"/>
        <v/>
      </c>
      <c r="E1616" s="189" t="str">
        <f t="shared" si="51"/>
        <v/>
      </c>
      <c r="F1616" s="189" t="str">
        <f>IF(ISNA(VLOOKUP(D1616,'Standard Smelter Names'!$B$3:$E$187,4,FALSE)),"",VLOOKUP(D1616,'Standard Smelter Names'!$B$3:$E$187,4,FALSE))</f>
        <v/>
      </c>
      <c r="G1616" s="189"/>
      <c r="H1616" s="189"/>
      <c r="I1616" s="189"/>
      <c r="J1616" s="189"/>
      <c r="K1616" s="189"/>
      <c r="L1616" s="189"/>
      <c r="M1616" s="189"/>
      <c r="N1616" s="189"/>
      <c r="O1616" s="211"/>
      <c r="P1616" s="210"/>
    </row>
    <row r="1617" spans="2:16" s="191" customFormat="1" ht="15.75" x14ac:dyDescent="0.25">
      <c r="B1617" s="189"/>
      <c r="C1617" s="190"/>
      <c r="D1617" s="190" t="str">
        <f t="shared" si="50"/>
        <v/>
      </c>
      <c r="E1617" s="189" t="str">
        <f t="shared" si="51"/>
        <v/>
      </c>
      <c r="F1617" s="189" t="str">
        <f>IF(ISNA(VLOOKUP(D1617,'Standard Smelter Names'!$B$3:$E$187,4,FALSE)),"",VLOOKUP(D1617,'Standard Smelter Names'!$B$3:$E$187,4,FALSE))</f>
        <v/>
      </c>
      <c r="G1617" s="189"/>
      <c r="H1617" s="189"/>
      <c r="I1617" s="189"/>
      <c r="J1617" s="189"/>
      <c r="K1617" s="189"/>
      <c r="L1617" s="189"/>
      <c r="M1617" s="189"/>
      <c r="N1617" s="189"/>
      <c r="O1617" s="211"/>
      <c r="P1617" s="210"/>
    </row>
    <row r="1618" spans="2:16" s="191" customFormat="1" ht="15.75" x14ac:dyDescent="0.25">
      <c r="B1618" s="189"/>
      <c r="C1618" s="190"/>
      <c r="D1618" s="190" t="str">
        <f t="shared" si="50"/>
        <v/>
      </c>
      <c r="E1618" s="189" t="str">
        <f t="shared" si="51"/>
        <v/>
      </c>
      <c r="F1618" s="189" t="str">
        <f>IF(ISNA(VLOOKUP(D1618,'Standard Smelter Names'!$B$3:$E$187,4,FALSE)),"",VLOOKUP(D1618,'Standard Smelter Names'!$B$3:$E$187,4,FALSE))</f>
        <v/>
      </c>
      <c r="G1618" s="189"/>
      <c r="H1618" s="189"/>
      <c r="I1618" s="189"/>
      <c r="J1618" s="189"/>
      <c r="K1618" s="189"/>
      <c r="L1618" s="189"/>
      <c r="M1618" s="189"/>
      <c r="N1618" s="189"/>
      <c r="O1618" s="211"/>
      <c r="P1618" s="210"/>
    </row>
    <row r="1619" spans="2:16" s="191" customFormat="1" ht="15.75" x14ac:dyDescent="0.25">
      <c r="B1619" s="189"/>
      <c r="C1619" s="190"/>
      <c r="D1619" s="190" t="str">
        <f t="shared" si="50"/>
        <v/>
      </c>
      <c r="E1619" s="189" t="str">
        <f t="shared" si="51"/>
        <v/>
      </c>
      <c r="F1619" s="189" t="str">
        <f>IF(ISNA(VLOOKUP(D1619,'Standard Smelter Names'!$B$3:$E$187,4,FALSE)),"",VLOOKUP(D1619,'Standard Smelter Names'!$B$3:$E$187,4,FALSE))</f>
        <v/>
      </c>
      <c r="G1619" s="189"/>
      <c r="H1619" s="189"/>
      <c r="I1619" s="189"/>
      <c r="J1619" s="189"/>
      <c r="K1619" s="189"/>
      <c r="L1619" s="189"/>
      <c r="M1619" s="189"/>
      <c r="N1619" s="189"/>
      <c r="O1619" s="211"/>
      <c r="P1619" s="210"/>
    </row>
    <row r="1620" spans="2:16" s="191" customFormat="1" ht="15.75" x14ac:dyDescent="0.25">
      <c r="B1620" s="189"/>
      <c r="C1620" s="190"/>
      <c r="D1620" s="190" t="str">
        <f t="shared" si="50"/>
        <v/>
      </c>
      <c r="E1620" s="189" t="str">
        <f t="shared" si="51"/>
        <v/>
      </c>
      <c r="F1620" s="189" t="str">
        <f>IF(ISNA(VLOOKUP(D1620,'Standard Smelter Names'!$B$3:$E$187,4,FALSE)),"",VLOOKUP(D1620,'Standard Smelter Names'!$B$3:$E$187,4,FALSE))</f>
        <v/>
      </c>
      <c r="G1620" s="189"/>
      <c r="H1620" s="189"/>
      <c r="I1620" s="189"/>
      <c r="J1620" s="189"/>
      <c r="K1620" s="189"/>
      <c r="L1620" s="189"/>
      <c r="M1620" s="189"/>
      <c r="N1620" s="189"/>
      <c r="O1620" s="211"/>
      <c r="P1620" s="210"/>
    </row>
    <row r="1621" spans="2:16" s="191" customFormat="1" ht="15.75" x14ac:dyDescent="0.25">
      <c r="B1621" s="189"/>
      <c r="C1621" s="190"/>
      <c r="D1621" s="190" t="str">
        <f t="shared" si="50"/>
        <v/>
      </c>
      <c r="E1621" s="189" t="str">
        <f t="shared" si="51"/>
        <v/>
      </c>
      <c r="F1621" s="189" t="str">
        <f>IF(ISNA(VLOOKUP(D1621,'Standard Smelter Names'!$B$3:$E$187,4,FALSE)),"",VLOOKUP(D1621,'Standard Smelter Names'!$B$3:$E$187,4,FALSE))</f>
        <v/>
      </c>
      <c r="G1621" s="189"/>
      <c r="H1621" s="189"/>
      <c r="I1621" s="189"/>
      <c r="J1621" s="189"/>
      <c r="K1621" s="189"/>
      <c r="L1621" s="189"/>
      <c r="M1621" s="189"/>
      <c r="N1621" s="189"/>
      <c r="O1621" s="211"/>
      <c r="P1621" s="210"/>
    </row>
    <row r="1622" spans="2:16" s="191" customFormat="1" ht="15.75" x14ac:dyDescent="0.25">
      <c r="B1622" s="189"/>
      <c r="C1622" s="190"/>
      <c r="D1622" s="190" t="str">
        <f t="shared" si="50"/>
        <v/>
      </c>
      <c r="E1622" s="189" t="str">
        <f t="shared" si="51"/>
        <v/>
      </c>
      <c r="F1622" s="189" t="str">
        <f>IF(ISNA(VLOOKUP(D1622,'Standard Smelter Names'!$B$3:$E$187,4,FALSE)),"",VLOOKUP(D1622,'Standard Smelter Names'!$B$3:$E$187,4,FALSE))</f>
        <v/>
      </c>
      <c r="G1622" s="189"/>
      <c r="H1622" s="189"/>
      <c r="I1622" s="189"/>
      <c r="J1622" s="189"/>
      <c r="K1622" s="189"/>
      <c r="L1622" s="189"/>
      <c r="M1622" s="189"/>
      <c r="N1622" s="189"/>
      <c r="O1622" s="211"/>
      <c r="P1622" s="210"/>
    </row>
    <row r="1623" spans="2:16" s="191" customFormat="1" ht="15.75" x14ac:dyDescent="0.25">
      <c r="B1623" s="189"/>
      <c r="C1623" s="190"/>
      <c r="D1623" s="190" t="str">
        <f t="shared" si="50"/>
        <v/>
      </c>
      <c r="E1623" s="189" t="str">
        <f t="shared" si="51"/>
        <v/>
      </c>
      <c r="F1623" s="189" t="str">
        <f>IF(ISNA(VLOOKUP(D1623,'Standard Smelter Names'!$B$3:$E$187,4,FALSE)),"",VLOOKUP(D1623,'Standard Smelter Names'!$B$3:$E$187,4,FALSE))</f>
        <v/>
      </c>
      <c r="G1623" s="189"/>
      <c r="H1623" s="189"/>
      <c r="I1623" s="189"/>
      <c r="J1623" s="189"/>
      <c r="K1623" s="189"/>
      <c r="L1623" s="189"/>
      <c r="M1623" s="189"/>
      <c r="N1623" s="189"/>
      <c r="O1623" s="211"/>
      <c r="P1623" s="210"/>
    </row>
    <row r="1624" spans="2:16" s="191" customFormat="1" ht="15.75" x14ac:dyDescent="0.25">
      <c r="B1624" s="189"/>
      <c r="C1624" s="190"/>
      <c r="D1624" s="190" t="str">
        <f t="shared" si="50"/>
        <v/>
      </c>
      <c r="E1624" s="189" t="str">
        <f t="shared" si="51"/>
        <v/>
      </c>
      <c r="F1624" s="189" t="str">
        <f>IF(ISNA(VLOOKUP(D1624,'Standard Smelter Names'!$B$3:$E$187,4,FALSE)),"",VLOOKUP(D1624,'Standard Smelter Names'!$B$3:$E$187,4,FALSE))</f>
        <v/>
      </c>
      <c r="G1624" s="189"/>
      <c r="H1624" s="189"/>
      <c r="I1624" s="189"/>
      <c r="J1624" s="189"/>
      <c r="K1624" s="189"/>
      <c r="L1624" s="189"/>
      <c r="M1624" s="189"/>
      <c r="N1624" s="189"/>
      <c r="O1624" s="211"/>
      <c r="P1624" s="210"/>
    </row>
    <row r="1625" spans="2:16" s="191" customFormat="1" ht="15.75" x14ac:dyDescent="0.25">
      <c r="B1625" s="189"/>
      <c r="C1625" s="190"/>
      <c r="D1625" s="190" t="str">
        <f t="shared" si="50"/>
        <v/>
      </c>
      <c r="E1625" s="189" t="str">
        <f t="shared" si="51"/>
        <v/>
      </c>
      <c r="F1625" s="189" t="str">
        <f>IF(ISNA(VLOOKUP(D1625,'Standard Smelter Names'!$B$3:$E$187,4,FALSE)),"",VLOOKUP(D1625,'Standard Smelter Names'!$B$3:$E$187,4,FALSE))</f>
        <v/>
      </c>
      <c r="G1625" s="189"/>
      <c r="H1625" s="189"/>
      <c r="I1625" s="189"/>
      <c r="J1625" s="189"/>
      <c r="K1625" s="189"/>
      <c r="L1625" s="189"/>
      <c r="M1625" s="189"/>
      <c r="N1625" s="189"/>
      <c r="O1625" s="211"/>
      <c r="P1625" s="210"/>
    </row>
    <row r="1626" spans="2:16" s="191" customFormat="1" ht="15.75" x14ac:dyDescent="0.25">
      <c r="B1626" s="189"/>
      <c r="C1626" s="190"/>
      <c r="D1626" s="190" t="str">
        <f t="shared" si="50"/>
        <v/>
      </c>
      <c r="E1626" s="189" t="str">
        <f t="shared" si="51"/>
        <v/>
      </c>
      <c r="F1626" s="189" t="str">
        <f>IF(ISNA(VLOOKUP(D1626,'Standard Smelter Names'!$B$3:$E$187,4,FALSE)),"",VLOOKUP(D1626,'Standard Smelter Names'!$B$3:$E$187,4,FALSE))</f>
        <v/>
      </c>
      <c r="G1626" s="189"/>
      <c r="H1626" s="189"/>
      <c r="I1626" s="189"/>
      <c r="J1626" s="189"/>
      <c r="K1626" s="189"/>
      <c r="L1626" s="189"/>
      <c r="M1626" s="189"/>
      <c r="N1626" s="189"/>
      <c r="O1626" s="211"/>
      <c r="P1626" s="210"/>
    </row>
    <row r="1627" spans="2:16" s="191" customFormat="1" ht="15.75" x14ac:dyDescent="0.25">
      <c r="B1627" s="189"/>
      <c r="C1627" s="190"/>
      <c r="D1627" s="190" t="str">
        <f t="shared" si="50"/>
        <v/>
      </c>
      <c r="E1627" s="189" t="str">
        <f t="shared" si="51"/>
        <v/>
      </c>
      <c r="F1627" s="189" t="str">
        <f>IF(ISNA(VLOOKUP(D1627,'Standard Smelter Names'!$B$3:$E$187,4,FALSE)),"",VLOOKUP(D1627,'Standard Smelter Names'!$B$3:$E$187,4,FALSE))</f>
        <v/>
      </c>
      <c r="G1627" s="189"/>
      <c r="H1627" s="189"/>
      <c r="I1627" s="189"/>
      <c r="J1627" s="189"/>
      <c r="K1627" s="189"/>
      <c r="L1627" s="189"/>
      <c r="M1627" s="189"/>
      <c r="N1627" s="189"/>
      <c r="O1627" s="211"/>
      <c r="P1627" s="210"/>
    </row>
    <row r="1628" spans="2:16" s="191" customFormat="1" ht="15.75" x14ac:dyDescent="0.25">
      <c r="B1628" s="189"/>
      <c r="C1628" s="190"/>
      <c r="D1628" s="190" t="str">
        <f t="shared" si="50"/>
        <v/>
      </c>
      <c r="E1628" s="189" t="str">
        <f t="shared" si="51"/>
        <v/>
      </c>
      <c r="F1628" s="189" t="str">
        <f>IF(ISNA(VLOOKUP(D1628,'Standard Smelter Names'!$B$3:$E$187,4,FALSE)),"",VLOOKUP(D1628,'Standard Smelter Names'!$B$3:$E$187,4,FALSE))</f>
        <v/>
      </c>
      <c r="G1628" s="189"/>
      <c r="H1628" s="189"/>
      <c r="I1628" s="189"/>
      <c r="J1628" s="189"/>
      <c r="K1628" s="189"/>
      <c r="L1628" s="189"/>
      <c r="M1628" s="189"/>
      <c r="N1628" s="189"/>
      <c r="O1628" s="211"/>
      <c r="P1628" s="210"/>
    </row>
    <row r="1629" spans="2:16" s="191" customFormat="1" ht="15.75" x14ac:dyDescent="0.25">
      <c r="B1629" s="189"/>
      <c r="C1629" s="190"/>
      <c r="D1629" s="190" t="str">
        <f t="shared" si="50"/>
        <v/>
      </c>
      <c r="E1629" s="189" t="str">
        <f t="shared" si="51"/>
        <v/>
      </c>
      <c r="F1629" s="189" t="str">
        <f>IF(ISNA(VLOOKUP(D1629,'Standard Smelter Names'!$B$3:$E$187,4,FALSE)),"",VLOOKUP(D1629,'Standard Smelter Names'!$B$3:$E$187,4,FALSE))</f>
        <v/>
      </c>
      <c r="G1629" s="189"/>
      <c r="H1629" s="189"/>
      <c r="I1629" s="189"/>
      <c r="J1629" s="189"/>
      <c r="K1629" s="189"/>
      <c r="L1629" s="189"/>
      <c r="M1629" s="189"/>
      <c r="N1629" s="189"/>
      <c r="O1629" s="211"/>
      <c r="P1629" s="210"/>
    </row>
    <row r="1630" spans="2:16" s="191" customFormat="1" ht="15.75" x14ac:dyDescent="0.25">
      <c r="B1630" s="189"/>
      <c r="C1630" s="190"/>
      <c r="D1630" s="190" t="str">
        <f t="shared" si="50"/>
        <v/>
      </c>
      <c r="E1630" s="189" t="str">
        <f t="shared" si="51"/>
        <v/>
      </c>
      <c r="F1630" s="189" t="str">
        <f>IF(ISNA(VLOOKUP(D1630,'Standard Smelter Names'!$B$3:$E$187,4,FALSE)),"",VLOOKUP(D1630,'Standard Smelter Names'!$B$3:$E$187,4,FALSE))</f>
        <v/>
      </c>
      <c r="G1630" s="189"/>
      <c r="H1630" s="189"/>
      <c r="I1630" s="189"/>
      <c r="J1630" s="189"/>
      <c r="K1630" s="189"/>
      <c r="L1630" s="189"/>
      <c r="M1630" s="189"/>
      <c r="N1630" s="189"/>
      <c r="O1630" s="211"/>
      <c r="P1630" s="210"/>
    </row>
    <row r="1631" spans="2:16" s="191" customFormat="1" ht="15.75" x14ac:dyDescent="0.25">
      <c r="B1631" s="189"/>
      <c r="C1631" s="190"/>
      <c r="D1631" s="190" t="str">
        <f t="shared" si="50"/>
        <v/>
      </c>
      <c r="E1631" s="189" t="str">
        <f t="shared" si="51"/>
        <v/>
      </c>
      <c r="F1631" s="189" t="str">
        <f>IF(ISNA(VLOOKUP(D1631,'Standard Smelter Names'!$B$3:$E$187,4,FALSE)),"",VLOOKUP(D1631,'Standard Smelter Names'!$B$3:$E$187,4,FALSE))</f>
        <v/>
      </c>
      <c r="G1631" s="189"/>
      <c r="H1631" s="189"/>
      <c r="I1631" s="189"/>
      <c r="J1631" s="189"/>
      <c r="K1631" s="189"/>
      <c r="L1631" s="189"/>
      <c r="M1631" s="189"/>
      <c r="N1631" s="189"/>
      <c r="O1631" s="211"/>
      <c r="P1631" s="210"/>
    </row>
    <row r="1632" spans="2:16" s="191" customFormat="1" ht="15.75" x14ac:dyDescent="0.25">
      <c r="B1632" s="189"/>
      <c r="C1632" s="190"/>
      <c r="D1632" s="190" t="str">
        <f t="shared" si="50"/>
        <v/>
      </c>
      <c r="E1632" s="189" t="str">
        <f t="shared" si="51"/>
        <v/>
      </c>
      <c r="F1632" s="189" t="str">
        <f>IF(ISNA(VLOOKUP(D1632,'Standard Smelter Names'!$B$3:$E$187,4,FALSE)),"",VLOOKUP(D1632,'Standard Smelter Names'!$B$3:$E$187,4,FALSE))</f>
        <v/>
      </c>
      <c r="G1632" s="189"/>
      <c r="H1632" s="189"/>
      <c r="I1632" s="189"/>
      <c r="J1632" s="189"/>
      <c r="K1632" s="189"/>
      <c r="L1632" s="189"/>
      <c r="M1632" s="189"/>
      <c r="N1632" s="189"/>
      <c r="O1632" s="211"/>
      <c r="P1632" s="210"/>
    </row>
    <row r="1633" spans="2:16" s="191" customFormat="1" ht="15.75" x14ac:dyDescent="0.25">
      <c r="B1633" s="189"/>
      <c r="C1633" s="190"/>
      <c r="D1633" s="190" t="str">
        <f t="shared" si="50"/>
        <v/>
      </c>
      <c r="E1633" s="189" t="str">
        <f t="shared" si="51"/>
        <v/>
      </c>
      <c r="F1633" s="189" t="str">
        <f>IF(ISNA(VLOOKUP(D1633,'Standard Smelter Names'!$B$3:$E$187,4,FALSE)),"",VLOOKUP(D1633,'Standard Smelter Names'!$B$3:$E$187,4,FALSE))</f>
        <v/>
      </c>
      <c r="G1633" s="189"/>
      <c r="H1633" s="189"/>
      <c r="I1633" s="189"/>
      <c r="J1633" s="189"/>
      <c r="K1633" s="189"/>
      <c r="L1633" s="189"/>
      <c r="M1633" s="189"/>
      <c r="N1633" s="189"/>
      <c r="O1633" s="211"/>
      <c r="P1633" s="210"/>
    </row>
    <row r="1634" spans="2:16" s="191" customFormat="1" ht="15.75" x14ac:dyDescent="0.25">
      <c r="B1634" s="189"/>
      <c r="C1634" s="190"/>
      <c r="D1634" s="190" t="str">
        <f t="shared" si="50"/>
        <v/>
      </c>
      <c r="E1634" s="189" t="str">
        <f t="shared" si="51"/>
        <v/>
      </c>
      <c r="F1634" s="189" t="str">
        <f>IF(ISNA(VLOOKUP(D1634,'Standard Smelter Names'!$B$3:$E$187,4,FALSE)),"",VLOOKUP(D1634,'Standard Smelter Names'!$B$3:$E$187,4,FALSE))</f>
        <v/>
      </c>
      <c r="G1634" s="189"/>
      <c r="H1634" s="189"/>
      <c r="I1634" s="189"/>
      <c r="J1634" s="189"/>
      <c r="K1634" s="189"/>
      <c r="L1634" s="189"/>
      <c r="M1634" s="189"/>
      <c r="N1634" s="189"/>
      <c r="O1634" s="211"/>
      <c r="P1634" s="210"/>
    </row>
    <row r="1635" spans="2:16" s="191" customFormat="1" ht="15.75" x14ac:dyDescent="0.25">
      <c r="B1635" s="189"/>
      <c r="C1635" s="190"/>
      <c r="D1635" s="190" t="str">
        <f t="shared" si="50"/>
        <v/>
      </c>
      <c r="E1635" s="189" t="str">
        <f t="shared" si="51"/>
        <v/>
      </c>
      <c r="F1635" s="189" t="str">
        <f>IF(ISNA(VLOOKUP(D1635,'Standard Smelter Names'!$B$3:$E$187,4,FALSE)),"",VLOOKUP(D1635,'Standard Smelter Names'!$B$3:$E$187,4,FALSE))</f>
        <v/>
      </c>
      <c r="G1635" s="189"/>
      <c r="H1635" s="189"/>
      <c r="I1635" s="189"/>
      <c r="J1635" s="189"/>
      <c r="K1635" s="189"/>
      <c r="L1635" s="189"/>
      <c r="M1635" s="189"/>
      <c r="N1635" s="189"/>
      <c r="O1635" s="211"/>
      <c r="P1635" s="210"/>
    </row>
    <row r="1636" spans="2:16" s="191" customFormat="1" ht="15.75" x14ac:dyDescent="0.25">
      <c r="B1636" s="189"/>
      <c r="C1636" s="190"/>
      <c r="D1636" s="190" t="str">
        <f t="shared" si="50"/>
        <v/>
      </c>
      <c r="E1636" s="189" t="str">
        <f t="shared" si="51"/>
        <v/>
      </c>
      <c r="F1636" s="189" t="str">
        <f>IF(ISNA(VLOOKUP(D1636,'Standard Smelter Names'!$B$3:$E$187,4,FALSE)),"",VLOOKUP(D1636,'Standard Smelter Names'!$B$3:$E$187,4,FALSE))</f>
        <v/>
      </c>
      <c r="G1636" s="189"/>
      <c r="H1636" s="189"/>
      <c r="I1636" s="189"/>
      <c r="J1636" s="189"/>
      <c r="K1636" s="189"/>
      <c r="L1636" s="189"/>
      <c r="M1636" s="189"/>
      <c r="N1636" s="189"/>
      <c r="O1636" s="211"/>
      <c r="P1636" s="210"/>
    </row>
    <row r="1637" spans="2:16" s="191" customFormat="1" ht="15.75" x14ac:dyDescent="0.25">
      <c r="B1637" s="189"/>
      <c r="C1637" s="190"/>
      <c r="D1637" s="190" t="str">
        <f t="shared" si="50"/>
        <v/>
      </c>
      <c r="E1637" s="189" t="str">
        <f t="shared" si="51"/>
        <v/>
      </c>
      <c r="F1637" s="189" t="str">
        <f>IF(ISNA(VLOOKUP(D1637,'Standard Smelter Names'!$B$3:$E$187,4,FALSE)),"",VLOOKUP(D1637,'Standard Smelter Names'!$B$3:$E$187,4,FALSE))</f>
        <v/>
      </c>
      <c r="G1637" s="189"/>
      <c r="H1637" s="189"/>
      <c r="I1637" s="189"/>
      <c r="J1637" s="189"/>
      <c r="K1637" s="189"/>
      <c r="L1637" s="189"/>
      <c r="M1637" s="189"/>
      <c r="N1637" s="189"/>
      <c r="O1637" s="211"/>
      <c r="P1637" s="210"/>
    </row>
    <row r="1638" spans="2:16" s="191" customFormat="1" ht="15.75" x14ac:dyDescent="0.25">
      <c r="B1638" s="189"/>
      <c r="C1638" s="190"/>
      <c r="D1638" s="190" t="str">
        <f t="shared" si="50"/>
        <v/>
      </c>
      <c r="E1638" s="189" t="str">
        <f t="shared" si="51"/>
        <v/>
      </c>
      <c r="F1638" s="189" t="str">
        <f>IF(ISNA(VLOOKUP(D1638,'Standard Smelter Names'!$B$3:$E$187,4,FALSE)),"",VLOOKUP(D1638,'Standard Smelter Names'!$B$3:$E$187,4,FALSE))</f>
        <v/>
      </c>
      <c r="G1638" s="189"/>
      <c r="H1638" s="189"/>
      <c r="I1638" s="189"/>
      <c r="J1638" s="189"/>
      <c r="K1638" s="189"/>
      <c r="L1638" s="189"/>
      <c r="M1638" s="189"/>
      <c r="N1638" s="189"/>
      <c r="O1638" s="211"/>
      <c r="P1638" s="210"/>
    </row>
    <row r="1639" spans="2:16" s="191" customFormat="1" ht="15.75" x14ac:dyDescent="0.25">
      <c r="B1639" s="189"/>
      <c r="C1639" s="190"/>
      <c r="D1639" s="190" t="str">
        <f t="shared" si="50"/>
        <v/>
      </c>
      <c r="E1639" s="189" t="str">
        <f t="shared" si="51"/>
        <v/>
      </c>
      <c r="F1639" s="189" t="str">
        <f>IF(ISNA(VLOOKUP(D1639,'Standard Smelter Names'!$B$3:$E$187,4,FALSE)),"",VLOOKUP(D1639,'Standard Smelter Names'!$B$3:$E$187,4,FALSE))</f>
        <v/>
      </c>
      <c r="G1639" s="189"/>
      <c r="H1639" s="189"/>
      <c r="I1639" s="189"/>
      <c r="J1639" s="189"/>
      <c r="K1639" s="189"/>
      <c r="L1639" s="189"/>
      <c r="M1639" s="189"/>
      <c r="N1639" s="189"/>
      <c r="O1639" s="211"/>
      <c r="P1639" s="210"/>
    </row>
    <row r="1640" spans="2:16" s="191" customFormat="1" ht="15.75" x14ac:dyDescent="0.25">
      <c r="B1640" s="189"/>
      <c r="C1640" s="190"/>
      <c r="D1640" s="190" t="str">
        <f t="shared" si="50"/>
        <v/>
      </c>
      <c r="E1640" s="189" t="str">
        <f t="shared" si="51"/>
        <v/>
      </c>
      <c r="F1640" s="189" t="str">
        <f>IF(ISNA(VLOOKUP(D1640,'Standard Smelter Names'!$B$3:$E$187,4,FALSE)),"",VLOOKUP(D1640,'Standard Smelter Names'!$B$3:$E$187,4,FALSE))</f>
        <v/>
      </c>
      <c r="G1640" s="189"/>
      <c r="H1640" s="189"/>
      <c r="I1640" s="189"/>
      <c r="J1640" s="189"/>
      <c r="K1640" s="189"/>
      <c r="L1640" s="189"/>
      <c r="M1640" s="189"/>
      <c r="N1640" s="189"/>
      <c r="O1640" s="211"/>
      <c r="P1640" s="210"/>
    </row>
    <row r="1641" spans="2:16" s="191" customFormat="1" ht="15.75" x14ac:dyDescent="0.25">
      <c r="B1641" s="189"/>
      <c r="C1641" s="190"/>
      <c r="D1641" s="190" t="str">
        <f t="shared" si="50"/>
        <v/>
      </c>
      <c r="E1641" s="189" t="str">
        <f t="shared" si="51"/>
        <v/>
      </c>
      <c r="F1641" s="189" t="str">
        <f>IF(ISNA(VLOOKUP(D1641,'Standard Smelter Names'!$B$3:$E$187,4,FALSE)),"",VLOOKUP(D1641,'Standard Smelter Names'!$B$3:$E$187,4,FALSE))</f>
        <v/>
      </c>
      <c r="G1641" s="189"/>
      <c r="H1641" s="189"/>
      <c r="I1641" s="189"/>
      <c r="J1641" s="189"/>
      <c r="K1641" s="189"/>
      <c r="L1641" s="189"/>
      <c r="M1641" s="189"/>
      <c r="N1641" s="189"/>
      <c r="O1641" s="211"/>
      <c r="P1641" s="210"/>
    </row>
    <row r="1642" spans="2:16" s="191" customFormat="1" ht="15.75" x14ac:dyDescent="0.25">
      <c r="B1642" s="189"/>
      <c r="C1642" s="190"/>
      <c r="D1642" s="190" t="str">
        <f t="shared" si="50"/>
        <v/>
      </c>
      <c r="E1642" s="189" t="str">
        <f t="shared" si="51"/>
        <v/>
      </c>
      <c r="F1642" s="189" t="str">
        <f>IF(ISNA(VLOOKUP(D1642,'Standard Smelter Names'!$B$3:$E$187,4,FALSE)),"",VLOOKUP(D1642,'Standard Smelter Names'!$B$3:$E$187,4,FALSE))</f>
        <v/>
      </c>
      <c r="G1642" s="189"/>
      <c r="H1642" s="189"/>
      <c r="I1642" s="189"/>
      <c r="J1642" s="189"/>
      <c r="K1642" s="189"/>
      <c r="L1642" s="189"/>
      <c r="M1642" s="189"/>
      <c r="N1642" s="189"/>
      <c r="O1642" s="211"/>
      <c r="P1642" s="210"/>
    </row>
    <row r="1643" spans="2:16" s="191" customFormat="1" ht="15.75" x14ac:dyDescent="0.25">
      <c r="B1643" s="189"/>
      <c r="C1643" s="190"/>
      <c r="D1643" s="190" t="str">
        <f t="shared" si="50"/>
        <v/>
      </c>
      <c r="E1643" s="189" t="str">
        <f t="shared" si="51"/>
        <v/>
      </c>
      <c r="F1643" s="189" t="str">
        <f>IF(ISNA(VLOOKUP(D1643,'Standard Smelter Names'!$B$3:$E$187,4,FALSE)),"",VLOOKUP(D1643,'Standard Smelter Names'!$B$3:$E$187,4,FALSE))</f>
        <v/>
      </c>
      <c r="G1643" s="189"/>
      <c r="H1643" s="189"/>
      <c r="I1643" s="189"/>
      <c r="J1643" s="189"/>
      <c r="K1643" s="189"/>
      <c r="L1643" s="189"/>
      <c r="M1643" s="189"/>
      <c r="N1643" s="189"/>
      <c r="O1643" s="211"/>
      <c r="P1643" s="210"/>
    </row>
    <row r="1644" spans="2:16" s="191" customFormat="1" ht="15.75" x14ac:dyDescent="0.25">
      <c r="B1644" s="189"/>
      <c r="C1644" s="190"/>
      <c r="D1644" s="190" t="str">
        <f t="shared" si="50"/>
        <v/>
      </c>
      <c r="E1644" s="189" t="str">
        <f t="shared" si="51"/>
        <v/>
      </c>
      <c r="F1644" s="189" t="str">
        <f>IF(ISNA(VLOOKUP(D1644,'Standard Smelter Names'!$B$3:$E$187,4,FALSE)),"",VLOOKUP(D1644,'Standard Smelter Names'!$B$3:$E$187,4,FALSE))</f>
        <v/>
      </c>
      <c r="G1644" s="189"/>
      <c r="H1644" s="189"/>
      <c r="I1644" s="189"/>
      <c r="J1644" s="189"/>
      <c r="K1644" s="189"/>
      <c r="L1644" s="189"/>
      <c r="M1644" s="189"/>
      <c r="N1644" s="189"/>
      <c r="O1644" s="211"/>
      <c r="P1644" s="210"/>
    </row>
    <row r="1645" spans="2:16" s="191" customFormat="1" ht="15.75" x14ac:dyDescent="0.25">
      <c r="B1645" s="189"/>
      <c r="C1645" s="190"/>
      <c r="D1645" s="190" t="str">
        <f t="shared" si="50"/>
        <v/>
      </c>
      <c r="E1645" s="189" t="str">
        <f t="shared" si="51"/>
        <v/>
      </c>
      <c r="F1645" s="189" t="str">
        <f>IF(ISNA(VLOOKUP(D1645,'Standard Smelter Names'!$B$3:$E$187,4,FALSE)),"",VLOOKUP(D1645,'Standard Smelter Names'!$B$3:$E$187,4,FALSE))</f>
        <v/>
      </c>
      <c r="G1645" s="189"/>
      <c r="H1645" s="189"/>
      <c r="I1645" s="189"/>
      <c r="J1645" s="189"/>
      <c r="K1645" s="189"/>
      <c r="L1645" s="189"/>
      <c r="M1645" s="189"/>
      <c r="N1645" s="189"/>
      <c r="O1645" s="211"/>
      <c r="P1645" s="210"/>
    </row>
    <row r="1646" spans="2:16" s="191" customFormat="1" ht="15.75" x14ac:dyDescent="0.25">
      <c r="B1646" s="189"/>
      <c r="C1646" s="190"/>
      <c r="D1646" s="190" t="str">
        <f t="shared" si="50"/>
        <v/>
      </c>
      <c r="E1646" s="189" t="str">
        <f t="shared" si="51"/>
        <v/>
      </c>
      <c r="F1646" s="189" t="str">
        <f>IF(ISNA(VLOOKUP(D1646,'Standard Smelter Names'!$B$3:$E$187,4,FALSE)),"",VLOOKUP(D1646,'Standard Smelter Names'!$B$3:$E$187,4,FALSE))</f>
        <v/>
      </c>
      <c r="G1646" s="189"/>
      <c r="H1646" s="189"/>
      <c r="I1646" s="189"/>
      <c r="J1646" s="189"/>
      <c r="K1646" s="189"/>
      <c r="L1646" s="189"/>
      <c r="M1646" s="189"/>
      <c r="N1646" s="189"/>
      <c r="O1646" s="211"/>
      <c r="P1646" s="210"/>
    </row>
    <row r="1647" spans="2:16" s="191" customFormat="1" ht="15.75" x14ac:dyDescent="0.25">
      <c r="B1647" s="189"/>
      <c r="C1647" s="190"/>
      <c r="D1647" s="190" t="str">
        <f t="shared" si="50"/>
        <v/>
      </c>
      <c r="E1647" s="189" t="str">
        <f t="shared" si="51"/>
        <v/>
      </c>
      <c r="F1647" s="189" t="str">
        <f>IF(ISNA(VLOOKUP(D1647,'Standard Smelter Names'!$B$3:$E$187,4,FALSE)),"",VLOOKUP(D1647,'Standard Smelter Names'!$B$3:$E$187,4,FALSE))</f>
        <v/>
      </c>
      <c r="G1647" s="189"/>
      <c r="H1647" s="189"/>
      <c r="I1647" s="189"/>
      <c r="J1647" s="189"/>
      <c r="K1647" s="189"/>
      <c r="L1647" s="189"/>
      <c r="M1647" s="189"/>
      <c r="N1647" s="189"/>
      <c r="O1647" s="211"/>
      <c r="P1647" s="210"/>
    </row>
    <row r="1648" spans="2:16" s="191" customFormat="1" ht="15.75" x14ac:dyDescent="0.25">
      <c r="B1648" s="189"/>
      <c r="C1648" s="190"/>
      <c r="D1648" s="190" t="str">
        <f t="shared" si="50"/>
        <v/>
      </c>
      <c r="E1648" s="189" t="str">
        <f t="shared" si="51"/>
        <v/>
      </c>
      <c r="F1648" s="189" t="str">
        <f>IF(ISNA(VLOOKUP(D1648,'Standard Smelter Names'!$B$3:$E$187,4,FALSE)),"",VLOOKUP(D1648,'Standard Smelter Names'!$B$3:$E$187,4,FALSE))</f>
        <v/>
      </c>
      <c r="G1648" s="189"/>
      <c r="H1648" s="189"/>
      <c r="I1648" s="189"/>
      <c r="J1648" s="189"/>
      <c r="K1648" s="189"/>
      <c r="L1648" s="189"/>
      <c r="M1648" s="189"/>
      <c r="N1648" s="189"/>
      <c r="O1648" s="211"/>
      <c r="P1648" s="210"/>
    </row>
    <row r="1649" spans="2:16" s="191" customFormat="1" ht="15.75" x14ac:dyDescent="0.25">
      <c r="B1649" s="189"/>
      <c r="C1649" s="190"/>
      <c r="D1649" s="190" t="str">
        <f t="shared" si="50"/>
        <v/>
      </c>
      <c r="E1649" s="189" t="str">
        <f t="shared" si="51"/>
        <v/>
      </c>
      <c r="F1649" s="189" t="str">
        <f>IF(ISNA(VLOOKUP(D1649,'Standard Smelter Names'!$B$3:$E$187,4,FALSE)),"",VLOOKUP(D1649,'Standard Smelter Names'!$B$3:$E$187,4,FALSE))</f>
        <v/>
      </c>
      <c r="G1649" s="189"/>
      <c r="H1649" s="189"/>
      <c r="I1649" s="189"/>
      <c r="J1649" s="189"/>
      <c r="K1649" s="189"/>
      <c r="L1649" s="189"/>
      <c r="M1649" s="189"/>
      <c r="N1649" s="189"/>
      <c r="O1649" s="211"/>
      <c r="P1649" s="210"/>
    </row>
    <row r="1650" spans="2:16" s="191" customFormat="1" ht="15.75" x14ac:dyDescent="0.25">
      <c r="B1650" s="189"/>
      <c r="C1650" s="190"/>
      <c r="D1650" s="190" t="str">
        <f t="shared" si="50"/>
        <v/>
      </c>
      <c r="E1650" s="189" t="str">
        <f t="shared" si="51"/>
        <v/>
      </c>
      <c r="F1650" s="189" t="str">
        <f>IF(ISNA(VLOOKUP(D1650,'Standard Smelter Names'!$B$3:$E$187,4,FALSE)),"",VLOOKUP(D1650,'Standard Smelter Names'!$B$3:$E$187,4,FALSE))</f>
        <v/>
      </c>
      <c r="G1650" s="189"/>
      <c r="H1650" s="189"/>
      <c r="I1650" s="189"/>
      <c r="J1650" s="189"/>
      <c r="K1650" s="189"/>
      <c r="L1650" s="189"/>
      <c r="M1650" s="189"/>
      <c r="N1650" s="189"/>
      <c r="O1650" s="211"/>
      <c r="P1650" s="210"/>
    </row>
    <row r="1651" spans="2:16" s="191" customFormat="1" ht="15.75" x14ac:dyDescent="0.25">
      <c r="B1651" s="189"/>
      <c r="C1651" s="190"/>
      <c r="D1651" s="190" t="str">
        <f t="shared" si="50"/>
        <v/>
      </c>
      <c r="E1651" s="189" t="str">
        <f t="shared" si="51"/>
        <v/>
      </c>
      <c r="F1651" s="189" t="str">
        <f>IF(ISNA(VLOOKUP(D1651,'Standard Smelter Names'!$B$3:$E$187,4,FALSE)),"",VLOOKUP(D1651,'Standard Smelter Names'!$B$3:$E$187,4,FALSE))</f>
        <v/>
      </c>
      <c r="G1651" s="189"/>
      <c r="H1651" s="189"/>
      <c r="I1651" s="189"/>
      <c r="J1651" s="189"/>
      <c r="K1651" s="189"/>
      <c r="L1651" s="189"/>
      <c r="M1651" s="189"/>
      <c r="N1651" s="189"/>
      <c r="O1651" s="211"/>
      <c r="P1651" s="210"/>
    </row>
    <row r="1652" spans="2:16" s="191" customFormat="1" ht="15.75" x14ac:dyDescent="0.25">
      <c r="B1652" s="189"/>
      <c r="C1652" s="190"/>
      <c r="D1652" s="190" t="str">
        <f t="shared" si="50"/>
        <v/>
      </c>
      <c r="E1652" s="189" t="str">
        <f t="shared" si="51"/>
        <v/>
      </c>
      <c r="F1652" s="189" t="str">
        <f>IF(ISNA(VLOOKUP(D1652,'Standard Smelter Names'!$B$3:$E$187,4,FALSE)),"",VLOOKUP(D1652,'Standard Smelter Names'!$B$3:$E$187,4,FALSE))</f>
        <v/>
      </c>
      <c r="G1652" s="189"/>
      <c r="H1652" s="189"/>
      <c r="I1652" s="189"/>
      <c r="J1652" s="189"/>
      <c r="K1652" s="189"/>
      <c r="L1652" s="189"/>
      <c r="M1652" s="189"/>
      <c r="N1652" s="189"/>
      <c r="O1652" s="211"/>
      <c r="P1652" s="210"/>
    </row>
    <row r="1653" spans="2:16" s="191" customFormat="1" ht="15.75" x14ac:dyDescent="0.25">
      <c r="B1653" s="189"/>
      <c r="C1653" s="190"/>
      <c r="D1653" s="190" t="str">
        <f t="shared" si="50"/>
        <v/>
      </c>
      <c r="E1653" s="189" t="str">
        <f t="shared" si="51"/>
        <v/>
      </c>
      <c r="F1653" s="189" t="str">
        <f>IF(ISNA(VLOOKUP(D1653,'Standard Smelter Names'!$B$3:$E$187,4,FALSE)),"",VLOOKUP(D1653,'Standard Smelter Names'!$B$3:$E$187,4,FALSE))</f>
        <v/>
      </c>
      <c r="G1653" s="189"/>
      <c r="H1653" s="189"/>
      <c r="I1653" s="189"/>
      <c r="J1653" s="189"/>
      <c r="K1653" s="189"/>
      <c r="L1653" s="189"/>
      <c r="M1653" s="189"/>
      <c r="N1653" s="189"/>
      <c r="O1653" s="211"/>
      <c r="P1653" s="210"/>
    </row>
    <row r="1654" spans="2:16" s="191" customFormat="1" ht="15.75" x14ac:dyDescent="0.25">
      <c r="B1654" s="189"/>
      <c r="C1654" s="190"/>
      <c r="D1654" s="190" t="str">
        <f t="shared" si="50"/>
        <v/>
      </c>
      <c r="E1654" s="189" t="str">
        <f t="shared" si="51"/>
        <v/>
      </c>
      <c r="F1654" s="189" t="str">
        <f>IF(ISNA(VLOOKUP(D1654,'Standard Smelter Names'!$B$3:$E$187,4,FALSE)),"",VLOOKUP(D1654,'Standard Smelter Names'!$B$3:$E$187,4,FALSE))</f>
        <v/>
      </c>
      <c r="G1654" s="189"/>
      <c r="H1654" s="189"/>
      <c r="I1654" s="189"/>
      <c r="J1654" s="189"/>
      <c r="K1654" s="189"/>
      <c r="L1654" s="189"/>
      <c r="M1654" s="189"/>
      <c r="N1654" s="189"/>
      <c r="O1654" s="211"/>
      <c r="P1654" s="210"/>
    </row>
    <row r="1655" spans="2:16" s="191" customFormat="1" ht="15.75" x14ac:dyDescent="0.25">
      <c r="B1655" s="189"/>
      <c r="C1655" s="190"/>
      <c r="D1655" s="190" t="str">
        <f t="shared" si="50"/>
        <v/>
      </c>
      <c r="E1655" s="189" t="str">
        <f t="shared" si="51"/>
        <v/>
      </c>
      <c r="F1655" s="189" t="str">
        <f>IF(ISNA(VLOOKUP(D1655,'Standard Smelter Names'!$B$3:$E$187,4,FALSE)),"",VLOOKUP(D1655,'Standard Smelter Names'!$B$3:$E$187,4,FALSE))</f>
        <v/>
      </c>
      <c r="G1655" s="189"/>
      <c r="H1655" s="189"/>
      <c r="I1655" s="189"/>
      <c r="J1655" s="189"/>
      <c r="K1655" s="189"/>
      <c r="L1655" s="189"/>
      <c r="M1655" s="189"/>
      <c r="N1655" s="189"/>
      <c r="O1655" s="211"/>
      <c r="P1655" s="210"/>
    </row>
    <row r="1656" spans="2:16" s="191" customFormat="1" ht="15.75" x14ac:dyDescent="0.25">
      <c r="B1656" s="189"/>
      <c r="C1656" s="190"/>
      <c r="D1656" s="190" t="str">
        <f t="shared" si="50"/>
        <v/>
      </c>
      <c r="E1656" s="189" t="str">
        <f t="shared" si="51"/>
        <v/>
      </c>
      <c r="F1656" s="189" t="str">
        <f>IF(ISNA(VLOOKUP(D1656,'Standard Smelter Names'!$B$3:$E$187,4,FALSE)),"",VLOOKUP(D1656,'Standard Smelter Names'!$B$3:$E$187,4,FALSE))</f>
        <v/>
      </c>
      <c r="G1656" s="189"/>
      <c r="H1656" s="189"/>
      <c r="I1656" s="189"/>
      <c r="J1656" s="189"/>
      <c r="K1656" s="189"/>
      <c r="L1656" s="189"/>
      <c r="M1656" s="189"/>
      <c r="N1656" s="189"/>
      <c r="O1656" s="211"/>
      <c r="P1656" s="210"/>
    </row>
    <row r="1657" spans="2:16" s="191" customFormat="1" ht="15.75" x14ac:dyDescent="0.25">
      <c r="B1657" s="189"/>
      <c r="C1657" s="190"/>
      <c r="D1657" s="190" t="str">
        <f t="shared" si="50"/>
        <v/>
      </c>
      <c r="E1657" s="189" t="str">
        <f t="shared" si="51"/>
        <v/>
      </c>
      <c r="F1657" s="189" t="str">
        <f>IF(ISNA(VLOOKUP(D1657,'Standard Smelter Names'!$B$3:$E$187,4,FALSE)),"",VLOOKUP(D1657,'Standard Smelter Names'!$B$3:$E$187,4,FALSE))</f>
        <v/>
      </c>
      <c r="G1657" s="189"/>
      <c r="H1657" s="189"/>
      <c r="I1657" s="189"/>
      <c r="J1657" s="189"/>
      <c r="K1657" s="189"/>
      <c r="L1657" s="189"/>
      <c r="M1657" s="189"/>
      <c r="N1657" s="189"/>
      <c r="O1657" s="211"/>
      <c r="P1657" s="210"/>
    </row>
    <row r="1658" spans="2:16" s="191" customFormat="1" ht="15.75" x14ac:dyDescent="0.25">
      <c r="B1658" s="189"/>
      <c r="C1658" s="190"/>
      <c r="D1658" s="190" t="str">
        <f t="shared" si="50"/>
        <v/>
      </c>
      <c r="E1658" s="189" t="str">
        <f t="shared" si="51"/>
        <v/>
      </c>
      <c r="F1658" s="189" t="str">
        <f>IF(ISNA(VLOOKUP(D1658,'Standard Smelter Names'!$B$3:$E$187,4,FALSE)),"",VLOOKUP(D1658,'Standard Smelter Names'!$B$3:$E$187,4,FALSE))</f>
        <v/>
      </c>
      <c r="G1658" s="189"/>
      <c r="H1658" s="189"/>
      <c r="I1658" s="189"/>
      <c r="J1658" s="189"/>
      <c r="K1658" s="189"/>
      <c r="L1658" s="189"/>
      <c r="M1658" s="189"/>
      <c r="N1658" s="189"/>
      <c r="O1658" s="211"/>
      <c r="P1658" s="210"/>
    </row>
    <row r="1659" spans="2:16" s="191" customFormat="1" ht="15.75" x14ac:dyDescent="0.25">
      <c r="B1659" s="189"/>
      <c r="C1659" s="190"/>
      <c r="D1659" s="190" t="str">
        <f t="shared" si="50"/>
        <v/>
      </c>
      <c r="E1659" s="189" t="str">
        <f t="shared" si="51"/>
        <v/>
      </c>
      <c r="F1659" s="189" t="str">
        <f>IF(ISNA(VLOOKUP(D1659,'Standard Smelter Names'!$B$3:$E$187,4,FALSE)),"",VLOOKUP(D1659,'Standard Smelter Names'!$B$3:$E$187,4,FALSE))</f>
        <v/>
      </c>
      <c r="G1659" s="189"/>
      <c r="H1659" s="189"/>
      <c r="I1659" s="189"/>
      <c r="J1659" s="189"/>
      <c r="K1659" s="189"/>
      <c r="L1659" s="189"/>
      <c r="M1659" s="189"/>
      <c r="N1659" s="189"/>
      <c r="O1659" s="211"/>
      <c r="P1659" s="210"/>
    </row>
    <row r="1660" spans="2:16" s="191" customFormat="1" ht="15.75" x14ac:dyDescent="0.25">
      <c r="B1660" s="189"/>
      <c r="C1660" s="190"/>
      <c r="D1660" s="190" t="str">
        <f t="shared" si="50"/>
        <v/>
      </c>
      <c r="E1660" s="189" t="str">
        <f t="shared" si="51"/>
        <v/>
      </c>
      <c r="F1660" s="189" t="str">
        <f>IF(ISNA(VLOOKUP(D1660,'Standard Smelter Names'!$B$3:$E$187,4,FALSE)),"",VLOOKUP(D1660,'Standard Smelter Names'!$B$3:$E$187,4,FALSE))</f>
        <v/>
      </c>
      <c r="G1660" s="189"/>
      <c r="H1660" s="189"/>
      <c r="I1660" s="189"/>
      <c r="J1660" s="189"/>
      <c r="K1660" s="189"/>
      <c r="L1660" s="189"/>
      <c r="M1660" s="189"/>
      <c r="N1660" s="189"/>
      <c r="O1660" s="211"/>
      <c r="P1660" s="210"/>
    </row>
    <row r="1661" spans="2:16" s="191" customFormat="1" ht="15.75" x14ac:dyDescent="0.25">
      <c r="B1661" s="189"/>
      <c r="C1661" s="190"/>
      <c r="D1661" s="190" t="str">
        <f t="shared" si="50"/>
        <v/>
      </c>
      <c r="E1661" s="189" t="str">
        <f t="shared" si="51"/>
        <v/>
      </c>
      <c r="F1661" s="189" t="str">
        <f>IF(ISNA(VLOOKUP(D1661,'Standard Smelter Names'!$B$3:$E$187,4,FALSE)),"",VLOOKUP(D1661,'Standard Smelter Names'!$B$3:$E$187,4,FALSE))</f>
        <v/>
      </c>
      <c r="G1661" s="189"/>
      <c r="H1661" s="189"/>
      <c r="I1661" s="189"/>
      <c r="J1661" s="189"/>
      <c r="K1661" s="189"/>
      <c r="L1661" s="189"/>
      <c r="M1661" s="189"/>
      <c r="N1661" s="189"/>
      <c r="O1661" s="211"/>
      <c r="P1661" s="210"/>
    </row>
    <row r="1662" spans="2:16" s="191" customFormat="1" ht="15.75" x14ac:dyDescent="0.25">
      <c r="B1662" s="189"/>
      <c r="C1662" s="190"/>
      <c r="D1662" s="190" t="str">
        <f t="shared" si="50"/>
        <v/>
      </c>
      <c r="E1662" s="189" t="str">
        <f t="shared" si="51"/>
        <v/>
      </c>
      <c r="F1662" s="189" t="str">
        <f>IF(ISNA(VLOOKUP(D1662,'Standard Smelter Names'!$B$3:$E$187,4,FALSE)),"",VLOOKUP(D1662,'Standard Smelter Names'!$B$3:$E$187,4,FALSE))</f>
        <v/>
      </c>
      <c r="G1662" s="189"/>
      <c r="H1662" s="189"/>
      <c r="I1662" s="189"/>
      <c r="J1662" s="189"/>
      <c r="K1662" s="189"/>
      <c r="L1662" s="189"/>
      <c r="M1662" s="189"/>
      <c r="N1662" s="189"/>
      <c r="O1662" s="211"/>
      <c r="P1662" s="210"/>
    </row>
    <row r="1663" spans="2:16" s="191" customFormat="1" ht="15.75" x14ac:dyDescent="0.25">
      <c r="B1663" s="189"/>
      <c r="C1663" s="190"/>
      <c r="D1663" s="190" t="str">
        <f t="shared" si="50"/>
        <v/>
      </c>
      <c r="E1663" s="189" t="str">
        <f t="shared" si="51"/>
        <v/>
      </c>
      <c r="F1663" s="189" t="str">
        <f>IF(ISNA(VLOOKUP(D1663,'Standard Smelter Names'!$B$3:$E$187,4,FALSE)),"",VLOOKUP(D1663,'Standard Smelter Names'!$B$3:$E$187,4,FALSE))</f>
        <v/>
      </c>
      <c r="G1663" s="189"/>
      <c r="H1663" s="189"/>
      <c r="I1663" s="189"/>
      <c r="J1663" s="189"/>
      <c r="K1663" s="189"/>
      <c r="L1663" s="189"/>
      <c r="M1663" s="189"/>
      <c r="N1663" s="189"/>
      <c r="O1663" s="211"/>
      <c r="P1663" s="210"/>
    </row>
    <row r="1664" spans="2:16" s="191" customFormat="1" ht="15.75" x14ac:dyDescent="0.25">
      <c r="B1664" s="189"/>
      <c r="C1664" s="190"/>
      <c r="D1664" s="190" t="str">
        <f t="shared" si="50"/>
        <v/>
      </c>
      <c r="E1664" s="189" t="str">
        <f t="shared" si="51"/>
        <v/>
      </c>
      <c r="F1664" s="189" t="str">
        <f>IF(ISNA(VLOOKUP(D1664,'Standard Smelter Names'!$B$3:$E$187,4,FALSE)),"",VLOOKUP(D1664,'Standard Smelter Names'!$B$3:$E$187,4,FALSE))</f>
        <v/>
      </c>
      <c r="G1664" s="189"/>
      <c r="H1664" s="189"/>
      <c r="I1664" s="189"/>
      <c r="J1664" s="189"/>
      <c r="K1664" s="189"/>
      <c r="L1664" s="189"/>
      <c r="M1664" s="189"/>
      <c r="N1664" s="189"/>
      <c r="O1664" s="211"/>
      <c r="P1664" s="210"/>
    </row>
    <row r="1665" spans="2:16" s="191" customFormat="1" ht="15.75" x14ac:dyDescent="0.25">
      <c r="B1665" s="189"/>
      <c r="C1665" s="190"/>
      <c r="D1665" s="190" t="str">
        <f t="shared" si="50"/>
        <v/>
      </c>
      <c r="E1665" s="189" t="str">
        <f t="shared" si="51"/>
        <v/>
      </c>
      <c r="F1665" s="189" t="str">
        <f>IF(ISNA(VLOOKUP(D1665,'Standard Smelter Names'!$B$3:$E$187,4,FALSE)),"",VLOOKUP(D1665,'Standard Smelter Names'!$B$3:$E$187,4,FALSE))</f>
        <v/>
      </c>
      <c r="G1665" s="189"/>
      <c r="H1665" s="189"/>
      <c r="I1665" s="189"/>
      <c r="J1665" s="189"/>
      <c r="K1665" s="189"/>
      <c r="L1665" s="189"/>
      <c r="M1665" s="189"/>
      <c r="N1665" s="189"/>
      <c r="O1665" s="211"/>
      <c r="P1665" s="210"/>
    </row>
    <row r="1666" spans="2:16" s="191" customFormat="1" ht="15.75" x14ac:dyDescent="0.25">
      <c r="B1666" s="189"/>
      <c r="C1666" s="190"/>
      <c r="D1666" s="190" t="str">
        <f t="shared" si="50"/>
        <v/>
      </c>
      <c r="E1666" s="189" t="str">
        <f t="shared" si="51"/>
        <v/>
      </c>
      <c r="F1666" s="189" t="str">
        <f>IF(ISNA(VLOOKUP(D1666,'Standard Smelter Names'!$B$3:$E$187,4,FALSE)),"",VLOOKUP(D1666,'Standard Smelter Names'!$B$3:$E$187,4,FALSE))</f>
        <v/>
      </c>
      <c r="G1666" s="189"/>
      <c r="H1666" s="189"/>
      <c r="I1666" s="189"/>
      <c r="J1666" s="189"/>
      <c r="K1666" s="189"/>
      <c r="L1666" s="189"/>
      <c r="M1666" s="189"/>
      <c r="N1666" s="189"/>
      <c r="O1666" s="211"/>
      <c r="P1666" s="210"/>
    </row>
    <row r="1667" spans="2:16" s="191" customFormat="1" ht="15.75" x14ac:dyDescent="0.25">
      <c r="B1667" s="189"/>
      <c r="C1667" s="190"/>
      <c r="D1667" s="190" t="str">
        <f t="shared" si="50"/>
        <v/>
      </c>
      <c r="E1667" s="189" t="str">
        <f t="shared" si="51"/>
        <v/>
      </c>
      <c r="F1667" s="189" t="str">
        <f>IF(ISNA(VLOOKUP(D1667,'Standard Smelter Names'!$B$3:$E$187,4,FALSE)),"",VLOOKUP(D1667,'Standard Smelter Names'!$B$3:$E$187,4,FALSE))</f>
        <v/>
      </c>
      <c r="G1667" s="189"/>
      <c r="H1667" s="189"/>
      <c r="I1667" s="189"/>
      <c r="J1667" s="189"/>
      <c r="K1667" s="189"/>
      <c r="L1667" s="189"/>
      <c r="M1667" s="189"/>
      <c r="N1667" s="189"/>
      <c r="O1667" s="211"/>
      <c r="P1667" s="210"/>
    </row>
    <row r="1668" spans="2:16" s="191" customFormat="1" ht="15.75" x14ac:dyDescent="0.25">
      <c r="B1668" s="189"/>
      <c r="C1668" s="190"/>
      <c r="D1668" s="190" t="str">
        <f t="shared" si="50"/>
        <v/>
      </c>
      <c r="E1668" s="189" t="str">
        <f t="shared" si="51"/>
        <v/>
      </c>
      <c r="F1668" s="189" t="str">
        <f>IF(ISNA(VLOOKUP(D1668,'Standard Smelter Names'!$B$3:$E$187,4,FALSE)),"",VLOOKUP(D1668,'Standard Smelter Names'!$B$3:$E$187,4,FALSE))</f>
        <v/>
      </c>
      <c r="G1668" s="189"/>
      <c r="H1668" s="189"/>
      <c r="I1668" s="189"/>
      <c r="J1668" s="189"/>
      <c r="K1668" s="189"/>
      <c r="L1668" s="189"/>
      <c r="M1668" s="189"/>
      <c r="N1668" s="189"/>
      <c r="O1668" s="211"/>
      <c r="P1668" s="210"/>
    </row>
    <row r="1669" spans="2:16" s="191" customFormat="1" ht="15.75" x14ac:dyDescent="0.25">
      <c r="B1669" s="189"/>
      <c r="C1669" s="190"/>
      <c r="D1669" s="190" t="str">
        <f t="shared" ref="D1669:D1732" si="52">IF(ISNA(VLOOKUP(C1669,$G$2525:$I$2929,3,FALSE)),"",VLOOKUP(C1669,$G$2525:$I$2929,3,FALSE))</f>
        <v/>
      </c>
      <c r="E1669" s="189" t="str">
        <f t="shared" ref="E1669:E1732" si="53">IF(ISNA(VLOOKUP(C1669,$G$2525:$I$2929,2,FALSE)),"",VLOOKUP(C1669,$G$2525:$I$2929,2,FALSE))</f>
        <v/>
      </c>
      <c r="F1669" s="189" t="str">
        <f>IF(ISNA(VLOOKUP(D1669,'Standard Smelter Names'!$B$3:$E$187,4,FALSE)),"",VLOOKUP(D1669,'Standard Smelter Names'!$B$3:$E$187,4,FALSE))</f>
        <v/>
      </c>
      <c r="G1669" s="189"/>
      <c r="H1669" s="189"/>
      <c r="I1669" s="189"/>
      <c r="J1669" s="189"/>
      <c r="K1669" s="189"/>
      <c r="L1669" s="189"/>
      <c r="M1669" s="189"/>
      <c r="N1669" s="189"/>
      <c r="O1669" s="211"/>
      <c r="P1669" s="210"/>
    </row>
    <row r="1670" spans="2:16" s="191" customFormat="1" ht="15.75" x14ac:dyDescent="0.25">
      <c r="B1670" s="189"/>
      <c r="C1670" s="190"/>
      <c r="D1670" s="190" t="str">
        <f t="shared" si="52"/>
        <v/>
      </c>
      <c r="E1670" s="189" t="str">
        <f t="shared" si="53"/>
        <v/>
      </c>
      <c r="F1670" s="189" t="str">
        <f>IF(ISNA(VLOOKUP(D1670,'Standard Smelter Names'!$B$3:$E$187,4,FALSE)),"",VLOOKUP(D1670,'Standard Smelter Names'!$B$3:$E$187,4,FALSE))</f>
        <v/>
      </c>
      <c r="G1670" s="189"/>
      <c r="H1670" s="189"/>
      <c r="I1670" s="189"/>
      <c r="J1670" s="189"/>
      <c r="K1670" s="189"/>
      <c r="L1670" s="189"/>
      <c r="M1670" s="189"/>
      <c r="N1670" s="189"/>
      <c r="O1670" s="211"/>
      <c r="P1670" s="210"/>
    </row>
    <row r="1671" spans="2:16" s="191" customFormat="1" ht="15.75" x14ac:dyDescent="0.25">
      <c r="B1671" s="189"/>
      <c r="C1671" s="190"/>
      <c r="D1671" s="190" t="str">
        <f t="shared" si="52"/>
        <v/>
      </c>
      <c r="E1671" s="189" t="str">
        <f t="shared" si="53"/>
        <v/>
      </c>
      <c r="F1671" s="189" t="str">
        <f>IF(ISNA(VLOOKUP(D1671,'Standard Smelter Names'!$B$3:$E$187,4,FALSE)),"",VLOOKUP(D1671,'Standard Smelter Names'!$B$3:$E$187,4,FALSE))</f>
        <v/>
      </c>
      <c r="G1671" s="189"/>
      <c r="H1671" s="189"/>
      <c r="I1671" s="189"/>
      <c r="J1671" s="189"/>
      <c r="K1671" s="189"/>
      <c r="L1671" s="189"/>
      <c r="M1671" s="189"/>
      <c r="N1671" s="189"/>
      <c r="O1671" s="211"/>
      <c r="P1671" s="210"/>
    </row>
    <row r="1672" spans="2:16" s="191" customFormat="1" ht="15.75" x14ac:dyDescent="0.25">
      <c r="B1672" s="189"/>
      <c r="C1672" s="190"/>
      <c r="D1672" s="190" t="str">
        <f t="shared" si="52"/>
        <v/>
      </c>
      <c r="E1672" s="189" t="str">
        <f t="shared" si="53"/>
        <v/>
      </c>
      <c r="F1672" s="189" t="str">
        <f>IF(ISNA(VLOOKUP(D1672,'Standard Smelter Names'!$B$3:$E$187,4,FALSE)),"",VLOOKUP(D1672,'Standard Smelter Names'!$B$3:$E$187,4,FALSE))</f>
        <v/>
      </c>
      <c r="G1672" s="189"/>
      <c r="H1672" s="189"/>
      <c r="I1672" s="189"/>
      <c r="J1672" s="189"/>
      <c r="K1672" s="189"/>
      <c r="L1672" s="189"/>
      <c r="M1672" s="189"/>
      <c r="N1672" s="189"/>
      <c r="O1672" s="211"/>
      <c r="P1672" s="210"/>
    </row>
    <row r="1673" spans="2:16" s="191" customFormat="1" ht="15.75" x14ac:dyDescent="0.25">
      <c r="B1673" s="189"/>
      <c r="C1673" s="190"/>
      <c r="D1673" s="190" t="str">
        <f t="shared" si="52"/>
        <v/>
      </c>
      <c r="E1673" s="189" t="str">
        <f t="shared" si="53"/>
        <v/>
      </c>
      <c r="F1673" s="189" t="str">
        <f>IF(ISNA(VLOOKUP(D1673,'Standard Smelter Names'!$B$3:$E$187,4,FALSE)),"",VLOOKUP(D1673,'Standard Smelter Names'!$B$3:$E$187,4,FALSE))</f>
        <v/>
      </c>
      <c r="G1673" s="189"/>
      <c r="H1673" s="189"/>
      <c r="I1673" s="189"/>
      <c r="J1673" s="189"/>
      <c r="K1673" s="189"/>
      <c r="L1673" s="189"/>
      <c r="M1673" s="189"/>
      <c r="N1673" s="189"/>
      <c r="O1673" s="211"/>
      <c r="P1673" s="210"/>
    </row>
    <row r="1674" spans="2:16" s="191" customFormat="1" ht="15.75" x14ac:dyDescent="0.25">
      <c r="B1674" s="189"/>
      <c r="C1674" s="190"/>
      <c r="D1674" s="190" t="str">
        <f t="shared" si="52"/>
        <v/>
      </c>
      <c r="E1674" s="189" t="str">
        <f t="shared" si="53"/>
        <v/>
      </c>
      <c r="F1674" s="189" t="str">
        <f>IF(ISNA(VLOOKUP(D1674,'Standard Smelter Names'!$B$3:$E$187,4,FALSE)),"",VLOOKUP(D1674,'Standard Smelter Names'!$B$3:$E$187,4,FALSE))</f>
        <v/>
      </c>
      <c r="G1674" s="189"/>
      <c r="H1674" s="189"/>
      <c r="I1674" s="189"/>
      <c r="J1674" s="189"/>
      <c r="K1674" s="189"/>
      <c r="L1674" s="189"/>
      <c r="M1674" s="189"/>
      <c r="N1674" s="189"/>
      <c r="O1674" s="211"/>
      <c r="P1674" s="210"/>
    </row>
    <row r="1675" spans="2:16" s="191" customFormat="1" ht="15.75" x14ac:dyDescent="0.25">
      <c r="B1675" s="189"/>
      <c r="C1675" s="190"/>
      <c r="D1675" s="190" t="str">
        <f t="shared" si="52"/>
        <v/>
      </c>
      <c r="E1675" s="189" t="str">
        <f t="shared" si="53"/>
        <v/>
      </c>
      <c r="F1675" s="189" t="str">
        <f>IF(ISNA(VLOOKUP(D1675,'Standard Smelter Names'!$B$3:$E$187,4,FALSE)),"",VLOOKUP(D1675,'Standard Smelter Names'!$B$3:$E$187,4,FALSE))</f>
        <v/>
      </c>
      <c r="G1675" s="189"/>
      <c r="H1675" s="189"/>
      <c r="I1675" s="189"/>
      <c r="J1675" s="189"/>
      <c r="K1675" s="189"/>
      <c r="L1675" s="189"/>
      <c r="M1675" s="189"/>
      <c r="N1675" s="189"/>
      <c r="O1675" s="211"/>
      <c r="P1675" s="210"/>
    </row>
    <row r="1676" spans="2:16" s="191" customFormat="1" ht="15.75" x14ac:dyDescent="0.25">
      <c r="B1676" s="189"/>
      <c r="C1676" s="190"/>
      <c r="D1676" s="190" t="str">
        <f t="shared" si="52"/>
        <v/>
      </c>
      <c r="E1676" s="189" t="str">
        <f t="shared" si="53"/>
        <v/>
      </c>
      <c r="F1676" s="189" t="str">
        <f>IF(ISNA(VLOOKUP(D1676,'Standard Smelter Names'!$B$3:$E$187,4,FALSE)),"",VLOOKUP(D1676,'Standard Smelter Names'!$B$3:$E$187,4,FALSE))</f>
        <v/>
      </c>
      <c r="G1676" s="189"/>
      <c r="H1676" s="189"/>
      <c r="I1676" s="189"/>
      <c r="J1676" s="189"/>
      <c r="K1676" s="189"/>
      <c r="L1676" s="189"/>
      <c r="M1676" s="189"/>
      <c r="N1676" s="189"/>
      <c r="O1676" s="211"/>
      <c r="P1676" s="210"/>
    </row>
    <row r="1677" spans="2:16" s="191" customFormat="1" ht="15.75" x14ac:dyDescent="0.25">
      <c r="B1677" s="189"/>
      <c r="C1677" s="190"/>
      <c r="D1677" s="190" t="str">
        <f t="shared" si="52"/>
        <v/>
      </c>
      <c r="E1677" s="189" t="str">
        <f t="shared" si="53"/>
        <v/>
      </c>
      <c r="F1677" s="189" t="str">
        <f>IF(ISNA(VLOOKUP(D1677,'Standard Smelter Names'!$B$3:$E$187,4,FALSE)),"",VLOOKUP(D1677,'Standard Smelter Names'!$B$3:$E$187,4,FALSE))</f>
        <v/>
      </c>
      <c r="G1677" s="189"/>
      <c r="H1677" s="189"/>
      <c r="I1677" s="189"/>
      <c r="J1677" s="189"/>
      <c r="K1677" s="189"/>
      <c r="L1677" s="189"/>
      <c r="M1677" s="189"/>
      <c r="N1677" s="189"/>
      <c r="O1677" s="211"/>
      <c r="P1677" s="210"/>
    </row>
    <row r="1678" spans="2:16" s="191" customFormat="1" ht="15.75" x14ac:dyDescent="0.25">
      <c r="B1678" s="189"/>
      <c r="C1678" s="190"/>
      <c r="D1678" s="190" t="str">
        <f t="shared" si="52"/>
        <v/>
      </c>
      <c r="E1678" s="189" t="str">
        <f t="shared" si="53"/>
        <v/>
      </c>
      <c r="F1678" s="189" t="str">
        <f>IF(ISNA(VLOOKUP(D1678,'Standard Smelter Names'!$B$3:$E$187,4,FALSE)),"",VLOOKUP(D1678,'Standard Smelter Names'!$B$3:$E$187,4,FALSE))</f>
        <v/>
      </c>
      <c r="G1678" s="189"/>
      <c r="H1678" s="189"/>
      <c r="I1678" s="189"/>
      <c r="J1678" s="189"/>
      <c r="K1678" s="189"/>
      <c r="L1678" s="189"/>
      <c r="M1678" s="189"/>
      <c r="N1678" s="189"/>
      <c r="O1678" s="211"/>
      <c r="P1678" s="210"/>
    </row>
    <row r="1679" spans="2:16" s="191" customFormat="1" ht="15.75" x14ac:dyDescent="0.25">
      <c r="B1679" s="189"/>
      <c r="C1679" s="190"/>
      <c r="D1679" s="190" t="str">
        <f t="shared" si="52"/>
        <v/>
      </c>
      <c r="E1679" s="189" t="str">
        <f t="shared" si="53"/>
        <v/>
      </c>
      <c r="F1679" s="189" t="str">
        <f>IF(ISNA(VLOOKUP(D1679,'Standard Smelter Names'!$B$3:$E$187,4,FALSE)),"",VLOOKUP(D1679,'Standard Smelter Names'!$B$3:$E$187,4,FALSE))</f>
        <v/>
      </c>
      <c r="G1679" s="189"/>
      <c r="H1679" s="189"/>
      <c r="I1679" s="189"/>
      <c r="J1679" s="189"/>
      <c r="K1679" s="189"/>
      <c r="L1679" s="189"/>
      <c r="M1679" s="189"/>
      <c r="N1679" s="189"/>
      <c r="O1679" s="211"/>
      <c r="P1679" s="210"/>
    </row>
    <row r="1680" spans="2:16" s="191" customFormat="1" ht="15.75" x14ac:dyDescent="0.25">
      <c r="B1680" s="189"/>
      <c r="C1680" s="190"/>
      <c r="D1680" s="190" t="str">
        <f t="shared" si="52"/>
        <v/>
      </c>
      <c r="E1680" s="189" t="str">
        <f t="shared" si="53"/>
        <v/>
      </c>
      <c r="F1680" s="189" t="str">
        <f>IF(ISNA(VLOOKUP(D1680,'Standard Smelter Names'!$B$3:$E$187,4,FALSE)),"",VLOOKUP(D1680,'Standard Smelter Names'!$B$3:$E$187,4,FALSE))</f>
        <v/>
      </c>
      <c r="G1680" s="189"/>
      <c r="H1680" s="189"/>
      <c r="I1680" s="189"/>
      <c r="J1680" s="189"/>
      <c r="K1680" s="189"/>
      <c r="L1680" s="189"/>
      <c r="M1680" s="189"/>
      <c r="N1680" s="189"/>
      <c r="O1680" s="211"/>
      <c r="P1680" s="210"/>
    </row>
    <row r="1681" spans="2:16" s="191" customFormat="1" ht="15.75" x14ac:dyDescent="0.25">
      <c r="B1681" s="189"/>
      <c r="C1681" s="190"/>
      <c r="D1681" s="190" t="str">
        <f t="shared" si="52"/>
        <v/>
      </c>
      <c r="E1681" s="189" t="str">
        <f t="shared" si="53"/>
        <v/>
      </c>
      <c r="F1681" s="189" t="str">
        <f>IF(ISNA(VLOOKUP(D1681,'Standard Smelter Names'!$B$3:$E$187,4,FALSE)),"",VLOOKUP(D1681,'Standard Smelter Names'!$B$3:$E$187,4,FALSE))</f>
        <v/>
      </c>
      <c r="G1681" s="189"/>
      <c r="H1681" s="189"/>
      <c r="I1681" s="189"/>
      <c r="J1681" s="189"/>
      <c r="K1681" s="189"/>
      <c r="L1681" s="189"/>
      <c r="M1681" s="189"/>
      <c r="N1681" s="189"/>
      <c r="O1681" s="211"/>
      <c r="P1681" s="210"/>
    </row>
    <row r="1682" spans="2:16" s="191" customFormat="1" ht="15.75" x14ac:dyDescent="0.25">
      <c r="B1682" s="189"/>
      <c r="C1682" s="190"/>
      <c r="D1682" s="190" t="str">
        <f t="shared" si="52"/>
        <v/>
      </c>
      <c r="E1682" s="189" t="str">
        <f t="shared" si="53"/>
        <v/>
      </c>
      <c r="F1682" s="189" t="str">
        <f>IF(ISNA(VLOOKUP(D1682,'Standard Smelter Names'!$B$3:$E$187,4,FALSE)),"",VLOOKUP(D1682,'Standard Smelter Names'!$B$3:$E$187,4,FALSE))</f>
        <v/>
      </c>
      <c r="G1682" s="189"/>
      <c r="H1682" s="189"/>
      <c r="I1682" s="189"/>
      <c r="J1682" s="189"/>
      <c r="K1682" s="189"/>
      <c r="L1682" s="189"/>
      <c r="M1682" s="189"/>
      <c r="N1682" s="189"/>
      <c r="O1682" s="211"/>
      <c r="P1682" s="210"/>
    </row>
    <row r="1683" spans="2:16" s="191" customFormat="1" ht="15.75" x14ac:dyDescent="0.25">
      <c r="B1683" s="189"/>
      <c r="C1683" s="190"/>
      <c r="D1683" s="190" t="str">
        <f t="shared" si="52"/>
        <v/>
      </c>
      <c r="E1683" s="189" t="str">
        <f t="shared" si="53"/>
        <v/>
      </c>
      <c r="F1683" s="189" t="str">
        <f>IF(ISNA(VLOOKUP(D1683,'Standard Smelter Names'!$B$3:$E$187,4,FALSE)),"",VLOOKUP(D1683,'Standard Smelter Names'!$B$3:$E$187,4,FALSE))</f>
        <v/>
      </c>
      <c r="G1683" s="189"/>
      <c r="H1683" s="189"/>
      <c r="I1683" s="189"/>
      <c r="J1683" s="189"/>
      <c r="K1683" s="189"/>
      <c r="L1683" s="189"/>
      <c r="M1683" s="189"/>
      <c r="N1683" s="189"/>
      <c r="O1683" s="211"/>
      <c r="P1683" s="210"/>
    </row>
    <row r="1684" spans="2:16" s="191" customFormat="1" ht="15.75" x14ac:dyDescent="0.25">
      <c r="B1684" s="189"/>
      <c r="C1684" s="190"/>
      <c r="D1684" s="190" t="str">
        <f t="shared" si="52"/>
        <v/>
      </c>
      <c r="E1684" s="189" t="str">
        <f t="shared" si="53"/>
        <v/>
      </c>
      <c r="F1684" s="189" t="str">
        <f>IF(ISNA(VLOOKUP(D1684,'Standard Smelter Names'!$B$3:$E$187,4,FALSE)),"",VLOOKUP(D1684,'Standard Smelter Names'!$B$3:$E$187,4,FALSE))</f>
        <v/>
      </c>
      <c r="G1684" s="189"/>
      <c r="H1684" s="189"/>
      <c r="I1684" s="189"/>
      <c r="J1684" s="189"/>
      <c r="K1684" s="189"/>
      <c r="L1684" s="189"/>
      <c r="M1684" s="189"/>
      <c r="N1684" s="189"/>
      <c r="O1684" s="211"/>
      <c r="P1684" s="210"/>
    </row>
    <row r="1685" spans="2:16" s="191" customFormat="1" ht="15.75" x14ac:dyDescent="0.25">
      <c r="B1685" s="189"/>
      <c r="C1685" s="190"/>
      <c r="D1685" s="190" t="str">
        <f t="shared" si="52"/>
        <v/>
      </c>
      <c r="E1685" s="189" t="str">
        <f t="shared" si="53"/>
        <v/>
      </c>
      <c r="F1685" s="189" t="str">
        <f>IF(ISNA(VLOOKUP(D1685,'Standard Smelter Names'!$B$3:$E$187,4,FALSE)),"",VLOOKUP(D1685,'Standard Smelter Names'!$B$3:$E$187,4,FALSE))</f>
        <v/>
      </c>
      <c r="G1685" s="189"/>
      <c r="H1685" s="189"/>
      <c r="I1685" s="189"/>
      <c r="J1685" s="189"/>
      <c r="K1685" s="189"/>
      <c r="L1685" s="189"/>
      <c r="M1685" s="189"/>
      <c r="N1685" s="189"/>
      <c r="O1685" s="211"/>
      <c r="P1685" s="210"/>
    </row>
    <row r="1686" spans="2:16" s="191" customFormat="1" ht="15.75" x14ac:dyDescent="0.25">
      <c r="B1686" s="189"/>
      <c r="C1686" s="190"/>
      <c r="D1686" s="190" t="str">
        <f t="shared" si="52"/>
        <v/>
      </c>
      <c r="E1686" s="189" t="str">
        <f t="shared" si="53"/>
        <v/>
      </c>
      <c r="F1686" s="189" t="str">
        <f>IF(ISNA(VLOOKUP(D1686,'Standard Smelter Names'!$B$3:$E$187,4,FALSE)),"",VLOOKUP(D1686,'Standard Smelter Names'!$B$3:$E$187,4,FALSE))</f>
        <v/>
      </c>
      <c r="G1686" s="189"/>
      <c r="H1686" s="189"/>
      <c r="I1686" s="189"/>
      <c r="J1686" s="189"/>
      <c r="K1686" s="189"/>
      <c r="L1686" s="189"/>
      <c r="M1686" s="189"/>
      <c r="N1686" s="189"/>
      <c r="O1686" s="211"/>
      <c r="P1686" s="210"/>
    </row>
    <row r="1687" spans="2:16" s="191" customFormat="1" ht="15.75" x14ac:dyDescent="0.25">
      <c r="B1687" s="189"/>
      <c r="C1687" s="190"/>
      <c r="D1687" s="190" t="str">
        <f t="shared" si="52"/>
        <v/>
      </c>
      <c r="E1687" s="189" t="str">
        <f t="shared" si="53"/>
        <v/>
      </c>
      <c r="F1687" s="189" t="str">
        <f>IF(ISNA(VLOOKUP(D1687,'Standard Smelter Names'!$B$3:$E$187,4,FALSE)),"",VLOOKUP(D1687,'Standard Smelter Names'!$B$3:$E$187,4,FALSE))</f>
        <v/>
      </c>
      <c r="G1687" s="189"/>
      <c r="H1687" s="189"/>
      <c r="I1687" s="189"/>
      <c r="J1687" s="189"/>
      <c r="K1687" s="189"/>
      <c r="L1687" s="189"/>
      <c r="M1687" s="189"/>
      <c r="N1687" s="189"/>
      <c r="O1687" s="211"/>
      <c r="P1687" s="210"/>
    </row>
    <row r="1688" spans="2:16" s="191" customFormat="1" ht="15.75" x14ac:dyDescent="0.25">
      <c r="B1688" s="189"/>
      <c r="C1688" s="190"/>
      <c r="D1688" s="190" t="str">
        <f t="shared" si="52"/>
        <v/>
      </c>
      <c r="E1688" s="189" t="str">
        <f t="shared" si="53"/>
        <v/>
      </c>
      <c r="F1688" s="189" t="str">
        <f>IF(ISNA(VLOOKUP(D1688,'Standard Smelter Names'!$B$3:$E$187,4,FALSE)),"",VLOOKUP(D1688,'Standard Smelter Names'!$B$3:$E$187,4,FALSE))</f>
        <v/>
      </c>
      <c r="G1688" s="189"/>
      <c r="H1688" s="189"/>
      <c r="I1688" s="189"/>
      <c r="J1688" s="189"/>
      <c r="K1688" s="189"/>
      <c r="L1688" s="189"/>
      <c r="M1688" s="189"/>
      <c r="N1688" s="189"/>
      <c r="O1688" s="211"/>
      <c r="P1688" s="210"/>
    </row>
    <row r="1689" spans="2:16" s="191" customFormat="1" ht="15.75" x14ac:dyDescent="0.25">
      <c r="B1689" s="189"/>
      <c r="C1689" s="190"/>
      <c r="D1689" s="190" t="str">
        <f t="shared" si="52"/>
        <v/>
      </c>
      <c r="E1689" s="189" t="str">
        <f t="shared" si="53"/>
        <v/>
      </c>
      <c r="F1689" s="189" t="str">
        <f>IF(ISNA(VLOOKUP(D1689,'Standard Smelter Names'!$B$3:$E$187,4,FALSE)),"",VLOOKUP(D1689,'Standard Smelter Names'!$B$3:$E$187,4,FALSE))</f>
        <v/>
      </c>
      <c r="G1689" s="189"/>
      <c r="H1689" s="189"/>
      <c r="I1689" s="189"/>
      <c r="J1689" s="189"/>
      <c r="K1689" s="189"/>
      <c r="L1689" s="189"/>
      <c r="M1689" s="189"/>
      <c r="N1689" s="189"/>
      <c r="O1689" s="211"/>
      <c r="P1689" s="210"/>
    </row>
    <row r="1690" spans="2:16" s="191" customFormat="1" ht="15.75" x14ac:dyDescent="0.25">
      <c r="B1690" s="189"/>
      <c r="C1690" s="190"/>
      <c r="D1690" s="190" t="str">
        <f t="shared" si="52"/>
        <v/>
      </c>
      <c r="E1690" s="189" t="str">
        <f t="shared" si="53"/>
        <v/>
      </c>
      <c r="F1690" s="189" t="str">
        <f>IF(ISNA(VLOOKUP(D1690,'Standard Smelter Names'!$B$3:$E$187,4,FALSE)),"",VLOOKUP(D1690,'Standard Smelter Names'!$B$3:$E$187,4,FALSE))</f>
        <v/>
      </c>
      <c r="G1690" s="189"/>
      <c r="H1690" s="189"/>
      <c r="I1690" s="189"/>
      <c r="J1690" s="189"/>
      <c r="K1690" s="189"/>
      <c r="L1690" s="189"/>
      <c r="M1690" s="189"/>
      <c r="N1690" s="189"/>
      <c r="O1690" s="211"/>
      <c r="P1690" s="210"/>
    </row>
    <row r="1691" spans="2:16" s="191" customFormat="1" ht="15.75" x14ac:dyDescent="0.25">
      <c r="B1691" s="189"/>
      <c r="C1691" s="190"/>
      <c r="D1691" s="190" t="str">
        <f t="shared" si="52"/>
        <v/>
      </c>
      <c r="E1691" s="189" t="str">
        <f t="shared" si="53"/>
        <v/>
      </c>
      <c r="F1691" s="189" t="str">
        <f>IF(ISNA(VLOOKUP(D1691,'Standard Smelter Names'!$B$3:$E$187,4,FALSE)),"",VLOOKUP(D1691,'Standard Smelter Names'!$B$3:$E$187,4,FALSE))</f>
        <v/>
      </c>
      <c r="G1691" s="189"/>
      <c r="H1691" s="189"/>
      <c r="I1691" s="189"/>
      <c r="J1691" s="189"/>
      <c r="K1691" s="189"/>
      <c r="L1691" s="189"/>
      <c r="M1691" s="189"/>
      <c r="N1691" s="189"/>
      <c r="O1691" s="211"/>
      <c r="P1691" s="210"/>
    </row>
    <row r="1692" spans="2:16" s="191" customFormat="1" ht="15.75" x14ac:dyDescent="0.25">
      <c r="B1692" s="189"/>
      <c r="C1692" s="190"/>
      <c r="D1692" s="190" t="str">
        <f t="shared" si="52"/>
        <v/>
      </c>
      <c r="E1692" s="189" t="str">
        <f t="shared" si="53"/>
        <v/>
      </c>
      <c r="F1692" s="189" t="str">
        <f>IF(ISNA(VLOOKUP(D1692,'Standard Smelter Names'!$B$3:$E$187,4,FALSE)),"",VLOOKUP(D1692,'Standard Smelter Names'!$B$3:$E$187,4,FALSE))</f>
        <v/>
      </c>
      <c r="G1692" s="189"/>
      <c r="H1692" s="189"/>
      <c r="I1692" s="189"/>
      <c r="J1692" s="189"/>
      <c r="K1692" s="189"/>
      <c r="L1692" s="189"/>
      <c r="M1692" s="189"/>
      <c r="N1692" s="189"/>
      <c r="O1692" s="211"/>
      <c r="P1692" s="210"/>
    </row>
    <row r="1693" spans="2:16" s="191" customFormat="1" ht="15.75" x14ac:dyDescent="0.25">
      <c r="B1693" s="189"/>
      <c r="C1693" s="190"/>
      <c r="D1693" s="190" t="str">
        <f t="shared" si="52"/>
        <v/>
      </c>
      <c r="E1693" s="189" t="str">
        <f t="shared" si="53"/>
        <v/>
      </c>
      <c r="F1693" s="189" t="str">
        <f>IF(ISNA(VLOOKUP(D1693,'Standard Smelter Names'!$B$3:$E$187,4,FALSE)),"",VLOOKUP(D1693,'Standard Smelter Names'!$B$3:$E$187,4,FALSE))</f>
        <v/>
      </c>
      <c r="G1693" s="189"/>
      <c r="H1693" s="189"/>
      <c r="I1693" s="189"/>
      <c r="J1693" s="189"/>
      <c r="K1693" s="189"/>
      <c r="L1693" s="189"/>
      <c r="M1693" s="189"/>
      <c r="N1693" s="189"/>
      <c r="O1693" s="211"/>
      <c r="P1693" s="210"/>
    </row>
    <row r="1694" spans="2:16" s="191" customFormat="1" ht="15.75" x14ac:dyDescent="0.25">
      <c r="B1694" s="189"/>
      <c r="C1694" s="190"/>
      <c r="D1694" s="190" t="str">
        <f t="shared" si="52"/>
        <v/>
      </c>
      <c r="E1694" s="189" t="str">
        <f t="shared" si="53"/>
        <v/>
      </c>
      <c r="F1694" s="189" t="str">
        <f>IF(ISNA(VLOOKUP(D1694,'Standard Smelter Names'!$B$3:$E$187,4,FALSE)),"",VLOOKUP(D1694,'Standard Smelter Names'!$B$3:$E$187,4,FALSE))</f>
        <v/>
      </c>
      <c r="G1694" s="189"/>
      <c r="H1694" s="189"/>
      <c r="I1694" s="189"/>
      <c r="J1694" s="189"/>
      <c r="K1694" s="189"/>
      <c r="L1694" s="189"/>
      <c r="M1694" s="189"/>
      <c r="N1694" s="189"/>
      <c r="O1694" s="211"/>
      <c r="P1694" s="210"/>
    </row>
    <row r="1695" spans="2:16" s="191" customFormat="1" ht="15.75" x14ac:dyDescent="0.25">
      <c r="B1695" s="189"/>
      <c r="C1695" s="190"/>
      <c r="D1695" s="190" t="str">
        <f t="shared" si="52"/>
        <v/>
      </c>
      <c r="E1695" s="189" t="str">
        <f t="shared" si="53"/>
        <v/>
      </c>
      <c r="F1695" s="189" t="str">
        <f>IF(ISNA(VLOOKUP(D1695,'Standard Smelter Names'!$B$3:$E$187,4,FALSE)),"",VLOOKUP(D1695,'Standard Smelter Names'!$B$3:$E$187,4,FALSE))</f>
        <v/>
      </c>
      <c r="G1695" s="189"/>
      <c r="H1695" s="189"/>
      <c r="I1695" s="189"/>
      <c r="J1695" s="189"/>
      <c r="K1695" s="189"/>
      <c r="L1695" s="189"/>
      <c r="M1695" s="189"/>
      <c r="N1695" s="189"/>
      <c r="O1695" s="211"/>
      <c r="P1695" s="210"/>
    </row>
    <row r="1696" spans="2:16" s="191" customFormat="1" ht="15.75" x14ac:dyDescent="0.25">
      <c r="B1696" s="189"/>
      <c r="C1696" s="190"/>
      <c r="D1696" s="190" t="str">
        <f t="shared" si="52"/>
        <v/>
      </c>
      <c r="E1696" s="189" t="str">
        <f t="shared" si="53"/>
        <v/>
      </c>
      <c r="F1696" s="189" t="str">
        <f>IF(ISNA(VLOOKUP(D1696,'Standard Smelter Names'!$B$3:$E$187,4,FALSE)),"",VLOOKUP(D1696,'Standard Smelter Names'!$B$3:$E$187,4,FALSE))</f>
        <v/>
      </c>
      <c r="G1696" s="189"/>
      <c r="H1696" s="189"/>
      <c r="I1696" s="189"/>
      <c r="J1696" s="189"/>
      <c r="K1696" s="189"/>
      <c r="L1696" s="189"/>
      <c r="M1696" s="189"/>
      <c r="N1696" s="189"/>
      <c r="O1696" s="211"/>
      <c r="P1696" s="210"/>
    </row>
    <row r="1697" spans="2:16" s="191" customFormat="1" ht="15.75" x14ac:dyDescent="0.25">
      <c r="B1697" s="189"/>
      <c r="C1697" s="190"/>
      <c r="D1697" s="190" t="str">
        <f t="shared" si="52"/>
        <v/>
      </c>
      <c r="E1697" s="189" t="str">
        <f t="shared" si="53"/>
        <v/>
      </c>
      <c r="F1697" s="189" t="str">
        <f>IF(ISNA(VLOOKUP(D1697,'Standard Smelter Names'!$B$3:$E$187,4,FALSE)),"",VLOOKUP(D1697,'Standard Smelter Names'!$B$3:$E$187,4,FALSE))</f>
        <v/>
      </c>
      <c r="G1697" s="189"/>
      <c r="H1697" s="189"/>
      <c r="I1697" s="189"/>
      <c r="J1697" s="189"/>
      <c r="K1697" s="189"/>
      <c r="L1697" s="189"/>
      <c r="M1697" s="189"/>
      <c r="N1697" s="189"/>
      <c r="O1697" s="211"/>
      <c r="P1697" s="210"/>
    </row>
    <row r="1698" spans="2:16" s="191" customFormat="1" ht="15.75" x14ac:dyDescent="0.25">
      <c r="B1698" s="189"/>
      <c r="C1698" s="190"/>
      <c r="D1698" s="190" t="str">
        <f t="shared" si="52"/>
        <v/>
      </c>
      <c r="E1698" s="189" t="str">
        <f t="shared" si="53"/>
        <v/>
      </c>
      <c r="F1698" s="189" t="str">
        <f>IF(ISNA(VLOOKUP(D1698,'Standard Smelter Names'!$B$3:$E$187,4,FALSE)),"",VLOOKUP(D1698,'Standard Smelter Names'!$B$3:$E$187,4,FALSE))</f>
        <v/>
      </c>
      <c r="G1698" s="189"/>
      <c r="H1698" s="189"/>
      <c r="I1698" s="189"/>
      <c r="J1698" s="189"/>
      <c r="K1698" s="189"/>
      <c r="L1698" s="189"/>
      <c r="M1698" s="189"/>
      <c r="N1698" s="189"/>
      <c r="O1698" s="211"/>
      <c r="P1698" s="210"/>
    </row>
    <row r="1699" spans="2:16" s="191" customFormat="1" ht="15.75" x14ac:dyDescent="0.25">
      <c r="B1699" s="189"/>
      <c r="C1699" s="190"/>
      <c r="D1699" s="190" t="str">
        <f t="shared" si="52"/>
        <v/>
      </c>
      <c r="E1699" s="189" t="str">
        <f t="shared" si="53"/>
        <v/>
      </c>
      <c r="F1699" s="189" t="str">
        <f>IF(ISNA(VLOOKUP(D1699,'Standard Smelter Names'!$B$3:$E$187,4,FALSE)),"",VLOOKUP(D1699,'Standard Smelter Names'!$B$3:$E$187,4,FALSE))</f>
        <v/>
      </c>
      <c r="G1699" s="189"/>
      <c r="H1699" s="189"/>
      <c r="I1699" s="189"/>
      <c r="J1699" s="189"/>
      <c r="K1699" s="189"/>
      <c r="L1699" s="189"/>
      <c r="M1699" s="189"/>
      <c r="N1699" s="189"/>
      <c r="O1699" s="211"/>
      <c r="P1699" s="210"/>
    </row>
    <row r="1700" spans="2:16" s="191" customFormat="1" ht="15.75" x14ac:dyDescent="0.25">
      <c r="B1700" s="189"/>
      <c r="C1700" s="190"/>
      <c r="D1700" s="190" t="str">
        <f t="shared" si="52"/>
        <v/>
      </c>
      <c r="E1700" s="189" t="str">
        <f t="shared" si="53"/>
        <v/>
      </c>
      <c r="F1700" s="189" t="str">
        <f>IF(ISNA(VLOOKUP(D1700,'Standard Smelter Names'!$B$3:$E$187,4,FALSE)),"",VLOOKUP(D1700,'Standard Smelter Names'!$B$3:$E$187,4,FALSE))</f>
        <v/>
      </c>
      <c r="G1700" s="189"/>
      <c r="H1700" s="189"/>
      <c r="I1700" s="189"/>
      <c r="J1700" s="189"/>
      <c r="K1700" s="189"/>
      <c r="L1700" s="189"/>
      <c r="M1700" s="189"/>
      <c r="N1700" s="189"/>
      <c r="O1700" s="211"/>
      <c r="P1700" s="210"/>
    </row>
    <row r="1701" spans="2:16" s="191" customFormat="1" ht="15.75" x14ac:dyDescent="0.25">
      <c r="B1701" s="189"/>
      <c r="C1701" s="190"/>
      <c r="D1701" s="190" t="str">
        <f t="shared" si="52"/>
        <v/>
      </c>
      <c r="E1701" s="189" t="str">
        <f t="shared" si="53"/>
        <v/>
      </c>
      <c r="F1701" s="189" t="str">
        <f>IF(ISNA(VLOOKUP(D1701,'Standard Smelter Names'!$B$3:$E$187,4,FALSE)),"",VLOOKUP(D1701,'Standard Smelter Names'!$B$3:$E$187,4,FALSE))</f>
        <v/>
      </c>
      <c r="G1701" s="189"/>
      <c r="H1701" s="189"/>
      <c r="I1701" s="189"/>
      <c r="J1701" s="189"/>
      <c r="K1701" s="189"/>
      <c r="L1701" s="189"/>
      <c r="M1701" s="189"/>
      <c r="N1701" s="189"/>
      <c r="O1701" s="211"/>
      <c r="P1701" s="210"/>
    </row>
    <row r="1702" spans="2:16" s="191" customFormat="1" ht="15.75" x14ac:dyDescent="0.25">
      <c r="B1702" s="189"/>
      <c r="C1702" s="190"/>
      <c r="D1702" s="190" t="str">
        <f t="shared" si="52"/>
        <v/>
      </c>
      <c r="E1702" s="189" t="str">
        <f t="shared" si="53"/>
        <v/>
      </c>
      <c r="F1702" s="189" t="str">
        <f>IF(ISNA(VLOOKUP(D1702,'Standard Smelter Names'!$B$3:$E$187,4,FALSE)),"",VLOOKUP(D1702,'Standard Smelter Names'!$B$3:$E$187,4,FALSE))</f>
        <v/>
      </c>
      <c r="G1702" s="189"/>
      <c r="H1702" s="189"/>
      <c r="I1702" s="189"/>
      <c r="J1702" s="189"/>
      <c r="K1702" s="189"/>
      <c r="L1702" s="189"/>
      <c r="M1702" s="189"/>
      <c r="N1702" s="189"/>
      <c r="O1702" s="211"/>
      <c r="P1702" s="210"/>
    </row>
    <row r="1703" spans="2:16" s="191" customFormat="1" ht="15.75" x14ac:dyDescent="0.25">
      <c r="B1703" s="189"/>
      <c r="C1703" s="190"/>
      <c r="D1703" s="190" t="str">
        <f t="shared" si="52"/>
        <v/>
      </c>
      <c r="E1703" s="189" t="str">
        <f t="shared" si="53"/>
        <v/>
      </c>
      <c r="F1703" s="189" t="str">
        <f>IF(ISNA(VLOOKUP(D1703,'Standard Smelter Names'!$B$3:$E$187,4,FALSE)),"",VLOOKUP(D1703,'Standard Smelter Names'!$B$3:$E$187,4,FALSE))</f>
        <v/>
      </c>
      <c r="G1703" s="189"/>
      <c r="H1703" s="189"/>
      <c r="I1703" s="189"/>
      <c r="J1703" s="189"/>
      <c r="K1703" s="189"/>
      <c r="L1703" s="189"/>
      <c r="M1703" s="189"/>
      <c r="N1703" s="189"/>
      <c r="O1703" s="211"/>
      <c r="P1703" s="210"/>
    </row>
    <row r="1704" spans="2:16" s="191" customFormat="1" ht="15.75" x14ac:dyDescent="0.25">
      <c r="B1704" s="189"/>
      <c r="C1704" s="190"/>
      <c r="D1704" s="190" t="str">
        <f t="shared" si="52"/>
        <v/>
      </c>
      <c r="E1704" s="189" t="str">
        <f t="shared" si="53"/>
        <v/>
      </c>
      <c r="F1704" s="189" t="str">
        <f>IF(ISNA(VLOOKUP(D1704,'Standard Smelter Names'!$B$3:$E$187,4,FALSE)),"",VLOOKUP(D1704,'Standard Smelter Names'!$B$3:$E$187,4,FALSE))</f>
        <v/>
      </c>
      <c r="G1704" s="189"/>
      <c r="H1704" s="189"/>
      <c r="I1704" s="189"/>
      <c r="J1704" s="189"/>
      <c r="K1704" s="189"/>
      <c r="L1704" s="189"/>
      <c r="M1704" s="189"/>
      <c r="N1704" s="189"/>
      <c r="O1704" s="211"/>
      <c r="P1704" s="210"/>
    </row>
    <row r="1705" spans="2:16" s="191" customFormat="1" ht="15.75" x14ac:dyDescent="0.25">
      <c r="B1705" s="189"/>
      <c r="C1705" s="190"/>
      <c r="D1705" s="190" t="str">
        <f t="shared" si="52"/>
        <v/>
      </c>
      <c r="E1705" s="189" t="str">
        <f t="shared" si="53"/>
        <v/>
      </c>
      <c r="F1705" s="189" t="str">
        <f>IF(ISNA(VLOOKUP(D1705,'Standard Smelter Names'!$B$3:$E$187,4,FALSE)),"",VLOOKUP(D1705,'Standard Smelter Names'!$B$3:$E$187,4,FALSE))</f>
        <v/>
      </c>
      <c r="G1705" s="189"/>
      <c r="H1705" s="189"/>
      <c r="I1705" s="189"/>
      <c r="J1705" s="189"/>
      <c r="K1705" s="189"/>
      <c r="L1705" s="189"/>
      <c r="M1705" s="189"/>
      <c r="N1705" s="189"/>
      <c r="O1705" s="211"/>
      <c r="P1705" s="210"/>
    </row>
    <row r="1706" spans="2:16" s="191" customFormat="1" ht="15.75" x14ac:dyDescent="0.25">
      <c r="B1706" s="189"/>
      <c r="C1706" s="190"/>
      <c r="D1706" s="190" t="str">
        <f t="shared" si="52"/>
        <v/>
      </c>
      <c r="E1706" s="189" t="str">
        <f t="shared" si="53"/>
        <v/>
      </c>
      <c r="F1706" s="189" t="str">
        <f>IF(ISNA(VLOOKUP(D1706,'Standard Smelter Names'!$B$3:$E$187,4,FALSE)),"",VLOOKUP(D1706,'Standard Smelter Names'!$B$3:$E$187,4,FALSE))</f>
        <v/>
      </c>
      <c r="G1706" s="189"/>
      <c r="H1706" s="189"/>
      <c r="I1706" s="189"/>
      <c r="J1706" s="189"/>
      <c r="K1706" s="189"/>
      <c r="L1706" s="189"/>
      <c r="M1706" s="189"/>
      <c r="N1706" s="189"/>
      <c r="O1706" s="211"/>
      <c r="P1706" s="210"/>
    </row>
    <row r="1707" spans="2:16" s="191" customFormat="1" ht="15.75" x14ac:dyDescent="0.25">
      <c r="B1707" s="189"/>
      <c r="C1707" s="190"/>
      <c r="D1707" s="190" t="str">
        <f t="shared" si="52"/>
        <v/>
      </c>
      <c r="E1707" s="189" t="str">
        <f t="shared" si="53"/>
        <v/>
      </c>
      <c r="F1707" s="189" t="str">
        <f>IF(ISNA(VLOOKUP(D1707,'Standard Smelter Names'!$B$3:$E$187,4,FALSE)),"",VLOOKUP(D1707,'Standard Smelter Names'!$B$3:$E$187,4,FALSE))</f>
        <v/>
      </c>
      <c r="G1707" s="189"/>
      <c r="H1707" s="189"/>
      <c r="I1707" s="189"/>
      <c r="J1707" s="189"/>
      <c r="K1707" s="189"/>
      <c r="L1707" s="189"/>
      <c r="M1707" s="189"/>
      <c r="N1707" s="189"/>
      <c r="O1707" s="211"/>
      <c r="P1707" s="210"/>
    </row>
    <row r="1708" spans="2:16" s="191" customFormat="1" ht="15.75" x14ac:dyDescent="0.25">
      <c r="B1708" s="189"/>
      <c r="C1708" s="190"/>
      <c r="D1708" s="190" t="str">
        <f t="shared" si="52"/>
        <v/>
      </c>
      <c r="E1708" s="189" t="str">
        <f t="shared" si="53"/>
        <v/>
      </c>
      <c r="F1708" s="189" t="str">
        <f>IF(ISNA(VLOOKUP(D1708,'Standard Smelter Names'!$B$3:$E$187,4,FALSE)),"",VLOOKUP(D1708,'Standard Smelter Names'!$B$3:$E$187,4,FALSE))</f>
        <v/>
      </c>
      <c r="G1708" s="189"/>
      <c r="H1708" s="189"/>
      <c r="I1708" s="189"/>
      <c r="J1708" s="189"/>
      <c r="K1708" s="189"/>
      <c r="L1708" s="189"/>
      <c r="M1708" s="189"/>
      <c r="N1708" s="189"/>
      <c r="O1708" s="211"/>
      <c r="P1708" s="210"/>
    </row>
    <row r="1709" spans="2:16" s="191" customFormat="1" ht="15.75" x14ac:dyDescent="0.25">
      <c r="B1709" s="189"/>
      <c r="C1709" s="190"/>
      <c r="D1709" s="190" t="str">
        <f t="shared" si="52"/>
        <v/>
      </c>
      <c r="E1709" s="189" t="str">
        <f t="shared" si="53"/>
        <v/>
      </c>
      <c r="F1709" s="189" t="str">
        <f>IF(ISNA(VLOOKUP(D1709,'Standard Smelter Names'!$B$3:$E$187,4,FALSE)),"",VLOOKUP(D1709,'Standard Smelter Names'!$B$3:$E$187,4,FALSE))</f>
        <v/>
      </c>
      <c r="G1709" s="189"/>
      <c r="H1709" s="189"/>
      <c r="I1709" s="189"/>
      <c r="J1709" s="189"/>
      <c r="K1709" s="189"/>
      <c r="L1709" s="189"/>
      <c r="M1709" s="189"/>
      <c r="N1709" s="189"/>
      <c r="O1709" s="211"/>
      <c r="P1709" s="210"/>
    </row>
    <row r="1710" spans="2:16" s="191" customFormat="1" ht="15.75" x14ac:dyDescent="0.25">
      <c r="B1710" s="189"/>
      <c r="C1710" s="190"/>
      <c r="D1710" s="190" t="str">
        <f t="shared" si="52"/>
        <v/>
      </c>
      <c r="E1710" s="189" t="str">
        <f t="shared" si="53"/>
        <v/>
      </c>
      <c r="F1710" s="189" t="str">
        <f>IF(ISNA(VLOOKUP(D1710,'Standard Smelter Names'!$B$3:$E$187,4,FALSE)),"",VLOOKUP(D1710,'Standard Smelter Names'!$B$3:$E$187,4,FALSE))</f>
        <v/>
      </c>
      <c r="G1710" s="189"/>
      <c r="H1710" s="189"/>
      <c r="I1710" s="189"/>
      <c r="J1710" s="189"/>
      <c r="K1710" s="189"/>
      <c r="L1710" s="189"/>
      <c r="M1710" s="189"/>
      <c r="N1710" s="189"/>
      <c r="O1710" s="211"/>
      <c r="P1710" s="210"/>
    </row>
    <row r="1711" spans="2:16" s="191" customFormat="1" ht="15.75" x14ac:dyDescent="0.25">
      <c r="B1711" s="189"/>
      <c r="C1711" s="190"/>
      <c r="D1711" s="190" t="str">
        <f t="shared" si="52"/>
        <v/>
      </c>
      <c r="E1711" s="189" t="str">
        <f t="shared" si="53"/>
        <v/>
      </c>
      <c r="F1711" s="189" t="str">
        <f>IF(ISNA(VLOOKUP(D1711,'Standard Smelter Names'!$B$3:$E$187,4,FALSE)),"",VLOOKUP(D1711,'Standard Smelter Names'!$B$3:$E$187,4,FALSE))</f>
        <v/>
      </c>
      <c r="G1711" s="189"/>
      <c r="H1711" s="189"/>
      <c r="I1711" s="189"/>
      <c r="J1711" s="189"/>
      <c r="K1711" s="189"/>
      <c r="L1711" s="189"/>
      <c r="M1711" s="189"/>
      <c r="N1711" s="189"/>
      <c r="O1711" s="211"/>
      <c r="P1711" s="210"/>
    </row>
    <row r="1712" spans="2:16" s="191" customFormat="1" ht="15.75" x14ac:dyDescent="0.25">
      <c r="B1712" s="189"/>
      <c r="C1712" s="190"/>
      <c r="D1712" s="190" t="str">
        <f t="shared" si="52"/>
        <v/>
      </c>
      <c r="E1712" s="189" t="str">
        <f t="shared" si="53"/>
        <v/>
      </c>
      <c r="F1712" s="189" t="str">
        <f>IF(ISNA(VLOOKUP(D1712,'Standard Smelter Names'!$B$3:$E$187,4,FALSE)),"",VLOOKUP(D1712,'Standard Smelter Names'!$B$3:$E$187,4,FALSE))</f>
        <v/>
      </c>
      <c r="G1712" s="189"/>
      <c r="H1712" s="189"/>
      <c r="I1712" s="189"/>
      <c r="J1712" s="189"/>
      <c r="K1712" s="189"/>
      <c r="L1712" s="189"/>
      <c r="M1712" s="189"/>
      <c r="N1712" s="189"/>
      <c r="O1712" s="211"/>
      <c r="P1712" s="210"/>
    </row>
    <row r="1713" spans="2:16" s="191" customFormat="1" ht="15.75" x14ac:dyDescent="0.25">
      <c r="B1713" s="189"/>
      <c r="C1713" s="190"/>
      <c r="D1713" s="190" t="str">
        <f t="shared" si="52"/>
        <v/>
      </c>
      <c r="E1713" s="189" t="str">
        <f t="shared" si="53"/>
        <v/>
      </c>
      <c r="F1713" s="189" t="str">
        <f>IF(ISNA(VLOOKUP(D1713,'Standard Smelter Names'!$B$3:$E$187,4,FALSE)),"",VLOOKUP(D1713,'Standard Smelter Names'!$B$3:$E$187,4,FALSE))</f>
        <v/>
      </c>
      <c r="G1713" s="189"/>
      <c r="H1713" s="189"/>
      <c r="I1713" s="189"/>
      <c r="J1713" s="189"/>
      <c r="K1713" s="189"/>
      <c r="L1713" s="189"/>
      <c r="M1713" s="189"/>
      <c r="N1713" s="189"/>
      <c r="O1713" s="211"/>
      <c r="P1713" s="210"/>
    </row>
    <row r="1714" spans="2:16" s="191" customFormat="1" ht="15.75" x14ac:dyDescent="0.25">
      <c r="B1714" s="189"/>
      <c r="C1714" s="190"/>
      <c r="D1714" s="190" t="str">
        <f t="shared" si="52"/>
        <v/>
      </c>
      <c r="E1714" s="189" t="str">
        <f t="shared" si="53"/>
        <v/>
      </c>
      <c r="F1714" s="189" t="str">
        <f>IF(ISNA(VLOOKUP(D1714,'Standard Smelter Names'!$B$3:$E$187,4,FALSE)),"",VLOOKUP(D1714,'Standard Smelter Names'!$B$3:$E$187,4,FALSE))</f>
        <v/>
      </c>
      <c r="G1714" s="189"/>
      <c r="H1714" s="189"/>
      <c r="I1714" s="189"/>
      <c r="J1714" s="189"/>
      <c r="K1714" s="189"/>
      <c r="L1714" s="189"/>
      <c r="M1714" s="189"/>
      <c r="N1714" s="189"/>
      <c r="O1714" s="211"/>
      <c r="P1714" s="210"/>
    </row>
    <row r="1715" spans="2:16" s="191" customFormat="1" ht="15.75" x14ac:dyDescent="0.25">
      <c r="B1715" s="189"/>
      <c r="C1715" s="190"/>
      <c r="D1715" s="190" t="str">
        <f t="shared" si="52"/>
        <v/>
      </c>
      <c r="E1715" s="189" t="str">
        <f t="shared" si="53"/>
        <v/>
      </c>
      <c r="F1715" s="189" t="str">
        <f>IF(ISNA(VLOOKUP(D1715,'Standard Smelter Names'!$B$3:$E$187,4,FALSE)),"",VLOOKUP(D1715,'Standard Smelter Names'!$B$3:$E$187,4,FALSE))</f>
        <v/>
      </c>
      <c r="G1715" s="189"/>
      <c r="H1715" s="189"/>
      <c r="I1715" s="189"/>
      <c r="J1715" s="189"/>
      <c r="K1715" s="189"/>
      <c r="L1715" s="189"/>
      <c r="M1715" s="189"/>
      <c r="N1715" s="189"/>
      <c r="O1715" s="211"/>
      <c r="P1715" s="210"/>
    </row>
    <row r="1716" spans="2:16" s="191" customFormat="1" ht="15.75" x14ac:dyDescent="0.25">
      <c r="B1716" s="189"/>
      <c r="C1716" s="190"/>
      <c r="D1716" s="190" t="str">
        <f t="shared" si="52"/>
        <v/>
      </c>
      <c r="E1716" s="189" t="str">
        <f t="shared" si="53"/>
        <v/>
      </c>
      <c r="F1716" s="189" t="str">
        <f>IF(ISNA(VLOOKUP(D1716,'Standard Smelter Names'!$B$3:$E$187,4,FALSE)),"",VLOOKUP(D1716,'Standard Smelter Names'!$B$3:$E$187,4,FALSE))</f>
        <v/>
      </c>
      <c r="G1716" s="189"/>
      <c r="H1716" s="189"/>
      <c r="I1716" s="189"/>
      <c r="J1716" s="189"/>
      <c r="K1716" s="189"/>
      <c r="L1716" s="189"/>
      <c r="M1716" s="189"/>
      <c r="N1716" s="189"/>
      <c r="O1716" s="211"/>
      <c r="P1716" s="210"/>
    </row>
    <row r="1717" spans="2:16" s="191" customFormat="1" ht="15.75" x14ac:dyDescent="0.25">
      <c r="B1717" s="189"/>
      <c r="C1717" s="190"/>
      <c r="D1717" s="190" t="str">
        <f t="shared" si="52"/>
        <v/>
      </c>
      <c r="E1717" s="189" t="str">
        <f t="shared" si="53"/>
        <v/>
      </c>
      <c r="F1717" s="189" t="str">
        <f>IF(ISNA(VLOOKUP(D1717,'Standard Smelter Names'!$B$3:$E$187,4,FALSE)),"",VLOOKUP(D1717,'Standard Smelter Names'!$B$3:$E$187,4,FALSE))</f>
        <v/>
      </c>
      <c r="G1717" s="189"/>
      <c r="H1717" s="189"/>
      <c r="I1717" s="189"/>
      <c r="J1717" s="189"/>
      <c r="K1717" s="189"/>
      <c r="L1717" s="189"/>
      <c r="M1717" s="189"/>
      <c r="N1717" s="189"/>
      <c r="O1717" s="211"/>
      <c r="P1717" s="210"/>
    </row>
    <row r="1718" spans="2:16" s="191" customFormat="1" ht="15.75" x14ac:dyDescent="0.25">
      <c r="B1718" s="189"/>
      <c r="C1718" s="190"/>
      <c r="D1718" s="190" t="str">
        <f t="shared" si="52"/>
        <v/>
      </c>
      <c r="E1718" s="189" t="str">
        <f t="shared" si="53"/>
        <v/>
      </c>
      <c r="F1718" s="189" t="str">
        <f>IF(ISNA(VLOOKUP(D1718,'Standard Smelter Names'!$B$3:$E$187,4,FALSE)),"",VLOOKUP(D1718,'Standard Smelter Names'!$B$3:$E$187,4,FALSE))</f>
        <v/>
      </c>
      <c r="G1718" s="189"/>
      <c r="H1718" s="189"/>
      <c r="I1718" s="189"/>
      <c r="J1718" s="189"/>
      <c r="K1718" s="189"/>
      <c r="L1718" s="189"/>
      <c r="M1718" s="189"/>
      <c r="N1718" s="189"/>
      <c r="O1718" s="211"/>
      <c r="P1718" s="210"/>
    </row>
    <row r="1719" spans="2:16" s="191" customFormat="1" ht="15.75" x14ac:dyDescent="0.25">
      <c r="B1719" s="189"/>
      <c r="C1719" s="190"/>
      <c r="D1719" s="190" t="str">
        <f t="shared" si="52"/>
        <v/>
      </c>
      <c r="E1719" s="189" t="str">
        <f t="shared" si="53"/>
        <v/>
      </c>
      <c r="F1719" s="189" t="str">
        <f>IF(ISNA(VLOOKUP(D1719,'Standard Smelter Names'!$B$3:$E$187,4,FALSE)),"",VLOOKUP(D1719,'Standard Smelter Names'!$B$3:$E$187,4,FALSE))</f>
        <v/>
      </c>
      <c r="G1719" s="189"/>
      <c r="H1719" s="189"/>
      <c r="I1719" s="189"/>
      <c r="J1719" s="189"/>
      <c r="K1719" s="189"/>
      <c r="L1719" s="189"/>
      <c r="M1719" s="189"/>
      <c r="N1719" s="189"/>
      <c r="O1719" s="211"/>
      <c r="P1719" s="210"/>
    </row>
    <row r="1720" spans="2:16" s="191" customFormat="1" ht="15.75" x14ac:dyDescent="0.25">
      <c r="B1720" s="189"/>
      <c r="C1720" s="190"/>
      <c r="D1720" s="190" t="str">
        <f t="shared" si="52"/>
        <v/>
      </c>
      <c r="E1720" s="189" t="str">
        <f t="shared" si="53"/>
        <v/>
      </c>
      <c r="F1720" s="189" t="str">
        <f>IF(ISNA(VLOOKUP(D1720,'Standard Smelter Names'!$B$3:$E$187,4,FALSE)),"",VLOOKUP(D1720,'Standard Smelter Names'!$B$3:$E$187,4,FALSE))</f>
        <v/>
      </c>
      <c r="G1720" s="189"/>
      <c r="H1720" s="189"/>
      <c r="I1720" s="189"/>
      <c r="J1720" s="189"/>
      <c r="K1720" s="189"/>
      <c r="L1720" s="189"/>
      <c r="M1720" s="189"/>
      <c r="N1720" s="189"/>
      <c r="O1720" s="211"/>
      <c r="P1720" s="210"/>
    </row>
    <row r="1721" spans="2:16" s="191" customFormat="1" ht="15.75" x14ac:dyDescent="0.25">
      <c r="B1721" s="189"/>
      <c r="C1721" s="190"/>
      <c r="D1721" s="190" t="str">
        <f t="shared" si="52"/>
        <v/>
      </c>
      <c r="E1721" s="189" t="str">
        <f t="shared" si="53"/>
        <v/>
      </c>
      <c r="F1721" s="189" t="str">
        <f>IF(ISNA(VLOOKUP(D1721,'Standard Smelter Names'!$B$3:$E$187,4,FALSE)),"",VLOOKUP(D1721,'Standard Smelter Names'!$B$3:$E$187,4,FALSE))</f>
        <v/>
      </c>
      <c r="G1721" s="189"/>
      <c r="H1721" s="189"/>
      <c r="I1721" s="189"/>
      <c r="J1721" s="189"/>
      <c r="K1721" s="189"/>
      <c r="L1721" s="189"/>
      <c r="M1721" s="189"/>
      <c r="N1721" s="189"/>
      <c r="O1721" s="211"/>
      <c r="P1721" s="210"/>
    </row>
    <row r="1722" spans="2:16" s="191" customFormat="1" ht="15.75" x14ac:dyDescent="0.25">
      <c r="B1722" s="189"/>
      <c r="C1722" s="190"/>
      <c r="D1722" s="190" t="str">
        <f t="shared" si="52"/>
        <v/>
      </c>
      <c r="E1722" s="189" t="str">
        <f t="shared" si="53"/>
        <v/>
      </c>
      <c r="F1722" s="189" t="str">
        <f>IF(ISNA(VLOOKUP(D1722,'Standard Smelter Names'!$B$3:$E$187,4,FALSE)),"",VLOOKUP(D1722,'Standard Smelter Names'!$B$3:$E$187,4,FALSE))</f>
        <v/>
      </c>
      <c r="G1722" s="189"/>
      <c r="H1722" s="189"/>
      <c r="I1722" s="189"/>
      <c r="J1722" s="189"/>
      <c r="K1722" s="189"/>
      <c r="L1722" s="189"/>
      <c r="M1722" s="189"/>
      <c r="N1722" s="189"/>
      <c r="O1722" s="211"/>
      <c r="P1722" s="210"/>
    </row>
    <row r="1723" spans="2:16" s="191" customFormat="1" ht="15.75" x14ac:dyDescent="0.25">
      <c r="B1723" s="189"/>
      <c r="C1723" s="190"/>
      <c r="D1723" s="190" t="str">
        <f t="shared" si="52"/>
        <v/>
      </c>
      <c r="E1723" s="189" t="str">
        <f t="shared" si="53"/>
        <v/>
      </c>
      <c r="F1723" s="189" t="str">
        <f>IF(ISNA(VLOOKUP(D1723,'Standard Smelter Names'!$B$3:$E$187,4,FALSE)),"",VLOOKUP(D1723,'Standard Smelter Names'!$B$3:$E$187,4,FALSE))</f>
        <v/>
      </c>
      <c r="G1723" s="189"/>
      <c r="H1723" s="189"/>
      <c r="I1723" s="189"/>
      <c r="J1723" s="189"/>
      <c r="K1723" s="189"/>
      <c r="L1723" s="189"/>
      <c r="M1723" s="189"/>
      <c r="N1723" s="189"/>
      <c r="O1723" s="211"/>
      <c r="P1723" s="210"/>
    </row>
    <row r="1724" spans="2:16" s="191" customFormat="1" ht="15.75" x14ac:dyDescent="0.25">
      <c r="B1724" s="189"/>
      <c r="C1724" s="190"/>
      <c r="D1724" s="190" t="str">
        <f t="shared" si="52"/>
        <v/>
      </c>
      <c r="E1724" s="189" t="str">
        <f t="shared" si="53"/>
        <v/>
      </c>
      <c r="F1724" s="189" t="str">
        <f>IF(ISNA(VLOOKUP(D1724,'Standard Smelter Names'!$B$3:$E$187,4,FALSE)),"",VLOOKUP(D1724,'Standard Smelter Names'!$B$3:$E$187,4,FALSE))</f>
        <v/>
      </c>
      <c r="G1724" s="189"/>
      <c r="H1724" s="189"/>
      <c r="I1724" s="189"/>
      <c r="J1724" s="189"/>
      <c r="K1724" s="189"/>
      <c r="L1724" s="189"/>
      <c r="M1724" s="189"/>
      <c r="N1724" s="189"/>
      <c r="O1724" s="211"/>
      <c r="P1724" s="210"/>
    </row>
    <row r="1725" spans="2:16" s="191" customFormat="1" ht="15.75" x14ac:dyDescent="0.25">
      <c r="B1725" s="189"/>
      <c r="C1725" s="190"/>
      <c r="D1725" s="190" t="str">
        <f t="shared" si="52"/>
        <v/>
      </c>
      <c r="E1725" s="189" t="str">
        <f t="shared" si="53"/>
        <v/>
      </c>
      <c r="F1725" s="189" t="str">
        <f>IF(ISNA(VLOOKUP(D1725,'Standard Smelter Names'!$B$3:$E$187,4,FALSE)),"",VLOOKUP(D1725,'Standard Smelter Names'!$B$3:$E$187,4,FALSE))</f>
        <v/>
      </c>
      <c r="G1725" s="189"/>
      <c r="H1725" s="189"/>
      <c r="I1725" s="189"/>
      <c r="J1725" s="189"/>
      <c r="K1725" s="189"/>
      <c r="L1725" s="189"/>
      <c r="M1725" s="189"/>
      <c r="N1725" s="189"/>
      <c r="O1725" s="211"/>
      <c r="P1725" s="210"/>
    </row>
    <row r="1726" spans="2:16" s="191" customFormat="1" ht="15.75" x14ac:dyDescent="0.25">
      <c r="B1726" s="189"/>
      <c r="C1726" s="190"/>
      <c r="D1726" s="190" t="str">
        <f t="shared" si="52"/>
        <v/>
      </c>
      <c r="E1726" s="189" t="str">
        <f t="shared" si="53"/>
        <v/>
      </c>
      <c r="F1726" s="189" t="str">
        <f>IF(ISNA(VLOOKUP(D1726,'Standard Smelter Names'!$B$3:$E$187,4,FALSE)),"",VLOOKUP(D1726,'Standard Smelter Names'!$B$3:$E$187,4,FALSE))</f>
        <v/>
      </c>
      <c r="G1726" s="189"/>
      <c r="H1726" s="189"/>
      <c r="I1726" s="189"/>
      <c r="J1726" s="189"/>
      <c r="K1726" s="189"/>
      <c r="L1726" s="189"/>
      <c r="M1726" s="189"/>
      <c r="N1726" s="189"/>
      <c r="O1726" s="211"/>
      <c r="P1726" s="210"/>
    </row>
    <row r="1727" spans="2:16" s="191" customFormat="1" ht="15.75" x14ac:dyDescent="0.25">
      <c r="B1727" s="189"/>
      <c r="C1727" s="190"/>
      <c r="D1727" s="190" t="str">
        <f t="shared" si="52"/>
        <v/>
      </c>
      <c r="E1727" s="189" t="str">
        <f t="shared" si="53"/>
        <v/>
      </c>
      <c r="F1727" s="189" t="str">
        <f>IF(ISNA(VLOOKUP(D1727,'Standard Smelter Names'!$B$3:$E$187,4,FALSE)),"",VLOOKUP(D1727,'Standard Smelter Names'!$B$3:$E$187,4,FALSE))</f>
        <v/>
      </c>
      <c r="G1727" s="189"/>
      <c r="H1727" s="189"/>
      <c r="I1727" s="189"/>
      <c r="J1727" s="189"/>
      <c r="K1727" s="189"/>
      <c r="L1727" s="189"/>
      <c r="M1727" s="189"/>
      <c r="N1727" s="189"/>
      <c r="O1727" s="211"/>
      <c r="P1727" s="210"/>
    </row>
    <row r="1728" spans="2:16" s="191" customFormat="1" ht="15.75" x14ac:dyDescent="0.25">
      <c r="B1728" s="189"/>
      <c r="C1728" s="190"/>
      <c r="D1728" s="190" t="str">
        <f t="shared" si="52"/>
        <v/>
      </c>
      <c r="E1728" s="189" t="str">
        <f t="shared" si="53"/>
        <v/>
      </c>
      <c r="F1728" s="189" t="str">
        <f>IF(ISNA(VLOOKUP(D1728,'Standard Smelter Names'!$B$3:$E$187,4,FALSE)),"",VLOOKUP(D1728,'Standard Smelter Names'!$B$3:$E$187,4,FALSE))</f>
        <v/>
      </c>
      <c r="G1728" s="189"/>
      <c r="H1728" s="189"/>
      <c r="I1728" s="189"/>
      <c r="J1728" s="189"/>
      <c r="K1728" s="189"/>
      <c r="L1728" s="189"/>
      <c r="M1728" s="189"/>
      <c r="N1728" s="189"/>
      <c r="O1728" s="211"/>
      <c r="P1728" s="210"/>
    </row>
    <row r="1729" spans="2:16" s="191" customFormat="1" ht="15.75" x14ac:dyDescent="0.25">
      <c r="B1729" s="189"/>
      <c r="C1729" s="190"/>
      <c r="D1729" s="190" t="str">
        <f t="shared" si="52"/>
        <v/>
      </c>
      <c r="E1729" s="189" t="str">
        <f t="shared" si="53"/>
        <v/>
      </c>
      <c r="F1729" s="189" t="str">
        <f>IF(ISNA(VLOOKUP(D1729,'Standard Smelter Names'!$B$3:$E$187,4,FALSE)),"",VLOOKUP(D1729,'Standard Smelter Names'!$B$3:$E$187,4,FALSE))</f>
        <v/>
      </c>
      <c r="G1729" s="189"/>
      <c r="H1729" s="189"/>
      <c r="I1729" s="189"/>
      <c r="J1729" s="189"/>
      <c r="K1729" s="189"/>
      <c r="L1729" s="189"/>
      <c r="M1729" s="189"/>
      <c r="N1729" s="189"/>
      <c r="O1729" s="211"/>
      <c r="P1729" s="210"/>
    </row>
    <row r="1730" spans="2:16" s="191" customFormat="1" ht="15.75" x14ac:dyDescent="0.25">
      <c r="B1730" s="189"/>
      <c r="C1730" s="190"/>
      <c r="D1730" s="190" t="str">
        <f t="shared" si="52"/>
        <v/>
      </c>
      <c r="E1730" s="189" t="str">
        <f t="shared" si="53"/>
        <v/>
      </c>
      <c r="F1730" s="189" t="str">
        <f>IF(ISNA(VLOOKUP(D1730,'Standard Smelter Names'!$B$3:$E$187,4,FALSE)),"",VLOOKUP(D1730,'Standard Smelter Names'!$B$3:$E$187,4,FALSE))</f>
        <v/>
      </c>
      <c r="G1730" s="189"/>
      <c r="H1730" s="189"/>
      <c r="I1730" s="189"/>
      <c r="J1730" s="189"/>
      <c r="K1730" s="189"/>
      <c r="L1730" s="189"/>
      <c r="M1730" s="189"/>
      <c r="N1730" s="189"/>
      <c r="O1730" s="211"/>
      <c r="P1730" s="210"/>
    </row>
    <row r="1731" spans="2:16" s="191" customFormat="1" ht="15.75" x14ac:dyDescent="0.25">
      <c r="B1731" s="189"/>
      <c r="C1731" s="190"/>
      <c r="D1731" s="190" t="str">
        <f t="shared" si="52"/>
        <v/>
      </c>
      <c r="E1731" s="189" t="str">
        <f t="shared" si="53"/>
        <v/>
      </c>
      <c r="F1731" s="189" t="str">
        <f>IF(ISNA(VLOOKUP(D1731,'Standard Smelter Names'!$B$3:$E$187,4,FALSE)),"",VLOOKUP(D1731,'Standard Smelter Names'!$B$3:$E$187,4,FALSE))</f>
        <v/>
      </c>
      <c r="G1731" s="189"/>
      <c r="H1731" s="189"/>
      <c r="I1731" s="189"/>
      <c r="J1731" s="189"/>
      <c r="K1731" s="189"/>
      <c r="L1731" s="189"/>
      <c r="M1731" s="189"/>
      <c r="N1731" s="189"/>
      <c r="O1731" s="211"/>
      <c r="P1731" s="210"/>
    </row>
    <row r="1732" spans="2:16" s="191" customFormat="1" ht="15.75" x14ac:dyDescent="0.25">
      <c r="B1732" s="189"/>
      <c r="C1732" s="190"/>
      <c r="D1732" s="190" t="str">
        <f t="shared" si="52"/>
        <v/>
      </c>
      <c r="E1732" s="189" t="str">
        <f t="shared" si="53"/>
        <v/>
      </c>
      <c r="F1732" s="189" t="str">
        <f>IF(ISNA(VLOOKUP(D1732,'Standard Smelter Names'!$B$3:$E$187,4,FALSE)),"",VLOOKUP(D1732,'Standard Smelter Names'!$B$3:$E$187,4,FALSE))</f>
        <v/>
      </c>
      <c r="G1732" s="189"/>
      <c r="H1732" s="189"/>
      <c r="I1732" s="189"/>
      <c r="J1732" s="189"/>
      <c r="K1732" s="189"/>
      <c r="L1732" s="189"/>
      <c r="M1732" s="189"/>
      <c r="N1732" s="189"/>
      <c r="O1732" s="211"/>
      <c r="P1732" s="210"/>
    </row>
    <row r="1733" spans="2:16" s="191" customFormat="1" ht="15.75" x14ac:dyDescent="0.25">
      <c r="B1733" s="189"/>
      <c r="C1733" s="190"/>
      <c r="D1733" s="190" t="str">
        <f t="shared" ref="D1733:D1796" si="54">IF(ISNA(VLOOKUP(C1733,$G$2525:$I$2929,3,FALSE)),"",VLOOKUP(C1733,$G$2525:$I$2929,3,FALSE))</f>
        <v/>
      </c>
      <c r="E1733" s="189" t="str">
        <f t="shared" ref="E1733:E1796" si="55">IF(ISNA(VLOOKUP(C1733,$G$2525:$I$2929,2,FALSE)),"",VLOOKUP(C1733,$G$2525:$I$2929,2,FALSE))</f>
        <v/>
      </c>
      <c r="F1733" s="189" t="str">
        <f>IF(ISNA(VLOOKUP(D1733,'Standard Smelter Names'!$B$3:$E$187,4,FALSE)),"",VLOOKUP(D1733,'Standard Smelter Names'!$B$3:$E$187,4,FALSE))</f>
        <v/>
      </c>
      <c r="G1733" s="189"/>
      <c r="H1733" s="189"/>
      <c r="I1733" s="189"/>
      <c r="J1733" s="189"/>
      <c r="K1733" s="189"/>
      <c r="L1733" s="189"/>
      <c r="M1733" s="189"/>
      <c r="N1733" s="189"/>
      <c r="O1733" s="211"/>
      <c r="P1733" s="210"/>
    </row>
    <row r="1734" spans="2:16" s="191" customFormat="1" ht="15.75" x14ac:dyDescent="0.25">
      <c r="B1734" s="189"/>
      <c r="C1734" s="190"/>
      <c r="D1734" s="190" t="str">
        <f t="shared" si="54"/>
        <v/>
      </c>
      <c r="E1734" s="189" t="str">
        <f t="shared" si="55"/>
        <v/>
      </c>
      <c r="F1734" s="189" t="str">
        <f>IF(ISNA(VLOOKUP(D1734,'Standard Smelter Names'!$B$3:$E$187,4,FALSE)),"",VLOOKUP(D1734,'Standard Smelter Names'!$B$3:$E$187,4,FALSE))</f>
        <v/>
      </c>
      <c r="G1734" s="189"/>
      <c r="H1734" s="189"/>
      <c r="I1734" s="189"/>
      <c r="J1734" s="189"/>
      <c r="K1734" s="189"/>
      <c r="L1734" s="189"/>
      <c r="M1734" s="189"/>
      <c r="N1734" s="189"/>
      <c r="O1734" s="211"/>
      <c r="P1734" s="210"/>
    </row>
    <row r="1735" spans="2:16" s="191" customFormat="1" ht="15.75" x14ac:dyDescent="0.25">
      <c r="B1735" s="189"/>
      <c r="C1735" s="190"/>
      <c r="D1735" s="190" t="str">
        <f t="shared" si="54"/>
        <v/>
      </c>
      <c r="E1735" s="189" t="str">
        <f t="shared" si="55"/>
        <v/>
      </c>
      <c r="F1735" s="189" t="str">
        <f>IF(ISNA(VLOOKUP(D1735,'Standard Smelter Names'!$B$3:$E$187,4,FALSE)),"",VLOOKUP(D1735,'Standard Smelter Names'!$B$3:$E$187,4,FALSE))</f>
        <v/>
      </c>
      <c r="G1735" s="189"/>
      <c r="H1735" s="189"/>
      <c r="I1735" s="189"/>
      <c r="J1735" s="189"/>
      <c r="K1735" s="189"/>
      <c r="L1735" s="189"/>
      <c r="M1735" s="189"/>
      <c r="N1735" s="189"/>
      <c r="O1735" s="211"/>
      <c r="P1735" s="210"/>
    </row>
    <row r="1736" spans="2:16" s="191" customFormat="1" ht="15.75" x14ac:dyDescent="0.25">
      <c r="B1736" s="189"/>
      <c r="C1736" s="190"/>
      <c r="D1736" s="190" t="str">
        <f t="shared" si="54"/>
        <v/>
      </c>
      <c r="E1736" s="189" t="str">
        <f t="shared" si="55"/>
        <v/>
      </c>
      <c r="F1736" s="189" t="str">
        <f>IF(ISNA(VLOOKUP(D1736,'Standard Smelter Names'!$B$3:$E$187,4,FALSE)),"",VLOOKUP(D1736,'Standard Smelter Names'!$B$3:$E$187,4,FALSE))</f>
        <v/>
      </c>
      <c r="G1736" s="189"/>
      <c r="H1736" s="189"/>
      <c r="I1736" s="189"/>
      <c r="J1736" s="189"/>
      <c r="K1736" s="189"/>
      <c r="L1736" s="189"/>
      <c r="M1736" s="189"/>
      <c r="N1736" s="189"/>
      <c r="O1736" s="211"/>
      <c r="P1736" s="210"/>
    </row>
    <row r="1737" spans="2:16" s="191" customFormat="1" ht="15.75" x14ac:dyDescent="0.25">
      <c r="B1737" s="189"/>
      <c r="C1737" s="190"/>
      <c r="D1737" s="190" t="str">
        <f t="shared" si="54"/>
        <v/>
      </c>
      <c r="E1737" s="189" t="str">
        <f t="shared" si="55"/>
        <v/>
      </c>
      <c r="F1737" s="189" t="str">
        <f>IF(ISNA(VLOOKUP(D1737,'Standard Smelter Names'!$B$3:$E$187,4,FALSE)),"",VLOOKUP(D1737,'Standard Smelter Names'!$B$3:$E$187,4,FALSE))</f>
        <v/>
      </c>
      <c r="G1737" s="189"/>
      <c r="H1737" s="189"/>
      <c r="I1737" s="189"/>
      <c r="J1737" s="189"/>
      <c r="K1737" s="189"/>
      <c r="L1737" s="189"/>
      <c r="M1737" s="189"/>
      <c r="N1737" s="189"/>
      <c r="O1737" s="211"/>
      <c r="P1737" s="210"/>
    </row>
    <row r="1738" spans="2:16" s="191" customFormat="1" ht="15.75" x14ac:dyDescent="0.25">
      <c r="B1738" s="189"/>
      <c r="C1738" s="190"/>
      <c r="D1738" s="190" t="str">
        <f t="shared" si="54"/>
        <v/>
      </c>
      <c r="E1738" s="189" t="str">
        <f t="shared" si="55"/>
        <v/>
      </c>
      <c r="F1738" s="189" t="str">
        <f>IF(ISNA(VLOOKUP(D1738,'Standard Smelter Names'!$B$3:$E$187,4,FALSE)),"",VLOOKUP(D1738,'Standard Smelter Names'!$B$3:$E$187,4,FALSE))</f>
        <v/>
      </c>
      <c r="G1738" s="189"/>
      <c r="H1738" s="189"/>
      <c r="I1738" s="189"/>
      <c r="J1738" s="189"/>
      <c r="K1738" s="189"/>
      <c r="L1738" s="189"/>
      <c r="M1738" s="189"/>
      <c r="N1738" s="189"/>
      <c r="O1738" s="211"/>
      <c r="P1738" s="210"/>
    </row>
    <row r="1739" spans="2:16" s="191" customFormat="1" ht="15.75" x14ac:dyDescent="0.25">
      <c r="B1739" s="189"/>
      <c r="C1739" s="190"/>
      <c r="D1739" s="190" t="str">
        <f t="shared" si="54"/>
        <v/>
      </c>
      <c r="E1739" s="189" t="str">
        <f t="shared" si="55"/>
        <v/>
      </c>
      <c r="F1739" s="189" t="str">
        <f>IF(ISNA(VLOOKUP(D1739,'Standard Smelter Names'!$B$3:$E$187,4,FALSE)),"",VLOOKUP(D1739,'Standard Smelter Names'!$B$3:$E$187,4,FALSE))</f>
        <v/>
      </c>
      <c r="G1739" s="189"/>
      <c r="H1739" s="189"/>
      <c r="I1739" s="189"/>
      <c r="J1739" s="189"/>
      <c r="K1739" s="189"/>
      <c r="L1739" s="189"/>
      <c r="M1739" s="189"/>
      <c r="N1739" s="189"/>
      <c r="O1739" s="211"/>
      <c r="P1739" s="210"/>
    </row>
    <row r="1740" spans="2:16" s="191" customFormat="1" ht="15.75" x14ac:dyDescent="0.25">
      <c r="B1740" s="189"/>
      <c r="C1740" s="190"/>
      <c r="D1740" s="190" t="str">
        <f t="shared" si="54"/>
        <v/>
      </c>
      <c r="E1740" s="189" t="str">
        <f t="shared" si="55"/>
        <v/>
      </c>
      <c r="F1740" s="189" t="str">
        <f>IF(ISNA(VLOOKUP(D1740,'Standard Smelter Names'!$B$3:$E$187,4,FALSE)),"",VLOOKUP(D1740,'Standard Smelter Names'!$B$3:$E$187,4,FALSE))</f>
        <v/>
      </c>
      <c r="G1740" s="189"/>
      <c r="H1740" s="189"/>
      <c r="I1740" s="189"/>
      <c r="J1740" s="189"/>
      <c r="K1740" s="189"/>
      <c r="L1740" s="189"/>
      <c r="M1740" s="189"/>
      <c r="N1740" s="189"/>
      <c r="O1740" s="211"/>
      <c r="P1740" s="210"/>
    </row>
    <row r="1741" spans="2:16" s="191" customFormat="1" ht="15.75" x14ac:dyDescent="0.25">
      <c r="B1741" s="189"/>
      <c r="C1741" s="190"/>
      <c r="D1741" s="190" t="str">
        <f t="shared" si="54"/>
        <v/>
      </c>
      <c r="E1741" s="189" t="str">
        <f t="shared" si="55"/>
        <v/>
      </c>
      <c r="F1741" s="189" t="str">
        <f>IF(ISNA(VLOOKUP(D1741,'Standard Smelter Names'!$B$3:$E$187,4,FALSE)),"",VLOOKUP(D1741,'Standard Smelter Names'!$B$3:$E$187,4,FALSE))</f>
        <v/>
      </c>
      <c r="G1741" s="189"/>
      <c r="H1741" s="189"/>
      <c r="I1741" s="189"/>
      <c r="J1741" s="189"/>
      <c r="K1741" s="189"/>
      <c r="L1741" s="189"/>
      <c r="M1741" s="189"/>
      <c r="N1741" s="189"/>
      <c r="O1741" s="211"/>
      <c r="P1741" s="210"/>
    </row>
    <row r="1742" spans="2:16" s="191" customFormat="1" ht="15.75" x14ac:dyDescent="0.25">
      <c r="B1742" s="189"/>
      <c r="C1742" s="190"/>
      <c r="D1742" s="190" t="str">
        <f t="shared" si="54"/>
        <v/>
      </c>
      <c r="E1742" s="189" t="str">
        <f t="shared" si="55"/>
        <v/>
      </c>
      <c r="F1742" s="189" t="str">
        <f>IF(ISNA(VLOOKUP(D1742,'Standard Smelter Names'!$B$3:$E$187,4,FALSE)),"",VLOOKUP(D1742,'Standard Smelter Names'!$B$3:$E$187,4,FALSE))</f>
        <v/>
      </c>
      <c r="G1742" s="189"/>
      <c r="H1742" s="189"/>
      <c r="I1742" s="189"/>
      <c r="J1742" s="189"/>
      <c r="K1742" s="189"/>
      <c r="L1742" s="189"/>
      <c r="M1742" s="189"/>
      <c r="N1742" s="189"/>
      <c r="O1742" s="211"/>
      <c r="P1742" s="210"/>
    </row>
    <row r="1743" spans="2:16" s="191" customFormat="1" ht="15.75" x14ac:dyDescent="0.25">
      <c r="B1743" s="189"/>
      <c r="C1743" s="190"/>
      <c r="D1743" s="190" t="str">
        <f t="shared" si="54"/>
        <v/>
      </c>
      <c r="E1743" s="189" t="str">
        <f t="shared" si="55"/>
        <v/>
      </c>
      <c r="F1743" s="189" t="str">
        <f>IF(ISNA(VLOOKUP(D1743,'Standard Smelter Names'!$B$3:$E$187,4,FALSE)),"",VLOOKUP(D1743,'Standard Smelter Names'!$B$3:$E$187,4,FALSE))</f>
        <v/>
      </c>
      <c r="G1743" s="189"/>
      <c r="H1743" s="189"/>
      <c r="I1743" s="189"/>
      <c r="J1743" s="189"/>
      <c r="K1743" s="189"/>
      <c r="L1743" s="189"/>
      <c r="M1743" s="189"/>
      <c r="N1743" s="189"/>
      <c r="O1743" s="211"/>
      <c r="P1743" s="210"/>
    </row>
    <row r="1744" spans="2:16" s="191" customFormat="1" ht="15.75" x14ac:dyDescent="0.25">
      <c r="B1744" s="189"/>
      <c r="C1744" s="190"/>
      <c r="D1744" s="190" t="str">
        <f t="shared" si="54"/>
        <v/>
      </c>
      <c r="E1744" s="189" t="str">
        <f t="shared" si="55"/>
        <v/>
      </c>
      <c r="F1744" s="189" t="str">
        <f>IF(ISNA(VLOOKUP(D1744,'Standard Smelter Names'!$B$3:$E$187,4,FALSE)),"",VLOOKUP(D1744,'Standard Smelter Names'!$B$3:$E$187,4,FALSE))</f>
        <v/>
      </c>
      <c r="G1744" s="189"/>
      <c r="H1744" s="189"/>
      <c r="I1744" s="189"/>
      <c r="J1744" s="189"/>
      <c r="K1744" s="189"/>
      <c r="L1744" s="189"/>
      <c r="M1744" s="189"/>
      <c r="N1744" s="189"/>
      <c r="O1744" s="211"/>
      <c r="P1744" s="210"/>
    </row>
    <row r="1745" spans="2:16" s="191" customFormat="1" ht="15.75" x14ac:dyDescent="0.25">
      <c r="B1745" s="189"/>
      <c r="C1745" s="190"/>
      <c r="D1745" s="190" t="str">
        <f t="shared" si="54"/>
        <v/>
      </c>
      <c r="E1745" s="189" t="str">
        <f t="shared" si="55"/>
        <v/>
      </c>
      <c r="F1745" s="189" t="str">
        <f>IF(ISNA(VLOOKUP(D1745,'Standard Smelter Names'!$B$3:$E$187,4,FALSE)),"",VLOOKUP(D1745,'Standard Smelter Names'!$B$3:$E$187,4,FALSE))</f>
        <v/>
      </c>
      <c r="G1745" s="189"/>
      <c r="H1745" s="189"/>
      <c r="I1745" s="189"/>
      <c r="J1745" s="189"/>
      <c r="K1745" s="189"/>
      <c r="L1745" s="189"/>
      <c r="M1745" s="189"/>
      <c r="N1745" s="189"/>
      <c r="O1745" s="211"/>
      <c r="P1745" s="210"/>
    </row>
    <row r="1746" spans="2:16" s="191" customFormat="1" ht="15.75" x14ac:dyDescent="0.25">
      <c r="B1746" s="189"/>
      <c r="C1746" s="190"/>
      <c r="D1746" s="190" t="str">
        <f t="shared" si="54"/>
        <v/>
      </c>
      <c r="E1746" s="189" t="str">
        <f t="shared" si="55"/>
        <v/>
      </c>
      <c r="F1746" s="189" t="str">
        <f>IF(ISNA(VLOOKUP(D1746,'Standard Smelter Names'!$B$3:$E$187,4,FALSE)),"",VLOOKUP(D1746,'Standard Smelter Names'!$B$3:$E$187,4,FALSE))</f>
        <v/>
      </c>
      <c r="G1746" s="189"/>
      <c r="H1746" s="189"/>
      <c r="I1746" s="189"/>
      <c r="J1746" s="189"/>
      <c r="K1746" s="189"/>
      <c r="L1746" s="189"/>
      <c r="M1746" s="189"/>
      <c r="N1746" s="189"/>
      <c r="O1746" s="211"/>
      <c r="P1746" s="210"/>
    </row>
    <row r="1747" spans="2:16" s="191" customFormat="1" ht="15.75" x14ac:dyDescent="0.25">
      <c r="B1747" s="189"/>
      <c r="C1747" s="190"/>
      <c r="D1747" s="190" t="str">
        <f t="shared" si="54"/>
        <v/>
      </c>
      <c r="E1747" s="189" t="str">
        <f t="shared" si="55"/>
        <v/>
      </c>
      <c r="F1747" s="189" t="str">
        <f>IF(ISNA(VLOOKUP(D1747,'Standard Smelter Names'!$B$3:$E$187,4,FALSE)),"",VLOOKUP(D1747,'Standard Smelter Names'!$B$3:$E$187,4,FALSE))</f>
        <v/>
      </c>
      <c r="G1747" s="189"/>
      <c r="H1747" s="189"/>
      <c r="I1747" s="189"/>
      <c r="J1747" s="189"/>
      <c r="K1747" s="189"/>
      <c r="L1747" s="189"/>
      <c r="M1747" s="189"/>
      <c r="N1747" s="189"/>
      <c r="O1747" s="211"/>
      <c r="P1747" s="210"/>
    </row>
    <row r="1748" spans="2:16" s="191" customFormat="1" ht="15.75" x14ac:dyDescent="0.25">
      <c r="B1748" s="189"/>
      <c r="C1748" s="190"/>
      <c r="D1748" s="190" t="str">
        <f t="shared" si="54"/>
        <v/>
      </c>
      <c r="E1748" s="189" t="str">
        <f t="shared" si="55"/>
        <v/>
      </c>
      <c r="F1748" s="189" t="str">
        <f>IF(ISNA(VLOOKUP(D1748,'Standard Smelter Names'!$B$3:$E$187,4,FALSE)),"",VLOOKUP(D1748,'Standard Smelter Names'!$B$3:$E$187,4,FALSE))</f>
        <v/>
      </c>
      <c r="G1748" s="189"/>
      <c r="H1748" s="189"/>
      <c r="I1748" s="189"/>
      <c r="J1748" s="189"/>
      <c r="K1748" s="189"/>
      <c r="L1748" s="189"/>
      <c r="M1748" s="189"/>
      <c r="N1748" s="189"/>
      <c r="O1748" s="211"/>
      <c r="P1748" s="210"/>
    </row>
    <row r="1749" spans="2:16" s="191" customFormat="1" ht="15.75" x14ac:dyDescent="0.25">
      <c r="B1749" s="189"/>
      <c r="C1749" s="190"/>
      <c r="D1749" s="190" t="str">
        <f t="shared" si="54"/>
        <v/>
      </c>
      <c r="E1749" s="189" t="str">
        <f t="shared" si="55"/>
        <v/>
      </c>
      <c r="F1749" s="189" t="str">
        <f>IF(ISNA(VLOOKUP(D1749,'Standard Smelter Names'!$B$3:$E$187,4,FALSE)),"",VLOOKUP(D1749,'Standard Smelter Names'!$B$3:$E$187,4,FALSE))</f>
        <v/>
      </c>
      <c r="G1749" s="189"/>
      <c r="H1749" s="189"/>
      <c r="I1749" s="189"/>
      <c r="J1749" s="189"/>
      <c r="K1749" s="189"/>
      <c r="L1749" s="189"/>
      <c r="M1749" s="189"/>
      <c r="N1749" s="189"/>
      <c r="O1749" s="211"/>
      <c r="P1749" s="210"/>
    </row>
    <row r="1750" spans="2:16" s="191" customFormat="1" ht="15.75" x14ac:dyDescent="0.25">
      <c r="B1750" s="189"/>
      <c r="C1750" s="190"/>
      <c r="D1750" s="190" t="str">
        <f t="shared" si="54"/>
        <v/>
      </c>
      <c r="E1750" s="189" t="str">
        <f t="shared" si="55"/>
        <v/>
      </c>
      <c r="F1750" s="189" t="str">
        <f>IF(ISNA(VLOOKUP(D1750,'Standard Smelter Names'!$B$3:$E$187,4,FALSE)),"",VLOOKUP(D1750,'Standard Smelter Names'!$B$3:$E$187,4,FALSE))</f>
        <v/>
      </c>
      <c r="G1750" s="189"/>
      <c r="H1750" s="189"/>
      <c r="I1750" s="189"/>
      <c r="J1750" s="189"/>
      <c r="K1750" s="189"/>
      <c r="L1750" s="189"/>
      <c r="M1750" s="189"/>
      <c r="N1750" s="189"/>
      <c r="O1750" s="211"/>
      <c r="P1750" s="210"/>
    </row>
    <row r="1751" spans="2:16" s="191" customFormat="1" ht="15.75" x14ac:dyDescent="0.25">
      <c r="B1751" s="189"/>
      <c r="C1751" s="190"/>
      <c r="D1751" s="190" t="str">
        <f t="shared" si="54"/>
        <v/>
      </c>
      <c r="E1751" s="189" t="str">
        <f t="shared" si="55"/>
        <v/>
      </c>
      <c r="F1751" s="189" t="str">
        <f>IF(ISNA(VLOOKUP(D1751,'Standard Smelter Names'!$B$3:$E$187,4,FALSE)),"",VLOOKUP(D1751,'Standard Smelter Names'!$B$3:$E$187,4,FALSE))</f>
        <v/>
      </c>
      <c r="G1751" s="189"/>
      <c r="H1751" s="189"/>
      <c r="I1751" s="189"/>
      <c r="J1751" s="189"/>
      <c r="K1751" s="189"/>
      <c r="L1751" s="189"/>
      <c r="M1751" s="189"/>
      <c r="N1751" s="189"/>
      <c r="O1751" s="211"/>
      <c r="P1751" s="210"/>
    </row>
    <row r="1752" spans="2:16" s="191" customFormat="1" ht="15.75" x14ac:dyDescent="0.25">
      <c r="B1752" s="189"/>
      <c r="C1752" s="190"/>
      <c r="D1752" s="190" t="str">
        <f t="shared" si="54"/>
        <v/>
      </c>
      <c r="E1752" s="189" t="str">
        <f t="shared" si="55"/>
        <v/>
      </c>
      <c r="F1752" s="189" t="str">
        <f>IF(ISNA(VLOOKUP(D1752,'Standard Smelter Names'!$B$3:$E$187,4,FALSE)),"",VLOOKUP(D1752,'Standard Smelter Names'!$B$3:$E$187,4,FALSE))</f>
        <v/>
      </c>
      <c r="G1752" s="189"/>
      <c r="H1752" s="189"/>
      <c r="I1752" s="189"/>
      <c r="J1752" s="189"/>
      <c r="K1752" s="189"/>
      <c r="L1752" s="189"/>
      <c r="M1752" s="189"/>
      <c r="N1752" s="189"/>
      <c r="O1752" s="211"/>
      <c r="P1752" s="210"/>
    </row>
    <row r="1753" spans="2:16" s="191" customFormat="1" ht="15.75" x14ac:dyDescent="0.25">
      <c r="B1753" s="189"/>
      <c r="C1753" s="190"/>
      <c r="D1753" s="190" t="str">
        <f t="shared" si="54"/>
        <v/>
      </c>
      <c r="E1753" s="189" t="str">
        <f t="shared" si="55"/>
        <v/>
      </c>
      <c r="F1753" s="189" t="str">
        <f>IF(ISNA(VLOOKUP(D1753,'Standard Smelter Names'!$B$3:$E$187,4,FALSE)),"",VLOOKUP(D1753,'Standard Smelter Names'!$B$3:$E$187,4,FALSE))</f>
        <v/>
      </c>
      <c r="G1753" s="189"/>
      <c r="H1753" s="189"/>
      <c r="I1753" s="189"/>
      <c r="J1753" s="189"/>
      <c r="K1753" s="189"/>
      <c r="L1753" s="189"/>
      <c r="M1753" s="189"/>
      <c r="N1753" s="189"/>
      <c r="O1753" s="211"/>
      <c r="P1753" s="210"/>
    </row>
    <row r="1754" spans="2:16" s="191" customFormat="1" ht="15.75" x14ac:dyDescent="0.25">
      <c r="B1754" s="189"/>
      <c r="C1754" s="190"/>
      <c r="D1754" s="190" t="str">
        <f t="shared" si="54"/>
        <v/>
      </c>
      <c r="E1754" s="189" t="str">
        <f t="shared" si="55"/>
        <v/>
      </c>
      <c r="F1754" s="189" t="str">
        <f>IF(ISNA(VLOOKUP(D1754,'Standard Smelter Names'!$B$3:$E$187,4,FALSE)),"",VLOOKUP(D1754,'Standard Smelter Names'!$B$3:$E$187,4,FALSE))</f>
        <v/>
      </c>
      <c r="G1754" s="189"/>
      <c r="H1754" s="189"/>
      <c r="I1754" s="189"/>
      <c r="J1754" s="189"/>
      <c r="K1754" s="189"/>
      <c r="L1754" s="189"/>
      <c r="M1754" s="189"/>
      <c r="N1754" s="189"/>
      <c r="O1754" s="211"/>
      <c r="P1754" s="210"/>
    </row>
    <row r="1755" spans="2:16" s="191" customFormat="1" ht="15.75" x14ac:dyDescent="0.25">
      <c r="B1755" s="189"/>
      <c r="C1755" s="190"/>
      <c r="D1755" s="190" t="str">
        <f t="shared" si="54"/>
        <v/>
      </c>
      <c r="E1755" s="189" t="str">
        <f t="shared" si="55"/>
        <v/>
      </c>
      <c r="F1755" s="189" t="str">
        <f>IF(ISNA(VLOOKUP(D1755,'Standard Smelter Names'!$B$3:$E$187,4,FALSE)),"",VLOOKUP(D1755,'Standard Smelter Names'!$B$3:$E$187,4,FALSE))</f>
        <v/>
      </c>
      <c r="G1755" s="189"/>
      <c r="H1755" s="189"/>
      <c r="I1755" s="189"/>
      <c r="J1755" s="189"/>
      <c r="K1755" s="189"/>
      <c r="L1755" s="189"/>
      <c r="M1755" s="189"/>
      <c r="N1755" s="189"/>
      <c r="O1755" s="211"/>
      <c r="P1755" s="210"/>
    </row>
    <row r="1756" spans="2:16" s="191" customFormat="1" ht="15.75" x14ac:dyDescent="0.25">
      <c r="B1756" s="189"/>
      <c r="C1756" s="190"/>
      <c r="D1756" s="190" t="str">
        <f t="shared" si="54"/>
        <v/>
      </c>
      <c r="E1756" s="189" t="str">
        <f t="shared" si="55"/>
        <v/>
      </c>
      <c r="F1756" s="189" t="str">
        <f>IF(ISNA(VLOOKUP(D1756,'Standard Smelter Names'!$B$3:$E$187,4,FALSE)),"",VLOOKUP(D1756,'Standard Smelter Names'!$B$3:$E$187,4,FALSE))</f>
        <v/>
      </c>
      <c r="G1756" s="189"/>
      <c r="H1756" s="189"/>
      <c r="I1756" s="189"/>
      <c r="J1756" s="189"/>
      <c r="K1756" s="189"/>
      <c r="L1756" s="189"/>
      <c r="M1756" s="189"/>
      <c r="N1756" s="189"/>
      <c r="O1756" s="211"/>
      <c r="P1756" s="210"/>
    </row>
    <row r="1757" spans="2:16" s="191" customFormat="1" ht="15.75" x14ac:dyDescent="0.25">
      <c r="B1757" s="189"/>
      <c r="C1757" s="190"/>
      <c r="D1757" s="190" t="str">
        <f t="shared" si="54"/>
        <v/>
      </c>
      <c r="E1757" s="189" t="str">
        <f t="shared" si="55"/>
        <v/>
      </c>
      <c r="F1757" s="189" t="str">
        <f>IF(ISNA(VLOOKUP(D1757,'Standard Smelter Names'!$B$3:$E$187,4,FALSE)),"",VLOOKUP(D1757,'Standard Smelter Names'!$B$3:$E$187,4,FALSE))</f>
        <v/>
      </c>
      <c r="G1757" s="189"/>
      <c r="H1757" s="189"/>
      <c r="I1757" s="189"/>
      <c r="J1757" s="189"/>
      <c r="K1757" s="189"/>
      <c r="L1757" s="189"/>
      <c r="M1757" s="189"/>
      <c r="N1757" s="189"/>
      <c r="O1757" s="211"/>
      <c r="P1757" s="210"/>
    </row>
    <row r="1758" spans="2:16" s="191" customFormat="1" ht="15.75" x14ac:dyDescent="0.25">
      <c r="B1758" s="189"/>
      <c r="C1758" s="190"/>
      <c r="D1758" s="190" t="str">
        <f t="shared" si="54"/>
        <v/>
      </c>
      <c r="E1758" s="189" t="str">
        <f t="shared" si="55"/>
        <v/>
      </c>
      <c r="F1758" s="189" t="str">
        <f>IF(ISNA(VLOOKUP(D1758,'Standard Smelter Names'!$B$3:$E$187,4,FALSE)),"",VLOOKUP(D1758,'Standard Smelter Names'!$B$3:$E$187,4,FALSE))</f>
        <v/>
      </c>
      <c r="G1758" s="189"/>
      <c r="H1758" s="189"/>
      <c r="I1758" s="189"/>
      <c r="J1758" s="189"/>
      <c r="K1758" s="189"/>
      <c r="L1758" s="189"/>
      <c r="M1758" s="189"/>
      <c r="N1758" s="189"/>
      <c r="O1758" s="211"/>
      <c r="P1758" s="210"/>
    </row>
    <row r="1759" spans="2:16" s="191" customFormat="1" ht="15.75" x14ac:dyDescent="0.25">
      <c r="B1759" s="189"/>
      <c r="C1759" s="190"/>
      <c r="D1759" s="190" t="str">
        <f t="shared" si="54"/>
        <v/>
      </c>
      <c r="E1759" s="189" t="str">
        <f t="shared" si="55"/>
        <v/>
      </c>
      <c r="F1759" s="189" t="str">
        <f>IF(ISNA(VLOOKUP(D1759,'Standard Smelter Names'!$B$3:$E$187,4,FALSE)),"",VLOOKUP(D1759,'Standard Smelter Names'!$B$3:$E$187,4,FALSE))</f>
        <v/>
      </c>
      <c r="G1759" s="189"/>
      <c r="H1759" s="189"/>
      <c r="I1759" s="189"/>
      <c r="J1759" s="189"/>
      <c r="K1759" s="189"/>
      <c r="L1759" s="189"/>
      <c r="M1759" s="189"/>
      <c r="N1759" s="189"/>
      <c r="O1759" s="211"/>
      <c r="P1759" s="210"/>
    </row>
    <row r="1760" spans="2:16" s="191" customFormat="1" ht="15.75" x14ac:dyDescent="0.25">
      <c r="B1760" s="189"/>
      <c r="C1760" s="190"/>
      <c r="D1760" s="190" t="str">
        <f t="shared" si="54"/>
        <v/>
      </c>
      <c r="E1760" s="189" t="str">
        <f t="shared" si="55"/>
        <v/>
      </c>
      <c r="F1760" s="189" t="str">
        <f>IF(ISNA(VLOOKUP(D1760,'Standard Smelter Names'!$B$3:$E$187,4,FALSE)),"",VLOOKUP(D1760,'Standard Smelter Names'!$B$3:$E$187,4,FALSE))</f>
        <v/>
      </c>
      <c r="G1760" s="189"/>
      <c r="H1760" s="189"/>
      <c r="I1760" s="189"/>
      <c r="J1760" s="189"/>
      <c r="K1760" s="189"/>
      <c r="L1760" s="189"/>
      <c r="M1760" s="189"/>
      <c r="N1760" s="189"/>
      <c r="O1760" s="211"/>
      <c r="P1760" s="210"/>
    </row>
    <row r="1761" spans="2:16" s="191" customFormat="1" ht="15.75" x14ac:dyDescent="0.25">
      <c r="B1761" s="189"/>
      <c r="C1761" s="190"/>
      <c r="D1761" s="190" t="str">
        <f t="shared" si="54"/>
        <v/>
      </c>
      <c r="E1761" s="189" t="str">
        <f t="shared" si="55"/>
        <v/>
      </c>
      <c r="F1761" s="189" t="str">
        <f>IF(ISNA(VLOOKUP(D1761,'Standard Smelter Names'!$B$3:$E$187,4,FALSE)),"",VLOOKUP(D1761,'Standard Smelter Names'!$B$3:$E$187,4,FALSE))</f>
        <v/>
      </c>
      <c r="G1761" s="189"/>
      <c r="H1761" s="189"/>
      <c r="I1761" s="189"/>
      <c r="J1761" s="189"/>
      <c r="K1761" s="189"/>
      <c r="L1761" s="189"/>
      <c r="M1761" s="189"/>
      <c r="N1761" s="189"/>
      <c r="O1761" s="211"/>
      <c r="P1761" s="210"/>
    </row>
    <row r="1762" spans="2:16" s="191" customFormat="1" ht="15.75" x14ac:dyDescent="0.25">
      <c r="B1762" s="189"/>
      <c r="C1762" s="190"/>
      <c r="D1762" s="190" t="str">
        <f t="shared" si="54"/>
        <v/>
      </c>
      <c r="E1762" s="189" t="str">
        <f t="shared" si="55"/>
        <v/>
      </c>
      <c r="F1762" s="189" t="str">
        <f>IF(ISNA(VLOOKUP(D1762,'Standard Smelter Names'!$B$3:$E$187,4,FALSE)),"",VLOOKUP(D1762,'Standard Smelter Names'!$B$3:$E$187,4,FALSE))</f>
        <v/>
      </c>
      <c r="G1762" s="189"/>
      <c r="H1762" s="189"/>
      <c r="I1762" s="189"/>
      <c r="J1762" s="189"/>
      <c r="K1762" s="189"/>
      <c r="L1762" s="189"/>
      <c r="M1762" s="189"/>
      <c r="N1762" s="189"/>
      <c r="O1762" s="211"/>
      <c r="P1762" s="210"/>
    </row>
    <row r="1763" spans="2:16" s="191" customFormat="1" ht="15.75" x14ac:dyDescent="0.25">
      <c r="B1763" s="189"/>
      <c r="C1763" s="190"/>
      <c r="D1763" s="190" t="str">
        <f t="shared" si="54"/>
        <v/>
      </c>
      <c r="E1763" s="189" t="str">
        <f t="shared" si="55"/>
        <v/>
      </c>
      <c r="F1763" s="189" t="str">
        <f>IF(ISNA(VLOOKUP(D1763,'Standard Smelter Names'!$B$3:$E$187,4,FALSE)),"",VLOOKUP(D1763,'Standard Smelter Names'!$B$3:$E$187,4,FALSE))</f>
        <v/>
      </c>
      <c r="G1763" s="189"/>
      <c r="H1763" s="189"/>
      <c r="I1763" s="189"/>
      <c r="J1763" s="189"/>
      <c r="K1763" s="189"/>
      <c r="L1763" s="189"/>
      <c r="M1763" s="189"/>
      <c r="N1763" s="189"/>
      <c r="O1763" s="211"/>
      <c r="P1763" s="210"/>
    </row>
    <row r="1764" spans="2:16" s="191" customFormat="1" ht="15.75" x14ac:dyDescent="0.25">
      <c r="B1764" s="189"/>
      <c r="C1764" s="190"/>
      <c r="D1764" s="190" t="str">
        <f t="shared" si="54"/>
        <v/>
      </c>
      <c r="E1764" s="189" t="str">
        <f t="shared" si="55"/>
        <v/>
      </c>
      <c r="F1764" s="189" t="str">
        <f>IF(ISNA(VLOOKUP(D1764,'Standard Smelter Names'!$B$3:$E$187,4,FALSE)),"",VLOOKUP(D1764,'Standard Smelter Names'!$B$3:$E$187,4,FALSE))</f>
        <v/>
      </c>
      <c r="G1764" s="189"/>
      <c r="H1764" s="189"/>
      <c r="I1764" s="189"/>
      <c r="J1764" s="189"/>
      <c r="K1764" s="189"/>
      <c r="L1764" s="189"/>
      <c r="M1764" s="189"/>
      <c r="N1764" s="189"/>
      <c r="O1764" s="211"/>
      <c r="P1764" s="210"/>
    </row>
    <row r="1765" spans="2:16" s="191" customFormat="1" ht="15.75" x14ac:dyDescent="0.25">
      <c r="B1765" s="189"/>
      <c r="C1765" s="190"/>
      <c r="D1765" s="190" t="str">
        <f t="shared" si="54"/>
        <v/>
      </c>
      <c r="E1765" s="189" t="str">
        <f t="shared" si="55"/>
        <v/>
      </c>
      <c r="F1765" s="189" t="str">
        <f>IF(ISNA(VLOOKUP(D1765,'Standard Smelter Names'!$B$3:$E$187,4,FALSE)),"",VLOOKUP(D1765,'Standard Smelter Names'!$B$3:$E$187,4,FALSE))</f>
        <v/>
      </c>
      <c r="G1765" s="189"/>
      <c r="H1765" s="189"/>
      <c r="I1765" s="189"/>
      <c r="J1765" s="189"/>
      <c r="K1765" s="189"/>
      <c r="L1765" s="189"/>
      <c r="M1765" s="189"/>
      <c r="N1765" s="189"/>
      <c r="O1765" s="211"/>
      <c r="P1765" s="210"/>
    </row>
    <row r="1766" spans="2:16" s="191" customFormat="1" ht="15.75" x14ac:dyDescent="0.25">
      <c r="B1766" s="189"/>
      <c r="C1766" s="190"/>
      <c r="D1766" s="190" t="str">
        <f t="shared" si="54"/>
        <v/>
      </c>
      <c r="E1766" s="189" t="str">
        <f t="shared" si="55"/>
        <v/>
      </c>
      <c r="F1766" s="189" t="str">
        <f>IF(ISNA(VLOOKUP(D1766,'Standard Smelter Names'!$B$3:$E$187,4,FALSE)),"",VLOOKUP(D1766,'Standard Smelter Names'!$B$3:$E$187,4,FALSE))</f>
        <v/>
      </c>
      <c r="G1766" s="189"/>
      <c r="H1766" s="189"/>
      <c r="I1766" s="189"/>
      <c r="J1766" s="189"/>
      <c r="K1766" s="189"/>
      <c r="L1766" s="189"/>
      <c r="M1766" s="189"/>
      <c r="N1766" s="189"/>
      <c r="O1766" s="211"/>
      <c r="P1766" s="210"/>
    </row>
    <row r="1767" spans="2:16" s="191" customFormat="1" ht="15.75" x14ac:dyDescent="0.25">
      <c r="B1767" s="189"/>
      <c r="C1767" s="190"/>
      <c r="D1767" s="190" t="str">
        <f t="shared" si="54"/>
        <v/>
      </c>
      <c r="E1767" s="189" t="str">
        <f t="shared" si="55"/>
        <v/>
      </c>
      <c r="F1767" s="189" t="str">
        <f>IF(ISNA(VLOOKUP(D1767,'Standard Smelter Names'!$B$3:$E$187,4,FALSE)),"",VLOOKUP(D1767,'Standard Smelter Names'!$B$3:$E$187,4,FALSE))</f>
        <v/>
      </c>
      <c r="G1767" s="189"/>
      <c r="H1767" s="189"/>
      <c r="I1767" s="189"/>
      <c r="J1767" s="189"/>
      <c r="K1767" s="189"/>
      <c r="L1767" s="189"/>
      <c r="M1767" s="189"/>
      <c r="N1767" s="189"/>
      <c r="O1767" s="211"/>
      <c r="P1767" s="210"/>
    </row>
    <row r="1768" spans="2:16" s="191" customFormat="1" ht="15.75" x14ac:dyDescent="0.25">
      <c r="B1768" s="189"/>
      <c r="C1768" s="190"/>
      <c r="D1768" s="190" t="str">
        <f t="shared" si="54"/>
        <v/>
      </c>
      <c r="E1768" s="189" t="str">
        <f t="shared" si="55"/>
        <v/>
      </c>
      <c r="F1768" s="189" t="str">
        <f>IF(ISNA(VLOOKUP(D1768,'Standard Smelter Names'!$B$3:$E$187,4,FALSE)),"",VLOOKUP(D1768,'Standard Smelter Names'!$B$3:$E$187,4,FALSE))</f>
        <v/>
      </c>
      <c r="G1768" s="189"/>
      <c r="H1768" s="189"/>
      <c r="I1768" s="189"/>
      <c r="J1768" s="189"/>
      <c r="K1768" s="189"/>
      <c r="L1768" s="189"/>
      <c r="M1768" s="189"/>
      <c r="N1768" s="189"/>
      <c r="O1768" s="211"/>
      <c r="P1768" s="210"/>
    </row>
    <row r="1769" spans="2:16" s="191" customFormat="1" ht="15.75" x14ac:dyDescent="0.25">
      <c r="B1769" s="189"/>
      <c r="C1769" s="190"/>
      <c r="D1769" s="190" t="str">
        <f t="shared" si="54"/>
        <v/>
      </c>
      <c r="E1769" s="189" t="str">
        <f t="shared" si="55"/>
        <v/>
      </c>
      <c r="F1769" s="189" t="str">
        <f>IF(ISNA(VLOOKUP(D1769,'Standard Smelter Names'!$B$3:$E$187,4,FALSE)),"",VLOOKUP(D1769,'Standard Smelter Names'!$B$3:$E$187,4,FALSE))</f>
        <v/>
      </c>
      <c r="G1769" s="189"/>
      <c r="H1769" s="189"/>
      <c r="I1769" s="189"/>
      <c r="J1769" s="189"/>
      <c r="K1769" s="189"/>
      <c r="L1769" s="189"/>
      <c r="M1769" s="189"/>
      <c r="N1769" s="189"/>
      <c r="O1769" s="211"/>
      <c r="P1769" s="210"/>
    </row>
    <row r="1770" spans="2:16" s="191" customFormat="1" ht="15.75" x14ac:dyDescent="0.25">
      <c r="B1770" s="189"/>
      <c r="C1770" s="190"/>
      <c r="D1770" s="190" t="str">
        <f t="shared" si="54"/>
        <v/>
      </c>
      <c r="E1770" s="189" t="str">
        <f t="shared" si="55"/>
        <v/>
      </c>
      <c r="F1770" s="189" t="str">
        <f>IF(ISNA(VLOOKUP(D1770,'Standard Smelter Names'!$B$3:$E$187,4,FALSE)),"",VLOOKUP(D1770,'Standard Smelter Names'!$B$3:$E$187,4,FALSE))</f>
        <v/>
      </c>
      <c r="G1770" s="189"/>
      <c r="H1770" s="189"/>
      <c r="I1770" s="189"/>
      <c r="J1770" s="189"/>
      <c r="K1770" s="189"/>
      <c r="L1770" s="189"/>
      <c r="M1770" s="189"/>
      <c r="N1770" s="189"/>
      <c r="O1770" s="211"/>
      <c r="P1770" s="210"/>
    </row>
    <row r="1771" spans="2:16" s="191" customFormat="1" ht="15.75" x14ac:dyDescent="0.25">
      <c r="B1771" s="189"/>
      <c r="C1771" s="190"/>
      <c r="D1771" s="190" t="str">
        <f t="shared" si="54"/>
        <v/>
      </c>
      <c r="E1771" s="189" t="str">
        <f t="shared" si="55"/>
        <v/>
      </c>
      <c r="F1771" s="189" t="str">
        <f>IF(ISNA(VLOOKUP(D1771,'Standard Smelter Names'!$B$3:$E$187,4,FALSE)),"",VLOOKUP(D1771,'Standard Smelter Names'!$B$3:$E$187,4,FALSE))</f>
        <v/>
      </c>
      <c r="G1771" s="189"/>
      <c r="H1771" s="189"/>
      <c r="I1771" s="189"/>
      <c r="J1771" s="189"/>
      <c r="K1771" s="189"/>
      <c r="L1771" s="189"/>
      <c r="M1771" s="189"/>
      <c r="N1771" s="189"/>
      <c r="O1771" s="211"/>
      <c r="P1771" s="210"/>
    </row>
    <row r="1772" spans="2:16" s="191" customFormat="1" ht="15.75" x14ac:dyDescent="0.25">
      <c r="B1772" s="189"/>
      <c r="C1772" s="190"/>
      <c r="D1772" s="190" t="str">
        <f t="shared" si="54"/>
        <v/>
      </c>
      <c r="E1772" s="189" t="str">
        <f t="shared" si="55"/>
        <v/>
      </c>
      <c r="F1772" s="189" t="str">
        <f>IF(ISNA(VLOOKUP(D1772,'Standard Smelter Names'!$B$3:$E$187,4,FALSE)),"",VLOOKUP(D1772,'Standard Smelter Names'!$B$3:$E$187,4,FALSE))</f>
        <v/>
      </c>
      <c r="G1772" s="189"/>
      <c r="H1772" s="189"/>
      <c r="I1772" s="189"/>
      <c r="J1772" s="189"/>
      <c r="K1772" s="189"/>
      <c r="L1772" s="189"/>
      <c r="M1772" s="189"/>
      <c r="N1772" s="189"/>
      <c r="O1772" s="211"/>
      <c r="P1772" s="210"/>
    </row>
    <row r="1773" spans="2:16" s="191" customFormat="1" ht="15.75" x14ac:dyDescent="0.25">
      <c r="B1773" s="189"/>
      <c r="C1773" s="190"/>
      <c r="D1773" s="190" t="str">
        <f t="shared" si="54"/>
        <v/>
      </c>
      <c r="E1773" s="189" t="str">
        <f t="shared" si="55"/>
        <v/>
      </c>
      <c r="F1773" s="189" t="str">
        <f>IF(ISNA(VLOOKUP(D1773,'Standard Smelter Names'!$B$3:$E$187,4,FALSE)),"",VLOOKUP(D1773,'Standard Smelter Names'!$B$3:$E$187,4,FALSE))</f>
        <v/>
      </c>
      <c r="G1773" s="189"/>
      <c r="H1773" s="189"/>
      <c r="I1773" s="189"/>
      <c r="J1773" s="189"/>
      <c r="K1773" s="189"/>
      <c r="L1773" s="189"/>
      <c r="M1773" s="189"/>
      <c r="N1773" s="189"/>
      <c r="O1773" s="211"/>
      <c r="P1773" s="210"/>
    </row>
    <row r="1774" spans="2:16" s="191" customFormat="1" ht="15.75" x14ac:dyDescent="0.25">
      <c r="B1774" s="189"/>
      <c r="C1774" s="190"/>
      <c r="D1774" s="190" t="str">
        <f t="shared" si="54"/>
        <v/>
      </c>
      <c r="E1774" s="189" t="str">
        <f t="shared" si="55"/>
        <v/>
      </c>
      <c r="F1774" s="189" t="str">
        <f>IF(ISNA(VLOOKUP(D1774,'Standard Smelter Names'!$B$3:$E$187,4,FALSE)),"",VLOOKUP(D1774,'Standard Smelter Names'!$B$3:$E$187,4,FALSE))</f>
        <v/>
      </c>
      <c r="G1774" s="189"/>
      <c r="H1774" s="189"/>
      <c r="I1774" s="189"/>
      <c r="J1774" s="189"/>
      <c r="K1774" s="189"/>
      <c r="L1774" s="189"/>
      <c r="M1774" s="189"/>
      <c r="N1774" s="189"/>
      <c r="O1774" s="211"/>
      <c r="P1774" s="210"/>
    </row>
    <row r="1775" spans="2:16" s="191" customFormat="1" ht="15.75" x14ac:dyDescent="0.25">
      <c r="B1775" s="189"/>
      <c r="C1775" s="190"/>
      <c r="D1775" s="190" t="str">
        <f t="shared" si="54"/>
        <v/>
      </c>
      <c r="E1775" s="189" t="str">
        <f t="shared" si="55"/>
        <v/>
      </c>
      <c r="F1775" s="189" t="str">
        <f>IF(ISNA(VLOOKUP(D1775,'Standard Smelter Names'!$B$3:$E$187,4,FALSE)),"",VLOOKUP(D1775,'Standard Smelter Names'!$B$3:$E$187,4,FALSE))</f>
        <v/>
      </c>
      <c r="G1775" s="189"/>
      <c r="H1775" s="189"/>
      <c r="I1775" s="189"/>
      <c r="J1775" s="189"/>
      <c r="K1775" s="189"/>
      <c r="L1775" s="189"/>
      <c r="M1775" s="189"/>
      <c r="N1775" s="189"/>
      <c r="O1775" s="211"/>
      <c r="P1775" s="210"/>
    </row>
    <row r="1776" spans="2:16" s="191" customFormat="1" ht="15.75" x14ac:dyDescent="0.25">
      <c r="B1776" s="189"/>
      <c r="C1776" s="190"/>
      <c r="D1776" s="190" t="str">
        <f t="shared" si="54"/>
        <v/>
      </c>
      <c r="E1776" s="189" t="str">
        <f t="shared" si="55"/>
        <v/>
      </c>
      <c r="F1776" s="189" t="str">
        <f>IF(ISNA(VLOOKUP(D1776,'Standard Smelter Names'!$B$3:$E$187,4,FALSE)),"",VLOOKUP(D1776,'Standard Smelter Names'!$B$3:$E$187,4,FALSE))</f>
        <v/>
      </c>
      <c r="G1776" s="189"/>
      <c r="H1776" s="189"/>
      <c r="I1776" s="189"/>
      <c r="J1776" s="189"/>
      <c r="K1776" s="189"/>
      <c r="L1776" s="189"/>
      <c r="M1776" s="189"/>
      <c r="N1776" s="189"/>
      <c r="O1776" s="211"/>
      <c r="P1776" s="210"/>
    </row>
    <row r="1777" spans="2:16" s="191" customFormat="1" ht="15.75" x14ac:dyDescent="0.25">
      <c r="B1777" s="189"/>
      <c r="C1777" s="190"/>
      <c r="D1777" s="190" t="str">
        <f t="shared" si="54"/>
        <v/>
      </c>
      <c r="E1777" s="189" t="str">
        <f t="shared" si="55"/>
        <v/>
      </c>
      <c r="F1777" s="189" t="str">
        <f>IF(ISNA(VLOOKUP(D1777,'Standard Smelter Names'!$B$3:$E$187,4,FALSE)),"",VLOOKUP(D1777,'Standard Smelter Names'!$B$3:$E$187,4,FALSE))</f>
        <v/>
      </c>
      <c r="G1777" s="189"/>
      <c r="H1777" s="189"/>
      <c r="I1777" s="189"/>
      <c r="J1777" s="189"/>
      <c r="K1777" s="189"/>
      <c r="L1777" s="189"/>
      <c r="M1777" s="189"/>
      <c r="N1777" s="189"/>
      <c r="O1777" s="211"/>
      <c r="P1777" s="210"/>
    </row>
    <row r="1778" spans="2:16" s="191" customFormat="1" ht="15.75" x14ac:dyDescent="0.25">
      <c r="B1778" s="189"/>
      <c r="C1778" s="190"/>
      <c r="D1778" s="190" t="str">
        <f t="shared" si="54"/>
        <v/>
      </c>
      <c r="E1778" s="189" t="str">
        <f t="shared" si="55"/>
        <v/>
      </c>
      <c r="F1778" s="189" t="str">
        <f>IF(ISNA(VLOOKUP(D1778,'Standard Smelter Names'!$B$3:$E$187,4,FALSE)),"",VLOOKUP(D1778,'Standard Smelter Names'!$B$3:$E$187,4,FALSE))</f>
        <v/>
      </c>
      <c r="G1778" s="189"/>
      <c r="H1778" s="189"/>
      <c r="I1778" s="189"/>
      <c r="J1778" s="189"/>
      <c r="K1778" s="189"/>
      <c r="L1778" s="189"/>
      <c r="M1778" s="189"/>
      <c r="N1778" s="189"/>
      <c r="O1778" s="211"/>
      <c r="P1778" s="210"/>
    </row>
    <row r="1779" spans="2:16" s="191" customFormat="1" ht="15.75" x14ac:dyDescent="0.25">
      <c r="B1779" s="189"/>
      <c r="C1779" s="190"/>
      <c r="D1779" s="190" t="str">
        <f t="shared" si="54"/>
        <v/>
      </c>
      <c r="E1779" s="189" t="str">
        <f t="shared" si="55"/>
        <v/>
      </c>
      <c r="F1779" s="189" t="str">
        <f>IF(ISNA(VLOOKUP(D1779,'Standard Smelter Names'!$B$3:$E$187,4,FALSE)),"",VLOOKUP(D1779,'Standard Smelter Names'!$B$3:$E$187,4,FALSE))</f>
        <v/>
      </c>
      <c r="G1779" s="189"/>
      <c r="H1779" s="189"/>
      <c r="I1779" s="189"/>
      <c r="J1779" s="189"/>
      <c r="K1779" s="189"/>
      <c r="L1779" s="189"/>
      <c r="M1779" s="189"/>
      <c r="N1779" s="189"/>
      <c r="O1779" s="211"/>
      <c r="P1779" s="210"/>
    </row>
    <row r="1780" spans="2:16" s="191" customFormat="1" ht="15.75" x14ac:dyDescent="0.25">
      <c r="B1780" s="189"/>
      <c r="C1780" s="190"/>
      <c r="D1780" s="190" t="str">
        <f t="shared" si="54"/>
        <v/>
      </c>
      <c r="E1780" s="189" t="str">
        <f t="shared" si="55"/>
        <v/>
      </c>
      <c r="F1780" s="189" t="str">
        <f>IF(ISNA(VLOOKUP(D1780,'Standard Smelter Names'!$B$3:$E$187,4,FALSE)),"",VLOOKUP(D1780,'Standard Smelter Names'!$B$3:$E$187,4,FALSE))</f>
        <v/>
      </c>
      <c r="G1780" s="189"/>
      <c r="H1780" s="189"/>
      <c r="I1780" s="189"/>
      <c r="J1780" s="189"/>
      <c r="K1780" s="189"/>
      <c r="L1780" s="189"/>
      <c r="M1780" s="189"/>
      <c r="N1780" s="189"/>
      <c r="O1780" s="211"/>
      <c r="P1780" s="210"/>
    </row>
    <row r="1781" spans="2:16" s="191" customFormat="1" ht="15.75" x14ac:dyDescent="0.25">
      <c r="B1781" s="189"/>
      <c r="C1781" s="190"/>
      <c r="D1781" s="190" t="str">
        <f t="shared" si="54"/>
        <v/>
      </c>
      <c r="E1781" s="189" t="str">
        <f t="shared" si="55"/>
        <v/>
      </c>
      <c r="F1781" s="189" t="str">
        <f>IF(ISNA(VLOOKUP(D1781,'Standard Smelter Names'!$B$3:$E$187,4,FALSE)),"",VLOOKUP(D1781,'Standard Smelter Names'!$B$3:$E$187,4,FALSE))</f>
        <v/>
      </c>
      <c r="G1781" s="189"/>
      <c r="H1781" s="189"/>
      <c r="I1781" s="189"/>
      <c r="J1781" s="189"/>
      <c r="K1781" s="189"/>
      <c r="L1781" s="189"/>
      <c r="M1781" s="189"/>
      <c r="N1781" s="189"/>
      <c r="O1781" s="211"/>
      <c r="P1781" s="210"/>
    </row>
    <row r="1782" spans="2:16" s="191" customFormat="1" ht="15.75" x14ac:dyDescent="0.25">
      <c r="B1782" s="189"/>
      <c r="C1782" s="190"/>
      <c r="D1782" s="190" t="str">
        <f t="shared" si="54"/>
        <v/>
      </c>
      <c r="E1782" s="189" t="str">
        <f t="shared" si="55"/>
        <v/>
      </c>
      <c r="F1782" s="189" t="str">
        <f>IF(ISNA(VLOOKUP(D1782,'Standard Smelter Names'!$B$3:$E$187,4,FALSE)),"",VLOOKUP(D1782,'Standard Smelter Names'!$B$3:$E$187,4,FALSE))</f>
        <v/>
      </c>
      <c r="G1782" s="189"/>
      <c r="H1782" s="189"/>
      <c r="I1782" s="189"/>
      <c r="J1782" s="189"/>
      <c r="K1782" s="189"/>
      <c r="L1782" s="189"/>
      <c r="M1782" s="189"/>
      <c r="N1782" s="189"/>
      <c r="O1782" s="211"/>
      <c r="P1782" s="210"/>
    </row>
    <row r="1783" spans="2:16" s="191" customFormat="1" ht="15.75" x14ac:dyDescent="0.25">
      <c r="B1783" s="189"/>
      <c r="C1783" s="190"/>
      <c r="D1783" s="190" t="str">
        <f t="shared" si="54"/>
        <v/>
      </c>
      <c r="E1783" s="189" t="str">
        <f t="shared" si="55"/>
        <v/>
      </c>
      <c r="F1783" s="189" t="str">
        <f>IF(ISNA(VLOOKUP(D1783,'Standard Smelter Names'!$B$3:$E$187,4,FALSE)),"",VLOOKUP(D1783,'Standard Smelter Names'!$B$3:$E$187,4,FALSE))</f>
        <v/>
      </c>
      <c r="G1783" s="189"/>
      <c r="H1783" s="189"/>
      <c r="I1783" s="189"/>
      <c r="J1783" s="189"/>
      <c r="K1783" s="189"/>
      <c r="L1783" s="189"/>
      <c r="M1783" s="189"/>
      <c r="N1783" s="189"/>
      <c r="O1783" s="211"/>
      <c r="P1783" s="210"/>
    </row>
    <row r="1784" spans="2:16" s="191" customFormat="1" ht="15.75" x14ac:dyDescent="0.25">
      <c r="B1784" s="189"/>
      <c r="C1784" s="190"/>
      <c r="D1784" s="190" t="str">
        <f t="shared" si="54"/>
        <v/>
      </c>
      <c r="E1784" s="189" t="str">
        <f t="shared" si="55"/>
        <v/>
      </c>
      <c r="F1784" s="189" t="str">
        <f>IF(ISNA(VLOOKUP(D1784,'Standard Smelter Names'!$B$3:$E$187,4,FALSE)),"",VLOOKUP(D1784,'Standard Smelter Names'!$B$3:$E$187,4,FALSE))</f>
        <v/>
      </c>
      <c r="G1784" s="189"/>
      <c r="H1784" s="189"/>
      <c r="I1784" s="189"/>
      <c r="J1784" s="189"/>
      <c r="K1784" s="189"/>
      <c r="L1784" s="189"/>
      <c r="M1784" s="189"/>
      <c r="N1784" s="189"/>
      <c r="O1784" s="211"/>
      <c r="P1784" s="210"/>
    </row>
    <row r="1785" spans="2:16" s="191" customFormat="1" ht="15.75" x14ac:dyDescent="0.25">
      <c r="B1785" s="189"/>
      <c r="C1785" s="190"/>
      <c r="D1785" s="190" t="str">
        <f t="shared" si="54"/>
        <v/>
      </c>
      <c r="E1785" s="189" t="str">
        <f t="shared" si="55"/>
        <v/>
      </c>
      <c r="F1785" s="189" t="str">
        <f>IF(ISNA(VLOOKUP(D1785,'Standard Smelter Names'!$B$3:$E$187,4,FALSE)),"",VLOOKUP(D1785,'Standard Smelter Names'!$B$3:$E$187,4,FALSE))</f>
        <v/>
      </c>
      <c r="G1785" s="189"/>
      <c r="H1785" s="189"/>
      <c r="I1785" s="189"/>
      <c r="J1785" s="189"/>
      <c r="K1785" s="189"/>
      <c r="L1785" s="189"/>
      <c r="M1785" s="189"/>
      <c r="N1785" s="189"/>
      <c r="O1785" s="211"/>
      <c r="P1785" s="210"/>
    </row>
    <row r="1786" spans="2:16" s="191" customFormat="1" ht="15.75" x14ac:dyDescent="0.25">
      <c r="B1786" s="189"/>
      <c r="C1786" s="190"/>
      <c r="D1786" s="190" t="str">
        <f t="shared" si="54"/>
        <v/>
      </c>
      <c r="E1786" s="189" t="str">
        <f t="shared" si="55"/>
        <v/>
      </c>
      <c r="F1786" s="189" t="str">
        <f>IF(ISNA(VLOOKUP(D1786,'Standard Smelter Names'!$B$3:$E$187,4,FALSE)),"",VLOOKUP(D1786,'Standard Smelter Names'!$B$3:$E$187,4,FALSE))</f>
        <v/>
      </c>
      <c r="G1786" s="189"/>
      <c r="H1786" s="189"/>
      <c r="I1786" s="189"/>
      <c r="J1786" s="189"/>
      <c r="K1786" s="189"/>
      <c r="L1786" s="189"/>
      <c r="M1786" s="189"/>
      <c r="N1786" s="189"/>
      <c r="O1786" s="211"/>
      <c r="P1786" s="210"/>
    </row>
    <row r="1787" spans="2:16" s="191" customFormat="1" ht="15.75" x14ac:dyDescent="0.25">
      <c r="B1787" s="189"/>
      <c r="C1787" s="190"/>
      <c r="D1787" s="190" t="str">
        <f t="shared" si="54"/>
        <v/>
      </c>
      <c r="E1787" s="189" t="str">
        <f t="shared" si="55"/>
        <v/>
      </c>
      <c r="F1787" s="189" t="str">
        <f>IF(ISNA(VLOOKUP(D1787,'Standard Smelter Names'!$B$3:$E$187,4,FALSE)),"",VLOOKUP(D1787,'Standard Smelter Names'!$B$3:$E$187,4,FALSE))</f>
        <v/>
      </c>
      <c r="G1787" s="189"/>
      <c r="H1787" s="189"/>
      <c r="I1787" s="189"/>
      <c r="J1787" s="189"/>
      <c r="K1787" s="189"/>
      <c r="L1787" s="189"/>
      <c r="M1787" s="189"/>
      <c r="N1787" s="189"/>
      <c r="O1787" s="211"/>
      <c r="P1787" s="210"/>
    </row>
    <row r="1788" spans="2:16" s="191" customFormat="1" ht="15.75" x14ac:dyDescent="0.25">
      <c r="B1788" s="189"/>
      <c r="C1788" s="190"/>
      <c r="D1788" s="190" t="str">
        <f t="shared" si="54"/>
        <v/>
      </c>
      <c r="E1788" s="189" t="str">
        <f t="shared" si="55"/>
        <v/>
      </c>
      <c r="F1788" s="189" t="str">
        <f>IF(ISNA(VLOOKUP(D1788,'Standard Smelter Names'!$B$3:$E$187,4,FALSE)),"",VLOOKUP(D1788,'Standard Smelter Names'!$B$3:$E$187,4,FALSE))</f>
        <v/>
      </c>
      <c r="G1788" s="189"/>
      <c r="H1788" s="189"/>
      <c r="I1788" s="189"/>
      <c r="J1788" s="189"/>
      <c r="K1788" s="189"/>
      <c r="L1788" s="189"/>
      <c r="M1788" s="189"/>
      <c r="N1788" s="189"/>
      <c r="O1788" s="211"/>
      <c r="P1788" s="210"/>
    </row>
    <row r="1789" spans="2:16" s="191" customFormat="1" ht="15.75" x14ac:dyDescent="0.25">
      <c r="B1789" s="189"/>
      <c r="C1789" s="190"/>
      <c r="D1789" s="190" t="str">
        <f t="shared" si="54"/>
        <v/>
      </c>
      <c r="E1789" s="189" t="str">
        <f t="shared" si="55"/>
        <v/>
      </c>
      <c r="F1789" s="189" t="str">
        <f>IF(ISNA(VLOOKUP(D1789,'Standard Smelter Names'!$B$3:$E$187,4,FALSE)),"",VLOOKUP(D1789,'Standard Smelter Names'!$B$3:$E$187,4,FALSE))</f>
        <v/>
      </c>
      <c r="G1789" s="189"/>
      <c r="H1789" s="189"/>
      <c r="I1789" s="189"/>
      <c r="J1789" s="189"/>
      <c r="K1789" s="189"/>
      <c r="L1789" s="189"/>
      <c r="M1789" s="189"/>
      <c r="N1789" s="189"/>
      <c r="O1789" s="211"/>
      <c r="P1789" s="210"/>
    </row>
    <row r="1790" spans="2:16" s="191" customFormat="1" ht="15.75" x14ac:dyDescent="0.25">
      <c r="B1790" s="189"/>
      <c r="C1790" s="190"/>
      <c r="D1790" s="190" t="str">
        <f t="shared" si="54"/>
        <v/>
      </c>
      <c r="E1790" s="189" t="str">
        <f t="shared" si="55"/>
        <v/>
      </c>
      <c r="F1790" s="189" t="str">
        <f>IF(ISNA(VLOOKUP(D1790,'Standard Smelter Names'!$B$3:$E$187,4,FALSE)),"",VLOOKUP(D1790,'Standard Smelter Names'!$B$3:$E$187,4,FALSE))</f>
        <v/>
      </c>
      <c r="G1790" s="189"/>
      <c r="H1790" s="189"/>
      <c r="I1790" s="189"/>
      <c r="J1790" s="189"/>
      <c r="K1790" s="189"/>
      <c r="L1790" s="189"/>
      <c r="M1790" s="189"/>
      <c r="N1790" s="189"/>
      <c r="O1790" s="211"/>
      <c r="P1790" s="210"/>
    </row>
    <row r="1791" spans="2:16" s="191" customFormat="1" ht="15.75" x14ac:dyDescent="0.25">
      <c r="B1791" s="189"/>
      <c r="C1791" s="190"/>
      <c r="D1791" s="190" t="str">
        <f t="shared" si="54"/>
        <v/>
      </c>
      <c r="E1791" s="189" t="str">
        <f t="shared" si="55"/>
        <v/>
      </c>
      <c r="F1791" s="189" t="str">
        <f>IF(ISNA(VLOOKUP(D1791,'Standard Smelter Names'!$B$3:$E$187,4,FALSE)),"",VLOOKUP(D1791,'Standard Smelter Names'!$B$3:$E$187,4,FALSE))</f>
        <v/>
      </c>
      <c r="G1791" s="189"/>
      <c r="H1791" s="189"/>
      <c r="I1791" s="189"/>
      <c r="J1791" s="189"/>
      <c r="K1791" s="189"/>
      <c r="L1791" s="189"/>
      <c r="M1791" s="189"/>
      <c r="N1791" s="189"/>
      <c r="O1791" s="211"/>
      <c r="P1791" s="210"/>
    </row>
    <row r="1792" spans="2:16" s="191" customFormat="1" ht="15.75" x14ac:dyDescent="0.25">
      <c r="B1792" s="189"/>
      <c r="C1792" s="190"/>
      <c r="D1792" s="190" t="str">
        <f t="shared" si="54"/>
        <v/>
      </c>
      <c r="E1792" s="189" t="str">
        <f t="shared" si="55"/>
        <v/>
      </c>
      <c r="F1792" s="189" t="str">
        <f>IF(ISNA(VLOOKUP(D1792,'Standard Smelter Names'!$B$3:$E$187,4,FALSE)),"",VLOOKUP(D1792,'Standard Smelter Names'!$B$3:$E$187,4,FALSE))</f>
        <v/>
      </c>
      <c r="G1792" s="189"/>
      <c r="H1792" s="189"/>
      <c r="I1792" s="189"/>
      <c r="J1792" s="189"/>
      <c r="K1792" s="189"/>
      <c r="L1792" s="189"/>
      <c r="M1792" s="189"/>
      <c r="N1792" s="189"/>
      <c r="O1792" s="211"/>
      <c r="P1792" s="210"/>
    </row>
    <row r="1793" spans="2:16" s="191" customFormat="1" ht="15.75" x14ac:dyDescent="0.25">
      <c r="B1793" s="189"/>
      <c r="C1793" s="190"/>
      <c r="D1793" s="190" t="str">
        <f t="shared" si="54"/>
        <v/>
      </c>
      <c r="E1793" s="189" t="str">
        <f t="shared" si="55"/>
        <v/>
      </c>
      <c r="F1793" s="189" t="str">
        <f>IF(ISNA(VLOOKUP(D1793,'Standard Smelter Names'!$B$3:$E$187,4,FALSE)),"",VLOOKUP(D1793,'Standard Smelter Names'!$B$3:$E$187,4,FALSE))</f>
        <v/>
      </c>
      <c r="G1793" s="189"/>
      <c r="H1793" s="189"/>
      <c r="I1793" s="189"/>
      <c r="J1793" s="189"/>
      <c r="K1793" s="189"/>
      <c r="L1793" s="189"/>
      <c r="M1793" s="189"/>
      <c r="N1793" s="189"/>
      <c r="O1793" s="211"/>
      <c r="P1793" s="210"/>
    </row>
    <row r="1794" spans="2:16" s="191" customFormat="1" ht="15.75" x14ac:dyDescent="0.25">
      <c r="B1794" s="189"/>
      <c r="C1794" s="190"/>
      <c r="D1794" s="190" t="str">
        <f t="shared" si="54"/>
        <v/>
      </c>
      <c r="E1794" s="189" t="str">
        <f t="shared" si="55"/>
        <v/>
      </c>
      <c r="F1794" s="189" t="str">
        <f>IF(ISNA(VLOOKUP(D1794,'Standard Smelter Names'!$B$3:$E$187,4,FALSE)),"",VLOOKUP(D1794,'Standard Smelter Names'!$B$3:$E$187,4,FALSE))</f>
        <v/>
      </c>
      <c r="G1794" s="189"/>
      <c r="H1794" s="189"/>
      <c r="I1794" s="189"/>
      <c r="J1794" s="189"/>
      <c r="K1794" s="189"/>
      <c r="L1794" s="189"/>
      <c r="M1794" s="189"/>
      <c r="N1794" s="189"/>
      <c r="O1794" s="211"/>
      <c r="P1794" s="210"/>
    </row>
    <row r="1795" spans="2:16" s="191" customFormat="1" ht="15.75" x14ac:dyDescent="0.25">
      <c r="B1795" s="189"/>
      <c r="C1795" s="190"/>
      <c r="D1795" s="190" t="str">
        <f t="shared" si="54"/>
        <v/>
      </c>
      <c r="E1795" s="189" t="str">
        <f t="shared" si="55"/>
        <v/>
      </c>
      <c r="F1795" s="189" t="str">
        <f>IF(ISNA(VLOOKUP(D1795,'Standard Smelter Names'!$B$3:$E$187,4,FALSE)),"",VLOOKUP(D1795,'Standard Smelter Names'!$B$3:$E$187,4,FALSE))</f>
        <v/>
      </c>
      <c r="G1795" s="189"/>
      <c r="H1795" s="189"/>
      <c r="I1795" s="189"/>
      <c r="J1795" s="189"/>
      <c r="K1795" s="189"/>
      <c r="L1795" s="189"/>
      <c r="M1795" s="189"/>
      <c r="N1795" s="189"/>
      <c r="O1795" s="211"/>
      <c r="P1795" s="210"/>
    </row>
    <row r="1796" spans="2:16" s="191" customFormat="1" ht="15.75" x14ac:dyDescent="0.25">
      <c r="B1796" s="189"/>
      <c r="C1796" s="190"/>
      <c r="D1796" s="190" t="str">
        <f t="shared" si="54"/>
        <v/>
      </c>
      <c r="E1796" s="189" t="str">
        <f t="shared" si="55"/>
        <v/>
      </c>
      <c r="F1796" s="189" t="str">
        <f>IF(ISNA(VLOOKUP(D1796,'Standard Smelter Names'!$B$3:$E$187,4,FALSE)),"",VLOOKUP(D1796,'Standard Smelter Names'!$B$3:$E$187,4,FALSE))</f>
        <v/>
      </c>
      <c r="G1796" s="189"/>
      <c r="H1796" s="189"/>
      <c r="I1796" s="189"/>
      <c r="J1796" s="189"/>
      <c r="K1796" s="189"/>
      <c r="L1796" s="189"/>
      <c r="M1796" s="189"/>
      <c r="N1796" s="189"/>
      <c r="O1796" s="211"/>
      <c r="P1796" s="210"/>
    </row>
    <row r="1797" spans="2:16" s="191" customFormat="1" ht="15.75" x14ac:dyDescent="0.25">
      <c r="B1797" s="189"/>
      <c r="C1797" s="190"/>
      <c r="D1797" s="190" t="str">
        <f t="shared" ref="D1797:D1860" si="56">IF(ISNA(VLOOKUP(C1797,$G$2525:$I$2929,3,FALSE)),"",VLOOKUP(C1797,$G$2525:$I$2929,3,FALSE))</f>
        <v/>
      </c>
      <c r="E1797" s="189" t="str">
        <f t="shared" ref="E1797:E1860" si="57">IF(ISNA(VLOOKUP(C1797,$G$2525:$I$2929,2,FALSE)),"",VLOOKUP(C1797,$G$2525:$I$2929,2,FALSE))</f>
        <v/>
      </c>
      <c r="F1797" s="189" t="str">
        <f>IF(ISNA(VLOOKUP(D1797,'Standard Smelter Names'!$B$3:$E$187,4,FALSE)),"",VLOOKUP(D1797,'Standard Smelter Names'!$B$3:$E$187,4,FALSE))</f>
        <v/>
      </c>
      <c r="G1797" s="189"/>
      <c r="H1797" s="189"/>
      <c r="I1797" s="189"/>
      <c r="J1797" s="189"/>
      <c r="K1797" s="189"/>
      <c r="L1797" s="189"/>
      <c r="M1797" s="189"/>
      <c r="N1797" s="189"/>
      <c r="O1797" s="211"/>
      <c r="P1797" s="210"/>
    </row>
    <row r="1798" spans="2:16" s="191" customFormat="1" ht="15.75" x14ac:dyDescent="0.25">
      <c r="B1798" s="189"/>
      <c r="C1798" s="190"/>
      <c r="D1798" s="190" t="str">
        <f t="shared" si="56"/>
        <v/>
      </c>
      <c r="E1798" s="189" t="str">
        <f t="shared" si="57"/>
        <v/>
      </c>
      <c r="F1798" s="189" t="str">
        <f>IF(ISNA(VLOOKUP(D1798,'Standard Smelter Names'!$B$3:$E$187,4,FALSE)),"",VLOOKUP(D1798,'Standard Smelter Names'!$B$3:$E$187,4,FALSE))</f>
        <v/>
      </c>
      <c r="G1798" s="189"/>
      <c r="H1798" s="189"/>
      <c r="I1798" s="189"/>
      <c r="J1798" s="189"/>
      <c r="K1798" s="189"/>
      <c r="L1798" s="189"/>
      <c r="M1798" s="189"/>
      <c r="N1798" s="189"/>
      <c r="O1798" s="211"/>
      <c r="P1798" s="210"/>
    </row>
    <row r="1799" spans="2:16" s="191" customFormat="1" ht="15.75" x14ac:dyDescent="0.25">
      <c r="B1799" s="189"/>
      <c r="C1799" s="190"/>
      <c r="D1799" s="190" t="str">
        <f t="shared" si="56"/>
        <v/>
      </c>
      <c r="E1799" s="189" t="str">
        <f t="shared" si="57"/>
        <v/>
      </c>
      <c r="F1799" s="189" t="str">
        <f>IF(ISNA(VLOOKUP(D1799,'Standard Smelter Names'!$B$3:$E$187,4,FALSE)),"",VLOOKUP(D1799,'Standard Smelter Names'!$B$3:$E$187,4,FALSE))</f>
        <v/>
      </c>
      <c r="G1799" s="189"/>
      <c r="H1799" s="189"/>
      <c r="I1799" s="189"/>
      <c r="J1799" s="189"/>
      <c r="K1799" s="189"/>
      <c r="L1799" s="189"/>
      <c r="M1799" s="189"/>
      <c r="N1799" s="189"/>
      <c r="O1799" s="211"/>
      <c r="P1799" s="210"/>
    </row>
    <row r="1800" spans="2:16" s="191" customFormat="1" ht="15.75" x14ac:dyDescent="0.25">
      <c r="B1800" s="189"/>
      <c r="C1800" s="190"/>
      <c r="D1800" s="190" t="str">
        <f t="shared" si="56"/>
        <v/>
      </c>
      <c r="E1800" s="189" t="str">
        <f t="shared" si="57"/>
        <v/>
      </c>
      <c r="F1800" s="189" t="str">
        <f>IF(ISNA(VLOOKUP(D1800,'Standard Smelter Names'!$B$3:$E$187,4,FALSE)),"",VLOOKUP(D1800,'Standard Smelter Names'!$B$3:$E$187,4,FALSE))</f>
        <v/>
      </c>
      <c r="G1800" s="189"/>
      <c r="H1800" s="189"/>
      <c r="I1800" s="189"/>
      <c r="J1800" s="189"/>
      <c r="K1800" s="189"/>
      <c r="L1800" s="189"/>
      <c r="M1800" s="189"/>
      <c r="N1800" s="189"/>
      <c r="O1800" s="211"/>
      <c r="P1800" s="210"/>
    </row>
    <row r="1801" spans="2:16" s="191" customFormat="1" ht="15.75" x14ac:dyDescent="0.25">
      <c r="B1801" s="189"/>
      <c r="C1801" s="190"/>
      <c r="D1801" s="190" t="str">
        <f t="shared" si="56"/>
        <v/>
      </c>
      <c r="E1801" s="189" t="str">
        <f t="shared" si="57"/>
        <v/>
      </c>
      <c r="F1801" s="189" t="str">
        <f>IF(ISNA(VLOOKUP(D1801,'Standard Smelter Names'!$B$3:$E$187,4,FALSE)),"",VLOOKUP(D1801,'Standard Smelter Names'!$B$3:$E$187,4,FALSE))</f>
        <v/>
      </c>
      <c r="G1801" s="189"/>
      <c r="H1801" s="189"/>
      <c r="I1801" s="189"/>
      <c r="J1801" s="189"/>
      <c r="K1801" s="189"/>
      <c r="L1801" s="189"/>
      <c r="M1801" s="189"/>
      <c r="N1801" s="189"/>
      <c r="O1801" s="211"/>
      <c r="P1801" s="210"/>
    </row>
    <row r="1802" spans="2:16" s="191" customFormat="1" ht="15.75" x14ac:dyDescent="0.25">
      <c r="B1802" s="189"/>
      <c r="C1802" s="190"/>
      <c r="D1802" s="190" t="str">
        <f t="shared" si="56"/>
        <v/>
      </c>
      <c r="E1802" s="189" t="str">
        <f t="shared" si="57"/>
        <v/>
      </c>
      <c r="F1802" s="189" t="str">
        <f>IF(ISNA(VLOOKUP(D1802,'Standard Smelter Names'!$B$3:$E$187,4,FALSE)),"",VLOOKUP(D1802,'Standard Smelter Names'!$B$3:$E$187,4,FALSE))</f>
        <v/>
      </c>
      <c r="G1802" s="189"/>
      <c r="H1802" s="189"/>
      <c r="I1802" s="189"/>
      <c r="J1802" s="189"/>
      <c r="K1802" s="189"/>
      <c r="L1802" s="189"/>
      <c r="M1802" s="189"/>
      <c r="N1802" s="189"/>
      <c r="O1802" s="211"/>
      <c r="P1802" s="210"/>
    </row>
    <row r="1803" spans="2:16" s="191" customFormat="1" ht="15.75" x14ac:dyDescent="0.25">
      <c r="B1803" s="189"/>
      <c r="C1803" s="190"/>
      <c r="D1803" s="190" t="str">
        <f t="shared" si="56"/>
        <v/>
      </c>
      <c r="E1803" s="189" t="str">
        <f t="shared" si="57"/>
        <v/>
      </c>
      <c r="F1803" s="189" t="str">
        <f>IF(ISNA(VLOOKUP(D1803,'Standard Smelter Names'!$B$3:$E$187,4,FALSE)),"",VLOOKUP(D1803,'Standard Smelter Names'!$B$3:$E$187,4,FALSE))</f>
        <v/>
      </c>
      <c r="G1803" s="189"/>
      <c r="H1803" s="189"/>
      <c r="I1803" s="189"/>
      <c r="J1803" s="189"/>
      <c r="K1803" s="189"/>
      <c r="L1803" s="189"/>
      <c r="M1803" s="189"/>
      <c r="N1803" s="189"/>
      <c r="O1803" s="211"/>
      <c r="P1803" s="210"/>
    </row>
    <row r="1804" spans="2:16" s="191" customFormat="1" ht="15.75" x14ac:dyDescent="0.25">
      <c r="B1804" s="189"/>
      <c r="C1804" s="190"/>
      <c r="D1804" s="190" t="str">
        <f t="shared" si="56"/>
        <v/>
      </c>
      <c r="E1804" s="189" t="str">
        <f t="shared" si="57"/>
        <v/>
      </c>
      <c r="F1804" s="189" t="str">
        <f>IF(ISNA(VLOOKUP(D1804,'Standard Smelter Names'!$B$3:$E$187,4,FALSE)),"",VLOOKUP(D1804,'Standard Smelter Names'!$B$3:$E$187,4,FALSE))</f>
        <v/>
      </c>
      <c r="G1804" s="189"/>
      <c r="H1804" s="189"/>
      <c r="I1804" s="189"/>
      <c r="J1804" s="189"/>
      <c r="K1804" s="189"/>
      <c r="L1804" s="189"/>
      <c r="M1804" s="189"/>
      <c r="N1804" s="189"/>
      <c r="O1804" s="211"/>
      <c r="P1804" s="210"/>
    </row>
    <row r="1805" spans="2:16" s="191" customFormat="1" ht="15.75" x14ac:dyDescent="0.25">
      <c r="B1805" s="189"/>
      <c r="C1805" s="190"/>
      <c r="D1805" s="190" t="str">
        <f t="shared" si="56"/>
        <v/>
      </c>
      <c r="E1805" s="189" t="str">
        <f t="shared" si="57"/>
        <v/>
      </c>
      <c r="F1805" s="189" t="str">
        <f>IF(ISNA(VLOOKUP(D1805,'Standard Smelter Names'!$B$3:$E$187,4,FALSE)),"",VLOOKUP(D1805,'Standard Smelter Names'!$B$3:$E$187,4,FALSE))</f>
        <v/>
      </c>
      <c r="G1805" s="189"/>
      <c r="H1805" s="189"/>
      <c r="I1805" s="189"/>
      <c r="J1805" s="189"/>
      <c r="K1805" s="189"/>
      <c r="L1805" s="189"/>
      <c r="M1805" s="189"/>
      <c r="N1805" s="189"/>
      <c r="O1805" s="211"/>
      <c r="P1805" s="210"/>
    </row>
    <row r="1806" spans="2:16" s="191" customFormat="1" ht="15.75" x14ac:dyDescent="0.25">
      <c r="B1806" s="189"/>
      <c r="C1806" s="190"/>
      <c r="D1806" s="190" t="str">
        <f t="shared" si="56"/>
        <v/>
      </c>
      <c r="E1806" s="189" t="str">
        <f t="shared" si="57"/>
        <v/>
      </c>
      <c r="F1806" s="189" t="str">
        <f>IF(ISNA(VLOOKUP(D1806,'Standard Smelter Names'!$B$3:$E$187,4,FALSE)),"",VLOOKUP(D1806,'Standard Smelter Names'!$B$3:$E$187,4,FALSE))</f>
        <v/>
      </c>
      <c r="G1806" s="189"/>
      <c r="H1806" s="189"/>
      <c r="I1806" s="189"/>
      <c r="J1806" s="189"/>
      <c r="K1806" s="189"/>
      <c r="L1806" s="189"/>
      <c r="M1806" s="189"/>
      <c r="N1806" s="189"/>
      <c r="O1806" s="211"/>
      <c r="P1806" s="210"/>
    </row>
    <row r="1807" spans="2:16" s="191" customFormat="1" ht="15.75" x14ac:dyDescent="0.25">
      <c r="B1807" s="189"/>
      <c r="C1807" s="190"/>
      <c r="D1807" s="190" t="str">
        <f t="shared" si="56"/>
        <v/>
      </c>
      <c r="E1807" s="189" t="str">
        <f t="shared" si="57"/>
        <v/>
      </c>
      <c r="F1807" s="189" t="str">
        <f>IF(ISNA(VLOOKUP(D1807,'Standard Smelter Names'!$B$3:$E$187,4,FALSE)),"",VLOOKUP(D1807,'Standard Smelter Names'!$B$3:$E$187,4,FALSE))</f>
        <v/>
      </c>
      <c r="G1807" s="189"/>
      <c r="H1807" s="189"/>
      <c r="I1807" s="189"/>
      <c r="J1807" s="189"/>
      <c r="K1807" s="189"/>
      <c r="L1807" s="189"/>
      <c r="M1807" s="189"/>
      <c r="N1807" s="189"/>
      <c r="O1807" s="211"/>
      <c r="P1807" s="210"/>
    </row>
    <row r="1808" spans="2:16" s="191" customFormat="1" ht="15.75" x14ac:dyDescent="0.25">
      <c r="B1808" s="189"/>
      <c r="C1808" s="190"/>
      <c r="D1808" s="190" t="str">
        <f t="shared" si="56"/>
        <v/>
      </c>
      <c r="E1808" s="189" t="str">
        <f t="shared" si="57"/>
        <v/>
      </c>
      <c r="F1808" s="189" t="str">
        <f>IF(ISNA(VLOOKUP(D1808,'Standard Smelter Names'!$B$3:$E$187,4,FALSE)),"",VLOOKUP(D1808,'Standard Smelter Names'!$B$3:$E$187,4,FALSE))</f>
        <v/>
      </c>
      <c r="G1808" s="189"/>
      <c r="H1808" s="189"/>
      <c r="I1808" s="189"/>
      <c r="J1808" s="189"/>
      <c r="K1808" s="189"/>
      <c r="L1808" s="189"/>
      <c r="M1808" s="189"/>
      <c r="N1808" s="189"/>
      <c r="O1808" s="211"/>
      <c r="P1808" s="210"/>
    </row>
    <row r="1809" spans="2:16" s="191" customFormat="1" ht="15.75" x14ac:dyDescent="0.25">
      <c r="B1809" s="189"/>
      <c r="C1809" s="190"/>
      <c r="D1809" s="190" t="str">
        <f t="shared" si="56"/>
        <v/>
      </c>
      <c r="E1809" s="189" t="str">
        <f t="shared" si="57"/>
        <v/>
      </c>
      <c r="F1809" s="189" t="str">
        <f>IF(ISNA(VLOOKUP(D1809,'Standard Smelter Names'!$B$3:$E$187,4,FALSE)),"",VLOOKUP(D1809,'Standard Smelter Names'!$B$3:$E$187,4,FALSE))</f>
        <v/>
      </c>
      <c r="G1809" s="189"/>
      <c r="H1809" s="189"/>
      <c r="I1809" s="189"/>
      <c r="J1809" s="189"/>
      <c r="K1809" s="189"/>
      <c r="L1809" s="189"/>
      <c r="M1809" s="189"/>
      <c r="N1809" s="189"/>
      <c r="O1809" s="211"/>
      <c r="P1809" s="210"/>
    </row>
    <row r="1810" spans="2:16" s="191" customFormat="1" ht="15.75" x14ac:dyDescent="0.25">
      <c r="B1810" s="189"/>
      <c r="C1810" s="190"/>
      <c r="D1810" s="190" t="str">
        <f t="shared" si="56"/>
        <v/>
      </c>
      <c r="E1810" s="189" t="str">
        <f t="shared" si="57"/>
        <v/>
      </c>
      <c r="F1810" s="189" t="str">
        <f>IF(ISNA(VLOOKUP(D1810,'Standard Smelter Names'!$B$3:$E$187,4,FALSE)),"",VLOOKUP(D1810,'Standard Smelter Names'!$B$3:$E$187,4,FALSE))</f>
        <v/>
      </c>
      <c r="G1810" s="189"/>
      <c r="H1810" s="189"/>
      <c r="I1810" s="189"/>
      <c r="J1810" s="189"/>
      <c r="K1810" s="189"/>
      <c r="L1810" s="189"/>
      <c r="M1810" s="189"/>
      <c r="N1810" s="189"/>
      <c r="O1810" s="211"/>
      <c r="P1810" s="210"/>
    </row>
    <row r="1811" spans="2:16" s="191" customFormat="1" ht="15.75" x14ac:dyDescent="0.25">
      <c r="B1811" s="189"/>
      <c r="C1811" s="190"/>
      <c r="D1811" s="190" t="str">
        <f t="shared" si="56"/>
        <v/>
      </c>
      <c r="E1811" s="189" t="str">
        <f t="shared" si="57"/>
        <v/>
      </c>
      <c r="F1811" s="189" t="str">
        <f>IF(ISNA(VLOOKUP(D1811,'Standard Smelter Names'!$B$3:$E$187,4,FALSE)),"",VLOOKUP(D1811,'Standard Smelter Names'!$B$3:$E$187,4,FALSE))</f>
        <v/>
      </c>
      <c r="G1811" s="189"/>
      <c r="H1811" s="189"/>
      <c r="I1811" s="189"/>
      <c r="J1811" s="189"/>
      <c r="K1811" s="189"/>
      <c r="L1811" s="189"/>
      <c r="M1811" s="189"/>
      <c r="N1811" s="189"/>
      <c r="O1811" s="211"/>
      <c r="P1811" s="210"/>
    </row>
    <row r="1812" spans="2:16" s="191" customFormat="1" ht="15.75" x14ac:dyDescent="0.25">
      <c r="B1812" s="189"/>
      <c r="C1812" s="190"/>
      <c r="D1812" s="190" t="str">
        <f t="shared" si="56"/>
        <v/>
      </c>
      <c r="E1812" s="189" t="str">
        <f t="shared" si="57"/>
        <v/>
      </c>
      <c r="F1812" s="189" t="str">
        <f>IF(ISNA(VLOOKUP(D1812,'Standard Smelter Names'!$B$3:$E$187,4,FALSE)),"",VLOOKUP(D1812,'Standard Smelter Names'!$B$3:$E$187,4,FALSE))</f>
        <v/>
      </c>
      <c r="G1812" s="189"/>
      <c r="H1812" s="189"/>
      <c r="I1812" s="189"/>
      <c r="J1812" s="189"/>
      <c r="K1812" s="189"/>
      <c r="L1812" s="189"/>
      <c r="M1812" s="189"/>
      <c r="N1812" s="189"/>
      <c r="O1812" s="211"/>
      <c r="P1812" s="210"/>
    </row>
    <row r="1813" spans="2:16" s="191" customFormat="1" ht="15.75" x14ac:dyDescent="0.25">
      <c r="B1813" s="189"/>
      <c r="C1813" s="190"/>
      <c r="D1813" s="190" t="str">
        <f t="shared" si="56"/>
        <v/>
      </c>
      <c r="E1813" s="189" t="str">
        <f t="shared" si="57"/>
        <v/>
      </c>
      <c r="F1813" s="189" t="str">
        <f>IF(ISNA(VLOOKUP(D1813,'Standard Smelter Names'!$B$3:$E$187,4,FALSE)),"",VLOOKUP(D1813,'Standard Smelter Names'!$B$3:$E$187,4,FALSE))</f>
        <v/>
      </c>
      <c r="G1813" s="189"/>
      <c r="H1813" s="189"/>
      <c r="I1813" s="189"/>
      <c r="J1813" s="189"/>
      <c r="K1813" s="189"/>
      <c r="L1813" s="189"/>
      <c r="M1813" s="189"/>
      <c r="N1813" s="189"/>
      <c r="O1813" s="211"/>
      <c r="P1813" s="210"/>
    </row>
    <row r="1814" spans="2:16" s="191" customFormat="1" ht="15.75" x14ac:dyDescent="0.25">
      <c r="B1814" s="189"/>
      <c r="C1814" s="190"/>
      <c r="D1814" s="190" t="str">
        <f t="shared" si="56"/>
        <v/>
      </c>
      <c r="E1814" s="189" t="str">
        <f t="shared" si="57"/>
        <v/>
      </c>
      <c r="F1814" s="189" t="str">
        <f>IF(ISNA(VLOOKUP(D1814,'Standard Smelter Names'!$B$3:$E$187,4,FALSE)),"",VLOOKUP(D1814,'Standard Smelter Names'!$B$3:$E$187,4,FALSE))</f>
        <v/>
      </c>
      <c r="G1814" s="189"/>
      <c r="H1814" s="189"/>
      <c r="I1814" s="189"/>
      <c r="J1814" s="189"/>
      <c r="K1814" s="189"/>
      <c r="L1814" s="189"/>
      <c r="M1814" s="189"/>
      <c r="N1814" s="189"/>
      <c r="O1814" s="211"/>
      <c r="P1814" s="210"/>
    </row>
    <row r="1815" spans="2:16" s="191" customFormat="1" ht="15.75" x14ac:dyDescent="0.25">
      <c r="B1815" s="189"/>
      <c r="C1815" s="190"/>
      <c r="D1815" s="190" t="str">
        <f t="shared" si="56"/>
        <v/>
      </c>
      <c r="E1815" s="189" t="str">
        <f t="shared" si="57"/>
        <v/>
      </c>
      <c r="F1815" s="189" t="str">
        <f>IF(ISNA(VLOOKUP(D1815,'Standard Smelter Names'!$B$3:$E$187,4,FALSE)),"",VLOOKUP(D1815,'Standard Smelter Names'!$B$3:$E$187,4,FALSE))</f>
        <v/>
      </c>
      <c r="G1815" s="189"/>
      <c r="H1815" s="189"/>
      <c r="I1815" s="189"/>
      <c r="J1815" s="189"/>
      <c r="K1815" s="189"/>
      <c r="L1815" s="189"/>
      <c r="M1815" s="189"/>
      <c r="N1815" s="189"/>
      <c r="O1815" s="211"/>
      <c r="P1815" s="210"/>
    </row>
    <row r="1816" spans="2:16" s="191" customFormat="1" ht="15.75" x14ac:dyDescent="0.25">
      <c r="B1816" s="189"/>
      <c r="C1816" s="190"/>
      <c r="D1816" s="190" t="str">
        <f t="shared" si="56"/>
        <v/>
      </c>
      <c r="E1816" s="189" t="str">
        <f t="shared" si="57"/>
        <v/>
      </c>
      <c r="F1816" s="189" t="str">
        <f>IF(ISNA(VLOOKUP(D1816,'Standard Smelter Names'!$B$3:$E$187,4,FALSE)),"",VLOOKUP(D1816,'Standard Smelter Names'!$B$3:$E$187,4,FALSE))</f>
        <v/>
      </c>
      <c r="G1816" s="189"/>
      <c r="H1816" s="189"/>
      <c r="I1816" s="189"/>
      <c r="J1816" s="189"/>
      <c r="K1816" s="189"/>
      <c r="L1816" s="189"/>
      <c r="M1816" s="189"/>
      <c r="N1816" s="189"/>
      <c r="O1816" s="211"/>
      <c r="P1816" s="210"/>
    </row>
    <row r="1817" spans="2:16" s="191" customFormat="1" ht="15.75" x14ac:dyDescent="0.25">
      <c r="B1817" s="189"/>
      <c r="C1817" s="190"/>
      <c r="D1817" s="190" t="str">
        <f t="shared" si="56"/>
        <v/>
      </c>
      <c r="E1817" s="189" t="str">
        <f t="shared" si="57"/>
        <v/>
      </c>
      <c r="F1817" s="189" t="str">
        <f>IF(ISNA(VLOOKUP(D1817,'Standard Smelter Names'!$B$3:$E$187,4,FALSE)),"",VLOOKUP(D1817,'Standard Smelter Names'!$B$3:$E$187,4,FALSE))</f>
        <v/>
      </c>
      <c r="G1817" s="189"/>
      <c r="H1817" s="189"/>
      <c r="I1817" s="189"/>
      <c r="J1817" s="189"/>
      <c r="K1817" s="189"/>
      <c r="L1817" s="189"/>
      <c r="M1817" s="189"/>
      <c r="N1817" s="189"/>
      <c r="O1817" s="211"/>
      <c r="P1817" s="210"/>
    </row>
    <row r="1818" spans="2:16" s="191" customFormat="1" ht="15.75" x14ac:dyDescent="0.25">
      <c r="B1818" s="189"/>
      <c r="C1818" s="190"/>
      <c r="D1818" s="190" t="str">
        <f t="shared" si="56"/>
        <v/>
      </c>
      <c r="E1818" s="189" t="str">
        <f t="shared" si="57"/>
        <v/>
      </c>
      <c r="F1818" s="189" t="str">
        <f>IF(ISNA(VLOOKUP(D1818,'Standard Smelter Names'!$B$3:$E$187,4,FALSE)),"",VLOOKUP(D1818,'Standard Smelter Names'!$B$3:$E$187,4,FALSE))</f>
        <v/>
      </c>
      <c r="G1818" s="189"/>
      <c r="H1818" s="189"/>
      <c r="I1818" s="189"/>
      <c r="J1818" s="189"/>
      <c r="K1818" s="189"/>
      <c r="L1818" s="189"/>
      <c r="M1818" s="189"/>
      <c r="N1818" s="189"/>
      <c r="O1818" s="211"/>
      <c r="P1818" s="210"/>
    </row>
    <row r="1819" spans="2:16" s="191" customFormat="1" ht="15.75" x14ac:dyDescent="0.25">
      <c r="B1819" s="189"/>
      <c r="C1819" s="190"/>
      <c r="D1819" s="190" t="str">
        <f t="shared" si="56"/>
        <v/>
      </c>
      <c r="E1819" s="189" t="str">
        <f t="shared" si="57"/>
        <v/>
      </c>
      <c r="F1819" s="189" t="str">
        <f>IF(ISNA(VLOOKUP(D1819,'Standard Smelter Names'!$B$3:$E$187,4,FALSE)),"",VLOOKUP(D1819,'Standard Smelter Names'!$B$3:$E$187,4,FALSE))</f>
        <v/>
      </c>
      <c r="G1819" s="189"/>
      <c r="H1819" s="189"/>
      <c r="I1819" s="189"/>
      <c r="J1819" s="189"/>
      <c r="K1819" s="189"/>
      <c r="L1819" s="189"/>
      <c r="M1819" s="189"/>
      <c r="N1819" s="189"/>
      <c r="O1819" s="211"/>
      <c r="P1819" s="210"/>
    </row>
    <row r="1820" spans="2:16" s="191" customFormat="1" ht="15.75" x14ac:dyDescent="0.25">
      <c r="B1820" s="189"/>
      <c r="C1820" s="190"/>
      <c r="D1820" s="190" t="str">
        <f t="shared" si="56"/>
        <v/>
      </c>
      <c r="E1820" s="189" t="str">
        <f t="shared" si="57"/>
        <v/>
      </c>
      <c r="F1820" s="189" t="str">
        <f>IF(ISNA(VLOOKUP(D1820,'Standard Smelter Names'!$B$3:$E$187,4,FALSE)),"",VLOOKUP(D1820,'Standard Smelter Names'!$B$3:$E$187,4,FALSE))</f>
        <v/>
      </c>
      <c r="G1820" s="189"/>
      <c r="H1820" s="189"/>
      <c r="I1820" s="189"/>
      <c r="J1820" s="189"/>
      <c r="K1820" s="189"/>
      <c r="L1820" s="189"/>
      <c r="M1820" s="189"/>
      <c r="N1820" s="189"/>
      <c r="O1820" s="211"/>
      <c r="P1820" s="210"/>
    </row>
    <row r="1821" spans="2:16" s="191" customFormat="1" ht="15.75" x14ac:dyDescent="0.25">
      <c r="B1821" s="189"/>
      <c r="C1821" s="190"/>
      <c r="D1821" s="190" t="str">
        <f t="shared" si="56"/>
        <v/>
      </c>
      <c r="E1821" s="189" t="str">
        <f t="shared" si="57"/>
        <v/>
      </c>
      <c r="F1821" s="189" t="str">
        <f>IF(ISNA(VLOOKUP(D1821,'Standard Smelter Names'!$B$3:$E$187,4,FALSE)),"",VLOOKUP(D1821,'Standard Smelter Names'!$B$3:$E$187,4,FALSE))</f>
        <v/>
      </c>
      <c r="G1821" s="189"/>
      <c r="H1821" s="189"/>
      <c r="I1821" s="189"/>
      <c r="J1821" s="189"/>
      <c r="K1821" s="189"/>
      <c r="L1821" s="189"/>
      <c r="M1821" s="189"/>
      <c r="N1821" s="189"/>
      <c r="O1821" s="211"/>
      <c r="P1821" s="210"/>
    </row>
    <row r="1822" spans="2:16" s="191" customFormat="1" ht="15.75" x14ac:dyDescent="0.25">
      <c r="B1822" s="189"/>
      <c r="C1822" s="190"/>
      <c r="D1822" s="190" t="str">
        <f t="shared" si="56"/>
        <v/>
      </c>
      <c r="E1822" s="189" t="str">
        <f t="shared" si="57"/>
        <v/>
      </c>
      <c r="F1822" s="189" t="str">
        <f>IF(ISNA(VLOOKUP(D1822,'Standard Smelter Names'!$B$3:$E$187,4,FALSE)),"",VLOOKUP(D1822,'Standard Smelter Names'!$B$3:$E$187,4,FALSE))</f>
        <v/>
      </c>
      <c r="G1822" s="189"/>
      <c r="H1822" s="189"/>
      <c r="I1822" s="189"/>
      <c r="J1822" s="189"/>
      <c r="K1822" s="189"/>
      <c r="L1822" s="189"/>
      <c r="M1822" s="189"/>
      <c r="N1822" s="189"/>
      <c r="O1822" s="211"/>
      <c r="P1822" s="210"/>
    </row>
    <row r="1823" spans="2:16" s="191" customFormat="1" ht="15.75" x14ac:dyDescent="0.25">
      <c r="B1823" s="189"/>
      <c r="C1823" s="190"/>
      <c r="D1823" s="190" t="str">
        <f t="shared" si="56"/>
        <v/>
      </c>
      <c r="E1823" s="189" t="str">
        <f t="shared" si="57"/>
        <v/>
      </c>
      <c r="F1823" s="189" t="str">
        <f>IF(ISNA(VLOOKUP(D1823,'Standard Smelter Names'!$B$3:$E$187,4,FALSE)),"",VLOOKUP(D1823,'Standard Smelter Names'!$B$3:$E$187,4,FALSE))</f>
        <v/>
      </c>
      <c r="G1823" s="189"/>
      <c r="H1823" s="189"/>
      <c r="I1823" s="189"/>
      <c r="J1823" s="189"/>
      <c r="K1823" s="189"/>
      <c r="L1823" s="189"/>
      <c r="M1823" s="189"/>
      <c r="N1823" s="189"/>
      <c r="O1823" s="211"/>
      <c r="P1823" s="210"/>
    </row>
    <row r="1824" spans="2:16" s="191" customFormat="1" ht="15.75" x14ac:dyDescent="0.25">
      <c r="B1824" s="189"/>
      <c r="C1824" s="190"/>
      <c r="D1824" s="190" t="str">
        <f t="shared" si="56"/>
        <v/>
      </c>
      <c r="E1824" s="189" t="str">
        <f t="shared" si="57"/>
        <v/>
      </c>
      <c r="F1824" s="189" t="str">
        <f>IF(ISNA(VLOOKUP(D1824,'Standard Smelter Names'!$B$3:$E$187,4,FALSE)),"",VLOOKUP(D1824,'Standard Smelter Names'!$B$3:$E$187,4,FALSE))</f>
        <v/>
      </c>
      <c r="G1824" s="189"/>
      <c r="H1824" s="189"/>
      <c r="I1824" s="189"/>
      <c r="J1824" s="189"/>
      <c r="K1824" s="189"/>
      <c r="L1824" s="189"/>
      <c r="M1824" s="189"/>
      <c r="N1824" s="189"/>
      <c r="O1824" s="211"/>
      <c r="P1824" s="210"/>
    </row>
    <row r="1825" spans="2:16" s="191" customFormat="1" ht="15.75" x14ac:dyDescent="0.25">
      <c r="B1825" s="189"/>
      <c r="C1825" s="190"/>
      <c r="D1825" s="190" t="str">
        <f t="shared" si="56"/>
        <v/>
      </c>
      <c r="E1825" s="189" t="str">
        <f t="shared" si="57"/>
        <v/>
      </c>
      <c r="F1825" s="189" t="str">
        <f>IF(ISNA(VLOOKUP(D1825,'Standard Smelter Names'!$B$3:$E$187,4,FALSE)),"",VLOOKUP(D1825,'Standard Smelter Names'!$B$3:$E$187,4,FALSE))</f>
        <v/>
      </c>
      <c r="G1825" s="189"/>
      <c r="H1825" s="189"/>
      <c r="I1825" s="189"/>
      <c r="J1825" s="189"/>
      <c r="K1825" s="189"/>
      <c r="L1825" s="189"/>
      <c r="M1825" s="189"/>
      <c r="N1825" s="189"/>
      <c r="O1825" s="211"/>
      <c r="P1825" s="210"/>
    </row>
    <row r="1826" spans="2:16" s="191" customFormat="1" ht="15.75" x14ac:dyDescent="0.25">
      <c r="B1826" s="189"/>
      <c r="C1826" s="190"/>
      <c r="D1826" s="190" t="str">
        <f t="shared" si="56"/>
        <v/>
      </c>
      <c r="E1826" s="189" t="str">
        <f t="shared" si="57"/>
        <v/>
      </c>
      <c r="F1826" s="189" t="str">
        <f>IF(ISNA(VLOOKUP(D1826,'Standard Smelter Names'!$B$3:$E$187,4,FALSE)),"",VLOOKUP(D1826,'Standard Smelter Names'!$B$3:$E$187,4,FALSE))</f>
        <v/>
      </c>
      <c r="G1826" s="189"/>
      <c r="H1826" s="189"/>
      <c r="I1826" s="189"/>
      <c r="J1826" s="189"/>
      <c r="K1826" s="189"/>
      <c r="L1826" s="189"/>
      <c r="M1826" s="189"/>
      <c r="N1826" s="189"/>
      <c r="O1826" s="211"/>
      <c r="P1826" s="210"/>
    </row>
    <row r="1827" spans="2:16" s="191" customFormat="1" ht="15.75" x14ac:dyDescent="0.25">
      <c r="B1827" s="189"/>
      <c r="C1827" s="190"/>
      <c r="D1827" s="190" t="str">
        <f t="shared" si="56"/>
        <v/>
      </c>
      <c r="E1827" s="189" t="str">
        <f t="shared" si="57"/>
        <v/>
      </c>
      <c r="F1827" s="189" t="str">
        <f>IF(ISNA(VLOOKUP(D1827,'Standard Smelter Names'!$B$3:$E$187,4,FALSE)),"",VLOOKUP(D1827,'Standard Smelter Names'!$B$3:$E$187,4,FALSE))</f>
        <v/>
      </c>
      <c r="G1827" s="189"/>
      <c r="H1827" s="189"/>
      <c r="I1827" s="189"/>
      <c r="J1827" s="189"/>
      <c r="K1827" s="189"/>
      <c r="L1827" s="189"/>
      <c r="M1827" s="189"/>
      <c r="N1827" s="189"/>
      <c r="O1827" s="211"/>
      <c r="P1827" s="210"/>
    </row>
    <row r="1828" spans="2:16" s="191" customFormat="1" ht="15.75" x14ac:dyDescent="0.25">
      <c r="B1828" s="189"/>
      <c r="C1828" s="190"/>
      <c r="D1828" s="190" t="str">
        <f t="shared" si="56"/>
        <v/>
      </c>
      <c r="E1828" s="189" t="str">
        <f t="shared" si="57"/>
        <v/>
      </c>
      <c r="F1828" s="189" t="str">
        <f>IF(ISNA(VLOOKUP(D1828,'Standard Smelter Names'!$B$3:$E$187,4,FALSE)),"",VLOOKUP(D1828,'Standard Smelter Names'!$B$3:$E$187,4,FALSE))</f>
        <v/>
      </c>
      <c r="G1828" s="189"/>
      <c r="H1828" s="189"/>
      <c r="I1828" s="189"/>
      <c r="J1828" s="189"/>
      <c r="K1828" s="189"/>
      <c r="L1828" s="189"/>
      <c r="M1828" s="189"/>
      <c r="N1828" s="189"/>
      <c r="O1828" s="211"/>
      <c r="P1828" s="210"/>
    </row>
    <row r="1829" spans="2:16" s="191" customFormat="1" ht="15.75" x14ac:dyDescent="0.25">
      <c r="B1829" s="189"/>
      <c r="C1829" s="190"/>
      <c r="D1829" s="190" t="str">
        <f t="shared" si="56"/>
        <v/>
      </c>
      <c r="E1829" s="189" t="str">
        <f t="shared" si="57"/>
        <v/>
      </c>
      <c r="F1829" s="189" t="str">
        <f>IF(ISNA(VLOOKUP(D1829,'Standard Smelter Names'!$B$3:$E$187,4,FALSE)),"",VLOOKUP(D1829,'Standard Smelter Names'!$B$3:$E$187,4,FALSE))</f>
        <v/>
      </c>
      <c r="G1829" s="189"/>
      <c r="H1829" s="189"/>
      <c r="I1829" s="189"/>
      <c r="J1829" s="189"/>
      <c r="K1829" s="189"/>
      <c r="L1829" s="189"/>
      <c r="M1829" s="189"/>
      <c r="N1829" s="189"/>
      <c r="O1829" s="211"/>
      <c r="P1829" s="210"/>
    </row>
    <row r="1830" spans="2:16" s="191" customFormat="1" ht="15.75" x14ac:dyDescent="0.25">
      <c r="B1830" s="189"/>
      <c r="C1830" s="190"/>
      <c r="D1830" s="190" t="str">
        <f t="shared" si="56"/>
        <v/>
      </c>
      <c r="E1830" s="189" t="str">
        <f t="shared" si="57"/>
        <v/>
      </c>
      <c r="F1830" s="189" t="str">
        <f>IF(ISNA(VLOOKUP(D1830,'Standard Smelter Names'!$B$3:$E$187,4,FALSE)),"",VLOOKUP(D1830,'Standard Smelter Names'!$B$3:$E$187,4,FALSE))</f>
        <v/>
      </c>
      <c r="G1830" s="189"/>
      <c r="H1830" s="189"/>
      <c r="I1830" s="189"/>
      <c r="J1830" s="189"/>
      <c r="K1830" s="189"/>
      <c r="L1830" s="189"/>
      <c r="M1830" s="189"/>
      <c r="N1830" s="189"/>
      <c r="O1830" s="211"/>
      <c r="P1830" s="210"/>
    </row>
    <row r="1831" spans="2:16" s="191" customFormat="1" ht="15.75" x14ac:dyDescent="0.25">
      <c r="B1831" s="189"/>
      <c r="C1831" s="190"/>
      <c r="D1831" s="190" t="str">
        <f t="shared" si="56"/>
        <v/>
      </c>
      <c r="E1831" s="189" t="str">
        <f t="shared" si="57"/>
        <v/>
      </c>
      <c r="F1831" s="189" t="str">
        <f>IF(ISNA(VLOOKUP(D1831,'Standard Smelter Names'!$B$3:$E$187,4,FALSE)),"",VLOOKUP(D1831,'Standard Smelter Names'!$B$3:$E$187,4,FALSE))</f>
        <v/>
      </c>
      <c r="G1831" s="189"/>
      <c r="H1831" s="189"/>
      <c r="I1831" s="189"/>
      <c r="J1831" s="189"/>
      <c r="K1831" s="189"/>
      <c r="L1831" s="189"/>
      <c r="M1831" s="189"/>
      <c r="N1831" s="189"/>
      <c r="O1831" s="211"/>
      <c r="P1831" s="210"/>
    </row>
    <row r="1832" spans="2:16" s="191" customFormat="1" ht="15.75" x14ac:dyDescent="0.25">
      <c r="B1832" s="189"/>
      <c r="C1832" s="190"/>
      <c r="D1832" s="190" t="str">
        <f t="shared" si="56"/>
        <v/>
      </c>
      <c r="E1832" s="189" t="str">
        <f t="shared" si="57"/>
        <v/>
      </c>
      <c r="F1832" s="189" t="str">
        <f>IF(ISNA(VLOOKUP(D1832,'Standard Smelter Names'!$B$3:$E$187,4,FALSE)),"",VLOOKUP(D1832,'Standard Smelter Names'!$B$3:$E$187,4,FALSE))</f>
        <v/>
      </c>
      <c r="G1832" s="189"/>
      <c r="H1832" s="189"/>
      <c r="I1832" s="189"/>
      <c r="J1832" s="189"/>
      <c r="K1832" s="189"/>
      <c r="L1832" s="189"/>
      <c r="M1832" s="189"/>
      <c r="N1832" s="189"/>
      <c r="O1832" s="211"/>
      <c r="P1832" s="210"/>
    </row>
    <row r="1833" spans="2:16" s="191" customFormat="1" ht="15.75" x14ac:dyDescent="0.25">
      <c r="B1833" s="189"/>
      <c r="C1833" s="190"/>
      <c r="D1833" s="190" t="str">
        <f t="shared" si="56"/>
        <v/>
      </c>
      <c r="E1833" s="189" t="str">
        <f t="shared" si="57"/>
        <v/>
      </c>
      <c r="F1833" s="189" t="str">
        <f>IF(ISNA(VLOOKUP(D1833,'Standard Smelter Names'!$B$3:$E$187,4,FALSE)),"",VLOOKUP(D1833,'Standard Smelter Names'!$B$3:$E$187,4,FALSE))</f>
        <v/>
      </c>
      <c r="G1833" s="189"/>
      <c r="H1833" s="189"/>
      <c r="I1833" s="189"/>
      <c r="J1833" s="189"/>
      <c r="K1833" s="189"/>
      <c r="L1833" s="189"/>
      <c r="M1833" s="189"/>
      <c r="N1833" s="189"/>
      <c r="O1833" s="211"/>
      <c r="P1833" s="210"/>
    </row>
    <row r="1834" spans="2:16" s="191" customFormat="1" ht="15.75" x14ac:dyDescent="0.25">
      <c r="B1834" s="189"/>
      <c r="C1834" s="190"/>
      <c r="D1834" s="190" t="str">
        <f t="shared" si="56"/>
        <v/>
      </c>
      <c r="E1834" s="189" t="str">
        <f t="shared" si="57"/>
        <v/>
      </c>
      <c r="F1834" s="189" t="str">
        <f>IF(ISNA(VLOOKUP(D1834,'Standard Smelter Names'!$B$3:$E$187,4,FALSE)),"",VLOOKUP(D1834,'Standard Smelter Names'!$B$3:$E$187,4,FALSE))</f>
        <v/>
      </c>
      <c r="G1834" s="189"/>
      <c r="H1834" s="189"/>
      <c r="I1834" s="189"/>
      <c r="J1834" s="189"/>
      <c r="K1834" s="189"/>
      <c r="L1834" s="189"/>
      <c r="M1834" s="189"/>
      <c r="N1834" s="189"/>
      <c r="O1834" s="211"/>
      <c r="P1834" s="210"/>
    </row>
    <row r="1835" spans="2:16" s="191" customFormat="1" ht="15.75" x14ac:dyDescent="0.25">
      <c r="B1835" s="189"/>
      <c r="C1835" s="190"/>
      <c r="D1835" s="190" t="str">
        <f t="shared" si="56"/>
        <v/>
      </c>
      <c r="E1835" s="189" t="str">
        <f t="shared" si="57"/>
        <v/>
      </c>
      <c r="F1835" s="189" t="str">
        <f>IF(ISNA(VLOOKUP(D1835,'Standard Smelter Names'!$B$3:$E$187,4,FALSE)),"",VLOOKUP(D1835,'Standard Smelter Names'!$B$3:$E$187,4,FALSE))</f>
        <v/>
      </c>
      <c r="G1835" s="189"/>
      <c r="H1835" s="189"/>
      <c r="I1835" s="189"/>
      <c r="J1835" s="189"/>
      <c r="K1835" s="189"/>
      <c r="L1835" s="189"/>
      <c r="M1835" s="189"/>
      <c r="N1835" s="189"/>
      <c r="O1835" s="211"/>
      <c r="P1835" s="210"/>
    </row>
    <row r="1836" spans="2:16" s="191" customFormat="1" ht="15.75" x14ac:dyDescent="0.25">
      <c r="B1836" s="189"/>
      <c r="C1836" s="190"/>
      <c r="D1836" s="190" t="str">
        <f t="shared" si="56"/>
        <v/>
      </c>
      <c r="E1836" s="189" t="str">
        <f t="shared" si="57"/>
        <v/>
      </c>
      <c r="F1836" s="189" t="str">
        <f>IF(ISNA(VLOOKUP(D1836,'Standard Smelter Names'!$B$3:$E$187,4,FALSE)),"",VLOOKUP(D1836,'Standard Smelter Names'!$B$3:$E$187,4,FALSE))</f>
        <v/>
      </c>
      <c r="G1836" s="189"/>
      <c r="H1836" s="189"/>
      <c r="I1836" s="189"/>
      <c r="J1836" s="189"/>
      <c r="K1836" s="189"/>
      <c r="L1836" s="189"/>
      <c r="M1836" s="189"/>
      <c r="N1836" s="189"/>
      <c r="O1836" s="211"/>
      <c r="P1836" s="210"/>
    </row>
    <row r="1837" spans="2:16" s="191" customFormat="1" ht="15.75" x14ac:dyDescent="0.25">
      <c r="B1837" s="189"/>
      <c r="C1837" s="190"/>
      <c r="D1837" s="190" t="str">
        <f t="shared" si="56"/>
        <v/>
      </c>
      <c r="E1837" s="189" t="str">
        <f t="shared" si="57"/>
        <v/>
      </c>
      <c r="F1837" s="189" t="str">
        <f>IF(ISNA(VLOOKUP(D1837,'Standard Smelter Names'!$B$3:$E$187,4,FALSE)),"",VLOOKUP(D1837,'Standard Smelter Names'!$B$3:$E$187,4,FALSE))</f>
        <v/>
      </c>
      <c r="G1837" s="189"/>
      <c r="H1837" s="189"/>
      <c r="I1837" s="189"/>
      <c r="J1837" s="189"/>
      <c r="K1837" s="189"/>
      <c r="L1837" s="189"/>
      <c r="M1837" s="189"/>
      <c r="N1837" s="189"/>
      <c r="O1837" s="211"/>
      <c r="P1837" s="210"/>
    </row>
    <row r="1838" spans="2:16" s="191" customFormat="1" ht="15.75" x14ac:dyDescent="0.25">
      <c r="B1838" s="189"/>
      <c r="C1838" s="190"/>
      <c r="D1838" s="190" t="str">
        <f t="shared" si="56"/>
        <v/>
      </c>
      <c r="E1838" s="189" t="str">
        <f t="shared" si="57"/>
        <v/>
      </c>
      <c r="F1838" s="189" t="str">
        <f>IF(ISNA(VLOOKUP(D1838,'Standard Smelter Names'!$B$3:$E$187,4,FALSE)),"",VLOOKUP(D1838,'Standard Smelter Names'!$B$3:$E$187,4,FALSE))</f>
        <v/>
      </c>
      <c r="G1838" s="189"/>
      <c r="H1838" s="189"/>
      <c r="I1838" s="189"/>
      <c r="J1838" s="189"/>
      <c r="K1838" s="189"/>
      <c r="L1838" s="189"/>
      <c r="M1838" s="189"/>
      <c r="N1838" s="189"/>
      <c r="O1838" s="211"/>
      <c r="P1838" s="210"/>
    </row>
    <row r="1839" spans="2:16" s="191" customFormat="1" ht="15.75" x14ac:dyDescent="0.25">
      <c r="B1839" s="189"/>
      <c r="C1839" s="190"/>
      <c r="D1839" s="190" t="str">
        <f t="shared" si="56"/>
        <v/>
      </c>
      <c r="E1839" s="189" t="str">
        <f t="shared" si="57"/>
        <v/>
      </c>
      <c r="F1839" s="189" t="str">
        <f>IF(ISNA(VLOOKUP(D1839,'Standard Smelter Names'!$B$3:$E$187,4,FALSE)),"",VLOOKUP(D1839,'Standard Smelter Names'!$B$3:$E$187,4,FALSE))</f>
        <v/>
      </c>
      <c r="G1839" s="189"/>
      <c r="H1839" s="189"/>
      <c r="I1839" s="189"/>
      <c r="J1839" s="189"/>
      <c r="K1839" s="189"/>
      <c r="L1839" s="189"/>
      <c r="M1839" s="189"/>
      <c r="N1839" s="189"/>
      <c r="O1839" s="211"/>
      <c r="P1839" s="210"/>
    </row>
    <row r="1840" spans="2:16" s="191" customFormat="1" ht="15.75" x14ac:dyDescent="0.25">
      <c r="B1840" s="189"/>
      <c r="C1840" s="190"/>
      <c r="D1840" s="190" t="str">
        <f t="shared" si="56"/>
        <v/>
      </c>
      <c r="E1840" s="189" t="str">
        <f t="shared" si="57"/>
        <v/>
      </c>
      <c r="F1840" s="189" t="str">
        <f>IF(ISNA(VLOOKUP(D1840,'Standard Smelter Names'!$B$3:$E$187,4,FALSE)),"",VLOOKUP(D1840,'Standard Smelter Names'!$B$3:$E$187,4,FALSE))</f>
        <v/>
      </c>
      <c r="G1840" s="189"/>
      <c r="H1840" s="189"/>
      <c r="I1840" s="189"/>
      <c r="J1840" s="189"/>
      <c r="K1840" s="189"/>
      <c r="L1840" s="189"/>
      <c r="M1840" s="189"/>
      <c r="N1840" s="189"/>
      <c r="O1840" s="211"/>
      <c r="P1840" s="210"/>
    </row>
    <row r="1841" spans="2:16" s="191" customFormat="1" ht="15.75" x14ac:dyDescent="0.25">
      <c r="B1841" s="189"/>
      <c r="C1841" s="190"/>
      <c r="D1841" s="190" t="str">
        <f t="shared" si="56"/>
        <v/>
      </c>
      <c r="E1841" s="189" t="str">
        <f t="shared" si="57"/>
        <v/>
      </c>
      <c r="F1841" s="189" t="str">
        <f>IF(ISNA(VLOOKUP(D1841,'Standard Smelter Names'!$B$3:$E$187,4,FALSE)),"",VLOOKUP(D1841,'Standard Smelter Names'!$B$3:$E$187,4,FALSE))</f>
        <v/>
      </c>
      <c r="G1841" s="189"/>
      <c r="H1841" s="189"/>
      <c r="I1841" s="189"/>
      <c r="J1841" s="189"/>
      <c r="K1841" s="189"/>
      <c r="L1841" s="189"/>
      <c r="M1841" s="189"/>
      <c r="N1841" s="189"/>
      <c r="O1841" s="211"/>
      <c r="P1841" s="210"/>
    </row>
    <row r="1842" spans="2:16" s="191" customFormat="1" ht="15.75" x14ac:dyDescent="0.25">
      <c r="B1842" s="189"/>
      <c r="C1842" s="190"/>
      <c r="D1842" s="190" t="str">
        <f t="shared" si="56"/>
        <v/>
      </c>
      <c r="E1842" s="189" t="str">
        <f t="shared" si="57"/>
        <v/>
      </c>
      <c r="F1842" s="189" t="str">
        <f>IF(ISNA(VLOOKUP(D1842,'Standard Smelter Names'!$B$3:$E$187,4,FALSE)),"",VLOOKUP(D1842,'Standard Smelter Names'!$B$3:$E$187,4,FALSE))</f>
        <v/>
      </c>
      <c r="G1842" s="189"/>
      <c r="H1842" s="189"/>
      <c r="I1842" s="189"/>
      <c r="J1842" s="189"/>
      <c r="K1842" s="189"/>
      <c r="L1842" s="189"/>
      <c r="M1842" s="189"/>
      <c r="N1842" s="189"/>
      <c r="O1842" s="211"/>
      <c r="P1842" s="210"/>
    </row>
    <row r="1843" spans="2:16" s="191" customFormat="1" ht="15.75" x14ac:dyDescent="0.25">
      <c r="B1843" s="189"/>
      <c r="C1843" s="190"/>
      <c r="D1843" s="190" t="str">
        <f t="shared" si="56"/>
        <v/>
      </c>
      <c r="E1843" s="189" t="str">
        <f t="shared" si="57"/>
        <v/>
      </c>
      <c r="F1843" s="189" t="str">
        <f>IF(ISNA(VLOOKUP(D1843,'Standard Smelter Names'!$B$3:$E$187,4,FALSE)),"",VLOOKUP(D1843,'Standard Smelter Names'!$B$3:$E$187,4,FALSE))</f>
        <v/>
      </c>
      <c r="G1843" s="189"/>
      <c r="H1843" s="189"/>
      <c r="I1843" s="189"/>
      <c r="J1843" s="189"/>
      <c r="K1843" s="189"/>
      <c r="L1843" s="189"/>
      <c r="M1843" s="189"/>
      <c r="N1843" s="189"/>
      <c r="O1843" s="211"/>
      <c r="P1843" s="210"/>
    </row>
    <row r="1844" spans="2:16" s="191" customFormat="1" ht="15.75" x14ac:dyDescent="0.25">
      <c r="B1844" s="189"/>
      <c r="C1844" s="190"/>
      <c r="D1844" s="190" t="str">
        <f t="shared" si="56"/>
        <v/>
      </c>
      <c r="E1844" s="189" t="str">
        <f t="shared" si="57"/>
        <v/>
      </c>
      <c r="F1844" s="189" t="str">
        <f>IF(ISNA(VLOOKUP(D1844,'Standard Smelter Names'!$B$3:$E$187,4,FALSE)),"",VLOOKUP(D1844,'Standard Smelter Names'!$B$3:$E$187,4,FALSE))</f>
        <v/>
      </c>
      <c r="G1844" s="189"/>
      <c r="H1844" s="189"/>
      <c r="I1844" s="189"/>
      <c r="J1844" s="189"/>
      <c r="K1844" s="189"/>
      <c r="L1844" s="189"/>
      <c r="M1844" s="189"/>
      <c r="N1844" s="189"/>
      <c r="O1844" s="211"/>
      <c r="P1844" s="210"/>
    </row>
    <row r="1845" spans="2:16" s="191" customFormat="1" ht="15.75" x14ac:dyDescent="0.25">
      <c r="B1845" s="189"/>
      <c r="C1845" s="190"/>
      <c r="D1845" s="190" t="str">
        <f t="shared" si="56"/>
        <v/>
      </c>
      <c r="E1845" s="189" t="str">
        <f t="shared" si="57"/>
        <v/>
      </c>
      <c r="F1845" s="189" t="str">
        <f>IF(ISNA(VLOOKUP(D1845,'Standard Smelter Names'!$B$3:$E$187,4,FALSE)),"",VLOOKUP(D1845,'Standard Smelter Names'!$B$3:$E$187,4,FALSE))</f>
        <v/>
      </c>
      <c r="G1845" s="189"/>
      <c r="H1845" s="189"/>
      <c r="I1845" s="189"/>
      <c r="J1845" s="189"/>
      <c r="K1845" s="189"/>
      <c r="L1845" s="189"/>
      <c r="M1845" s="189"/>
      <c r="N1845" s="189"/>
      <c r="O1845" s="211"/>
      <c r="P1845" s="210"/>
    </row>
    <row r="1846" spans="2:16" s="191" customFormat="1" ht="15.75" x14ac:dyDescent="0.25">
      <c r="B1846" s="189"/>
      <c r="C1846" s="190"/>
      <c r="D1846" s="190" t="str">
        <f t="shared" si="56"/>
        <v/>
      </c>
      <c r="E1846" s="189" t="str">
        <f t="shared" si="57"/>
        <v/>
      </c>
      <c r="F1846" s="189" t="str">
        <f>IF(ISNA(VLOOKUP(D1846,'Standard Smelter Names'!$B$3:$E$187,4,FALSE)),"",VLOOKUP(D1846,'Standard Smelter Names'!$B$3:$E$187,4,FALSE))</f>
        <v/>
      </c>
      <c r="G1846" s="189"/>
      <c r="H1846" s="189"/>
      <c r="I1846" s="189"/>
      <c r="J1846" s="189"/>
      <c r="K1846" s="189"/>
      <c r="L1846" s="189"/>
      <c r="M1846" s="189"/>
      <c r="N1846" s="189"/>
      <c r="O1846" s="211"/>
      <c r="P1846" s="210"/>
    </row>
    <row r="1847" spans="2:16" s="191" customFormat="1" ht="15.75" x14ac:dyDescent="0.25">
      <c r="B1847" s="189"/>
      <c r="C1847" s="190"/>
      <c r="D1847" s="190" t="str">
        <f t="shared" si="56"/>
        <v/>
      </c>
      <c r="E1847" s="189" t="str">
        <f t="shared" si="57"/>
        <v/>
      </c>
      <c r="F1847" s="189" t="str">
        <f>IF(ISNA(VLOOKUP(D1847,'Standard Smelter Names'!$B$3:$E$187,4,FALSE)),"",VLOOKUP(D1847,'Standard Smelter Names'!$B$3:$E$187,4,FALSE))</f>
        <v/>
      </c>
      <c r="G1847" s="189"/>
      <c r="H1847" s="189"/>
      <c r="I1847" s="189"/>
      <c r="J1847" s="189"/>
      <c r="K1847" s="189"/>
      <c r="L1847" s="189"/>
      <c r="M1847" s="189"/>
      <c r="N1847" s="189"/>
      <c r="O1847" s="211"/>
      <c r="P1847" s="210"/>
    </row>
    <row r="1848" spans="2:16" s="191" customFormat="1" ht="15.75" x14ac:dyDescent="0.25">
      <c r="B1848" s="189"/>
      <c r="C1848" s="190"/>
      <c r="D1848" s="190" t="str">
        <f t="shared" si="56"/>
        <v/>
      </c>
      <c r="E1848" s="189" t="str">
        <f t="shared" si="57"/>
        <v/>
      </c>
      <c r="F1848" s="189" t="str">
        <f>IF(ISNA(VLOOKUP(D1848,'Standard Smelter Names'!$B$3:$E$187,4,FALSE)),"",VLOOKUP(D1848,'Standard Smelter Names'!$B$3:$E$187,4,FALSE))</f>
        <v/>
      </c>
      <c r="G1848" s="189"/>
      <c r="H1848" s="189"/>
      <c r="I1848" s="189"/>
      <c r="J1848" s="189"/>
      <c r="K1848" s="189"/>
      <c r="L1848" s="189"/>
      <c r="M1848" s="189"/>
      <c r="N1848" s="189"/>
      <c r="O1848" s="211"/>
      <c r="P1848" s="210"/>
    </row>
    <row r="1849" spans="2:16" s="191" customFormat="1" ht="15.75" x14ac:dyDescent="0.25">
      <c r="B1849" s="189"/>
      <c r="C1849" s="190"/>
      <c r="D1849" s="190" t="str">
        <f t="shared" si="56"/>
        <v/>
      </c>
      <c r="E1849" s="189" t="str">
        <f t="shared" si="57"/>
        <v/>
      </c>
      <c r="F1849" s="189" t="str">
        <f>IF(ISNA(VLOOKUP(D1849,'Standard Smelter Names'!$B$3:$E$187,4,FALSE)),"",VLOOKUP(D1849,'Standard Smelter Names'!$B$3:$E$187,4,FALSE))</f>
        <v/>
      </c>
      <c r="G1849" s="189"/>
      <c r="H1849" s="189"/>
      <c r="I1849" s="189"/>
      <c r="J1849" s="189"/>
      <c r="K1849" s="189"/>
      <c r="L1849" s="189"/>
      <c r="M1849" s="189"/>
      <c r="N1849" s="189"/>
      <c r="O1849" s="211"/>
      <c r="P1849" s="210"/>
    </row>
    <row r="1850" spans="2:16" s="191" customFormat="1" ht="15.75" x14ac:dyDescent="0.25">
      <c r="B1850" s="189"/>
      <c r="C1850" s="190"/>
      <c r="D1850" s="190" t="str">
        <f t="shared" si="56"/>
        <v/>
      </c>
      <c r="E1850" s="189" t="str">
        <f t="shared" si="57"/>
        <v/>
      </c>
      <c r="F1850" s="189" t="str">
        <f>IF(ISNA(VLOOKUP(D1850,'Standard Smelter Names'!$B$3:$E$187,4,FALSE)),"",VLOOKUP(D1850,'Standard Smelter Names'!$B$3:$E$187,4,FALSE))</f>
        <v/>
      </c>
      <c r="G1850" s="189"/>
      <c r="H1850" s="189"/>
      <c r="I1850" s="189"/>
      <c r="J1850" s="189"/>
      <c r="K1850" s="189"/>
      <c r="L1850" s="189"/>
      <c r="M1850" s="189"/>
      <c r="N1850" s="189"/>
      <c r="O1850" s="211"/>
      <c r="P1850" s="210"/>
    </row>
    <row r="1851" spans="2:16" s="191" customFormat="1" ht="15.75" x14ac:dyDescent="0.25">
      <c r="B1851" s="189"/>
      <c r="C1851" s="190"/>
      <c r="D1851" s="190" t="str">
        <f t="shared" si="56"/>
        <v/>
      </c>
      <c r="E1851" s="189" t="str">
        <f t="shared" si="57"/>
        <v/>
      </c>
      <c r="F1851" s="189" t="str">
        <f>IF(ISNA(VLOOKUP(D1851,'Standard Smelter Names'!$B$3:$E$187,4,FALSE)),"",VLOOKUP(D1851,'Standard Smelter Names'!$B$3:$E$187,4,FALSE))</f>
        <v/>
      </c>
      <c r="G1851" s="189"/>
      <c r="H1851" s="189"/>
      <c r="I1851" s="189"/>
      <c r="J1851" s="189"/>
      <c r="K1851" s="189"/>
      <c r="L1851" s="189"/>
      <c r="M1851" s="189"/>
      <c r="N1851" s="189"/>
      <c r="O1851" s="211"/>
      <c r="P1851" s="210"/>
    </row>
    <row r="1852" spans="2:16" s="191" customFormat="1" ht="15.75" x14ac:dyDescent="0.25">
      <c r="B1852" s="189"/>
      <c r="C1852" s="190"/>
      <c r="D1852" s="190" t="str">
        <f t="shared" si="56"/>
        <v/>
      </c>
      <c r="E1852" s="189" t="str">
        <f t="shared" si="57"/>
        <v/>
      </c>
      <c r="F1852" s="189" t="str">
        <f>IF(ISNA(VLOOKUP(D1852,'Standard Smelter Names'!$B$3:$E$187,4,FALSE)),"",VLOOKUP(D1852,'Standard Smelter Names'!$B$3:$E$187,4,FALSE))</f>
        <v/>
      </c>
      <c r="G1852" s="189"/>
      <c r="H1852" s="189"/>
      <c r="I1852" s="189"/>
      <c r="J1852" s="189"/>
      <c r="K1852" s="189"/>
      <c r="L1852" s="189"/>
      <c r="M1852" s="189"/>
      <c r="N1852" s="189"/>
      <c r="O1852" s="211"/>
      <c r="P1852" s="210"/>
    </row>
    <row r="1853" spans="2:16" s="191" customFormat="1" ht="15.75" x14ac:dyDescent="0.25">
      <c r="B1853" s="189"/>
      <c r="C1853" s="190"/>
      <c r="D1853" s="190" t="str">
        <f t="shared" si="56"/>
        <v/>
      </c>
      <c r="E1853" s="189" t="str">
        <f t="shared" si="57"/>
        <v/>
      </c>
      <c r="F1853" s="189" t="str">
        <f>IF(ISNA(VLOOKUP(D1853,'Standard Smelter Names'!$B$3:$E$187,4,FALSE)),"",VLOOKUP(D1853,'Standard Smelter Names'!$B$3:$E$187,4,FALSE))</f>
        <v/>
      </c>
      <c r="G1853" s="189"/>
      <c r="H1853" s="189"/>
      <c r="I1853" s="189"/>
      <c r="J1853" s="189"/>
      <c r="K1853" s="189"/>
      <c r="L1853" s="189"/>
      <c r="M1853" s="189"/>
      <c r="N1853" s="189"/>
      <c r="O1853" s="211"/>
      <c r="P1853" s="210"/>
    </row>
    <row r="1854" spans="2:16" s="191" customFormat="1" ht="15.75" x14ac:dyDescent="0.25">
      <c r="B1854" s="189"/>
      <c r="C1854" s="190"/>
      <c r="D1854" s="190" t="str">
        <f t="shared" si="56"/>
        <v/>
      </c>
      <c r="E1854" s="189" t="str">
        <f t="shared" si="57"/>
        <v/>
      </c>
      <c r="F1854" s="189" t="str">
        <f>IF(ISNA(VLOOKUP(D1854,'Standard Smelter Names'!$B$3:$E$187,4,FALSE)),"",VLOOKUP(D1854,'Standard Smelter Names'!$B$3:$E$187,4,FALSE))</f>
        <v/>
      </c>
      <c r="G1854" s="189"/>
      <c r="H1854" s="189"/>
      <c r="I1854" s="189"/>
      <c r="J1854" s="189"/>
      <c r="K1854" s="189"/>
      <c r="L1854" s="189"/>
      <c r="M1854" s="189"/>
      <c r="N1854" s="189"/>
      <c r="O1854" s="211"/>
      <c r="P1854" s="210"/>
    </row>
    <row r="1855" spans="2:16" s="191" customFormat="1" ht="15.75" x14ac:dyDescent="0.25">
      <c r="B1855" s="189"/>
      <c r="C1855" s="190"/>
      <c r="D1855" s="190" t="str">
        <f t="shared" si="56"/>
        <v/>
      </c>
      <c r="E1855" s="189" t="str">
        <f t="shared" si="57"/>
        <v/>
      </c>
      <c r="F1855" s="189" t="str">
        <f>IF(ISNA(VLOOKUP(D1855,'Standard Smelter Names'!$B$3:$E$187,4,FALSE)),"",VLOOKUP(D1855,'Standard Smelter Names'!$B$3:$E$187,4,FALSE))</f>
        <v/>
      </c>
      <c r="G1855" s="189"/>
      <c r="H1855" s="189"/>
      <c r="I1855" s="189"/>
      <c r="J1855" s="189"/>
      <c r="K1855" s="189"/>
      <c r="L1855" s="189"/>
      <c r="M1855" s="189"/>
      <c r="N1855" s="189"/>
      <c r="O1855" s="211"/>
      <c r="P1855" s="210"/>
    </row>
    <row r="1856" spans="2:16" s="191" customFormat="1" ht="15.75" x14ac:dyDescent="0.25">
      <c r="B1856" s="189"/>
      <c r="C1856" s="190"/>
      <c r="D1856" s="190" t="str">
        <f t="shared" si="56"/>
        <v/>
      </c>
      <c r="E1856" s="189" t="str">
        <f t="shared" si="57"/>
        <v/>
      </c>
      <c r="F1856" s="189" t="str">
        <f>IF(ISNA(VLOOKUP(D1856,'Standard Smelter Names'!$B$3:$E$187,4,FALSE)),"",VLOOKUP(D1856,'Standard Smelter Names'!$B$3:$E$187,4,FALSE))</f>
        <v/>
      </c>
      <c r="G1856" s="189"/>
      <c r="H1856" s="189"/>
      <c r="I1856" s="189"/>
      <c r="J1856" s="189"/>
      <c r="K1856" s="189"/>
      <c r="L1856" s="189"/>
      <c r="M1856" s="189"/>
      <c r="N1856" s="189"/>
      <c r="O1856" s="211"/>
      <c r="P1856" s="210"/>
    </row>
    <row r="1857" spans="2:16" s="191" customFormat="1" ht="15.75" x14ac:dyDescent="0.25">
      <c r="B1857" s="189"/>
      <c r="C1857" s="190"/>
      <c r="D1857" s="190" t="str">
        <f t="shared" si="56"/>
        <v/>
      </c>
      <c r="E1857" s="189" t="str">
        <f t="shared" si="57"/>
        <v/>
      </c>
      <c r="F1857" s="189" t="str">
        <f>IF(ISNA(VLOOKUP(D1857,'Standard Smelter Names'!$B$3:$E$187,4,FALSE)),"",VLOOKUP(D1857,'Standard Smelter Names'!$B$3:$E$187,4,FALSE))</f>
        <v/>
      </c>
      <c r="G1857" s="189"/>
      <c r="H1857" s="189"/>
      <c r="I1857" s="189"/>
      <c r="J1857" s="189"/>
      <c r="K1857" s="189"/>
      <c r="L1857" s="189"/>
      <c r="M1857" s="189"/>
      <c r="N1857" s="189"/>
      <c r="O1857" s="211"/>
      <c r="P1857" s="210"/>
    </row>
    <row r="1858" spans="2:16" s="191" customFormat="1" ht="15.75" x14ac:dyDescent="0.25">
      <c r="B1858" s="189"/>
      <c r="C1858" s="190"/>
      <c r="D1858" s="190" t="str">
        <f t="shared" si="56"/>
        <v/>
      </c>
      <c r="E1858" s="189" t="str">
        <f t="shared" si="57"/>
        <v/>
      </c>
      <c r="F1858" s="189" t="str">
        <f>IF(ISNA(VLOOKUP(D1858,'Standard Smelter Names'!$B$3:$E$187,4,FALSE)),"",VLOOKUP(D1858,'Standard Smelter Names'!$B$3:$E$187,4,FALSE))</f>
        <v/>
      </c>
      <c r="G1858" s="189"/>
      <c r="H1858" s="189"/>
      <c r="I1858" s="189"/>
      <c r="J1858" s="189"/>
      <c r="K1858" s="189"/>
      <c r="L1858" s="189"/>
      <c r="M1858" s="189"/>
      <c r="N1858" s="189"/>
      <c r="O1858" s="211"/>
      <c r="P1858" s="210"/>
    </row>
    <row r="1859" spans="2:16" s="191" customFormat="1" ht="15.75" x14ac:dyDescent="0.25">
      <c r="B1859" s="189"/>
      <c r="C1859" s="190"/>
      <c r="D1859" s="190" t="str">
        <f t="shared" si="56"/>
        <v/>
      </c>
      <c r="E1859" s="189" t="str">
        <f t="shared" si="57"/>
        <v/>
      </c>
      <c r="F1859" s="189" t="str">
        <f>IF(ISNA(VLOOKUP(D1859,'Standard Smelter Names'!$B$3:$E$187,4,FALSE)),"",VLOOKUP(D1859,'Standard Smelter Names'!$B$3:$E$187,4,FALSE))</f>
        <v/>
      </c>
      <c r="G1859" s="189"/>
      <c r="H1859" s="189"/>
      <c r="I1859" s="189"/>
      <c r="J1859" s="189"/>
      <c r="K1859" s="189"/>
      <c r="L1859" s="189"/>
      <c r="M1859" s="189"/>
      <c r="N1859" s="189"/>
      <c r="O1859" s="211"/>
      <c r="P1859" s="210"/>
    </row>
    <row r="1860" spans="2:16" s="191" customFormat="1" ht="15.75" x14ac:dyDescent="0.25">
      <c r="B1860" s="189"/>
      <c r="C1860" s="190"/>
      <c r="D1860" s="190" t="str">
        <f t="shared" si="56"/>
        <v/>
      </c>
      <c r="E1860" s="189" t="str">
        <f t="shared" si="57"/>
        <v/>
      </c>
      <c r="F1860" s="189" t="str">
        <f>IF(ISNA(VLOOKUP(D1860,'Standard Smelter Names'!$B$3:$E$187,4,FALSE)),"",VLOOKUP(D1860,'Standard Smelter Names'!$B$3:$E$187,4,FALSE))</f>
        <v/>
      </c>
      <c r="G1860" s="189"/>
      <c r="H1860" s="189"/>
      <c r="I1860" s="189"/>
      <c r="J1860" s="189"/>
      <c r="K1860" s="189"/>
      <c r="L1860" s="189"/>
      <c r="M1860" s="189"/>
      <c r="N1860" s="189"/>
      <c r="O1860" s="211"/>
      <c r="P1860" s="210"/>
    </row>
    <row r="1861" spans="2:16" s="191" customFormat="1" ht="15.75" x14ac:dyDescent="0.25">
      <c r="B1861" s="189"/>
      <c r="C1861" s="190"/>
      <c r="D1861" s="190" t="str">
        <f t="shared" ref="D1861:D1924" si="58">IF(ISNA(VLOOKUP(C1861,$G$2525:$I$2929,3,FALSE)),"",VLOOKUP(C1861,$G$2525:$I$2929,3,FALSE))</f>
        <v/>
      </c>
      <c r="E1861" s="189" t="str">
        <f t="shared" ref="E1861:E1924" si="59">IF(ISNA(VLOOKUP(C1861,$G$2525:$I$2929,2,FALSE)),"",VLOOKUP(C1861,$G$2525:$I$2929,2,FALSE))</f>
        <v/>
      </c>
      <c r="F1861" s="189" t="str">
        <f>IF(ISNA(VLOOKUP(D1861,'Standard Smelter Names'!$B$3:$E$187,4,FALSE)),"",VLOOKUP(D1861,'Standard Smelter Names'!$B$3:$E$187,4,FALSE))</f>
        <v/>
      </c>
      <c r="G1861" s="189"/>
      <c r="H1861" s="189"/>
      <c r="I1861" s="189"/>
      <c r="J1861" s="189"/>
      <c r="K1861" s="189"/>
      <c r="L1861" s="189"/>
      <c r="M1861" s="189"/>
      <c r="N1861" s="189"/>
      <c r="O1861" s="211"/>
      <c r="P1861" s="210"/>
    </row>
    <row r="1862" spans="2:16" s="191" customFormat="1" ht="15.75" x14ac:dyDescent="0.25">
      <c r="B1862" s="189"/>
      <c r="C1862" s="190"/>
      <c r="D1862" s="190" t="str">
        <f t="shared" si="58"/>
        <v/>
      </c>
      <c r="E1862" s="189" t="str">
        <f t="shared" si="59"/>
        <v/>
      </c>
      <c r="F1862" s="189" t="str">
        <f>IF(ISNA(VLOOKUP(D1862,'Standard Smelter Names'!$B$3:$E$187,4,FALSE)),"",VLOOKUP(D1862,'Standard Smelter Names'!$B$3:$E$187,4,FALSE))</f>
        <v/>
      </c>
      <c r="G1862" s="189"/>
      <c r="H1862" s="189"/>
      <c r="I1862" s="189"/>
      <c r="J1862" s="189"/>
      <c r="K1862" s="189"/>
      <c r="L1862" s="189"/>
      <c r="M1862" s="189"/>
      <c r="N1862" s="189"/>
      <c r="O1862" s="211"/>
      <c r="P1862" s="210"/>
    </row>
    <row r="1863" spans="2:16" s="191" customFormat="1" ht="15.75" x14ac:dyDescent="0.25">
      <c r="B1863" s="189"/>
      <c r="C1863" s="190"/>
      <c r="D1863" s="190" t="str">
        <f t="shared" si="58"/>
        <v/>
      </c>
      <c r="E1863" s="189" t="str">
        <f t="shared" si="59"/>
        <v/>
      </c>
      <c r="F1863" s="189" t="str">
        <f>IF(ISNA(VLOOKUP(D1863,'Standard Smelter Names'!$B$3:$E$187,4,FALSE)),"",VLOOKUP(D1863,'Standard Smelter Names'!$B$3:$E$187,4,FALSE))</f>
        <v/>
      </c>
      <c r="G1863" s="189"/>
      <c r="H1863" s="189"/>
      <c r="I1863" s="189"/>
      <c r="J1863" s="189"/>
      <c r="K1863" s="189"/>
      <c r="L1863" s="189"/>
      <c r="M1863" s="189"/>
      <c r="N1863" s="189"/>
      <c r="O1863" s="211"/>
      <c r="P1863" s="210"/>
    </row>
    <row r="1864" spans="2:16" s="191" customFormat="1" ht="15.75" x14ac:dyDescent="0.25">
      <c r="B1864" s="189"/>
      <c r="C1864" s="190"/>
      <c r="D1864" s="190" t="str">
        <f t="shared" si="58"/>
        <v/>
      </c>
      <c r="E1864" s="189" t="str">
        <f t="shared" si="59"/>
        <v/>
      </c>
      <c r="F1864" s="189" t="str">
        <f>IF(ISNA(VLOOKUP(D1864,'Standard Smelter Names'!$B$3:$E$187,4,FALSE)),"",VLOOKUP(D1864,'Standard Smelter Names'!$B$3:$E$187,4,FALSE))</f>
        <v/>
      </c>
      <c r="G1864" s="189"/>
      <c r="H1864" s="189"/>
      <c r="I1864" s="189"/>
      <c r="J1864" s="189"/>
      <c r="K1864" s="189"/>
      <c r="L1864" s="189"/>
      <c r="M1864" s="189"/>
      <c r="N1864" s="189"/>
      <c r="O1864" s="211"/>
      <c r="P1864" s="210"/>
    </row>
    <row r="1865" spans="2:16" s="191" customFormat="1" ht="15.75" x14ac:dyDescent="0.25">
      <c r="B1865" s="189"/>
      <c r="C1865" s="190"/>
      <c r="D1865" s="190" t="str">
        <f t="shared" si="58"/>
        <v/>
      </c>
      <c r="E1865" s="189" t="str">
        <f t="shared" si="59"/>
        <v/>
      </c>
      <c r="F1865" s="189" t="str">
        <f>IF(ISNA(VLOOKUP(D1865,'Standard Smelter Names'!$B$3:$E$187,4,FALSE)),"",VLOOKUP(D1865,'Standard Smelter Names'!$B$3:$E$187,4,FALSE))</f>
        <v/>
      </c>
      <c r="G1865" s="189"/>
      <c r="H1865" s="189"/>
      <c r="I1865" s="189"/>
      <c r="J1865" s="189"/>
      <c r="K1865" s="189"/>
      <c r="L1865" s="189"/>
      <c r="M1865" s="189"/>
      <c r="N1865" s="189"/>
      <c r="O1865" s="211"/>
      <c r="P1865" s="210"/>
    </row>
    <row r="1866" spans="2:16" s="191" customFormat="1" ht="15.75" x14ac:dyDescent="0.25">
      <c r="B1866" s="189"/>
      <c r="C1866" s="190"/>
      <c r="D1866" s="190" t="str">
        <f t="shared" si="58"/>
        <v/>
      </c>
      <c r="E1866" s="189" t="str">
        <f t="shared" si="59"/>
        <v/>
      </c>
      <c r="F1866" s="189" t="str">
        <f>IF(ISNA(VLOOKUP(D1866,'Standard Smelter Names'!$B$3:$E$187,4,FALSE)),"",VLOOKUP(D1866,'Standard Smelter Names'!$B$3:$E$187,4,FALSE))</f>
        <v/>
      </c>
      <c r="G1866" s="189"/>
      <c r="H1866" s="189"/>
      <c r="I1866" s="189"/>
      <c r="J1866" s="189"/>
      <c r="K1866" s="189"/>
      <c r="L1866" s="189"/>
      <c r="M1866" s="189"/>
      <c r="N1866" s="189"/>
      <c r="O1866" s="211"/>
      <c r="P1866" s="210"/>
    </row>
    <row r="1867" spans="2:16" s="191" customFormat="1" ht="15.75" x14ac:dyDescent="0.25">
      <c r="B1867" s="189"/>
      <c r="C1867" s="190"/>
      <c r="D1867" s="190" t="str">
        <f t="shared" si="58"/>
        <v/>
      </c>
      <c r="E1867" s="189" t="str">
        <f t="shared" si="59"/>
        <v/>
      </c>
      <c r="F1867" s="189" t="str">
        <f>IF(ISNA(VLOOKUP(D1867,'Standard Smelter Names'!$B$3:$E$187,4,FALSE)),"",VLOOKUP(D1867,'Standard Smelter Names'!$B$3:$E$187,4,FALSE))</f>
        <v/>
      </c>
      <c r="G1867" s="189"/>
      <c r="H1867" s="189"/>
      <c r="I1867" s="189"/>
      <c r="J1867" s="189"/>
      <c r="K1867" s="189"/>
      <c r="L1867" s="189"/>
      <c r="M1867" s="189"/>
      <c r="N1867" s="189"/>
      <c r="O1867" s="211"/>
      <c r="P1867" s="210"/>
    </row>
    <row r="1868" spans="2:16" s="191" customFormat="1" ht="15.75" x14ac:dyDescent="0.25">
      <c r="B1868" s="189"/>
      <c r="C1868" s="190"/>
      <c r="D1868" s="190" t="str">
        <f t="shared" si="58"/>
        <v/>
      </c>
      <c r="E1868" s="189" t="str">
        <f t="shared" si="59"/>
        <v/>
      </c>
      <c r="F1868" s="189" t="str">
        <f>IF(ISNA(VLOOKUP(D1868,'Standard Smelter Names'!$B$3:$E$187,4,FALSE)),"",VLOOKUP(D1868,'Standard Smelter Names'!$B$3:$E$187,4,FALSE))</f>
        <v/>
      </c>
      <c r="G1868" s="189"/>
      <c r="H1868" s="189"/>
      <c r="I1868" s="189"/>
      <c r="J1868" s="189"/>
      <c r="K1868" s="189"/>
      <c r="L1868" s="189"/>
      <c r="M1868" s="189"/>
      <c r="N1868" s="189"/>
      <c r="O1868" s="211"/>
      <c r="P1868" s="210"/>
    </row>
    <row r="1869" spans="2:16" s="191" customFormat="1" ht="15.75" x14ac:dyDescent="0.25">
      <c r="B1869" s="189"/>
      <c r="C1869" s="190"/>
      <c r="D1869" s="190" t="str">
        <f t="shared" si="58"/>
        <v/>
      </c>
      <c r="E1869" s="189" t="str">
        <f t="shared" si="59"/>
        <v/>
      </c>
      <c r="F1869" s="189" t="str">
        <f>IF(ISNA(VLOOKUP(D1869,'Standard Smelter Names'!$B$3:$E$187,4,FALSE)),"",VLOOKUP(D1869,'Standard Smelter Names'!$B$3:$E$187,4,FALSE))</f>
        <v/>
      </c>
      <c r="G1869" s="189"/>
      <c r="H1869" s="189"/>
      <c r="I1869" s="189"/>
      <c r="J1869" s="189"/>
      <c r="K1869" s="189"/>
      <c r="L1869" s="189"/>
      <c r="M1869" s="189"/>
      <c r="N1869" s="189"/>
      <c r="O1869" s="211"/>
      <c r="P1869" s="210"/>
    </row>
    <row r="1870" spans="2:16" s="191" customFormat="1" ht="15.75" x14ac:dyDescent="0.25">
      <c r="B1870" s="189"/>
      <c r="C1870" s="190"/>
      <c r="D1870" s="190" t="str">
        <f t="shared" si="58"/>
        <v/>
      </c>
      <c r="E1870" s="189" t="str">
        <f t="shared" si="59"/>
        <v/>
      </c>
      <c r="F1870" s="189" t="str">
        <f>IF(ISNA(VLOOKUP(D1870,'Standard Smelter Names'!$B$3:$E$187,4,FALSE)),"",VLOOKUP(D1870,'Standard Smelter Names'!$B$3:$E$187,4,FALSE))</f>
        <v/>
      </c>
      <c r="G1870" s="189"/>
      <c r="H1870" s="189"/>
      <c r="I1870" s="189"/>
      <c r="J1870" s="189"/>
      <c r="K1870" s="189"/>
      <c r="L1870" s="189"/>
      <c r="M1870" s="189"/>
      <c r="N1870" s="189"/>
      <c r="O1870" s="211"/>
      <c r="P1870" s="210"/>
    </row>
    <row r="1871" spans="2:16" s="191" customFormat="1" ht="15.75" x14ac:dyDescent="0.25">
      <c r="B1871" s="189"/>
      <c r="C1871" s="190"/>
      <c r="D1871" s="190" t="str">
        <f t="shared" si="58"/>
        <v/>
      </c>
      <c r="E1871" s="189" t="str">
        <f t="shared" si="59"/>
        <v/>
      </c>
      <c r="F1871" s="189" t="str">
        <f>IF(ISNA(VLOOKUP(D1871,'Standard Smelter Names'!$B$3:$E$187,4,FALSE)),"",VLOOKUP(D1871,'Standard Smelter Names'!$B$3:$E$187,4,FALSE))</f>
        <v/>
      </c>
      <c r="G1871" s="189"/>
      <c r="H1871" s="189"/>
      <c r="I1871" s="189"/>
      <c r="J1871" s="189"/>
      <c r="K1871" s="189"/>
      <c r="L1871" s="189"/>
      <c r="M1871" s="189"/>
      <c r="N1871" s="189"/>
      <c r="O1871" s="211"/>
      <c r="P1871" s="210"/>
    </row>
    <row r="1872" spans="2:16" s="191" customFormat="1" ht="15.75" x14ac:dyDescent="0.25">
      <c r="B1872" s="189"/>
      <c r="C1872" s="190"/>
      <c r="D1872" s="190" t="str">
        <f t="shared" si="58"/>
        <v/>
      </c>
      <c r="E1872" s="189" t="str">
        <f t="shared" si="59"/>
        <v/>
      </c>
      <c r="F1872" s="189" t="str">
        <f>IF(ISNA(VLOOKUP(D1872,'Standard Smelter Names'!$B$3:$E$187,4,FALSE)),"",VLOOKUP(D1872,'Standard Smelter Names'!$B$3:$E$187,4,FALSE))</f>
        <v/>
      </c>
      <c r="G1872" s="189"/>
      <c r="H1872" s="189"/>
      <c r="I1872" s="189"/>
      <c r="J1872" s="189"/>
      <c r="K1872" s="189"/>
      <c r="L1872" s="189"/>
      <c r="M1872" s="189"/>
      <c r="N1872" s="189"/>
      <c r="O1872" s="211"/>
      <c r="P1872" s="210"/>
    </row>
    <row r="1873" spans="2:16" s="191" customFormat="1" ht="15.75" x14ac:dyDescent="0.25">
      <c r="B1873" s="189"/>
      <c r="C1873" s="190"/>
      <c r="D1873" s="190" t="str">
        <f t="shared" si="58"/>
        <v/>
      </c>
      <c r="E1873" s="189" t="str">
        <f t="shared" si="59"/>
        <v/>
      </c>
      <c r="F1873" s="189" t="str">
        <f>IF(ISNA(VLOOKUP(D1873,'Standard Smelter Names'!$B$3:$E$187,4,FALSE)),"",VLOOKUP(D1873,'Standard Smelter Names'!$B$3:$E$187,4,FALSE))</f>
        <v/>
      </c>
      <c r="G1873" s="189"/>
      <c r="H1873" s="189"/>
      <c r="I1873" s="189"/>
      <c r="J1873" s="189"/>
      <c r="K1873" s="189"/>
      <c r="L1873" s="189"/>
      <c r="M1873" s="189"/>
      <c r="N1873" s="189"/>
      <c r="O1873" s="211"/>
      <c r="P1873" s="210"/>
    </row>
    <row r="1874" spans="2:16" s="191" customFormat="1" ht="15.75" x14ac:dyDescent="0.25">
      <c r="B1874" s="189"/>
      <c r="C1874" s="190"/>
      <c r="D1874" s="190" t="str">
        <f t="shared" si="58"/>
        <v/>
      </c>
      <c r="E1874" s="189" t="str">
        <f t="shared" si="59"/>
        <v/>
      </c>
      <c r="F1874" s="189" t="str">
        <f>IF(ISNA(VLOOKUP(D1874,'Standard Smelter Names'!$B$3:$E$187,4,FALSE)),"",VLOOKUP(D1874,'Standard Smelter Names'!$B$3:$E$187,4,FALSE))</f>
        <v/>
      </c>
      <c r="G1874" s="189"/>
      <c r="H1874" s="189"/>
      <c r="I1874" s="189"/>
      <c r="J1874" s="189"/>
      <c r="K1874" s="189"/>
      <c r="L1874" s="189"/>
      <c r="M1874" s="189"/>
      <c r="N1874" s="189"/>
      <c r="O1874" s="211"/>
      <c r="P1874" s="210"/>
    </row>
    <row r="1875" spans="2:16" s="191" customFormat="1" ht="15.75" x14ac:dyDescent="0.25">
      <c r="B1875" s="189"/>
      <c r="C1875" s="190"/>
      <c r="D1875" s="190" t="str">
        <f t="shared" si="58"/>
        <v/>
      </c>
      <c r="E1875" s="189" t="str">
        <f t="shared" si="59"/>
        <v/>
      </c>
      <c r="F1875" s="189" t="str">
        <f>IF(ISNA(VLOOKUP(D1875,'Standard Smelter Names'!$B$3:$E$187,4,FALSE)),"",VLOOKUP(D1875,'Standard Smelter Names'!$B$3:$E$187,4,FALSE))</f>
        <v/>
      </c>
      <c r="G1875" s="189"/>
      <c r="H1875" s="189"/>
      <c r="I1875" s="189"/>
      <c r="J1875" s="189"/>
      <c r="K1875" s="189"/>
      <c r="L1875" s="189"/>
      <c r="M1875" s="189"/>
      <c r="N1875" s="189"/>
      <c r="O1875" s="211"/>
      <c r="P1875" s="210"/>
    </row>
    <row r="1876" spans="2:16" s="191" customFormat="1" ht="15.75" x14ac:dyDescent="0.25">
      <c r="B1876" s="189"/>
      <c r="C1876" s="190"/>
      <c r="D1876" s="190" t="str">
        <f t="shared" si="58"/>
        <v/>
      </c>
      <c r="E1876" s="189" t="str">
        <f t="shared" si="59"/>
        <v/>
      </c>
      <c r="F1876" s="189" t="str">
        <f>IF(ISNA(VLOOKUP(D1876,'Standard Smelter Names'!$B$3:$E$187,4,FALSE)),"",VLOOKUP(D1876,'Standard Smelter Names'!$B$3:$E$187,4,FALSE))</f>
        <v/>
      </c>
      <c r="G1876" s="189"/>
      <c r="H1876" s="189"/>
      <c r="I1876" s="189"/>
      <c r="J1876" s="189"/>
      <c r="K1876" s="189"/>
      <c r="L1876" s="189"/>
      <c r="M1876" s="189"/>
      <c r="N1876" s="189"/>
      <c r="O1876" s="211"/>
      <c r="P1876" s="210"/>
    </row>
    <row r="1877" spans="2:16" s="191" customFormat="1" ht="15.75" x14ac:dyDescent="0.25">
      <c r="B1877" s="189"/>
      <c r="C1877" s="190"/>
      <c r="D1877" s="190" t="str">
        <f t="shared" si="58"/>
        <v/>
      </c>
      <c r="E1877" s="189" t="str">
        <f t="shared" si="59"/>
        <v/>
      </c>
      <c r="F1877" s="189" t="str">
        <f>IF(ISNA(VLOOKUP(D1877,'Standard Smelter Names'!$B$3:$E$187,4,FALSE)),"",VLOOKUP(D1877,'Standard Smelter Names'!$B$3:$E$187,4,FALSE))</f>
        <v/>
      </c>
      <c r="G1877" s="189"/>
      <c r="H1877" s="189"/>
      <c r="I1877" s="189"/>
      <c r="J1877" s="189"/>
      <c r="K1877" s="189"/>
      <c r="L1877" s="189"/>
      <c r="M1877" s="189"/>
      <c r="N1877" s="189"/>
      <c r="O1877" s="211"/>
      <c r="P1877" s="210"/>
    </row>
    <row r="1878" spans="2:16" s="191" customFormat="1" ht="15.75" x14ac:dyDescent="0.25">
      <c r="B1878" s="189"/>
      <c r="C1878" s="190"/>
      <c r="D1878" s="190" t="str">
        <f t="shared" si="58"/>
        <v/>
      </c>
      <c r="E1878" s="189" t="str">
        <f t="shared" si="59"/>
        <v/>
      </c>
      <c r="F1878" s="189" t="str">
        <f>IF(ISNA(VLOOKUP(D1878,'Standard Smelter Names'!$B$3:$E$187,4,FALSE)),"",VLOOKUP(D1878,'Standard Smelter Names'!$B$3:$E$187,4,FALSE))</f>
        <v/>
      </c>
      <c r="G1878" s="189"/>
      <c r="H1878" s="189"/>
      <c r="I1878" s="189"/>
      <c r="J1878" s="189"/>
      <c r="K1878" s="189"/>
      <c r="L1878" s="189"/>
      <c r="M1878" s="189"/>
      <c r="N1878" s="189"/>
      <c r="O1878" s="211"/>
      <c r="P1878" s="210"/>
    </row>
    <row r="1879" spans="2:16" s="191" customFormat="1" ht="15.75" x14ac:dyDescent="0.25">
      <c r="B1879" s="189"/>
      <c r="C1879" s="190"/>
      <c r="D1879" s="190" t="str">
        <f t="shared" si="58"/>
        <v/>
      </c>
      <c r="E1879" s="189" t="str">
        <f t="shared" si="59"/>
        <v/>
      </c>
      <c r="F1879" s="189" t="str">
        <f>IF(ISNA(VLOOKUP(D1879,'Standard Smelter Names'!$B$3:$E$187,4,FALSE)),"",VLOOKUP(D1879,'Standard Smelter Names'!$B$3:$E$187,4,FALSE))</f>
        <v/>
      </c>
      <c r="G1879" s="189"/>
      <c r="H1879" s="189"/>
      <c r="I1879" s="189"/>
      <c r="J1879" s="189"/>
      <c r="K1879" s="189"/>
      <c r="L1879" s="189"/>
      <c r="M1879" s="189"/>
      <c r="N1879" s="189"/>
      <c r="O1879" s="211"/>
      <c r="P1879" s="210"/>
    </row>
    <row r="1880" spans="2:16" s="191" customFormat="1" ht="15.75" x14ac:dyDescent="0.25">
      <c r="B1880" s="189"/>
      <c r="C1880" s="190"/>
      <c r="D1880" s="190" t="str">
        <f t="shared" si="58"/>
        <v/>
      </c>
      <c r="E1880" s="189" t="str">
        <f t="shared" si="59"/>
        <v/>
      </c>
      <c r="F1880" s="189" t="str">
        <f>IF(ISNA(VLOOKUP(D1880,'Standard Smelter Names'!$B$3:$E$187,4,FALSE)),"",VLOOKUP(D1880,'Standard Smelter Names'!$B$3:$E$187,4,FALSE))</f>
        <v/>
      </c>
      <c r="G1880" s="189"/>
      <c r="H1880" s="189"/>
      <c r="I1880" s="189"/>
      <c r="J1880" s="189"/>
      <c r="K1880" s="189"/>
      <c r="L1880" s="189"/>
      <c r="M1880" s="189"/>
      <c r="N1880" s="189"/>
      <c r="O1880" s="211"/>
      <c r="P1880" s="210"/>
    </row>
    <row r="1881" spans="2:16" s="191" customFormat="1" ht="15.75" x14ac:dyDescent="0.25">
      <c r="B1881" s="189"/>
      <c r="C1881" s="190"/>
      <c r="D1881" s="190" t="str">
        <f t="shared" si="58"/>
        <v/>
      </c>
      <c r="E1881" s="189" t="str">
        <f t="shared" si="59"/>
        <v/>
      </c>
      <c r="F1881" s="189" t="str">
        <f>IF(ISNA(VLOOKUP(D1881,'Standard Smelter Names'!$B$3:$E$187,4,FALSE)),"",VLOOKUP(D1881,'Standard Smelter Names'!$B$3:$E$187,4,FALSE))</f>
        <v/>
      </c>
      <c r="G1881" s="189"/>
      <c r="H1881" s="189"/>
      <c r="I1881" s="189"/>
      <c r="J1881" s="189"/>
      <c r="K1881" s="189"/>
      <c r="L1881" s="189"/>
      <c r="M1881" s="189"/>
      <c r="N1881" s="189"/>
      <c r="O1881" s="211"/>
      <c r="P1881" s="210"/>
    </row>
    <row r="1882" spans="2:16" s="191" customFormat="1" ht="15.75" x14ac:dyDescent="0.25">
      <c r="B1882" s="189"/>
      <c r="C1882" s="190"/>
      <c r="D1882" s="190" t="str">
        <f t="shared" si="58"/>
        <v/>
      </c>
      <c r="E1882" s="189" t="str">
        <f t="shared" si="59"/>
        <v/>
      </c>
      <c r="F1882" s="189" t="str">
        <f>IF(ISNA(VLOOKUP(D1882,'Standard Smelter Names'!$B$3:$E$187,4,FALSE)),"",VLOOKUP(D1882,'Standard Smelter Names'!$B$3:$E$187,4,FALSE))</f>
        <v/>
      </c>
      <c r="G1882" s="189"/>
      <c r="H1882" s="189"/>
      <c r="I1882" s="189"/>
      <c r="J1882" s="189"/>
      <c r="K1882" s="189"/>
      <c r="L1882" s="189"/>
      <c r="M1882" s="189"/>
      <c r="N1882" s="189"/>
      <c r="O1882" s="211"/>
      <c r="P1882" s="210"/>
    </row>
    <row r="1883" spans="2:16" s="191" customFormat="1" ht="15.75" x14ac:dyDescent="0.25">
      <c r="B1883" s="189"/>
      <c r="C1883" s="190"/>
      <c r="D1883" s="190" t="str">
        <f t="shared" si="58"/>
        <v/>
      </c>
      <c r="E1883" s="189" t="str">
        <f t="shared" si="59"/>
        <v/>
      </c>
      <c r="F1883" s="189" t="str">
        <f>IF(ISNA(VLOOKUP(D1883,'Standard Smelter Names'!$B$3:$E$187,4,FALSE)),"",VLOOKUP(D1883,'Standard Smelter Names'!$B$3:$E$187,4,FALSE))</f>
        <v/>
      </c>
      <c r="G1883" s="189"/>
      <c r="H1883" s="189"/>
      <c r="I1883" s="189"/>
      <c r="J1883" s="189"/>
      <c r="K1883" s="189"/>
      <c r="L1883" s="189"/>
      <c r="M1883" s="189"/>
      <c r="N1883" s="189"/>
      <c r="O1883" s="211"/>
      <c r="P1883" s="210"/>
    </row>
    <row r="1884" spans="2:16" s="191" customFormat="1" ht="15.75" x14ac:dyDescent="0.25">
      <c r="B1884" s="189"/>
      <c r="C1884" s="190"/>
      <c r="D1884" s="190" t="str">
        <f t="shared" si="58"/>
        <v/>
      </c>
      <c r="E1884" s="189" t="str">
        <f t="shared" si="59"/>
        <v/>
      </c>
      <c r="F1884" s="189" t="str">
        <f>IF(ISNA(VLOOKUP(D1884,'Standard Smelter Names'!$B$3:$E$187,4,FALSE)),"",VLOOKUP(D1884,'Standard Smelter Names'!$B$3:$E$187,4,FALSE))</f>
        <v/>
      </c>
      <c r="G1884" s="189"/>
      <c r="H1884" s="189"/>
      <c r="I1884" s="189"/>
      <c r="J1884" s="189"/>
      <c r="K1884" s="189"/>
      <c r="L1884" s="189"/>
      <c r="M1884" s="189"/>
      <c r="N1884" s="189"/>
      <c r="O1884" s="211"/>
      <c r="P1884" s="210"/>
    </row>
    <row r="1885" spans="2:16" s="191" customFormat="1" ht="15.75" x14ac:dyDescent="0.25">
      <c r="B1885" s="189"/>
      <c r="C1885" s="190"/>
      <c r="D1885" s="190" t="str">
        <f t="shared" si="58"/>
        <v/>
      </c>
      <c r="E1885" s="189" t="str">
        <f t="shared" si="59"/>
        <v/>
      </c>
      <c r="F1885" s="189" t="str">
        <f>IF(ISNA(VLOOKUP(D1885,'Standard Smelter Names'!$B$3:$E$187,4,FALSE)),"",VLOOKUP(D1885,'Standard Smelter Names'!$B$3:$E$187,4,FALSE))</f>
        <v/>
      </c>
      <c r="G1885" s="189"/>
      <c r="H1885" s="189"/>
      <c r="I1885" s="189"/>
      <c r="J1885" s="189"/>
      <c r="K1885" s="189"/>
      <c r="L1885" s="189"/>
      <c r="M1885" s="189"/>
      <c r="N1885" s="189"/>
      <c r="O1885" s="211"/>
      <c r="P1885" s="210"/>
    </row>
    <row r="1886" spans="2:16" s="191" customFormat="1" ht="15.75" x14ac:dyDescent="0.25">
      <c r="B1886" s="189"/>
      <c r="C1886" s="190"/>
      <c r="D1886" s="190" t="str">
        <f t="shared" si="58"/>
        <v/>
      </c>
      <c r="E1886" s="189" t="str">
        <f t="shared" si="59"/>
        <v/>
      </c>
      <c r="F1886" s="189" t="str">
        <f>IF(ISNA(VLOOKUP(D1886,'Standard Smelter Names'!$B$3:$E$187,4,FALSE)),"",VLOOKUP(D1886,'Standard Smelter Names'!$B$3:$E$187,4,FALSE))</f>
        <v/>
      </c>
      <c r="G1886" s="189"/>
      <c r="H1886" s="189"/>
      <c r="I1886" s="189"/>
      <c r="J1886" s="189"/>
      <c r="K1886" s="189"/>
      <c r="L1886" s="189"/>
      <c r="M1886" s="189"/>
      <c r="N1886" s="189"/>
      <c r="O1886" s="211"/>
      <c r="P1886" s="210"/>
    </row>
    <row r="1887" spans="2:16" s="191" customFormat="1" ht="15.75" x14ac:dyDescent="0.25">
      <c r="B1887" s="189"/>
      <c r="C1887" s="190"/>
      <c r="D1887" s="190" t="str">
        <f t="shared" si="58"/>
        <v/>
      </c>
      <c r="E1887" s="189" t="str">
        <f t="shared" si="59"/>
        <v/>
      </c>
      <c r="F1887" s="189" t="str">
        <f>IF(ISNA(VLOOKUP(D1887,'Standard Smelter Names'!$B$3:$E$187,4,FALSE)),"",VLOOKUP(D1887,'Standard Smelter Names'!$B$3:$E$187,4,FALSE))</f>
        <v/>
      </c>
      <c r="G1887" s="189"/>
      <c r="H1887" s="189"/>
      <c r="I1887" s="189"/>
      <c r="J1887" s="189"/>
      <c r="K1887" s="189"/>
      <c r="L1887" s="189"/>
      <c r="M1887" s="189"/>
      <c r="N1887" s="189"/>
      <c r="O1887" s="211"/>
      <c r="P1887" s="210"/>
    </row>
    <row r="1888" spans="2:16" s="191" customFormat="1" ht="15.75" x14ac:dyDescent="0.25">
      <c r="B1888" s="189"/>
      <c r="C1888" s="190"/>
      <c r="D1888" s="190" t="str">
        <f t="shared" si="58"/>
        <v/>
      </c>
      <c r="E1888" s="189" t="str">
        <f t="shared" si="59"/>
        <v/>
      </c>
      <c r="F1888" s="189" t="str">
        <f>IF(ISNA(VLOOKUP(D1888,'Standard Smelter Names'!$B$3:$E$187,4,FALSE)),"",VLOOKUP(D1888,'Standard Smelter Names'!$B$3:$E$187,4,FALSE))</f>
        <v/>
      </c>
      <c r="G1888" s="189"/>
      <c r="H1888" s="189"/>
      <c r="I1888" s="189"/>
      <c r="J1888" s="189"/>
      <c r="K1888" s="189"/>
      <c r="L1888" s="189"/>
      <c r="M1888" s="189"/>
      <c r="N1888" s="189"/>
      <c r="O1888" s="211"/>
      <c r="P1888" s="210"/>
    </row>
    <row r="1889" spans="2:16" s="191" customFormat="1" ht="15.75" x14ac:dyDescent="0.25">
      <c r="B1889" s="189"/>
      <c r="C1889" s="190"/>
      <c r="D1889" s="190" t="str">
        <f t="shared" si="58"/>
        <v/>
      </c>
      <c r="E1889" s="189" t="str">
        <f t="shared" si="59"/>
        <v/>
      </c>
      <c r="F1889" s="189" t="str">
        <f>IF(ISNA(VLOOKUP(D1889,'Standard Smelter Names'!$B$3:$E$187,4,FALSE)),"",VLOOKUP(D1889,'Standard Smelter Names'!$B$3:$E$187,4,FALSE))</f>
        <v/>
      </c>
      <c r="G1889" s="189"/>
      <c r="H1889" s="189"/>
      <c r="I1889" s="189"/>
      <c r="J1889" s="189"/>
      <c r="K1889" s="189"/>
      <c r="L1889" s="189"/>
      <c r="M1889" s="189"/>
      <c r="N1889" s="189"/>
      <c r="O1889" s="211"/>
      <c r="P1889" s="210"/>
    </row>
    <row r="1890" spans="2:16" s="191" customFormat="1" ht="15.75" x14ac:dyDescent="0.25">
      <c r="B1890" s="189"/>
      <c r="C1890" s="190"/>
      <c r="D1890" s="190" t="str">
        <f t="shared" si="58"/>
        <v/>
      </c>
      <c r="E1890" s="189" t="str">
        <f t="shared" si="59"/>
        <v/>
      </c>
      <c r="F1890" s="189" t="str">
        <f>IF(ISNA(VLOOKUP(D1890,'Standard Smelter Names'!$B$3:$E$187,4,FALSE)),"",VLOOKUP(D1890,'Standard Smelter Names'!$B$3:$E$187,4,FALSE))</f>
        <v/>
      </c>
      <c r="G1890" s="189"/>
      <c r="H1890" s="189"/>
      <c r="I1890" s="189"/>
      <c r="J1890" s="189"/>
      <c r="K1890" s="189"/>
      <c r="L1890" s="189"/>
      <c r="M1890" s="189"/>
      <c r="N1890" s="189"/>
      <c r="O1890" s="211"/>
      <c r="P1890" s="210"/>
    </row>
    <row r="1891" spans="2:16" s="191" customFormat="1" ht="15.75" x14ac:dyDescent="0.25">
      <c r="B1891" s="189"/>
      <c r="C1891" s="190"/>
      <c r="D1891" s="190" t="str">
        <f t="shared" si="58"/>
        <v/>
      </c>
      <c r="E1891" s="189" t="str">
        <f t="shared" si="59"/>
        <v/>
      </c>
      <c r="F1891" s="189" t="str">
        <f>IF(ISNA(VLOOKUP(D1891,'Standard Smelter Names'!$B$3:$E$187,4,FALSE)),"",VLOOKUP(D1891,'Standard Smelter Names'!$B$3:$E$187,4,FALSE))</f>
        <v/>
      </c>
      <c r="G1891" s="189"/>
      <c r="H1891" s="189"/>
      <c r="I1891" s="189"/>
      <c r="J1891" s="189"/>
      <c r="K1891" s="189"/>
      <c r="L1891" s="189"/>
      <c r="M1891" s="189"/>
      <c r="N1891" s="189"/>
      <c r="O1891" s="211"/>
      <c r="P1891" s="210"/>
    </row>
    <row r="1892" spans="2:16" s="191" customFormat="1" ht="15.75" x14ac:dyDescent="0.25">
      <c r="B1892" s="189"/>
      <c r="C1892" s="190"/>
      <c r="D1892" s="190" t="str">
        <f t="shared" si="58"/>
        <v/>
      </c>
      <c r="E1892" s="189" t="str">
        <f t="shared" si="59"/>
        <v/>
      </c>
      <c r="F1892" s="189" t="str">
        <f>IF(ISNA(VLOOKUP(D1892,'Standard Smelter Names'!$B$3:$E$187,4,FALSE)),"",VLOOKUP(D1892,'Standard Smelter Names'!$B$3:$E$187,4,FALSE))</f>
        <v/>
      </c>
      <c r="G1892" s="189"/>
      <c r="H1892" s="189"/>
      <c r="I1892" s="189"/>
      <c r="J1892" s="189"/>
      <c r="K1892" s="189"/>
      <c r="L1892" s="189"/>
      <c r="M1892" s="189"/>
      <c r="N1892" s="189"/>
      <c r="O1892" s="211"/>
      <c r="P1892" s="210"/>
    </row>
    <row r="1893" spans="2:16" s="191" customFormat="1" ht="15.75" x14ac:dyDescent="0.25">
      <c r="B1893" s="189"/>
      <c r="C1893" s="190"/>
      <c r="D1893" s="190" t="str">
        <f t="shared" si="58"/>
        <v/>
      </c>
      <c r="E1893" s="189" t="str">
        <f t="shared" si="59"/>
        <v/>
      </c>
      <c r="F1893" s="189" t="str">
        <f>IF(ISNA(VLOOKUP(D1893,'Standard Smelter Names'!$B$3:$E$187,4,FALSE)),"",VLOOKUP(D1893,'Standard Smelter Names'!$B$3:$E$187,4,FALSE))</f>
        <v/>
      </c>
      <c r="G1893" s="189"/>
      <c r="H1893" s="189"/>
      <c r="I1893" s="189"/>
      <c r="J1893" s="189"/>
      <c r="K1893" s="189"/>
      <c r="L1893" s="189"/>
      <c r="M1893" s="189"/>
      <c r="N1893" s="189"/>
      <c r="O1893" s="211"/>
      <c r="P1893" s="210"/>
    </row>
    <row r="1894" spans="2:16" s="191" customFormat="1" ht="15.75" x14ac:dyDescent="0.25">
      <c r="B1894" s="189"/>
      <c r="C1894" s="190"/>
      <c r="D1894" s="190" t="str">
        <f t="shared" si="58"/>
        <v/>
      </c>
      <c r="E1894" s="189" t="str">
        <f t="shared" si="59"/>
        <v/>
      </c>
      <c r="F1894" s="189" t="str">
        <f>IF(ISNA(VLOOKUP(D1894,'Standard Smelter Names'!$B$3:$E$187,4,FALSE)),"",VLOOKUP(D1894,'Standard Smelter Names'!$B$3:$E$187,4,FALSE))</f>
        <v/>
      </c>
      <c r="G1894" s="189"/>
      <c r="H1894" s="189"/>
      <c r="I1894" s="189"/>
      <c r="J1894" s="189"/>
      <c r="K1894" s="189"/>
      <c r="L1894" s="189"/>
      <c r="M1894" s="189"/>
      <c r="N1894" s="189"/>
      <c r="O1894" s="211"/>
      <c r="P1894" s="210"/>
    </row>
    <row r="1895" spans="2:16" s="191" customFormat="1" ht="15.75" x14ac:dyDescent="0.25">
      <c r="B1895" s="189"/>
      <c r="C1895" s="190"/>
      <c r="D1895" s="190" t="str">
        <f t="shared" si="58"/>
        <v/>
      </c>
      <c r="E1895" s="189" t="str">
        <f t="shared" si="59"/>
        <v/>
      </c>
      <c r="F1895" s="189" t="str">
        <f>IF(ISNA(VLOOKUP(D1895,'Standard Smelter Names'!$B$3:$E$187,4,FALSE)),"",VLOOKUP(D1895,'Standard Smelter Names'!$B$3:$E$187,4,FALSE))</f>
        <v/>
      </c>
      <c r="G1895" s="189"/>
      <c r="H1895" s="189"/>
      <c r="I1895" s="189"/>
      <c r="J1895" s="189"/>
      <c r="K1895" s="189"/>
      <c r="L1895" s="189"/>
      <c r="M1895" s="189"/>
      <c r="N1895" s="189"/>
      <c r="O1895" s="211"/>
      <c r="P1895" s="210"/>
    </row>
    <row r="1896" spans="2:16" s="191" customFormat="1" ht="15.75" x14ac:dyDescent="0.25">
      <c r="B1896" s="189"/>
      <c r="C1896" s="190"/>
      <c r="D1896" s="190" t="str">
        <f t="shared" si="58"/>
        <v/>
      </c>
      <c r="E1896" s="189" t="str">
        <f t="shared" si="59"/>
        <v/>
      </c>
      <c r="F1896" s="189" t="str">
        <f>IF(ISNA(VLOOKUP(D1896,'Standard Smelter Names'!$B$3:$E$187,4,FALSE)),"",VLOOKUP(D1896,'Standard Smelter Names'!$B$3:$E$187,4,FALSE))</f>
        <v/>
      </c>
      <c r="G1896" s="189"/>
      <c r="H1896" s="189"/>
      <c r="I1896" s="189"/>
      <c r="J1896" s="189"/>
      <c r="K1896" s="189"/>
      <c r="L1896" s="189"/>
      <c r="M1896" s="189"/>
      <c r="N1896" s="189"/>
      <c r="O1896" s="211"/>
      <c r="P1896" s="210"/>
    </row>
    <row r="1897" spans="2:16" s="191" customFormat="1" ht="15.75" x14ac:dyDescent="0.25">
      <c r="B1897" s="189"/>
      <c r="C1897" s="190"/>
      <c r="D1897" s="190" t="str">
        <f t="shared" si="58"/>
        <v/>
      </c>
      <c r="E1897" s="189" t="str">
        <f t="shared" si="59"/>
        <v/>
      </c>
      <c r="F1897" s="189" t="str">
        <f>IF(ISNA(VLOOKUP(D1897,'Standard Smelter Names'!$B$3:$E$187,4,FALSE)),"",VLOOKUP(D1897,'Standard Smelter Names'!$B$3:$E$187,4,FALSE))</f>
        <v/>
      </c>
      <c r="G1897" s="189"/>
      <c r="H1897" s="189"/>
      <c r="I1897" s="189"/>
      <c r="J1897" s="189"/>
      <c r="K1897" s="189"/>
      <c r="L1897" s="189"/>
      <c r="M1897" s="189"/>
      <c r="N1897" s="189"/>
      <c r="O1897" s="211"/>
      <c r="P1897" s="210"/>
    </row>
    <row r="1898" spans="2:16" s="191" customFormat="1" ht="15.75" x14ac:dyDescent="0.25">
      <c r="B1898" s="189"/>
      <c r="C1898" s="190"/>
      <c r="D1898" s="190" t="str">
        <f t="shared" si="58"/>
        <v/>
      </c>
      <c r="E1898" s="189" t="str">
        <f t="shared" si="59"/>
        <v/>
      </c>
      <c r="F1898" s="189" t="str">
        <f>IF(ISNA(VLOOKUP(D1898,'Standard Smelter Names'!$B$3:$E$187,4,FALSE)),"",VLOOKUP(D1898,'Standard Smelter Names'!$B$3:$E$187,4,FALSE))</f>
        <v/>
      </c>
      <c r="G1898" s="189"/>
      <c r="H1898" s="189"/>
      <c r="I1898" s="189"/>
      <c r="J1898" s="189"/>
      <c r="K1898" s="189"/>
      <c r="L1898" s="189"/>
      <c r="M1898" s="189"/>
      <c r="N1898" s="189"/>
      <c r="O1898" s="211"/>
      <c r="P1898" s="210"/>
    </row>
    <row r="1899" spans="2:16" s="191" customFormat="1" ht="15.75" x14ac:dyDescent="0.25">
      <c r="B1899" s="189"/>
      <c r="C1899" s="190"/>
      <c r="D1899" s="190" t="str">
        <f t="shared" si="58"/>
        <v/>
      </c>
      <c r="E1899" s="189" t="str">
        <f t="shared" si="59"/>
        <v/>
      </c>
      <c r="F1899" s="189" t="str">
        <f>IF(ISNA(VLOOKUP(D1899,'Standard Smelter Names'!$B$3:$E$187,4,FALSE)),"",VLOOKUP(D1899,'Standard Smelter Names'!$B$3:$E$187,4,FALSE))</f>
        <v/>
      </c>
      <c r="G1899" s="189"/>
      <c r="H1899" s="189"/>
      <c r="I1899" s="189"/>
      <c r="J1899" s="189"/>
      <c r="K1899" s="189"/>
      <c r="L1899" s="189"/>
      <c r="M1899" s="189"/>
      <c r="N1899" s="189"/>
      <c r="O1899" s="211"/>
      <c r="P1899" s="210"/>
    </row>
    <row r="1900" spans="2:16" s="191" customFormat="1" ht="15.75" x14ac:dyDescent="0.25">
      <c r="B1900" s="189"/>
      <c r="C1900" s="190"/>
      <c r="D1900" s="190" t="str">
        <f t="shared" si="58"/>
        <v/>
      </c>
      <c r="E1900" s="189" t="str">
        <f t="shared" si="59"/>
        <v/>
      </c>
      <c r="F1900" s="189" t="str">
        <f>IF(ISNA(VLOOKUP(D1900,'Standard Smelter Names'!$B$3:$E$187,4,FALSE)),"",VLOOKUP(D1900,'Standard Smelter Names'!$B$3:$E$187,4,FALSE))</f>
        <v/>
      </c>
      <c r="G1900" s="189"/>
      <c r="H1900" s="189"/>
      <c r="I1900" s="189"/>
      <c r="J1900" s="189"/>
      <c r="K1900" s="189"/>
      <c r="L1900" s="189"/>
      <c r="M1900" s="189"/>
      <c r="N1900" s="189"/>
      <c r="O1900" s="211"/>
      <c r="P1900" s="210"/>
    </row>
    <row r="1901" spans="2:16" s="191" customFormat="1" ht="15.75" x14ac:dyDescent="0.25">
      <c r="B1901" s="189"/>
      <c r="C1901" s="190"/>
      <c r="D1901" s="190" t="str">
        <f t="shared" si="58"/>
        <v/>
      </c>
      <c r="E1901" s="189" t="str">
        <f t="shared" si="59"/>
        <v/>
      </c>
      <c r="F1901" s="189" t="str">
        <f>IF(ISNA(VLOOKUP(D1901,'Standard Smelter Names'!$B$3:$E$187,4,FALSE)),"",VLOOKUP(D1901,'Standard Smelter Names'!$B$3:$E$187,4,FALSE))</f>
        <v/>
      </c>
      <c r="G1901" s="189"/>
      <c r="H1901" s="189"/>
      <c r="I1901" s="189"/>
      <c r="J1901" s="189"/>
      <c r="K1901" s="189"/>
      <c r="L1901" s="189"/>
      <c r="M1901" s="189"/>
      <c r="N1901" s="189"/>
      <c r="O1901" s="211"/>
      <c r="P1901" s="210"/>
    </row>
    <row r="1902" spans="2:16" s="191" customFormat="1" ht="15.75" x14ac:dyDescent="0.25">
      <c r="B1902" s="189"/>
      <c r="C1902" s="190"/>
      <c r="D1902" s="190" t="str">
        <f t="shared" si="58"/>
        <v/>
      </c>
      <c r="E1902" s="189" t="str">
        <f t="shared" si="59"/>
        <v/>
      </c>
      <c r="F1902" s="189" t="str">
        <f>IF(ISNA(VLOOKUP(D1902,'Standard Smelter Names'!$B$3:$E$187,4,FALSE)),"",VLOOKUP(D1902,'Standard Smelter Names'!$B$3:$E$187,4,FALSE))</f>
        <v/>
      </c>
      <c r="G1902" s="189"/>
      <c r="H1902" s="189"/>
      <c r="I1902" s="189"/>
      <c r="J1902" s="189"/>
      <c r="K1902" s="189"/>
      <c r="L1902" s="189"/>
      <c r="M1902" s="189"/>
      <c r="N1902" s="189"/>
      <c r="O1902" s="211"/>
      <c r="P1902" s="210"/>
    </row>
    <row r="1903" spans="2:16" s="191" customFormat="1" ht="15.75" x14ac:dyDescent="0.25">
      <c r="B1903" s="189"/>
      <c r="C1903" s="190"/>
      <c r="D1903" s="190" t="str">
        <f t="shared" si="58"/>
        <v/>
      </c>
      <c r="E1903" s="189" t="str">
        <f t="shared" si="59"/>
        <v/>
      </c>
      <c r="F1903" s="189" t="str">
        <f>IF(ISNA(VLOOKUP(D1903,'Standard Smelter Names'!$B$3:$E$187,4,FALSE)),"",VLOOKUP(D1903,'Standard Smelter Names'!$B$3:$E$187,4,FALSE))</f>
        <v/>
      </c>
      <c r="G1903" s="189"/>
      <c r="H1903" s="189"/>
      <c r="I1903" s="189"/>
      <c r="J1903" s="189"/>
      <c r="K1903" s="189"/>
      <c r="L1903" s="189"/>
      <c r="M1903" s="189"/>
      <c r="N1903" s="189"/>
      <c r="O1903" s="211"/>
      <c r="P1903" s="210"/>
    </row>
    <row r="1904" spans="2:16" s="191" customFormat="1" ht="15.75" x14ac:dyDescent="0.25">
      <c r="B1904" s="189"/>
      <c r="C1904" s="190"/>
      <c r="D1904" s="190" t="str">
        <f t="shared" si="58"/>
        <v/>
      </c>
      <c r="E1904" s="189" t="str">
        <f t="shared" si="59"/>
        <v/>
      </c>
      <c r="F1904" s="189" t="str">
        <f>IF(ISNA(VLOOKUP(D1904,'Standard Smelter Names'!$B$3:$E$187,4,FALSE)),"",VLOOKUP(D1904,'Standard Smelter Names'!$B$3:$E$187,4,FALSE))</f>
        <v/>
      </c>
      <c r="G1904" s="189"/>
      <c r="H1904" s="189"/>
      <c r="I1904" s="189"/>
      <c r="J1904" s="189"/>
      <c r="K1904" s="189"/>
      <c r="L1904" s="189"/>
      <c r="M1904" s="189"/>
      <c r="N1904" s="189"/>
      <c r="O1904" s="211"/>
      <c r="P1904" s="210"/>
    </row>
    <row r="1905" spans="2:16" s="191" customFormat="1" ht="15.75" x14ac:dyDescent="0.25">
      <c r="B1905" s="189"/>
      <c r="C1905" s="190"/>
      <c r="D1905" s="190" t="str">
        <f t="shared" si="58"/>
        <v/>
      </c>
      <c r="E1905" s="189" t="str">
        <f t="shared" si="59"/>
        <v/>
      </c>
      <c r="F1905" s="189" t="str">
        <f>IF(ISNA(VLOOKUP(D1905,'Standard Smelter Names'!$B$3:$E$187,4,FALSE)),"",VLOOKUP(D1905,'Standard Smelter Names'!$B$3:$E$187,4,FALSE))</f>
        <v/>
      </c>
      <c r="G1905" s="189"/>
      <c r="H1905" s="189"/>
      <c r="I1905" s="189"/>
      <c r="J1905" s="189"/>
      <c r="K1905" s="189"/>
      <c r="L1905" s="189"/>
      <c r="M1905" s="189"/>
      <c r="N1905" s="189"/>
      <c r="O1905" s="211"/>
      <c r="P1905" s="210"/>
    </row>
    <row r="1906" spans="2:16" s="191" customFormat="1" ht="15.75" x14ac:dyDescent="0.25">
      <c r="B1906" s="189"/>
      <c r="C1906" s="190"/>
      <c r="D1906" s="190" t="str">
        <f t="shared" si="58"/>
        <v/>
      </c>
      <c r="E1906" s="189" t="str">
        <f t="shared" si="59"/>
        <v/>
      </c>
      <c r="F1906" s="189" t="str">
        <f>IF(ISNA(VLOOKUP(D1906,'Standard Smelter Names'!$B$3:$E$187,4,FALSE)),"",VLOOKUP(D1906,'Standard Smelter Names'!$B$3:$E$187,4,FALSE))</f>
        <v/>
      </c>
      <c r="G1906" s="189"/>
      <c r="H1906" s="189"/>
      <c r="I1906" s="189"/>
      <c r="J1906" s="189"/>
      <c r="K1906" s="189"/>
      <c r="L1906" s="189"/>
      <c r="M1906" s="189"/>
      <c r="N1906" s="189"/>
      <c r="O1906" s="211"/>
      <c r="P1906" s="210"/>
    </row>
    <row r="1907" spans="2:16" s="191" customFormat="1" ht="15.75" x14ac:dyDescent="0.25">
      <c r="B1907" s="189"/>
      <c r="C1907" s="190"/>
      <c r="D1907" s="190" t="str">
        <f t="shared" si="58"/>
        <v/>
      </c>
      <c r="E1907" s="189" t="str">
        <f t="shared" si="59"/>
        <v/>
      </c>
      <c r="F1907" s="189" t="str">
        <f>IF(ISNA(VLOOKUP(D1907,'Standard Smelter Names'!$B$3:$E$187,4,FALSE)),"",VLOOKUP(D1907,'Standard Smelter Names'!$B$3:$E$187,4,FALSE))</f>
        <v/>
      </c>
      <c r="G1907" s="189"/>
      <c r="H1907" s="189"/>
      <c r="I1907" s="189"/>
      <c r="J1907" s="189"/>
      <c r="K1907" s="189"/>
      <c r="L1907" s="189"/>
      <c r="M1907" s="189"/>
      <c r="N1907" s="189"/>
      <c r="O1907" s="211"/>
      <c r="P1907" s="210"/>
    </row>
    <row r="1908" spans="2:16" s="191" customFormat="1" ht="15.75" x14ac:dyDescent="0.25">
      <c r="B1908" s="189"/>
      <c r="C1908" s="190"/>
      <c r="D1908" s="190" t="str">
        <f t="shared" si="58"/>
        <v/>
      </c>
      <c r="E1908" s="189" t="str">
        <f t="shared" si="59"/>
        <v/>
      </c>
      <c r="F1908" s="189" t="str">
        <f>IF(ISNA(VLOOKUP(D1908,'Standard Smelter Names'!$B$3:$E$187,4,FALSE)),"",VLOOKUP(D1908,'Standard Smelter Names'!$B$3:$E$187,4,FALSE))</f>
        <v/>
      </c>
      <c r="G1908" s="189"/>
      <c r="H1908" s="189"/>
      <c r="I1908" s="189"/>
      <c r="J1908" s="189"/>
      <c r="K1908" s="189"/>
      <c r="L1908" s="189"/>
      <c r="M1908" s="189"/>
      <c r="N1908" s="189"/>
      <c r="O1908" s="211"/>
      <c r="P1908" s="210"/>
    </row>
    <row r="1909" spans="2:16" s="191" customFormat="1" ht="15.75" x14ac:dyDescent="0.25">
      <c r="B1909" s="189"/>
      <c r="C1909" s="190"/>
      <c r="D1909" s="190" t="str">
        <f t="shared" si="58"/>
        <v/>
      </c>
      <c r="E1909" s="189" t="str">
        <f t="shared" si="59"/>
        <v/>
      </c>
      <c r="F1909" s="189" t="str">
        <f>IF(ISNA(VLOOKUP(D1909,'Standard Smelter Names'!$B$3:$E$187,4,FALSE)),"",VLOOKUP(D1909,'Standard Smelter Names'!$B$3:$E$187,4,FALSE))</f>
        <v/>
      </c>
      <c r="G1909" s="189"/>
      <c r="H1909" s="189"/>
      <c r="I1909" s="189"/>
      <c r="J1909" s="189"/>
      <c r="K1909" s="189"/>
      <c r="L1909" s="189"/>
      <c r="M1909" s="189"/>
      <c r="N1909" s="189"/>
      <c r="O1909" s="211"/>
      <c r="P1909" s="210"/>
    </row>
    <row r="1910" spans="2:16" s="191" customFormat="1" ht="15.75" x14ac:dyDescent="0.25">
      <c r="B1910" s="189"/>
      <c r="C1910" s="190"/>
      <c r="D1910" s="190" t="str">
        <f t="shared" si="58"/>
        <v/>
      </c>
      <c r="E1910" s="189" t="str">
        <f t="shared" si="59"/>
        <v/>
      </c>
      <c r="F1910" s="189" t="str">
        <f>IF(ISNA(VLOOKUP(D1910,'Standard Smelter Names'!$B$3:$E$187,4,FALSE)),"",VLOOKUP(D1910,'Standard Smelter Names'!$B$3:$E$187,4,FALSE))</f>
        <v/>
      </c>
      <c r="G1910" s="189"/>
      <c r="H1910" s="189"/>
      <c r="I1910" s="189"/>
      <c r="J1910" s="189"/>
      <c r="K1910" s="189"/>
      <c r="L1910" s="189"/>
      <c r="M1910" s="189"/>
      <c r="N1910" s="189"/>
      <c r="O1910" s="211"/>
      <c r="P1910" s="210"/>
    </row>
    <row r="1911" spans="2:16" s="191" customFormat="1" ht="15.75" x14ac:dyDescent="0.25">
      <c r="B1911" s="189"/>
      <c r="C1911" s="190"/>
      <c r="D1911" s="190" t="str">
        <f t="shared" si="58"/>
        <v/>
      </c>
      <c r="E1911" s="189" t="str">
        <f t="shared" si="59"/>
        <v/>
      </c>
      <c r="F1911" s="189" t="str">
        <f>IF(ISNA(VLOOKUP(D1911,'Standard Smelter Names'!$B$3:$E$187,4,FALSE)),"",VLOOKUP(D1911,'Standard Smelter Names'!$B$3:$E$187,4,FALSE))</f>
        <v/>
      </c>
      <c r="G1911" s="189"/>
      <c r="H1911" s="189"/>
      <c r="I1911" s="189"/>
      <c r="J1911" s="189"/>
      <c r="K1911" s="189"/>
      <c r="L1911" s="189"/>
      <c r="M1911" s="189"/>
      <c r="N1911" s="189"/>
      <c r="O1911" s="211"/>
      <c r="P1911" s="210"/>
    </row>
    <row r="1912" spans="2:16" s="191" customFormat="1" ht="15.75" x14ac:dyDescent="0.25">
      <c r="B1912" s="189"/>
      <c r="C1912" s="190"/>
      <c r="D1912" s="190" t="str">
        <f t="shared" si="58"/>
        <v/>
      </c>
      <c r="E1912" s="189" t="str">
        <f t="shared" si="59"/>
        <v/>
      </c>
      <c r="F1912" s="189" t="str">
        <f>IF(ISNA(VLOOKUP(D1912,'Standard Smelter Names'!$B$3:$E$187,4,FALSE)),"",VLOOKUP(D1912,'Standard Smelter Names'!$B$3:$E$187,4,FALSE))</f>
        <v/>
      </c>
      <c r="G1912" s="189"/>
      <c r="H1912" s="189"/>
      <c r="I1912" s="189"/>
      <c r="J1912" s="189"/>
      <c r="K1912" s="189"/>
      <c r="L1912" s="189"/>
      <c r="M1912" s="189"/>
      <c r="N1912" s="189"/>
      <c r="O1912" s="211"/>
      <c r="P1912" s="210"/>
    </row>
    <row r="1913" spans="2:16" s="191" customFormat="1" ht="15.75" x14ac:dyDescent="0.25">
      <c r="B1913" s="189"/>
      <c r="C1913" s="190"/>
      <c r="D1913" s="190" t="str">
        <f t="shared" si="58"/>
        <v/>
      </c>
      <c r="E1913" s="189" t="str">
        <f t="shared" si="59"/>
        <v/>
      </c>
      <c r="F1913" s="189" t="str">
        <f>IF(ISNA(VLOOKUP(D1913,'Standard Smelter Names'!$B$3:$E$187,4,FALSE)),"",VLOOKUP(D1913,'Standard Smelter Names'!$B$3:$E$187,4,FALSE))</f>
        <v/>
      </c>
      <c r="G1913" s="189"/>
      <c r="H1913" s="189"/>
      <c r="I1913" s="189"/>
      <c r="J1913" s="189"/>
      <c r="K1913" s="189"/>
      <c r="L1913" s="189"/>
      <c r="M1913" s="189"/>
      <c r="N1913" s="189"/>
      <c r="O1913" s="211"/>
      <c r="P1913" s="210"/>
    </row>
    <row r="1914" spans="2:16" s="191" customFormat="1" ht="15.75" x14ac:dyDescent="0.25">
      <c r="B1914" s="189"/>
      <c r="C1914" s="190"/>
      <c r="D1914" s="190" t="str">
        <f t="shared" si="58"/>
        <v/>
      </c>
      <c r="E1914" s="189" t="str">
        <f t="shared" si="59"/>
        <v/>
      </c>
      <c r="F1914" s="189" t="str">
        <f>IF(ISNA(VLOOKUP(D1914,'Standard Smelter Names'!$B$3:$E$187,4,FALSE)),"",VLOOKUP(D1914,'Standard Smelter Names'!$B$3:$E$187,4,FALSE))</f>
        <v/>
      </c>
      <c r="G1914" s="189"/>
      <c r="H1914" s="189"/>
      <c r="I1914" s="189"/>
      <c r="J1914" s="189"/>
      <c r="K1914" s="189"/>
      <c r="L1914" s="189"/>
      <c r="M1914" s="189"/>
      <c r="N1914" s="189"/>
      <c r="O1914" s="211"/>
      <c r="P1914" s="210"/>
    </row>
    <row r="1915" spans="2:16" s="191" customFormat="1" ht="15.75" x14ac:dyDescent="0.25">
      <c r="B1915" s="189"/>
      <c r="C1915" s="190"/>
      <c r="D1915" s="190" t="str">
        <f t="shared" si="58"/>
        <v/>
      </c>
      <c r="E1915" s="189" t="str">
        <f t="shared" si="59"/>
        <v/>
      </c>
      <c r="F1915" s="189" t="str">
        <f>IF(ISNA(VLOOKUP(D1915,'Standard Smelter Names'!$B$3:$E$187,4,FALSE)),"",VLOOKUP(D1915,'Standard Smelter Names'!$B$3:$E$187,4,FALSE))</f>
        <v/>
      </c>
      <c r="G1915" s="189"/>
      <c r="H1915" s="189"/>
      <c r="I1915" s="189"/>
      <c r="J1915" s="189"/>
      <c r="K1915" s="189"/>
      <c r="L1915" s="189"/>
      <c r="M1915" s="189"/>
      <c r="N1915" s="189"/>
      <c r="O1915" s="211"/>
      <c r="P1915" s="210"/>
    </row>
    <row r="1916" spans="2:16" s="191" customFormat="1" ht="15.75" x14ac:dyDescent="0.25">
      <c r="B1916" s="189"/>
      <c r="C1916" s="190"/>
      <c r="D1916" s="190" t="str">
        <f t="shared" si="58"/>
        <v/>
      </c>
      <c r="E1916" s="189" t="str">
        <f t="shared" si="59"/>
        <v/>
      </c>
      <c r="F1916" s="189" t="str">
        <f>IF(ISNA(VLOOKUP(D1916,'Standard Smelter Names'!$B$3:$E$187,4,FALSE)),"",VLOOKUP(D1916,'Standard Smelter Names'!$B$3:$E$187,4,FALSE))</f>
        <v/>
      </c>
      <c r="G1916" s="189"/>
      <c r="H1916" s="189"/>
      <c r="I1916" s="189"/>
      <c r="J1916" s="189"/>
      <c r="K1916" s="189"/>
      <c r="L1916" s="189"/>
      <c r="M1916" s="189"/>
      <c r="N1916" s="189"/>
      <c r="O1916" s="211"/>
      <c r="P1916" s="210"/>
    </row>
    <row r="1917" spans="2:16" s="191" customFormat="1" ht="15.75" x14ac:dyDescent="0.25">
      <c r="B1917" s="189"/>
      <c r="C1917" s="190"/>
      <c r="D1917" s="190" t="str">
        <f t="shared" si="58"/>
        <v/>
      </c>
      <c r="E1917" s="189" t="str">
        <f t="shared" si="59"/>
        <v/>
      </c>
      <c r="F1917" s="189" t="str">
        <f>IF(ISNA(VLOOKUP(D1917,'Standard Smelter Names'!$B$3:$E$187,4,FALSE)),"",VLOOKUP(D1917,'Standard Smelter Names'!$B$3:$E$187,4,FALSE))</f>
        <v/>
      </c>
      <c r="G1917" s="189"/>
      <c r="H1917" s="189"/>
      <c r="I1917" s="189"/>
      <c r="J1917" s="189"/>
      <c r="K1917" s="189"/>
      <c r="L1917" s="189"/>
      <c r="M1917" s="189"/>
      <c r="N1917" s="189"/>
      <c r="O1917" s="211"/>
      <c r="P1917" s="210"/>
    </row>
    <row r="1918" spans="2:16" s="191" customFormat="1" ht="15.75" x14ac:dyDescent="0.25">
      <c r="B1918" s="189"/>
      <c r="C1918" s="190"/>
      <c r="D1918" s="190" t="str">
        <f t="shared" si="58"/>
        <v/>
      </c>
      <c r="E1918" s="189" t="str">
        <f t="shared" si="59"/>
        <v/>
      </c>
      <c r="F1918" s="189" t="str">
        <f>IF(ISNA(VLOOKUP(D1918,'Standard Smelter Names'!$B$3:$E$187,4,FALSE)),"",VLOOKUP(D1918,'Standard Smelter Names'!$B$3:$E$187,4,FALSE))</f>
        <v/>
      </c>
      <c r="G1918" s="189"/>
      <c r="H1918" s="189"/>
      <c r="I1918" s="189"/>
      <c r="J1918" s="189"/>
      <c r="K1918" s="189"/>
      <c r="L1918" s="189"/>
      <c r="M1918" s="189"/>
      <c r="N1918" s="189"/>
      <c r="O1918" s="211"/>
      <c r="P1918" s="210"/>
    </row>
    <row r="1919" spans="2:16" s="191" customFormat="1" ht="15.75" x14ac:dyDescent="0.25">
      <c r="B1919" s="189"/>
      <c r="C1919" s="190"/>
      <c r="D1919" s="190" t="str">
        <f t="shared" si="58"/>
        <v/>
      </c>
      <c r="E1919" s="189" t="str">
        <f t="shared" si="59"/>
        <v/>
      </c>
      <c r="F1919" s="189" t="str">
        <f>IF(ISNA(VLOOKUP(D1919,'Standard Smelter Names'!$B$3:$E$187,4,FALSE)),"",VLOOKUP(D1919,'Standard Smelter Names'!$B$3:$E$187,4,FALSE))</f>
        <v/>
      </c>
      <c r="G1919" s="189"/>
      <c r="H1919" s="189"/>
      <c r="I1919" s="189"/>
      <c r="J1919" s="189"/>
      <c r="K1919" s="189"/>
      <c r="L1919" s="189"/>
      <c r="M1919" s="189"/>
      <c r="N1919" s="189"/>
      <c r="O1919" s="211"/>
      <c r="P1919" s="210"/>
    </row>
    <row r="1920" spans="2:16" s="191" customFormat="1" ht="15.75" x14ac:dyDescent="0.25">
      <c r="B1920" s="189"/>
      <c r="C1920" s="190"/>
      <c r="D1920" s="190" t="str">
        <f t="shared" si="58"/>
        <v/>
      </c>
      <c r="E1920" s="189" t="str">
        <f t="shared" si="59"/>
        <v/>
      </c>
      <c r="F1920" s="189" t="str">
        <f>IF(ISNA(VLOOKUP(D1920,'Standard Smelter Names'!$B$3:$E$187,4,FALSE)),"",VLOOKUP(D1920,'Standard Smelter Names'!$B$3:$E$187,4,FALSE))</f>
        <v/>
      </c>
      <c r="G1920" s="189"/>
      <c r="H1920" s="189"/>
      <c r="I1920" s="189"/>
      <c r="J1920" s="189"/>
      <c r="K1920" s="189"/>
      <c r="L1920" s="189"/>
      <c r="M1920" s="189"/>
      <c r="N1920" s="189"/>
      <c r="O1920" s="211"/>
      <c r="P1920" s="210"/>
    </row>
    <row r="1921" spans="2:16" s="191" customFormat="1" ht="15.75" x14ac:dyDescent="0.25">
      <c r="B1921" s="189"/>
      <c r="C1921" s="190"/>
      <c r="D1921" s="190" t="str">
        <f t="shared" si="58"/>
        <v/>
      </c>
      <c r="E1921" s="189" t="str">
        <f t="shared" si="59"/>
        <v/>
      </c>
      <c r="F1921" s="189" t="str">
        <f>IF(ISNA(VLOOKUP(D1921,'Standard Smelter Names'!$B$3:$E$187,4,FALSE)),"",VLOOKUP(D1921,'Standard Smelter Names'!$B$3:$E$187,4,FALSE))</f>
        <v/>
      </c>
      <c r="G1921" s="189"/>
      <c r="H1921" s="189"/>
      <c r="I1921" s="189"/>
      <c r="J1921" s="189"/>
      <c r="K1921" s="189"/>
      <c r="L1921" s="189"/>
      <c r="M1921" s="189"/>
      <c r="N1921" s="189"/>
      <c r="O1921" s="211"/>
      <c r="P1921" s="210"/>
    </row>
    <row r="1922" spans="2:16" s="191" customFormat="1" ht="15.75" x14ac:dyDescent="0.25">
      <c r="B1922" s="189"/>
      <c r="C1922" s="190"/>
      <c r="D1922" s="190" t="str">
        <f t="shared" si="58"/>
        <v/>
      </c>
      <c r="E1922" s="189" t="str">
        <f t="shared" si="59"/>
        <v/>
      </c>
      <c r="F1922" s="189" t="str">
        <f>IF(ISNA(VLOOKUP(D1922,'Standard Smelter Names'!$B$3:$E$187,4,FALSE)),"",VLOOKUP(D1922,'Standard Smelter Names'!$B$3:$E$187,4,FALSE))</f>
        <v/>
      </c>
      <c r="G1922" s="189"/>
      <c r="H1922" s="189"/>
      <c r="I1922" s="189"/>
      <c r="J1922" s="189"/>
      <c r="K1922" s="189"/>
      <c r="L1922" s="189"/>
      <c r="M1922" s="189"/>
      <c r="N1922" s="189"/>
      <c r="O1922" s="211"/>
      <c r="P1922" s="210"/>
    </row>
    <row r="1923" spans="2:16" s="191" customFormat="1" ht="15.75" x14ac:dyDescent="0.25">
      <c r="B1923" s="189"/>
      <c r="C1923" s="190"/>
      <c r="D1923" s="190" t="str">
        <f t="shared" si="58"/>
        <v/>
      </c>
      <c r="E1923" s="189" t="str">
        <f t="shared" si="59"/>
        <v/>
      </c>
      <c r="F1923" s="189" t="str">
        <f>IF(ISNA(VLOOKUP(D1923,'Standard Smelter Names'!$B$3:$E$187,4,FALSE)),"",VLOOKUP(D1923,'Standard Smelter Names'!$B$3:$E$187,4,FALSE))</f>
        <v/>
      </c>
      <c r="G1923" s="189"/>
      <c r="H1923" s="189"/>
      <c r="I1923" s="189"/>
      <c r="J1923" s="189"/>
      <c r="K1923" s="189"/>
      <c r="L1923" s="189"/>
      <c r="M1923" s="189"/>
      <c r="N1923" s="189"/>
      <c r="O1923" s="211"/>
      <c r="P1923" s="210"/>
    </row>
    <row r="1924" spans="2:16" s="191" customFormat="1" ht="15.75" x14ac:dyDescent="0.25">
      <c r="B1924" s="189"/>
      <c r="C1924" s="190"/>
      <c r="D1924" s="190" t="str">
        <f t="shared" si="58"/>
        <v/>
      </c>
      <c r="E1924" s="189" t="str">
        <f t="shared" si="59"/>
        <v/>
      </c>
      <c r="F1924" s="189" t="str">
        <f>IF(ISNA(VLOOKUP(D1924,'Standard Smelter Names'!$B$3:$E$187,4,FALSE)),"",VLOOKUP(D1924,'Standard Smelter Names'!$B$3:$E$187,4,FALSE))</f>
        <v/>
      </c>
      <c r="G1924" s="189"/>
      <c r="H1924" s="189"/>
      <c r="I1924" s="189"/>
      <c r="J1924" s="189"/>
      <c r="K1924" s="189"/>
      <c r="L1924" s="189"/>
      <c r="M1924" s="189"/>
      <c r="N1924" s="189"/>
      <c r="O1924" s="211"/>
      <c r="P1924" s="210"/>
    </row>
    <row r="1925" spans="2:16" s="191" customFormat="1" ht="15.75" x14ac:dyDescent="0.25">
      <c r="B1925" s="189"/>
      <c r="C1925" s="190"/>
      <c r="D1925" s="190" t="str">
        <f t="shared" ref="D1925:D1988" si="60">IF(ISNA(VLOOKUP(C1925,$G$2525:$I$2929,3,FALSE)),"",VLOOKUP(C1925,$G$2525:$I$2929,3,FALSE))</f>
        <v/>
      </c>
      <c r="E1925" s="189" t="str">
        <f t="shared" ref="E1925:E1988" si="61">IF(ISNA(VLOOKUP(C1925,$G$2525:$I$2929,2,FALSE)),"",VLOOKUP(C1925,$G$2525:$I$2929,2,FALSE))</f>
        <v/>
      </c>
      <c r="F1925" s="189" t="str">
        <f>IF(ISNA(VLOOKUP(D1925,'Standard Smelter Names'!$B$3:$E$187,4,FALSE)),"",VLOOKUP(D1925,'Standard Smelter Names'!$B$3:$E$187,4,FALSE))</f>
        <v/>
      </c>
      <c r="G1925" s="189"/>
      <c r="H1925" s="189"/>
      <c r="I1925" s="189"/>
      <c r="J1925" s="189"/>
      <c r="K1925" s="189"/>
      <c r="L1925" s="189"/>
      <c r="M1925" s="189"/>
      <c r="N1925" s="189"/>
      <c r="O1925" s="211"/>
      <c r="P1925" s="210"/>
    </row>
    <row r="1926" spans="2:16" s="191" customFormat="1" ht="15.75" x14ac:dyDescent="0.25">
      <c r="B1926" s="189"/>
      <c r="C1926" s="190"/>
      <c r="D1926" s="190" t="str">
        <f t="shared" si="60"/>
        <v/>
      </c>
      <c r="E1926" s="189" t="str">
        <f t="shared" si="61"/>
        <v/>
      </c>
      <c r="F1926" s="189" t="str">
        <f>IF(ISNA(VLOOKUP(D1926,'Standard Smelter Names'!$B$3:$E$187,4,FALSE)),"",VLOOKUP(D1926,'Standard Smelter Names'!$B$3:$E$187,4,FALSE))</f>
        <v/>
      </c>
      <c r="G1926" s="189"/>
      <c r="H1926" s="189"/>
      <c r="I1926" s="189"/>
      <c r="J1926" s="189"/>
      <c r="K1926" s="189"/>
      <c r="L1926" s="189"/>
      <c r="M1926" s="189"/>
      <c r="N1926" s="189"/>
      <c r="O1926" s="211"/>
      <c r="P1926" s="210"/>
    </row>
    <row r="1927" spans="2:16" s="191" customFormat="1" ht="15.75" x14ac:dyDescent="0.25">
      <c r="B1927" s="189"/>
      <c r="C1927" s="190"/>
      <c r="D1927" s="190" t="str">
        <f t="shared" si="60"/>
        <v/>
      </c>
      <c r="E1927" s="189" t="str">
        <f t="shared" si="61"/>
        <v/>
      </c>
      <c r="F1927" s="189" t="str">
        <f>IF(ISNA(VLOOKUP(D1927,'Standard Smelter Names'!$B$3:$E$187,4,FALSE)),"",VLOOKUP(D1927,'Standard Smelter Names'!$B$3:$E$187,4,FALSE))</f>
        <v/>
      </c>
      <c r="G1927" s="189"/>
      <c r="H1927" s="189"/>
      <c r="I1927" s="189"/>
      <c r="J1927" s="189"/>
      <c r="K1927" s="189"/>
      <c r="L1927" s="189"/>
      <c r="M1927" s="189"/>
      <c r="N1927" s="189"/>
      <c r="O1927" s="211"/>
      <c r="P1927" s="210"/>
    </row>
    <row r="1928" spans="2:16" s="191" customFormat="1" ht="15.75" x14ac:dyDescent="0.25">
      <c r="B1928" s="189"/>
      <c r="C1928" s="190"/>
      <c r="D1928" s="190" t="str">
        <f t="shared" si="60"/>
        <v/>
      </c>
      <c r="E1928" s="189" t="str">
        <f t="shared" si="61"/>
        <v/>
      </c>
      <c r="F1928" s="189" t="str">
        <f>IF(ISNA(VLOOKUP(D1928,'Standard Smelter Names'!$B$3:$E$187,4,FALSE)),"",VLOOKUP(D1928,'Standard Smelter Names'!$B$3:$E$187,4,FALSE))</f>
        <v/>
      </c>
      <c r="G1928" s="189"/>
      <c r="H1928" s="189"/>
      <c r="I1928" s="189"/>
      <c r="J1928" s="189"/>
      <c r="K1928" s="189"/>
      <c r="L1928" s="189"/>
      <c r="M1928" s="189"/>
      <c r="N1928" s="189"/>
      <c r="O1928" s="211"/>
      <c r="P1928" s="210"/>
    </row>
    <row r="1929" spans="2:16" s="191" customFormat="1" ht="15.75" x14ac:dyDescent="0.25">
      <c r="B1929" s="189"/>
      <c r="C1929" s="190"/>
      <c r="D1929" s="190" t="str">
        <f t="shared" si="60"/>
        <v/>
      </c>
      <c r="E1929" s="189" t="str">
        <f t="shared" si="61"/>
        <v/>
      </c>
      <c r="F1929" s="189" t="str">
        <f>IF(ISNA(VLOOKUP(D1929,'Standard Smelter Names'!$B$3:$E$187,4,FALSE)),"",VLOOKUP(D1929,'Standard Smelter Names'!$B$3:$E$187,4,FALSE))</f>
        <v/>
      </c>
      <c r="G1929" s="189"/>
      <c r="H1929" s="189"/>
      <c r="I1929" s="189"/>
      <c r="J1929" s="189"/>
      <c r="K1929" s="189"/>
      <c r="L1929" s="189"/>
      <c r="M1929" s="189"/>
      <c r="N1929" s="189"/>
      <c r="O1929" s="211"/>
      <c r="P1929" s="210"/>
    </row>
    <row r="1930" spans="2:16" s="191" customFormat="1" ht="15.75" x14ac:dyDescent="0.25">
      <c r="B1930" s="189"/>
      <c r="C1930" s="190"/>
      <c r="D1930" s="190" t="str">
        <f t="shared" si="60"/>
        <v/>
      </c>
      <c r="E1930" s="189" t="str">
        <f t="shared" si="61"/>
        <v/>
      </c>
      <c r="F1930" s="189" t="str">
        <f>IF(ISNA(VLOOKUP(D1930,'Standard Smelter Names'!$B$3:$E$187,4,FALSE)),"",VLOOKUP(D1930,'Standard Smelter Names'!$B$3:$E$187,4,FALSE))</f>
        <v/>
      </c>
      <c r="G1930" s="189"/>
      <c r="H1930" s="189"/>
      <c r="I1930" s="189"/>
      <c r="J1930" s="189"/>
      <c r="K1930" s="189"/>
      <c r="L1930" s="189"/>
      <c r="M1930" s="189"/>
      <c r="N1930" s="189"/>
      <c r="O1930" s="211"/>
      <c r="P1930" s="210"/>
    </row>
    <row r="1931" spans="2:16" s="191" customFormat="1" ht="15.75" x14ac:dyDescent="0.25">
      <c r="B1931" s="189"/>
      <c r="C1931" s="190"/>
      <c r="D1931" s="190" t="str">
        <f t="shared" si="60"/>
        <v/>
      </c>
      <c r="E1931" s="189" t="str">
        <f t="shared" si="61"/>
        <v/>
      </c>
      <c r="F1931" s="189" t="str">
        <f>IF(ISNA(VLOOKUP(D1931,'Standard Smelter Names'!$B$3:$E$187,4,FALSE)),"",VLOOKUP(D1931,'Standard Smelter Names'!$B$3:$E$187,4,FALSE))</f>
        <v/>
      </c>
      <c r="G1931" s="189"/>
      <c r="H1931" s="189"/>
      <c r="I1931" s="189"/>
      <c r="J1931" s="189"/>
      <c r="K1931" s="189"/>
      <c r="L1931" s="189"/>
      <c r="M1931" s="189"/>
      <c r="N1931" s="189"/>
      <c r="O1931" s="211"/>
      <c r="P1931" s="210"/>
    </row>
    <row r="1932" spans="2:16" s="191" customFormat="1" ht="15.75" x14ac:dyDescent="0.25">
      <c r="B1932" s="189"/>
      <c r="C1932" s="190"/>
      <c r="D1932" s="190" t="str">
        <f t="shared" si="60"/>
        <v/>
      </c>
      <c r="E1932" s="189" t="str">
        <f t="shared" si="61"/>
        <v/>
      </c>
      <c r="F1932" s="189" t="str">
        <f>IF(ISNA(VLOOKUP(D1932,'Standard Smelter Names'!$B$3:$E$187,4,FALSE)),"",VLOOKUP(D1932,'Standard Smelter Names'!$B$3:$E$187,4,FALSE))</f>
        <v/>
      </c>
      <c r="G1932" s="189"/>
      <c r="H1932" s="189"/>
      <c r="I1932" s="189"/>
      <c r="J1932" s="189"/>
      <c r="K1932" s="189"/>
      <c r="L1932" s="189"/>
      <c r="M1932" s="189"/>
      <c r="N1932" s="189"/>
      <c r="O1932" s="211"/>
      <c r="P1932" s="210"/>
    </row>
    <row r="1933" spans="2:16" s="191" customFormat="1" ht="15.75" x14ac:dyDescent="0.25">
      <c r="B1933" s="189"/>
      <c r="C1933" s="190"/>
      <c r="D1933" s="190" t="str">
        <f t="shared" si="60"/>
        <v/>
      </c>
      <c r="E1933" s="189" t="str">
        <f t="shared" si="61"/>
        <v/>
      </c>
      <c r="F1933" s="189" t="str">
        <f>IF(ISNA(VLOOKUP(D1933,'Standard Smelter Names'!$B$3:$E$187,4,FALSE)),"",VLOOKUP(D1933,'Standard Smelter Names'!$B$3:$E$187,4,FALSE))</f>
        <v/>
      </c>
      <c r="G1933" s="189"/>
      <c r="H1933" s="189"/>
      <c r="I1933" s="189"/>
      <c r="J1933" s="189"/>
      <c r="K1933" s="189"/>
      <c r="L1933" s="189"/>
      <c r="M1933" s="189"/>
      <c r="N1933" s="189"/>
      <c r="O1933" s="211"/>
      <c r="P1933" s="210"/>
    </row>
    <row r="1934" spans="2:16" s="191" customFormat="1" ht="15.75" x14ac:dyDescent="0.25">
      <c r="B1934" s="189"/>
      <c r="C1934" s="190"/>
      <c r="D1934" s="190" t="str">
        <f t="shared" si="60"/>
        <v/>
      </c>
      <c r="E1934" s="189" t="str">
        <f t="shared" si="61"/>
        <v/>
      </c>
      <c r="F1934" s="189" t="str">
        <f>IF(ISNA(VLOOKUP(D1934,'Standard Smelter Names'!$B$3:$E$187,4,FALSE)),"",VLOOKUP(D1934,'Standard Smelter Names'!$B$3:$E$187,4,FALSE))</f>
        <v/>
      </c>
      <c r="G1934" s="189"/>
      <c r="H1934" s="189"/>
      <c r="I1934" s="189"/>
      <c r="J1934" s="189"/>
      <c r="K1934" s="189"/>
      <c r="L1934" s="189"/>
      <c r="M1934" s="189"/>
      <c r="N1934" s="189"/>
      <c r="O1934" s="211"/>
      <c r="P1934" s="210"/>
    </row>
    <row r="1935" spans="2:16" s="191" customFormat="1" ht="15.75" x14ac:dyDescent="0.25">
      <c r="B1935" s="189"/>
      <c r="C1935" s="190"/>
      <c r="D1935" s="190" t="str">
        <f t="shared" si="60"/>
        <v/>
      </c>
      <c r="E1935" s="189" t="str">
        <f t="shared" si="61"/>
        <v/>
      </c>
      <c r="F1935" s="189" t="str">
        <f>IF(ISNA(VLOOKUP(D1935,'Standard Smelter Names'!$B$3:$E$187,4,FALSE)),"",VLOOKUP(D1935,'Standard Smelter Names'!$B$3:$E$187,4,FALSE))</f>
        <v/>
      </c>
      <c r="G1935" s="189"/>
      <c r="H1935" s="189"/>
      <c r="I1935" s="189"/>
      <c r="J1935" s="189"/>
      <c r="K1935" s="189"/>
      <c r="L1935" s="189"/>
      <c r="M1935" s="189"/>
      <c r="N1935" s="189"/>
      <c r="O1935" s="211"/>
      <c r="P1935" s="210"/>
    </row>
    <row r="1936" spans="2:16" s="191" customFormat="1" ht="15.75" x14ac:dyDescent="0.25">
      <c r="B1936" s="189"/>
      <c r="C1936" s="190"/>
      <c r="D1936" s="190" t="str">
        <f t="shared" si="60"/>
        <v/>
      </c>
      <c r="E1936" s="189" t="str">
        <f t="shared" si="61"/>
        <v/>
      </c>
      <c r="F1936" s="189" t="str">
        <f>IF(ISNA(VLOOKUP(D1936,'Standard Smelter Names'!$B$3:$E$187,4,FALSE)),"",VLOOKUP(D1936,'Standard Smelter Names'!$B$3:$E$187,4,FALSE))</f>
        <v/>
      </c>
      <c r="G1936" s="189"/>
      <c r="H1936" s="189"/>
      <c r="I1936" s="189"/>
      <c r="J1936" s="189"/>
      <c r="K1936" s="189"/>
      <c r="L1936" s="189"/>
      <c r="M1936" s="189"/>
      <c r="N1936" s="189"/>
      <c r="O1936" s="211"/>
      <c r="P1936" s="210"/>
    </row>
    <row r="1937" spans="2:16" s="191" customFormat="1" ht="15.75" x14ac:dyDescent="0.25">
      <c r="B1937" s="189"/>
      <c r="C1937" s="190"/>
      <c r="D1937" s="190" t="str">
        <f t="shared" si="60"/>
        <v/>
      </c>
      <c r="E1937" s="189" t="str">
        <f t="shared" si="61"/>
        <v/>
      </c>
      <c r="F1937" s="189" t="str">
        <f>IF(ISNA(VLOOKUP(D1937,'Standard Smelter Names'!$B$3:$E$187,4,FALSE)),"",VLOOKUP(D1937,'Standard Smelter Names'!$B$3:$E$187,4,FALSE))</f>
        <v/>
      </c>
      <c r="G1937" s="189"/>
      <c r="H1937" s="189"/>
      <c r="I1937" s="189"/>
      <c r="J1937" s="189"/>
      <c r="K1937" s="189"/>
      <c r="L1937" s="189"/>
      <c r="M1937" s="189"/>
      <c r="N1937" s="189"/>
      <c r="O1937" s="211"/>
      <c r="P1937" s="210"/>
    </row>
    <row r="1938" spans="2:16" s="191" customFormat="1" ht="15.75" x14ac:dyDescent="0.25">
      <c r="B1938" s="189"/>
      <c r="C1938" s="190"/>
      <c r="D1938" s="190" t="str">
        <f t="shared" si="60"/>
        <v/>
      </c>
      <c r="E1938" s="189" t="str">
        <f t="shared" si="61"/>
        <v/>
      </c>
      <c r="F1938" s="189" t="str">
        <f>IF(ISNA(VLOOKUP(D1938,'Standard Smelter Names'!$B$3:$E$187,4,FALSE)),"",VLOOKUP(D1938,'Standard Smelter Names'!$B$3:$E$187,4,FALSE))</f>
        <v/>
      </c>
      <c r="G1938" s="189"/>
      <c r="H1938" s="189"/>
      <c r="I1938" s="189"/>
      <c r="J1938" s="189"/>
      <c r="K1938" s="189"/>
      <c r="L1938" s="189"/>
      <c r="M1938" s="189"/>
      <c r="N1938" s="189"/>
      <c r="O1938" s="211"/>
      <c r="P1938" s="210"/>
    </row>
    <row r="1939" spans="2:16" s="191" customFormat="1" ht="15.75" x14ac:dyDescent="0.25">
      <c r="B1939" s="189"/>
      <c r="C1939" s="190"/>
      <c r="D1939" s="190" t="str">
        <f t="shared" si="60"/>
        <v/>
      </c>
      <c r="E1939" s="189" t="str">
        <f t="shared" si="61"/>
        <v/>
      </c>
      <c r="F1939" s="189" t="str">
        <f>IF(ISNA(VLOOKUP(D1939,'Standard Smelter Names'!$B$3:$E$187,4,FALSE)),"",VLOOKUP(D1939,'Standard Smelter Names'!$B$3:$E$187,4,FALSE))</f>
        <v/>
      </c>
      <c r="G1939" s="189"/>
      <c r="H1939" s="189"/>
      <c r="I1939" s="189"/>
      <c r="J1939" s="189"/>
      <c r="K1939" s="189"/>
      <c r="L1939" s="189"/>
      <c r="M1939" s="189"/>
      <c r="N1939" s="189"/>
      <c r="O1939" s="211"/>
      <c r="P1939" s="210"/>
    </row>
    <row r="1940" spans="2:16" s="191" customFormat="1" ht="15.75" x14ac:dyDescent="0.25">
      <c r="B1940" s="189"/>
      <c r="C1940" s="190"/>
      <c r="D1940" s="190" t="str">
        <f t="shared" si="60"/>
        <v/>
      </c>
      <c r="E1940" s="189" t="str">
        <f t="shared" si="61"/>
        <v/>
      </c>
      <c r="F1940" s="189" t="str">
        <f>IF(ISNA(VLOOKUP(D1940,'Standard Smelter Names'!$B$3:$E$187,4,FALSE)),"",VLOOKUP(D1940,'Standard Smelter Names'!$B$3:$E$187,4,FALSE))</f>
        <v/>
      </c>
      <c r="G1940" s="189"/>
      <c r="H1940" s="189"/>
      <c r="I1940" s="189"/>
      <c r="J1940" s="189"/>
      <c r="K1940" s="189"/>
      <c r="L1940" s="189"/>
      <c r="M1940" s="189"/>
      <c r="N1940" s="189"/>
      <c r="O1940" s="211"/>
      <c r="P1940" s="210"/>
    </row>
    <row r="1941" spans="2:16" s="191" customFormat="1" ht="15.75" x14ac:dyDescent="0.25">
      <c r="B1941" s="189"/>
      <c r="C1941" s="190"/>
      <c r="D1941" s="190" t="str">
        <f t="shared" si="60"/>
        <v/>
      </c>
      <c r="E1941" s="189" t="str">
        <f t="shared" si="61"/>
        <v/>
      </c>
      <c r="F1941" s="189" t="str">
        <f>IF(ISNA(VLOOKUP(D1941,'Standard Smelter Names'!$B$3:$E$187,4,FALSE)),"",VLOOKUP(D1941,'Standard Smelter Names'!$B$3:$E$187,4,FALSE))</f>
        <v/>
      </c>
      <c r="G1941" s="189"/>
      <c r="H1941" s="189"/>
      <c r="I1941" s="189"/>
      <c r="J1941" s="189"/>
      <c r="K1941" s="189"/>
      <c r="L1941" s="189"/>
      <c r="M1941" s="189"/>
      <c r="N1941" s="189"/>
      <c r="O1941" s="211"/>
      <c r="P1941" s="210"/>
    </row>
    <row r="1942" spans="2:16" s="191" customFormat="1" ht="15.75" x14ac:dyDescent="0.25">
      <c r="B1942" s="189"/>
      <c r="C1942" s="190"/>
      <c r="D1942" s="190" t="str">
        <f t="shared" si="60"/>
        <v/>
      </c>
      <c r="E1942" s="189" t="str">
        <f t="shared" si="61"/>
        <v/>
      </c>
      <c r="F1942" s="189" t="str">
        <f>IF(ISNA(VLOOKUP(D1942,'Standard Smelter Names'!$B$3:$E$187,4,FALSE)),"",VLOOKUP(D1942,'Standard Smelter Names'!$B$3:$E$187,4,FALSE))</f>
        <v/>
      </c>
      <c r="G1942" s="189"/>
      <c r="H1942" s="189"/>
      <c r="I1942" s="189"/>
      <c r="J1942" s="189"/>
      <c r="K1942" s="189"/>
      <c r="L1942" s="189"/>
      <c r="M1942" s="189"/>
      <c r="N1942" s="189"/>
      <c r="O1942" s="211"/>
      <c r="P1942" s="210"/>
    </row>
    <row r="1943" spans="2:16" s="191" customFormat="1" ht="15.75" x14ac:dyDescent="0.25">
      <c r="B1943" s="189"/>
      <c r="C1943" s="190"/>
      <c r="D1943" s="190" t="str">
        <f t="shared" si="60"/>
        <v/>
      </c>
      <c r="E1943" s="189" t="str">
        <f t="shared" si="61"/>
        <v/>
      </c>
      <c r="F1943" s="189" t="str">
        <f>IF(ISNA(VLOOKUP(D1943,'Standard Smelter Names'!$B$3:$E$187,4,FALSE)),"",VLOOKUP(D1943,'Standard Smelter Names'!$B$3:$E$187,4,FALSE))</f>
        <v/>
      </c>
      <c r="G1943" s="189"/>
      <c r="H1943" s="189"/>
      <c r="I1943" s="189"/>
      <c r="J1943" s="189"/>
      <c r="K1943" s="189"/>
      <c r="L1943" s="189"/>
      <c r="M1943" s="189"/>
      <c r="N1943" s="189"/>
      <c r="O1943" s="211"/>
      <c r="P1943" s="210"/>
    </row>
    <row r="1944" spans="2:16" s="191" customFormat="1" ht="15.75" x14ac:dyDescent="0.25">
      <c r="B1944" s="189"/>
      <c r="C1944" s="190"/>
      <c r="D1944" s="190" t="str">
        <f t="shared" si="60"/>
        <v/>
      </c>
      <c r="E1944" s="189" t="str">
        <f t="shared" si="61"/>
        <v/>
      </c>
      <c r="F1944" s="189" t="str">
        <f>IF(ISNA(VLOOKUP(D1944,'Standard Smelter Names'!$B$3:$E$187,4,FALSE)),"",VLOOKUP(D1944,'Standard Smelter Names'!$B$3:$E$187,4,FALSE))</f>
        <v/>
      </c>
      <c r="G1944" s="189"/>
      <c r="H1944" s="189"/>
      <c r="I1944" s="189"/>
      <c r="J1944" s="189"/>
      <c r="K1944" s="189"/>
      <c r="L1944" s="189"/>
      <c r="M1944" s="189"/>
      <c r="N1944" s="189"/>
      <c r="O1944" s="211"/>
      <c r="P1944" s="210"/>
    </row>
    <row r="1945" spans="2:16" s="191" customFormat="1" ht="15.75" x14ac:dyDescent="0.25">
      <c r="B1945" s="189"/>
      <c r="C1945" s="190"/>
      <c r="D1945" s="190" t="str">
        <f t="shared" si="60"/>
        <v/>
      </c>
      <c r="E1945" s="189" t="str">
        <f t="shared" si="61"/>
        <v/>
      </c>
      <c r="F1945" s="189" t="str">
        <f>IF(ISNA(VLOOKUP(D1945,'Standard Smelter Names'!$B$3:$E$187,4,FALSE)),"",VLOOKUP(D1945,'Standard Smelter Names'!$B$3:$E$187,4,FALSE))</f>
        <v/>
      </c>
      <c r="G1945" s="189"/>
      <c r="H1945" s="189"/>
      <c r="I1945" s="189"/>
      <c r="J1945" s="189"/>
      <c r="K1945" s="189"/>
      <c r="L1945" s="189"/>
      <c r="M1945" s="189"/>
      <c r="N1945" s="189"/>
      <c r="O1945" s="211"/>
      <c r="P1945" s="210"/>
    </row>
    <row r="1946" spans="2:16" s="191" customFormat="1" ht="15.75" x14ac:dyDescent="0.25">
      <c r="B1946" s="189"/>
      <c r="C1946" s="190"/>
      <c r="D1946" s="190" t="str">
        <f t="shared" si="60"/>
        <v/>
      </c>
      <c r="E1946" s="189" t="str">
        <f t="shared" si="61"/>
        <v/>
      </c>
      <c r="F1946" s="189" t="str">
        <f>IF(ISNA(VLOOKUP(D1946,'Standard Smelter Names'!$B$3:$E$187,4,FALSE)),"",VLOOKUP(D1946,'Standard Smelter Names'!$B$3:$E$187,4,FALSE))</f>
        <v/>
      </c>
      <c r="G1946" s="189"/>
      <c r="H1946" s="189"/>
      <c r="I1946" s="189"/>
      <c r="J1946" s="189"/>
      <c r="K1946" s="189"/>
      <c r="L1946" s="189"/>
      <c r="M1946" s="189"/>
      <c r="N1946" s="189"/>
      <c r="O1946" s="211"/>
      <c r="P1946" s="210"/>
    </row>
    <row r="1947" spans="2:16" s="191" customFormat="1" ht="15.75" x14ac:dyDescent="0.25">
      <c r="B1947" s="189"/>
      <c r="C1947" s="190"/>
      <c r="D1947" s="190" t="str">
        <f t="shared" si="60"/>
        <v/>
      </c>
      <c r="E1947" s="189" t="str">
        <f t="shared" si="61"/>
        <v/>
      </c>
      <c r="F1947" s="189" t="str">
        <f>IF(ISNA(VLOOKUP(D1947,'Standard Smelter Names'!$B$3:$E$187,4,FALSE)),"",VLOOKUP(D1947,'Standard Smelter Names'!$B$3:$E$187,4,FALSE))</f>
        <v/>
      </c>
      <c r="G1947" s="189"/>
      <c r="H1947" s="189"/>
      <c r="I1947" s="189"/>
      <c r="J1947" s="189"/>
      <c r="K1947" s="189"/>
      <c r="L1947" s="189"/>
      <c r="M1947" s="189"/>
      <c r="N1947" s="189"/>
      <c r="O1947" s="211"/>
      <c r="P1947" s="210"/>
    </row>
    <row r="1948" spans="2:16" s="191" customFormat="1" ht="15.75" x14ac:dyDescent="0.25">
      <c r="B1948" s="189"/>
      <c r="C1948" s="190"/>
      <c r="D1948" s="190" t="str">
        <f t="shared" si="60"/>
        <v/>
      </c>
      <c r="E1948" s="189" t="str">
        <f t="shared" si="61"/>
        <v/>
      </c>
      <c r="F1948" s="189" t="str">
        <f>IF(ISNA(VLOOKUP(D1948,'Standard Smelter Names'!$B$3:$E$187,4,FALSE)),"",VLOOKUP(D1948,'Standard Smelter Names'!$B$3:$E$187,4,FALSE))</f>
        <v/>
      </c>
      <c r="G1948" s="189"/>
      <c r="H1948" s="189"/>
      <c r="I1948" s="189"/>
      <c r="J1948" s="189"/>
      <c r="K1948" s="189"/>
      <c r="L1948" s="189"/>
      <c r="M1948" s="189"/>
      <c r="N1948" s="189"/>
      <c r="O1948" s="211"/>
      <c r="P1948" s="210"/>
    </row>
    <row r="1949" spans="2:16" s="191" customFormat="1" ht="15.75" x14ac:dyDescent="0.25">
      <c r="B1949" s="189"/>
      <c r="C1949" s="190"/>
      <c r="D1949" s="190" t="str">
        <f t="shared" si="60"/>
        <v/>
      </c>
      <c r="E1949" s="189" t="str">
        <f t="shared" si="61"/>
        <v/>
      </c>
      <c r="F1949" s="189" t="str">
        <f>IF(ISNA(VLOOKUP(D1949,'Standard Smelter Names'!$B$3:$E$187,4,FALSE)),"",VLOOKUP(D1949,'Standard Smelter Names'!$B$3:$E$187,4,FALSE))</f>
        <v/>
      </c>
      <c r="G1949" s="189"/>
      <c r="H1949" s="189"/>
      <c r="I1949" s="189"/>
      <c r="J1949" s="189"/>
      <c r="K1949" s="189"/>
      <c r="L1949" s="189"/>
      <c r="M1949" s="189"/>
      <c r="N1949" s="189"/>
      <c r="O1949" s="211"/>
      <c r="P1949" s="210"/>
    </row>
    <row r="1950" spans="2:16" s="191" customFormat="1" ht="15.75" x14ac:dyDescent="0.25">
      <c r="B1950" s="189"/>
      <c r="C1950" s="190"/>
      <c r="D1950" s="190" t="str">
        <f t="shared" si="60"/>
        <v/>
      </c>
      <c r="E1950" s="189" t="str">
        <f t="shared" si="61"/>
        <v/>
      </c>
      <c r="F1950" s="189" t="str">
        <f>IF(ISNA(VLOOKUP(D1950,'Standard Smelter Names'!$B$3:$E$187,4,FALSE)),"",VLOOKUP(D1950,'Standard Smelter Names'!$B$3:$E$187,4,FALSE))</f>
        <v/>
      </c>
      <c r="G1950" s="189"/>
      <c r="H1950" s="189"/>
      <c r="I1950" s="189"/>
      <c r="J1950" s="189"/>
      <c r="K1950" s="189"/>
      <c r="L1950" s="189"/>
      <c r="M1950" s="189"/>
      <c r="N1950" s="189"/>
      <c r="O1950" s="211"/>
      <c r="P1950" s="210"/>
    </row>
    <row r="1951" spans="2:16" s="191" customFormat="1" ht="15.75" x14ac:dyDescent="0.25">
      <c r="B1951" s="189"/>
      <c r="C1951" s="190"/>
      <c r="D1951" s="190" t="str">
        <f t="shared" si="60"/>
        <v/>
      </c>
      <c r="E1951" s="189" t="str">
        <f t="shared" si="61"/>
        <v/>
      </c>
      <c r="F1951" s="189" t="str">
        <f>IF(ISNA(VLOOKUP(D1951,'Standard Smelter Names'!$B$3:$E$187,4,FALSE)),"",VLOOKUP(D1951,'Standard Smelter Names'!$B$3:$E$187,4,FALSE))</f>
        <v/>
      </c>
      <c r="G1951" s="189"/>
      <c r="H1951" s="189"/>
      <c r="I1951" s="189"/>
      <c r="J1951" s="189"/>
      <c r="K1951" s="189"/>
      <c r="L1951" s="189"/>
      <c r="M1951" s="189"/>
      <c r="N1951" s="189"/>
      <c r="O1951" s="211"/>
      <c r="P1951" s="210"/>
    </row>
    <row r="1952" spans="2:16" s="191" customFormat="1" ht="15.75" x14ac:dyDescent="0.25">
      <c r="B1952" s="189"/>
      <c r="C1952" s="190"/>
      <c r="D1952" s="190" t="str">
        <f t="shared" si="60"/>
        <v/>
      </c>
      <c r="E1952" s="189" t="str">
        <f t="shared" si="61"/>
        <v/>
      </c>
      <c r="F1952" s="189" t="str">
        <f>IF(ISNA(VLOOKUP(D1952,'Standard Smelter Names'!$B$3:$E$187,4,FALSE)),"",VLOOKUP(D1952,'Standard Smelter Names'!$B$3:$E$187,4,FALSE))</f>
        <v/>
      </c>
      <c r="G1952" s="189"/>
      <c r="H1952" s="189"/>
      <c r="I1952" s="189"/>
      <c r="J1952" s="189"/>
      <c r="K1952" s="189"/>
      <c r="L1952" s="189"/>
      <c r="M1952" s="189"/>
      <c r="N1952" s="189"/>
      <c r="O1952" s="211"/>
      <c r="P1952" s="210"/>
    </row>
    <row r="1953" spans="2:16" s="191" customFormat="1" ht="15.75" x14ac:dyDescent="0.25">
      <c r="B1953" s="189"/>
      <c r="C1953" s="190"/>
      <c r="D1953" s="190" t="str">
        <f t="shared" si="60"/>
        <v/>
      </c>
      <c r="E1953" s="189" t="str">
        <f t="shared" si="61"/>
        <v/>
      </c>
      <c r="F1953" s="189" t="str">
        <f>IF(ISNA(VLOOKUP(D1953,'Standard Smelter Names'!$B$3:$E$187,4,FALSE)),"",VLOOKUP(D1953,'Standard Smelter Names'!$B$3:$E$187,4,FALSE))</f>
        <v/>
      </c>
      <c r="G1953" s="189"/>
      <c r="H1953" s="189"/>
      <c r="I1953" s="189"/>
      <c r="J1953" s="189"/>
      <c r="K1953" s="189"/>
      <c r="L1953" s="189"/>
      <c r="M1953" s="189"/>
      <c r="N1953" s="189"/>
      <c r="O1953" s="211"/>
      <c r="P1953" s="210"/>
    </row>
    <row r="1954" spans="2:16" s="191" customFormat="1" ht="15.75" x14ac:dyDescent="0.25">
      <c r="B1954" s="189"/>
      <c r="C1954" s="190"/>
      <c r="D1954" s="190" t="str">
        <f t="shared" si="60"/>
        <v/>
      </c>
      <c r="E1954" s="189" t="str">
        <f t="shared" si="61"/>
        <v/>
      </c>
      <c r="F1954" s="189" t="str">
        <f>IF(ISNA(VLOOKUP(D1954,'Standard Smelter Names'!$B$3:$E$187,4,FALSE)),"",VLOOKUP(D1954,'Standard Smelter Names'!$B$3:$E$187,4,FALSE))</f>
        <v/>
      </c>
      <c r="G1954" s="189"/>
      <c r="H1954" s="189"/>
      <c r="I1954" s="189"/>
      <c r="J1954" s="189"/>
      <c r="K1954" s="189"/>
      <c r="L1954" s="189"/>
      <c r="M1954" s="189"/>
      <c r="N1954" s="189"/>
      <c r="O1954" s="211"/>
      <c r="P1954" s="210"/>
    </row>
    <row r="1955" spans="2:16" s="191" customFormat="1" ht="15.75" x14ac:dyDescent="0.25">
      <c r="B1955" s="189"/>
      <c r="C1955" s="190"/>
      <c r="D1955" s="190" t="str">
        <f t="shared" si="60"/>
        <v/>
      </c>
      <c r="E1955" s="189" t="str">
        <f t="shared" si="61"/>
        <v/>
      </c>
      <c r="F1955" s="189" t="str">
        <f>IF(ISNA(VLOOKUP(D1955,'Standard Smelter Names'!$B$3:$E$187,4,FALSE)),"",VLOOKUP(D1955,'Standard Smelter Names'!$B$3:$E$187,4,FALSE))</f>
        <v/>
      </c>
      <c r="G1955" s="189"/>
      <c r="H1955" s="189"/>
      <c r="I1955" s="189"/>
      <c r="J1955" s="189"/>
      <c r="K1955" s="189"/>
      <c r="L1955" s="189"/>
      <c r="M1955" s="189"/>
      <c r="N1955" s="189"/>
      <c r="O1955" s="211"/>
      <c r="P1955" s="210"/>
    </row>
    <row r="1956" spans="2:16" s="191" customFormat="1" ht="15.75" x14ac:dyDescent="0.25">
      <c r="B1956" s="189"/>
      <c r="C1956" s="190"/>
      <c r="D1956" s="190" t="str">
        <f t="shared" si="60"/>
        <v/>
      </c>
      <c r="E1956" s="189" t="str">
        <f t="shared" si="61"/>
        <v/>
      </c>
      <c r="F1956" s="189" t="str">
        <f>IF(ISNA(VLOOKUP(D1956,'Standard Smelter Names'!$B$3:$E$187,4,FALSE)),"",VLOOKUP(D1956,'Standard Smelter Names'!$B$3:$E$187,4,FALSE))</f>
        <v/>
      </c>
      <c r="G1956" s="189"/>
      <c r="H1956" s="189"/>
      <c r="I1956" s="189"/>
      <c r="J1956" s="189"/>
      <c r="K1956" s="189"/>
      <c r="L1956" s="189"/>
      <c r="M1956" s="189"/>
      <c r="N1956" s="189"/>
      <c r="O1956" s="211"/>
      <c r="P1956" s="210"/>
    </row>
    <row r="1957" spans="2:16" s="191" customFormat="1" ht="15.75" x14ac:dyDescent="0.25">
      <c r="B1957" s="189"/>
      <c r="C1957" s="190"/>
      <c r="D1957" s="190" t="str">
        <f t="shared" si="60"/>
        <v/>
      </c>
      <c r="E1957" s="189" t="str">
        <f t="shared" si="61"/>
        <v/>
      </c>
      <c r="F1957" s="189" t="str">
        <f>IF(ISNA(VLOOKUP(D1957,'Standard Smelter Names'!$B$3:$E$187,4,FALSE)),"",VLOOKUP(D1957,'Standard Smelter Names'!$B$3:$E$187,4,FALSE))</f>
        <v/>
      </c>
      <c r="G1957" s="189"/>
      <c r="H1957" s="189"/>
      <c r="I1957" s="189"/>
      <c r="J1957" s="189"/>
      <c r="K1957" s="189"/>
      <c r="L1957" s="189"/>
      <c r="M1957" s="189"/>
      <c r="N1957" s="189"/>
      <c r="O1957" s="211"/>
      <c r="P1957" s="210"/>
    </row>
    <row r="1958" spans="2:16" s="191" customFormat="1" ht="15.75" x14ac:dyDescent="0.25">
      <c r="B1958" s="189"/>
      <c r="C1958" s="190"/>
      <c r="D1958" s="190" t="str">
        <f t="shared" si="60"/>
        <v/>
      </c>
      <c r="E1958" s="189" t="str">
        <f t="shared" si="61"/>
        <v/>
      </c>
      <c r="F1958" s="189" t="str">
        <f>IF(ISNA(VLOOKUP(D1958,'Standard Smelter Names'!$B$3:$E$187,4,FALSE)),"",VLOOKUP(D1958,'Standard Smelter Names'!$B$3:$E$187,4,FALSE))</f>
        <v/>
      </c>
      <c r="G1958" s="189"/>
      <c r="H1958" s="189"/>
      <c r="I1958" s="189"/>
      <c r="J1958" s="189"/>
      <c r="K1958" s="189"/>
      <c r="L1958" s="189"/>
      <c r="M1958" s="189"/>
      <c r="N1958" s="189"/>
      <c r="O1958" s="211"/>
      <c r="P1958" s="210"/>
    </row>
    <row r="1959" spans="2:16" s="191" customFormat="1" ht="15.75" x14ac:dyDescent="0.25">
      <c r="B1959" s="189"/>
      <c r="C1959" s="190"/>
      <c r="D1959" s="190" t="str">
        <f t="shared" si="60"/>
        <v/>
      </c>
      <c r="E1959" s="189" t="str">
        <f t="shared" si="61"/>
        <v/>
      </c>
      <c r="F1959" s="189" t="str">
        <f>IF(ISNA(VLOOKUP(D1959,'Standard Smelter Names'!$B$3:$E$187,4,FALSE)),"",VLOOKUP(D1959,'Standard Smelter Names'!$B$3:$E$187,4,FALSE))</f>
        <v/>
      </c>
      <c r="G1959" s="189"/>
      <c r="H1959" s="189"/>
      <c r="I1959" s="189"/>
      <c r="J1959" s="189"/>
      <c r="K1959" s="189"/>
      <c r="L1959" s="189"/>
      <c r="M1959" s="189"/>
      <c r="N1959" s="189"/>
      <c r="O1959" s="211"/>
      <c r="P1959" s="210"/>
    </row>
    <row r="1960" spans="2:16" s="191" customFormat="1" ht="15.75" x14ac:dyDescent="0.25">
      <c r="B1960" s="189"/>
      <c r="C1960" s="190"/>
      <c r="D1960" s="190" t="str">
        <f t="shared" si="60"/>
        <v/>
      </c>
      <c r="E1960" s="189" t="str">
        <f t="shared" si="61"/>
        <v/>
      </c>
      <c r="F1960" s="189" t="str">
        <f>IF(ISNA(VLOOKUP(D1960,'Standard Smelter Names'!$B$3:$E$187,4,FALSE)),"",VLOOKUP(D1960,'Standard Smelter Names'!$B$3:$E$187,4,FALSE))</f>
        <v/>
      </c>
      <c r="G1960" s="189"/>
      <c r="H1960" s="189"/>
      <c r="I1960" s="189"/>
      <c r="J1960" s="189"/>
      <c r="K1960" s="189"/>
      <c r="L1960" s="189"/>
      <c r="M1960" s="189"/>
      <c r="N1960" s="189"/>
      <c r="O1960" s="211"/>
      <c r="P1960" s="210"/>
    </row>
    <row r="1961" spans="2:16" s="191" customFormat="1" ht="15.75" x14ac:dyDescent="0.25">
      <c r="B1961" s="189"/>
      <c r="C1961" s="190"/>
      <c r="D1961" s="190" t="str">
        <f t="shared" si="60"/>
        <v/>
      </c>
      <c r="E1961" s="189" t="str">
        <f t="shared" si="61"/>
        <v/>
      </c>
      <c r="F1961" s="189" t="str">
        <f>IF(ISNA(VLOOKUP(D1961,'Standard Smelter Names'!$B$3:$E$187,4,FALSE)),"",VLOOKUP(D1961,'Standard Smelter Names'!$B$3:$E$187,4,FALSE))</f>
        <v/>
      </c>
      <c r="G1961" s="189"/>
      <c r="H1961" s="189"/>
      <c r="I1961" s="189"/>
      <c r="J1961" s="189"/>
      <c r="K1961" s="189"/>
      <c r="L1961" s="189"/>
      <c r="M1961" s="189"/>
      <c r="N1961" s="189"/>
      <c r="O1961" s="211"/>
      <c r="P1961" s="210"/>
    </row>
    <row r="1962" spans="2:16" s="191" customFormat="1" ht="15.75" x14ac:dyDescent="0.25">
      <c r="B1962" s="189"/>
      <c r="C1962" s="190"/>
      <c r="D1962" s="190" t="str">
        <f t="shared" si="60"/>
        <v/>
      </c>
      <c r="E1962" s="189" t="str">
        <f t="shared" si="61"/>
        <v/>
      </c>
      <c r="F1962" s="189" t="str">
        <f>IF(ISNA(VLOOKUP(D1962,'Standard Smelter Names'!$B$3:$E$187,4,FALSE)),"",VLOOKUP(D1962,'Standard Smelter Names'!$B$3:$E$187,4,FALSE))</f>
        <v/>
      </c>
      <c r="G1962" s="189"/>
      <c r="H1962" s="189"/>
      <c r="I1962" s="189"/>
      <c r="J1962" s="189"/>
      <c r="K1962" s="189"/>
      <c r="L1962" s="189"/>
      <c r="M1962" s="189"/>
      <c r="N1962" s="189"/>
      <c r="O1962" s="211"/>
      <c r="P1962" s="210"/>
    </row>
    <row r="1963" spans="2:16" s="191" customFormat="1" ht="15.75" x14ac:dyDescent="0.25">
      <c r="B1963" s="189"/>
      <c r="C1963" s="190"/>
      <c r="D1963" s="190" t="str">
        <f t="shared" si="60"/>
        <v/>
      </c>
      <c r="E1963" s="189" t="str">
        <f t="shared" si="61"/>
        <v/>
      </c>
      <c r="F1963" s="189" t="str">
        <f>IF(ISNA(VLOOKUP(D1963,'Standard Smelter Names'!$B$3:$E$187,4,FALSE)),"",VLOOKUP(D1963,'Standard Smelter Names'!$B$3:$E$187,4,FALSE))</f>
        <v/>
      </c>
      <c r="G1963" s="189"/>
      <c r="H1963" s="189"/>
      <c r="I1963" s="189"/>
      <c r="J1963" s="189"/>
      <c r="K1963" s="189"/>
      <c r="L1963" s="189"/>
      <c r="M1963" s="189"/>
      <c r="N1963" s="189"/>
      <c r="O1963" s="211"/>
      <c r="P1963" s="210"/>
    </row>
    <row r="1964" spans="2:16" s="191" customFormat="1" ht="15.75" x14ac:dyDescent="0.25">
      <c r="B1964" s="189"/>
      <c r="C1964" s="190"/>
      <c r="D1964" s="190" t="str">
        <f t="shared" si="60"/>
        <v/>
      </c>
      <c r="E1964" s="189" t="str">
        <f t="shared" si="61"/>
        <v/>
      </c>
      <c r="F1964" s="189" t="str">
        <f>IF(ISNA(VLOOKUP(D1964,'Standard Smelter Names'!$B$3:$E$187,4,FALSE)),"",VLOOKUP(D1964,'Standard Smelter Names'!$B$3:$E$187,4,FALSE))</f>
        <v/>
      </c>
      <c r="G1964" s="189"/>
      <c r="H1964" s="189"/>
      <c r="I1964" s="189"/>
      <c r="J1964" s="189"/>
      <c r="K1964" s="189"/>
      <c r="L1964" s="189"/>
      <c r="M1964" s="189"/>
      <c r="N1964" s="189"/>
      <c r="O1964" s="211"/>
      <c r="P1964" s="210"/>
    </row>
    <row r="1965" spans="2:16" s="191" customFormat="1" ht="15.75" x14ac:dyDescent="0.25">
      <c r="B1965" s="189"/>
      <c r="C1965" s="190"/>
      <c r="D1965" s="190" t="str">
        <f t="shared" si="60"/>
        <v/>
      </c>
      <c r="E1965" s="189" t="str">
        <f t="shared" si="61"/>
        <v/>
      </c>
      <c r="F1965" s="189" t="str">
        <f>IF(ISNA(VLOOKUP(D1965,'Standard Smelter Names'!$B$3:$E$187,4,FALSE)),"",VLOOKUP(D1965,'Standard Smelter Names'!$B$3:$E$187,4,FALSE))</f>
        <v/>
      </c>
      <c r="G1965" s="189"/>
      <c r="H1965" s="189"/>
      <c r="I1965" s="189"/>
      <c r="J1965" s="189"/>
      <c r="K1965" s="189"/>
      <c r="L1965" s="189"/>
      <c r="M1965" s="189"/>
      <c r="N1965" s="189"/>
      <c r="O1965" s="211"/>
      <c r="P1965" s="210"/>
    </row>
    <row r="1966" spans="2:16" s="191" customFormat="1" ht="15.75" x14ac:dyDescent="0.25">
      <c r="B1966" s="189"/>
      <c r="C1966" s="190"/>
      <c r="D1966" s="190" t="str">
        <f t="shared" si="60"/>
        <v/>
      </c>
      <c r="E1966" s="189" t="str">
        <f t="shared" si="61"/>
        <v/>
      </c>
      <c r="F1966" s="189" t="str">
        <f>IF(ISNA(VLOOKUP(D1966,'Standard Smelter Names'!$B$3:$E$187,4,FALSE)),"",VLOOKUP(D1966,'Standard Smelter Names'!$B$3:$E$187,4,FALSE))</f>
        <v/>
      </c>
      <c r="G1966" s="189"/>
      <c r="H1966" s="189"/>
      <c r="I1966" s="189"/>
      <c r="J1966" s="189"/>
      <c r="K1966" s="189"/>
      <c r="L1966" s="189"/>
      <c r="M1966" s="189"/>
      <c r="N1966" s="189"/>
      <c r="O1966" s="211"/>
      <c r="P1966" s="210"/>
    </row>
    <row r="1967" spans="2:16" s="191" customFormat="1" ht="15.75" x14ac:dyDescent="0.25">
      <c r="B1967" s="189"/>
      <c r="C1967" s="190"/>
      <c r="D1967" s="190" t="str">
        <f t="shared" si="60"/>
        <v/>
      </c>
      <c r="E1967" s="189" t="str">
        <f t="shared" si="61"/>
        <v/>
      </c>
      <c r="F1967" s="189" t="str">
        <f>IF(ISNA(VLOOKUP(D1967,'Standard Smelter Names'!$B$3:$E$187,4,FALSE)),"",VLOOKUP(D1967,'Standard Smelter Names'!$B$3:$E$187,4,FALSE))</f>
        <v/>
      </c>
      <c r="G1967" s="189"/>
      <c r="H1967" s="189"/>
      <c r="I1967" s="189"/>
      <c r="J1967" s="189"/>
      <c r="K1967" s="189"/>
      <c r="L1967" s="189"/>
      <c r="M1967" s="189"/>
      <c r="N1967" s="189"/>
      <c r="O1967" s="211"/>
      <c r="P1967" s="210"/>
    </row>
    <row r="1968" spans="2:16" s="191" customFormat="1" ht="15.75" x14ac:dyDescent="0.25">
      <c r="B1968" s="189"/>
      <c r="C1968" s="190"/>
      <c r="D1968" s="190" t="str">
        <f t="shared" si="60"/>
        <v/>
      </c>
      <c r="E1968" s="189" t="str">
        <f t="shared" si="61"/>
        <v/>
      </c>
      <c r="F1968" s="189" t="str">
        <f>IF(ISNA(VLOOKUP(D1968,'Standard Smelter Names'!$B$3:$E$187,4,FALSE)),"",VLOOKUP(D1968,'Standard Smelter Names'!$B$3:$E$187,4,FALSE))</f>
        <v/>
      </c>
      <c r="G1968" s="189"/>
      <c r="H1968" s="189"/>
      <c r="I1968" s="189"/>
      <c r="J1968" s="189"/>
      <c r="K1968" s="189"/>
      <c r="L1968" s="189"/>
      <c r="M1968" s="189"/>
      <c r="N1968" s="189"/>
      <c r="O1968" s="211"/>
      <c r="P1968" s="210"/>
    </row>
    <row r="1969" spans="2:16" s="191" customFormat="1" ht="15.75" x14ac:dyDescent="0.25">
      <c r="B1969" s="189"/>
      <c r="C1969" s="190"/>
      <c r="D1969" s="190" t="str">
        <f t="shared" si="60"/>
        <v/>
      </c>
      <c r="E1969" s="189" t="str">
        <f t="shared" si="61"/>
        <v/>
      </c>
      <c r="F1969" s="189" t="str">
        <f>IF(ISNA(VLOOKUP(D1969,'Standard Smelter Names'!$B$3:$E$187,4,FALSE)),"",VLOOKUP(D1969,'Standard Smelter Names'!$B$3:$E$187,4,FALSE))</f>
        <v/>
      </c>
      <c r="G1969" s="189"/>
      <c r="H1969" s="189"/>
      <c r="I1969" s="189"/>
      <c r="J1969" s="189"/>
      <c r="K1969" s="189"/>
      <c r="L1969" s="189"/>
      <c r="M1969" s="189"/>
      <c r="N1969" s="189"/>
      <c r="O1969" s="211"/>
      <c r="P1969" s="210"/>
    </row>
    <row r="1970" spans="2:16" s="191" customFormat="1" ht="15.75" x14ac:dyDescent="0.25">
      <c r="B1970" s="189"/>
      <c r="C1970" s="190"/>
      <c r="D1970" s="190" t="str">
        <f t="shared" si="60"/>
        <v/>
      </c>
      <c r="E1970" s="189" t="str">
        <f t="shared" si="61"/>
        <v/>
      </c>
      <c r="F1970" s="189" t="str">
        <f>IF(ISNA(VLOOKUP(D1970,'Standard Smelter Names'!$B$3:$E$187,4,FALSE)),"",VLOOKUP(D1970,'Standard Smelter Names'!$B$3:$E$187,4,FALSE))</f>
        <v/>
      </c>
      <c r="G1970" s="189"/>
      <c r="H1970" s="189"/>
      <c r="I1970" s="189"/>
      <c r="J1970" s="189"/>
      <c r="K1970" s="189"/>
      <c r="L1970" s="189"/>
      <c r="M1970" s="189"/>
      <c r="N1970" s="189"/>
      <c r="O1970" s="211"/>
      <c r="P1970" s="210"/>
    </row>
    <row r="1971" spans="2:16" s="191" customFormat="1" ht="15.75" x14ac:dyDescent="0.25">
      <c r="B1971" s="189"/>
      <c r="C1971" s="190"/>
      <c r="D1971" s="190" t="str">
        <f t="shared" si="60"/>
        <v/>
      </c>
      <c r="E1971" s="189" t="str">
        <f t="shared" si="61"/>
        <v/>
      </c>
      <c r="F1971" s="189" t="str">
        <f>IF(ISNA(VLOOKUP(D1971,'Standard Smelter Names'!$B$3:$E$187,4,FALSE)),"",VLOOKUP(D1971,'Standard Smelter Names'!$B$3:$E$187,4,FALSE))</f>
        <v/>
      </c>
      <c r="G1971" s="189"/>
      <c r="H1971" s="189"/>
      <c r="I1971" s="189"/>
      <c r="J1971" s="189"/>
      <c r="K1971" s="189"/>
      <c r="L1971" s="189"/>
      <c r="M1971" s="189"/>
      <c r="N1971" s="189"/>
      <c r="O1971" s="211"/>
      <c r="P1971" s="210"/>
    </row>
    <row r="1972" spans="2:16" s="191" customFormat="1" ht="15.75" x14ac:dyDescent="0.25">
      <c r="B1972" s="189"/>
      <c r="C1972" s="190"/>
      <c r="D1972" s="190" t="str">
        <f t="shared" si="60"/>
        <v/>
      </c>
      <c r="E1972" s="189" t="str">
        <f t="shared" si="61"/>
        <v/>
      </c>
      <c r="F1972" s="189" t="str">
        <f>IF(ISNA(VLOOKUP(D1972,'Standard Smelter Names'!$B$3:$E$187,4,FALSE)),"",VLOOKUP(D1972,'Standard Smelter Names'!$B$3:$E$187,4,FALSE))</f>
        <v/>
      </c>
      <c r="G1972" s="189"/>
      <c r="H1972" s="189"/>
      <c r="I1972" s="189"/>
      <c r="J1972" s="189"/>
      <c r="K1972" s="189"/>
      <c r="L1972" s="189"/>
      <c r="M1972" s="189"/>
      <c r="N1972" s="189"/>
      <c r="O1972" s="211"/>
      <c r="P1972" s="210"/>
    </row>
    <row r="1973" spans="2:16" s="191" customFormat="1" ht="15.75" x14ac:dyDescent="0.25">
      <c r="B1973" s="189"/>
      <c r="C1973" s="190"/>
      <c r="D1973" s="190" t="str">
        <f t="shared" si="60"/>
        <v/>
      </c>
      <c r="E1973" s="189" t="str">
        <f t="shared" si="61"/>
        <v/>
      </c>
      <c r="F1973" s="189" t="str">
        <f>IF(ISNA(VLOOKUP(D1973,'Standard Smelter Names'!$B$3:$E$187,4,FALSE)),"",VLOOKUP(D1973,'Standard Smelter Names'!$B$3:$E$187,4,FALSE))</f>
        <v/>
      </c>
      <c r="G1973" s="189"/>
      <c r="H1973" s="189"/>
      <c r="I1973" s="189"/>
      <c r="J1973" s="189"/>
      <c r="K1973" s="189"/>
      <c r="L1973" s="189"/>
      <c r="M1973" s="189"/>
      <c r="N1973" s="189"/>
      <c r="O1973" s="211"/>
      <c r="P1973" s="210"/>
    </row>
    <row r="1974" spans="2:16" s="191" customFormat="1" ht="15.75" x14ac:dyDescent="0.25">
      <c r="B1974" s="189"/>
      <c r="C1974" s="190"/>
      <c r="D1974" s="190" t="str">
        <f t="shared" si="60"/>
        <v/>
      </c>
      <c r="E1974" s="189" t="str">
        <f t="shared" si="61"/>
        <v/>
      </c>
      <c r="F1974" s="189" t="str">
        <f>IF(ISNA(VLOOKUP(D1974,'Standard Smelter Names'!$B$3:$E$187,4,FALSE)),"",VLOOKUP(D1974,'Standard Smelter Names'!$B$3:$E$187,4,FALSE))</f>
        <v/>
      </c>
      <c r="G1974" s="189"/>
      <c r="H1974" s="189"/>
      <c r="I1974" s="189"/>
      <c r="J1974" s="189"/>
      <c r="K1974" s="189"/>
      <c r="L1974" s="189"/>
      <c r="M1974" s="189"/>
      <c r="N1974" s="189"/>
      <c r="O1974" s="211"/>
      <c r="P1974" s="210"/>
    </row>
    <row r="1975" spans="2:16" s="191" customFormat="1" ht="15.75" x14ac:dyDescent="0.25">
      <c r="B1975" s="189"/>
      <c r="C1975" s="190"/>
      <c r="D1975" s="190" t="str">
        <f t="shared" si="60"/>
        <v/>
      </c>
      <c r="E1975" s="189" t="str">
        <f t="shared" si="61"/>
        <v/>
      </c>
      <c r="F1975" s="189" t="str">
        <f>IF(ISNA(VLOOKUP(D1975,'Standard Smelter Names'!$B$3:$E$187,4,FALSE)),"",VLOOKUP(D1975,'Standard Smelter Names'!$B$3:$E$187,4,FALSE))</f>
        <v/>
      </c>
      <c r="G1975" s="189"/>
      <c r="H1975" s="189"/>
      <c r="I1975" s="189"/>
      <c r="J1975" s="189"/>
      <c r="K1975" s="189"/>
      <c r="L1975" s="189"/>
      <c r="M1975" s="189"/>
      <c r="N1975" s="189"/>
      <c r="O1975" s="211"/>
      <c r="P1975" s="210"/>
    </row>
    <row r="1976" spans="2:16" s="191" customFormat="1" ht="15.75" x14ac:dyDescent="0.25">
      <c r="B1976" s="189"/>
      <c r="C1976" s="190"/>
      <c r="D1976" s="190" t="str">
        <f t="shared" si="60"/>
        <v/>
      </c>
      <c r="E1976" s="189" t="str">
        <f t="shared" si="61"/>
        <v/>
      </c>
      <c r="F1976" s="189" t="str">
        <f>IF(ISNA(VLOOKUP(D1976,'Standard Smelter Names'!$B$3:$E$187,4,FALSE)),"",VLOOKUP(D1976,'Standard Smelter Names'!$B$3:$E$187,4,FALSE))</f>
        <v/>
      </c>
      <c r="G1976" s="189"/>
      <c r="H1976" s="189"/>
      <c r="I1976" s="189"/>
      <c r="J1976" s="189"/>
      <c r="K1976" s="189"/>
      <c r="L1976" s="189"/>
      <c r="M1976" s="189"/>
      <c r="N1976" s="189"/>
      <c r="O1976" s="211"/>
      <c r="P1976" s="210"/>
    </row>
    <row r="1977" spans="2:16" s="191" customFormat="1" ht="15.75" x14ac:dyDescent="0.25">
      <c r="B1977" s="189"/>
      <c r="C1977" s="190"/>
      <c r="D1977" s="190" t="str">
        <f t="shared" si="60"/>
        <v/>
      </c>
      <c r="E1977" s="189" t="str">
        <f t="shared" si="61"/>
        <v/>
      </c>
      <c r="F1977" s="189" t="str">
        <f>IF(ISNA(VLOOKUP(D1977,'Standard Smelter Names'!$B$3:$E$187,4,FALSE)),"",VLOOKUP(D1977,'Standard Smelter Names'!$B$3:$E$187,4,FALSE))</f>
        <v/>
      </c>
      <c r="G1977" s="189"/>
      <c r="H1977" s="189"/>
      <c r="I1977" s="189"/>
      <c r="J1977" s="189"/>
      <c r="K1977" s="189"/>
      <c r="L1977" s="189"/>
      <c r="M1977" s="189"/>
      <c r="N1977" s="189"/>
      <c r="O1977" s="211"/>
      <c r="P1977" s="210"/>
    </row>
    <row r="1978" spans="2:16" s="191" customFormat="1" ht="15.75" x14ac:dyDescent="0.25">
      <c r="B1978" s="189"/>
      <c r="C1978" s="190"/>
      <c r="D1978" s="190" t="str">
        <f t="shared" si="60"/>
        <v/>
      </c>
      <c r="E1978" s="189" t="str">
        <f t="shared" si="61"/>
        <v/>
      </c>
      <c r="F1978" s="189" t="str">
        <f>IF(ISNA(VLOOKUP(D1978,'Standard Smelter Names'!$B$3:$E$187,4,FALSE)),"",VLOOKUP(D1978,'Standard Smelter Names'!$B$3:$E$187,4,FALSE))</f>
        <v/>
      </c>
      <c r="G1978" s="189"/>
      <c r="H1978" s="189"/>
      <c r="I1978" s="189"/>
      <c r="J1978" s="189"/>
      <c r="K1978" s="189"/>
      <c r="L1978" s="189"/>
      <c r="M1978" s="189"/>
      <c r="N1978" s="189"/>
      <c r="O1978" s="211"/>
      <c r="P1978" s="210"/>
    </row>
    <row r="1979" spans="2:16" s="191" customFormat="1" ht="15.75" x14ac:dyDescent="0.25">
      <c r="B1979" s="189"/>
      <c r="C1979" s="190"/>
      <c r="D1979" s="190" t="str">
        <f t="shared" si="60"/>
        <v/>
      </c>
      <c r="E1979" s="189" t="str">
        <f t="shared" si="61"/>
        <v/>
      </c>
      <c r="F1979" s="189" t="str">
        <f>IF(ISNA(VLOOKUP(D1979,'Standard Smelter Names'!$B$3:$E$187,4,FALSE)),"",VLOOKUP(D1979,'Standard Smelter Names'!$B$3:$E$187,4,FALSE))</f>
        <v/>
      </c>
      <c r="G1979" s="189"/>
      <c r="H1979" s="189"/>
      <c r="I1979" s="189"/>
      <c r="J1979" s="189"/>
      <c r="K1979" s="189"/>
      <c r="L1979" s="189"/>
      <c r="M1979" s="189"/>
      <c r="N1979" s="189"/>
      <c r="O1979" s="211"/>
      <c r="P1979" s="210"/>
    </row>
    <row r="1980" spans="2:16" s="191" customFormat="1" ht="15.75" x14ac:dyDescent="0.25">
      <c r="B1980" s="189"/>
      <c r="C1980" s="190"/>
      <c r="D1980" s="190" t="str">
        <f t="shared" si="60"/>
        <v/>
      </c>
      <c r="E1980" s="189" t="str">
        <f t="shared" si="61"/>
        <v/>
      </c>
      <c r="F1980" s="189" t="str">
        <f>IF(ISNA(VLOOKUP(D1980,'Standard Smelter Names'!$B$3:$E$187,4,FALSE)),"",VLOOKUP(D1980,'Standard Smelter Names'!$B$3:$E$187,4,FALSE))</f>
        <v/>
      </c>
      <c r="G1980" s="189"/>
      <c r="H1980" s="189"/>
      <c r="I1980" s="189"/>
      <c r="J1980" s="189"/>
      <c r="K1980" s="189"/>
      <c r="L1980" s="189"/>
      <c r="M1980" s="189"/>
      <c r="N1980" s="189"/>
      <c r="O1980" s="211"/>
      <c r="P1980" s="210"/>
    </row>
    <row r="1981" spans="2:16" s="191" customFormat="1" ht="15.75" x14ac:dyDescent="0.25">
      <c r="B1981" s="189"/>
      <c r="C1981" s="190"/>
      <c r="D1981" s="190" t="str">
        <f t="shared" si="60"/>
        <v/>
      </c>
      <c r="E1981" s="189" t="str">
        <f t="shared" si="61"/>
        <v/>
      </c>
      <c r="F1981" s="189" t="str">
        <f>IF(ISNA(VLOOKUP(D1981,'Standard Smelter Names'!$B$3:$E$187,4,FALSE)),"",VLOOKUP(D1981,'Standard Smelter Names'!$B$3:$E$187,4,FALSE))</f>
        <v/>
      </c>
      <c r="G1981" s="189"/>
      <c r="H1981" s="189"/>
      <c r="I1981" s="189"/>
      <c r="J1981" s="189"/>
      <c r="K1981" s="189"/>
      <c r="L1981" s="189"/>
      <c r="M1981" s="189"/>
      <c r="N1981" s="189"/>
      <c r="O1981" s="211"/>
      <c r="P1981" s="210"/>
    </row>
    <row r="1982" spans="2:16" s="191" customFormat="1" ht="15.75" x14ac:dyDescent="0.25">
      <c r="B1982" s="189"/>
      <c r="C1982" s="190"/>
      <c r="D1982" s="190" t="str">
        <f t="shared" si="60"/>
        <v/>
      </c>
      <c r="E1982" s="189" t="str">
        <f t="shared" si="61"/>
        <v/>
      </c>
      <c r="F1982" s="189" t="str">
        <f>IF(ISNA(VLOOKUP(D1982,'Standard Smelter Names'!$B$3:$E$187,4,FALSE)),"",VLOOKUP(D1982,'Standard Smelter Names'!$B$3:$E$187,4,FALSE))</f>
        <v/>
      </c>
      <c r="G1982" s="189"/>
      <c r="H1982" s="189"/>
      <c r="I1982" s="189"/>
      <c r="J1982" s="189"/>
      <c r="K1982" s="189"/>
      <c r="L1982" s="189"/>
      <c r="M1982" s="189"/>
      <c r="N1982" s="189"/>
      <c r="O1982" s="211"/>
      <c r="P1982" s="210"/>
    </row>
    <row r="1983" spans="2:16" s="191" customFormat="1" ht="15.75" x14ac:dyDescent="0.25">
      <c r="B1983" s="189"/>
      <c r="C1983" s="190"/>
      <c r="D1983" s="190" t="str">
        <f t="shared" si="60"/>
        <v/>
      </c>
      <c r="E1983" s="189" t="str">
        <f t="shared" si="61"/>
        <v/>
      </c>
      <c r="F1983" s="189" t="str">
        <f>IF(ISNA(VLOOKUP(D1983,'Standard Smelter Names'!$B$3:$E$187,4,FALSE)),"",VLOOKUP(D1983,'Standard Smelter Names'!$B$3:$E$187,4,FALSE))</f>
        <v/>
      </c>
      <c r="G1983" s="189"/>
      <c r="H1983" s="189"/>
      <c r="I1983" s="189"/>
      <c r="J1983" s="189"/>
      <c r="K1983" s="189"/>
      <c r="L1983" s="189"/>
      <c r="M1983" s="189"/>
      <c r="N1983" s="189"/>
      <c r="O1983" s="211"/>
      <c r="P1983" s="210"/>
    </row>
    <row r="1984" spans="2:16" s="191" customFormat="1" ht="15.75" x14ac:dyDescent="0.25">
      <c r="B1984" s="189"/>
      <c r="C1984" s="190"/>
      <c r="D1984" s="190" t="str">
        <f t="shared" si="60"/>
        <v/>
      </c>
      <c r="E1984" s="189" t="str">
        <f t="shared" si="61"/>
        <v/>
      </c>
      <c r="F1984" s="189" t="str">
        <f>IF(ISNA(VLOOKUP(D1984,'Standard Smelter Names'!$B$3:$E$187,4,FALSE)),"",VLOOKUP(D1984,'Standard Smelter Names'!$B$3:$E$187,4,FALSE))</f>
        <v/>
      </c>
      <c r="G1984" s="189"/>
      <c r="H1984" s="189"/>
      <c r="I1984" s="189"/>
      <c r="J1984" s="189"/>
      <c r="K1984" s="189"/>
      <c r="L1984" s="189"/>
      <c r="M1984" s="189"/>
      <c r="N1984" s="189"/>
      <c r="O1984" s="211"/>
      <c r="P1984" s="210"/>
    </row>
    <row r="1985" spans="2:16" s="191" customFormat="1" ht="15.75" x14ac:dyDescent="0.25">
      <c r="B1985" s="189"/>
      <c r="C1985" s="190"/>
      <c r="D1985" s="190" t="str">
        <f t="shared" si="60"/>
        <v/>
      </c>
      <c r="E1985" s="189" t="str">
        <f t="shared" si="61"/>
        <v/>
      </c>
      <c r="F1985" s="189" t="str">
        <f>IF(ISNA(VLOOKUP(D1985,'Standard Smelter Names'!$B$3:$E$187,4,FALSE)),"",VLOOKUP(D1985,'Standard Smelter Names'!$B$3:$E$187,4,FALSE))</f>
        <v/>
      </c>
      <c r="G1985" s="189"/>
      <c r="H1985" s="189"/>
      <c r="I1985" s="189"/>
      <c r="J1985" s="189"/>
      <c r="K1985" s="189"/>
      <c r="L1985" s="189"/>
      <c r="M1985" s="189"/>
      <c r="N1985" s="189"/>
      <c r="O1985" s="211"/>
      <c r="P1985" s="210"/>
    </row>
    <row r="1986" spans="2:16" s="191" customFormat="1" ht="15.75" x14ac:dyDescent="0.25">
      <c r="B1986" s="189"/>
      <c r="C1986" s="190"/>
      <c r="D1986" s="190" t="str">
        <f t="shared" si="60"/>
        <v/>
      </c>
      <c r="E1986" s="189" t="str">
        <f t="shared" si="61"/>
        <v/>
      </c>
      <c r="F1986" s="189" t="str">
        <f>IF(ISNA(VLOOKUP(D1986,'Standard Smelter Names'!$B$3:$E$187,4,FALSE)),"",VLOOKUP(D1986,'Standard Smelter Names'!$B$3:$E$187,4,FALSE))</f>
        <v/>
      </c>
      <c r="G1986" s="189"/>
      <c r="H1986" s="189"/>
      <c r="I1986" s="189"/>
      <c r="J1986" s="189"/>
      <c r="K1986" s="189"/>
      <c r="L1986" s="189"/>
      <c r="M1986" s="189"/>
      <c r="N1986" s="189"/>
      <c r="O1986" s="211"/>
      <c r="P1986" s="210"/>
    </row>
    <row r="1987" spans="2:16" s="191" customFormat="1" ht="15.75" x14ac:dyDescent="0.25">
      <c r="B1987" s="189"/>
      <c r="C1987" s="190"/>
      <c r="D1987" s="190" t="str">
        <f t="shared" si="60"/>
        <v/>
      </c>
      <c r="E1987" s="189" t="str">
        <f t="shared" si="61"/>
        <v/>
      </c>
      <c r="F1987" s="189" t="str">
        <f>IF(ISNA(VLOOKUP(D1987,'Standard Smelter Names'!$B$3:$E$187,4,FALSE)),"",VLOOKUP(D1987,'Standard Smelter Names'!$B$3:$E$187,4,FALSE))</f>
        <v/>
      </c>
      <c r="G1987" s="189"/>
      <c r="H1987" s="189"/>
      <c r="I1987" s="189"/>
      <c r="J1987" s="189"/>
      <c r="K1987" s="189"/>
      <c r="L1987" s="189"/>
      <c r="M1987" s="189"/>
      <c r="N1987" s="189"/>
      <c r="O1987" s="211"/>
      <c r="P1987" s="210"/>
    </row>
    <row r="1988" spans="2:16" s="191" customFormat="1" ht="15.75" x14ac:dyDescent="0.25">
      <c r="B1988" s="189"/>
      <c r="C1988" s="190"/>
      <c r="D1988" s="190" t="str">
        <f t="shared" si="60"/>
        <v/>
      </c>
      <c r="E1988" s="189" t="str">
        <f t="shared" si="61"/>
        <v/>
      </c>
      <c r="F1988" s="189" t="str">
        <f>IF(ISNA(VLOOKUP(D1988,'Standard Smelter Names'!$B$3:$E$187,4,FALSE)),"",VLOOKUP(D1988,'Standard Smelter Names'!$B$3:$E$187,4,FALSE))</f>
        <v/>
      </c>
      <c r="G1988" s="189"/>
      <c r="H1988" s="189"/>
      <c r="I1988" s="189"/>
      <c r="J1988" s="189"/>
      <c r="K1988" s="189"/>
      <c r="L1988" s="189"/>
      <c r="M1988" s="189"/>
      <c r="N1988" s="189"/>
      <c r="O1988" s="211"/>
      <c r="P1988" s="210"/>
    </row>
    <row r="1989" spans="2:16" s="191" customFormat="1" ht="15.75" x14ac:dyDescent="0.25">
      <c r="B1989" s="189"/>
      <c r="C1989" s="190"/>
      <c r="D1989" s="190" t="str">
        <f t="shared" ref="D1989:D2052" si="62">IF(ISNA(VLOOKUP(C1989,$G$2525:$I$2929,3,FALSE)),"",VLOOKUP(C1989,$G$2525:$I$2929,3,FALSE))</f>
        <v/>
      </c>
      <c r="E1989" s="189" t="str">
        <f t="shared" ref="E1989:E2052" si="63">IF(ISNA(VLOOKUP(C1989,$G$2525:$I$2929,2,FALSE)),"",VLOOKUP(C1989,$G$2525:$I$2929,2,FALSE))</f>
        <v/>
      </c>
      <c r="F1989" s="189" t="str">
        <f>IF(ISNA(VLOOKUP(D1989,'Standard Smelter Names'!$B$3:$E$187,4,FALSE)),"",VLOOKUP(D1989,'Standard Smelter Names'!$B$3:$E$187,4,FALSE))</f>
        <v/>
      </c>
      <c r="G1989" s="189"/>
      <c r="H1989" s="189"/>
      <c r="I1989" s="189"/>
      <c r="J1989" s="189"/>
      <c r="K1989" s="189"/>
      <c r="L1989" s="189"/>
      <c r="M1989" s="189"/>
      <c r="N1989" s="189"/>
      <c r="O1989" s="211"/>
      <c r="P1989" s="210"/>
    </row>
    <row r="1990" spans="2:16" s="191" customFormat="1" ht="15.75" x14ac:dyDescent="0.25">
      <c r="B1990" s="189"/>
      <c r="C1990" s="190"/>
      <c r="D1990" s="190" t="str">
        <f t="shared" si="62"/>
        <v/>
      </c>
      <c r="E1990" s="189" t="str">
        <f t="shared" si="63"/>
        <v/>
      </c>
      <c r="F1990" s="189" t="str">
        <f>IF(ISNA(VLOOKUP(D1990,'Standard Smelter Names'!$B$3:$E$187,4,FALSE)),"",VLOOKUP(D1990,'Standard Smelter Names'!$B$3:$E$187,4,FALSE))</f>
        <v/>
      </c>
      <c r="G1990" s="189"/>
      <c r="H1990" s="189"/>
      <c r="I1990" s="189"/>
      <c r="J1990" s="189"/>
      <c r="K1990" s="189"/>
      <c r="L1990" s="189"/>
      <c r="M1990" s="189"/>
      <c r="N1990" s="189"/>
      <c r="O1990" s="211"/>
      <c r="P1990" s="210"/>
    </row>
    <row r="1991" spans="2:16" s="191" customFormat="1" ht="15.75" x14ac:dyDescent="0.25">
      <c r="B1991" s="189"/>
      <c r="C1991" s="190"/>
      <c r="D1991" s="190" t="str">
        <f t="shared" si="62"/>
        <v/>
      </c>
      <c r="E1991" s="189" t="str">
        <f t="shared" si="63"/>
        <v/>
      </c>
      <c r="F1991" s="189" t="str">
        <f>IF(ISNA(VLOOKUP(D1991,'Standard Smelter Names'!$B$3:$E$187,4,FALSE)),"",VLOOKUP(D1991,'Standard Smelter Names'!$B$3:$E$187,4,FALSE))</f>
        <v/>
      </c>
      <c r="G1991" s="189"/>
      <c r="H1991" s="189"/>
      <c r="I1991" s="189"/>
      <c r="J1991" s="189"/>
      <c r="K1991" s="189"/>
      <c r="L1991" s="189"/>
      <c r="M1991" s="189"/>
      <c r="N1991" s="189"/>
      <c r="O1991" s="211"/>
      <c r="P1991" s="210"/>
    </row>
    <row r="1992" spans="2:16" s="191" customFormat="1" ht="15.75" x14ac:dyDescent="0.25">
      <c r="B1992" s="189"/>
      <c r="C1992" s="190"/>
      <c r="D1992" s="190" t="str">
        <f t="shared" si="62"/>
        <v/>
      </c>
      <c r="E1992" s="189" t="str">
        <f t="shared" si="63"/>
        <v/>
      </c>
      <c r="F1992" s="189" t="str">
        <f>IF(ISNA(VLOOKUP(D1992,'Standard Smelter Names'!$B$3:$E$187,4,FALSE)),"",VLOOKUP(D1992,'Standard Smelter Names'!$B$3:$E$187,4,FALSE))</f>
        <v/>
      </c>
      <c r="G1992" s="189"/>
      <c r="H1992" s="189"/>
      <c r="I1992" s="189"/>
      <c r="J1992" s="189"/>
      <c r="K1992" s="189"/>
      <c r="L1992" s="189"/>
      <c r="M1992" s="189"/>
      <c r="N1992" s="189"/>
      <c r="O1992" s="211"/>
      <c r="P1992" s="210"/>
    </row>
    <row r="1993" spans="2:16" s="191" customFormat="1" ht="15.75" x14ac:dyDescent="0.25">
      <c r="B1993" s="189"/>
      <c r="C1993" s="190"/>
      <c r="D1993" s="190" t="str">
        <f t="shared" si="62"/>
        <v/>
      </c>
      <c r="E1993" s="189" t="str">
        <f t="shared" si="63"/>
        <v/>
      </c>
      <c r="F1993" s="189" t="str">
        <f>IF(ISNA(VLOOKUP(D1993,'Standard Smelter Names'!$B$3:$E$187,4,FALSE)),"",VLOOKUP(D1993,'Standard Smelter Names'!$B$3:$E$187,4,FALSE))</f>
        <v/>
      </c>
      <c r="G1993" s="189"/>
      <c r="H1993" s="189"/>
      <c r="I1993" s="189"/>
      <c r="J1993" s="189"/>
      <c r="K1993" s="189"/>
      <c r="L1993" s="189"/>
      <c r="M1993" s="189"/>
      <c r="N1993" s="189"/>
      <c r="O1993" s="211"/>
      <c r="P1993" s="210"/>
    </row>
    <row r="1994" spans="2:16" s="191" customFormat="1" ht="15.75" x14ac:dyDescent="0.25">
      <c r="B1994" s="189"/>
      <c r="C1994" s="190"/>
      <c r="D1994" s="190" t="str">
        <f t="shared" si="62"/>
        <v/>
      </c>
      <c r="E1994" s="189" t="str">
        <f t="shared" si="63"/>
        <v/>
      </c>
      <c r="F1994" s="189" t="str">
        <f>IF(ISNA(VLOOKUP(D1994,'Standard Smelter Names'!$B$3:$E$187,4,FALSE)),"",VLOOKUP(D1994,'Standard Smelter Names'!$B$3:$E$187,4,FALSE))</f>
        <v/>
      </c>
      <c r="G1994" s="189"/>
      <c r="H1994" s="189"/>
      <c r="I1994" s="189"/>
      <c r="J1994" s="189"/>
      <c r="K1994" s="189"/>
      <c r="L1994" s="189"/>
      <c r="M1994" s="189"/>
      <c r="N1994" s="189"/>
      <c r="O1994" s="211"/>
      <c r="P1994" s="210"/>
    </row>
    <row r="1995" spans="2:16" s="191" customFormat="1" ht="15.75" x14ac:dyDescent="0.25">
      <c r="B1995" s="189"/>
      <c r="C1995" s="190"/>
      <c r="D1995" s="190" t="str">
        <f t="shared" si="62"/>
        <v/>
      </c>
      <c r="E1995" s="189" t="str">
        <f t="shared" si="63"/>
        <v/>
      </c>
      <c r="F1995" s="189" t="str">
        <f>IF(ISNA(VLOOKUP(D1995,'Standard Smelter Names'!$B$3:$E$187,4,FALSE)),"",VLOOKUP(D1995,'Standard Smelter Names'!$B$3:$E$187,4,FALSE))</f>
        <v/>
      </c>
      <c r="G1995" s="189"/>
      <c r="H1995" s="189"/>
      <c r="I1995" s="189"/>
      <c r="J1995" s="189"/>
      <c r="K1995" s="189"/>
      <c r="L1995" s="189"/>
      <c r="M1995" s="189"/>
      <c r="N1995" s="189"/>
      <c r="O1995" s="211"/>
      <c r="P1995" s="210"/>
    </row>
    <row r="1996" spans="2:16" s="191" customFormat="1" ht="15.75" x14ac:dyDescent="0.25">
      <c r="B1996" s="189"/>
      <c r="C1996" s="190"/>
      <c r="D1996" s="190" t="str">
        <f t="shared" si="62"/>
        <v/>
      </c>
      <c r="E1996" s="189" t="str">
        <f t="shared" si="63"/>
        <v/>
      </c>
      <c r="F1996" s="189" t="str">
        <f>IF(ISNA(VLOOKUP(D1996,'Standard Smelter Names'!$B$3:$E$187,4,FALSE)),"",VLOOKUP(D1996,'Standard Smelter Names'!$B$3:$E$187,4,FALSE))</f>
        <v/>
      </c>
      <c r="G1996" s="189"/>
      <c r="H1996" s="189"/>
      <c r="I1996" s="189"/>
      <c r="J1996" s="189"/>
      <c r="K1996" s="189"/>
      <c r="L1996" s="189"/>
      <c r="M1996" s="189"/>
      <c r="N1996" s="189"/>
      <c r="O1996" s="211"/>
      <c r="P1996" s="210"/>
    </row>
    <row r="1997" spans="2:16" s="191" customFormat="1" ht="15.75" x14ac:dyDescent="0.25">
      <c r="B1997" s="189"/>
      <c r="C1997" s="190"/>
      <c r="D1997" s="190" t="str">
        <f t="shared" si="62"/>
        <v/>
      </c>
      <c r="E1997" s="189" t="str">
        <f t="shared" si="63"/>
        <v/>
      </c>
      <c r="F1997" s="189" t="str">
        <f>IF(ISNA(VLOOKUP(D1997,'Standard Smelter Names'!$B$3:$E$187,4,FALSE)),"",VLOOKUP(D1997,'Standard Smelter Names'!$B$3:$E$187,4,FALSE))</f>
        <v/>
      </c>
      <c r="G1997" s="189"/>
      <c r="H1997" s="189"/>
      <c r="I1997" s="189"/>
      <c r="J1997" s="189"/>
      <c r="K1997" s="189"/>
      <c r="L1997" s="189"/>
      <c r="M1997" s="189"/>
      <c r="N1997" s="189"/>
      <c r="O1997" s="211"/>
      <c r="P1997" s="210"/>
    </row>
    <row r="1998" spans="2:16" s="191" customFormat="1" ht="15.75" x14ac:dyDescent="0.25">
      <c r="B1998" s="189"/>
      <c r="C1998" s="190"/>
      <c r="D1998" s="190" t="str">
        <f t="shared" si="62"/>
        <v/>
      </c>
      <c r="E1998" s="189" t="str">
        <f t="shared" si="63"/>
        <v/>
      </c>
      <c r="F1998" s="189" t="str">
        <f>IF(ISNA(VLOOKUP(D1998,'Standard Smelter Names'!$B$3:$E$187,4,FALSE)),"",VLOOKUP(D1998,'Standard Smelter Names'!$B$3:$E$187,4,FALSE))</f>
        <v/>
      </c>
      <c r="G1998" s="189"/>
      <c r="H1998" s="189"/>
      <c r="I1998" s="189"/>
      <c r="J1998" s="189"/>
      <c r="K1998" s="189"/>
      <c r="L1998" s="189"/>
      <c r="M1998" s="189"/>
      <c r="N1998" s="189"/>
      <c r="O1998" s="211"/>
      <c r="P1998" s="210"/>
    </row>
    <row r="1999" spans="2:16" s="191" customFormat="1" ht="15.75" x14ac:dyDescent="0.25">
      <c r="B1999" s="189"/>
      <c r="C1999" s="190"/>
      <c r="D1999" s="190" t="str">
        <f t="shared" si="62"/>
        <v/>
      </c>
      <c r="E1999" s="189" t="str">
        <f t="shared" si="63"/>
        <v/>
      </c>
      <c r="F1999" s="189" t="str">
        <f>IF(ISNA(VLOOKUP(D1999,'Standard Smelter Names'!$B$3:$E$187,4,FALSE)),"",VLOOKUP(D1999,'Standard Smelter Names'!$B$3:$E$187,4,FALSE))</f>
        <v/>
      </c>
      <c r="G1999" s="189"/>
      <c r="H1999" s="189"/>
      <c r="I1999" s="189"/>
      <c r="J1999" s="189"/>
      <c r="K1999" s="189"/>
      <c r="L1999" s="189"/>
      <c r="M1999" s="189"/>
      <c r="N1999" s="189"/>
      <c r="O1999" s="211"/>
      <c r="P1999" s="210"/>
    </row>
    <row r="2000" spans="2:16" s="191" customFormat="1" ht="15.75" x14ac:dyDescent="0.25">
      <c r="B2000" s="189"/>
      <c r="C2000" s="190"/>
      <c r="D2000" s="190" t="str">
        <f t="shared" si="62"/>
        <v/>
      </c>
      <c r="E2000" s="189" t="str">
        <f t="shared" si="63"/>
        <v/>
      </c>
      <c r="F2000" s="189" t="str">
        <f>IF(ISNA(VLOOKUP(D2000,'Standard Smelter Names'!$B$3:$E$187,4,FALSE)),"",VLOOKUP(D2000,'Standard Smelter Names'!$B$3:$E$187,4,FALSE))</f>
        <v/>
      </c>
      <c r="G2000" s="189"/>
      <c r="H2000" s="189"/>
      <c r="I2000" s="189"/>
      <c r="J2000" s="189"/>
      <c r="K2000" s="189"/>
      <c r="L2000" s="189"/>
      <c r="M2000" s="189"/>
      <c r="N2000" s="189"/>
      <c r="O2000" s="211"/>
      <c r="P2000" s="210"/>
    </row>
    <row r="2001" spans="2:16" s="191" customFormat="1" ht="15.75" x14ac:dyDescent="0.25">
      <c r="B2001" s="189"/>
      <c r="C2001" s="190"/>
      <c r="D2001" s="190" t="str">
        <f t="shared" si="62"/>
        <v/>
      </c>
      <c r="E2001" s="189" t="str">
        <f t="shared" si="63"/>
        <v/>
      </c>
      <c r="F2001" s="189" t="str">
        <f>IF(ISNA(VLOOKUP(D2001,'Standard Smelter Names'!$B$3:$E$187,4,FALSE)),"",VLOOKUP(D2001,'Standard Smelter Names'!$B$3:$E$187,4,FALSE))</f>
        <v/>
      </c>
      <c r="G2001" s="189"/>
      <c r="H2001" s="189"/>
      <c r="I2001" s="189"/>
      <c r="J2001" s="189"/>
      <c r="K2001" s="189"/>
      <c r="L2001" s="189"/>
      <c r="M2001" s="189"/>
      <c r="N2001" s="189"/>
      <c r="O2001" s="211"/>
      <c r="P2001" s="210"/>
    </row>
    <row r="2002" spans="2:16" s="191" customFormat="1" ht="15.75" x14ac:dyDescent="0.25">
      <c r="B2002" s="189"/>
      <c r="C2002" s="190"/>
      <c r="D2002" s="190" t="str">
        <f t="shared" si="62"/>
        <v/>
      </c>
      <c r="E2002" s="189" t="str">
        <f t="shared" si="63"/>
        <v/>
      </c>
      <c r="F2002" s="189" t="str">
        <f>IF(ISNA(VLOOKUP(D2002,'Standard Smelter Names'!$B$3:$E$187,4,FALSE)),"",VLOOKUP(D2002,'Standard Smelter Names'!$B$3:$E$187,4,FALSE))</f>
        <v/>
      </c>
      <c r="G2002" s="189"/>
      <c r="H2002" s="189"/>
      <c r="I2002" s="189"/>
      <c r="J2002" s="189"/>
      <c r="K2002" s="189"/>
      <c r="L2002" s="189"/>
      <c r="M2002" s="189"/>
      <c r="N2002" s="189"/>
      <c r="O2002" s="211"/>
      <c r="P2002" s="210"/>
    </row>
    <row r="2003" spans="2:16" s="191" customFormat="1" ht="15.75" x14ac:dyDescent="0.25">
      <c r="B2003" s="189"/>
      <c r="C2003" s="190"/>
      <c r="D2003" s="190" t="str">
        <f t="shared" si="62"/>
        <v/>
      </c>
      <c r="E2003" s="189" t="str">
        <f t="shared" si="63"/>
        <v/>
      </c>
      <c r="F2003" s="189" t="str">
        <f>IF(ISNA(VLOOKUP(D2003,'Standard Smelter Names'!$B$3:$E$187,4,FALSE)),"",VLOOKUP(D2003,'Standard Smelter Names'!$B$3:$E$187,4,FALSE))</f>
        <v/>
      </c>
      <c r="G2003" s="189"/>
      <c r="H2003" s="189"/>
      <c r="I2003" s="189"/>
      <c r="J2003" s="189"/>
      <c r="K2003" s="189"/>
      <c r="L2003" s="189"/>
      <c r="M2003" s="189"/>
      <c r="N2003" s="189"/>
      <c r="O2003" s="211"/>
      <c r="P2003" s="210"/>
    </row>
    <row r="2004" spans="2:16" s="191" customFormat="1" ht="15.75" x14ac:dyDescent="0.25">
      <c r="B2004" s="189"/>
      <c r="C2004" s="190"/>
      <c r="D2004" s="190" t="str">
        <f t="shared" si="62"/>
        <v/>
      </c>
      <c r="E2004" s="189" t="str">
        <f t="shared" si="63"/>
        <v/>
      </c>
      <c r="F2004" s="189" t="str">
        <f>IF(ISNA(VLOOKUP(D2004,'Standard Smelter Names'!$B$3:$E$187,4,FALSE)),"",VLOOKUP(D2004,'Standard Smelter Names'!$B$3:$E$187,4,FALSE))</f>
        <v/>
      </c>
      <c r="G2004" s="189"/>
      <c r="H2004" s="189"/>
      <c r="I2004" s="189"/>
      <c r="J2004" s="189"/>
      <c r="K2004" s="189"/>
      <c r="L2004" s="189"/>
      <c r="M2004" s="189"/>
      <c r="N2004" s="189"/>
      <c r="O2004" s="211"/>
      <c r="P2004" s="210"/>
    </row>
    <row r="2005" spans="2:16" s="191" customFormat="1" ht="15.75" x14ac:dyDescent="0.25">
      <c r="B2005" s="189"/>
      <c r="C2005" s="190"/>
      <c r="D2005" s="190" t="str">
        <f t="shared" si="62"/>
        <v/>
      </c>
      <c r="E2005" s="189" t="str">
        <f t="shared" si="63"/>
        <v/>
      </c>
      <c r="F2005" s="189" t="str">
        <f>IF(ISNA(VLOOKUP(D2005,'Standard Smelter Names'!$B$3:$E$187,4,FALSE)),"",VLOOKUP(D2005,'Standard Smelter Names'!$B$3:$E$187,4,FALSE))</f>
        <v/>
      </c>
      <c r="G2005" s="189"/>
      <c r="H2005" s="189"/>
      <c r="I2005" s="189"/>
      <c r="J2005" s="189"/>
      <c r="K2005" s="189"/>
      <c r="L2005" s="189"/>
      <c r="M2005" s="189"/>
      <c r="N2005" s="189"/>
      <c r="O2005" s="211"/>
      <c r="P2005" s="210"/>
    </row>
    <row r="2006" spans="2:16" s="191" customFormat="1" ht="15.75" x14ac:dyDescent="0.25">
      <c r="B2006" s="189"/>
      <c r="C2006" s="190"/>
      <c r="D2006" s="190" t="str">
        <f t="shared" si="62"/>
        <v/>
      </c>
      <c r="E2006" s="189" t="str">
        <f t="shared" si="63"/>
        <v/>
      </c>
      <c r="F2006" s="189" t="str">
        <f>IF(ISNA(VLOOKUP(D2006,'Standard Smelter Names'!$B$3:$E$187,4,FALSE)),"",VLOOKUP(D2006,'Standard Smelter Names'!$B$3:$E$187,4,FALSE))</f>
        <v/>
      </c>
      <c r="G2006" s="189"/>
      <c r="H2006" s="189"/>
      <c r="I2006" s="189"/>
      <c r="J2006" s="189"/>
      <c r="K2006" s="189"/>
      <c r="L2006" s="189"/>
      <c r="M2006" s="189"/>
      <c r="N2006" s="189"/>
      <c r="O2006" s="211"/>
      <c r="P2006" s="210"/>
    </row>
    <row r="2007" spans="2:16" s="191" customFormat="1" ht="15.75" x14ac:dyDescent="0.25">
      <c r="B2007" s="189"/>
      <c r="C2007" s="190"/>
      <c r="D2007" s="190" t="str">
        <f t="shared" si="62"/>
        <v/>
      </c>
      <c r="E2007" s="189" t="str">
        <f t="shared" si="63"/>
        <v/>
      </c>
      <c r="F2007" s="189" t="str">
        <f>IF(ISNA(VLOOKUP(D2007,'Standard Smelter Names'!$B$3:$E$187,4,FALSE)),"",VLOOKUP(D2007,'Standard Smelter Names'!$B$3:$E$187,4,FALSE))</f>
        <v/>
      </c>
      <c r="G2007" s="189"/>
      <c r="H2007" s="189"/>
      <c r="I2007" s="189"/>
      <c r="J2007" s="189"/>
      <c r="K2007" s="189"/>
      <c r="L2007" s="189"/>
      <c r="M2007" s="189"/>
      <c r="N2007" s="189"/>
      <c r="O2007" s="211"/>
      <c r="P2007" s="210"/>
    </row>
    <row r="2008" spans="2:16" s="191" customFormat="1" ht="15.75" x14ac:dyDescent="0.25">
      <c r="B2008" s="189"/>
      <c r="C2008" s="190"/>
      <c r="D2008" s="190" t="str">
        <f t="shared" si="62"/>
        <v/>
      </c>
      <c r="E2008" s="189" t="str">
        <f t="shared" si="63"/>
        <v/>
      </c>
      <c r="F2008" s="189" t="str">
        <f>IF(ISNA(VLOOKUP(D2008,'Standard Smelter Names'!$B$3:$E$187,4,FALSE)),"",VLOOKUP(D2008,'Standard Smelter Names'!$B$3:$E$187,4,FALSE))</f>
        <v/>
      </c>
      <c r="G2008" s="189"/>
      <c r="H2008" s="189"/>
      <c r="I2008" s="189"/>
      <c r="J2008" s="189"/>
      <c r="K2008" s="189"/>
      <c r="L2008" s="189"/>
      <c r="M2008" s="189"/>
      <c r="N2008" s="189"/>
      <c r="O2008" s="211"/>
      <c r="P2008" s="210"/>
    </row>
    <row r="2009" spans="2:16" s="191" customFormat="1" ht="15.75" x14ac:dyDescent="0.25">
      <c r="B2009" s="189"/>
      <c r="C2009" s="190"/>
      <c r="D2009" s="190" t="str">
        <f t="shared" si="62"/>
        <v/>
      </c>
      <c r="E2009" s="189" t="str">
        <f t="shared" si="63"/>
        <v/>
      </c>
      <c r="F2009" s="189" t="str">
        <f>IF(ISNA(VLOOKUP(D2009,'Standard Smelter Names'!$B$3:$E$187,4,FALSE)),"",VLOOKUP(D2009,'Standard Smelter Names'!$B$3:$E$187,4,FALSE))</f>
        <v/>
      </c>
      <c r="G2009" s="189"/>
      <c r="H2009" s="189"/>
      <c r="I2009" s="189"/>
      <c r="J2009" s="189"/>
      <c r="K2009" s="189"/>
      <c r="L2009" s="189"/>
      <c r="M2009" s="189"/>
      <c r="N2009" s="189"/>
      <c r="O2009" s="211"/>
      <c r="P2009" s="210"/>
    </row>
    <row r="2010" spans="2:16" s="191" customFormat="1" ht="15.75" x14ac:dyDescent="0.25">
      <c r="B2010" s="189"/>
      <c r="C2010" s="190"/>
      <c r="D2010" s="190" t="str">
        <f t="shared" si="62"/>
        <v/>
      </c>
      <c r="E2010" s="189" t="str">
        <f t="shared" si="63"/>
        <v/>
      </c>
      <c r="F2010" s="189" t="str">
        <f>IF(ISNA(VLOOKUP(D2010,'Standard Smelter Names'!$B$3:$E$187,4,FALSE)),"",VLOOKUP(D2010,'Standard Smelter Names'!$B$3:$E$187,4,FALSE))</f>
        <v/>
      </c>
      <c r="G2010" s="189"/>
      <c r="H2010" s="189"/>
      <c r="I2010" s="189"/>
      <c r="J2010" s="189"/>
      <c r="K2010" s="189"/>
      <c r="L2010" s="189"/>
      <c r="M2010" s="189"/>
      <c r="N2010" s="189"/>
      <c r="O2010" s="211"/>
      <c r="P2010" s="210"/>
    </row>
    <row r="2011" spans="2:16" s="191" customFormat="1" ht="15.75" x14ac:dyDescent="0.25">
      <c r="B2011" s="189"/>
      <c r="C2011" s="190"/>
      <c r="D2011" s="190" t="str">
        <f t="shared" si="62"/>
        <v/>
      </c>
      <c r="E2011" s="189" t="str">
        <f t="shared" si="63"/>
        <v/>
      </c>
      <c r="F2011" s="189" t="str">
        <f>IF(ISNA(VLOOKUP(D2011,'Standard Smelter Names'!$B$3:$E$187,4,FALSE)),"",VLOOKUP(D2011,'Standard Smelter Names'!$B$3:$E$187,4,FALSE))</f>
        <v/>
      </c>
      <c r="G2011" s="189"/>
      <c r="H2011" s="189"/>
      <c r="I2011" s="189"/>
      <c r="J2011" s="189"/>
      <c r="K2011" s="189"/>
      <c r="L2011" s="189"/>
      <c r="M2011" s="189"/>
      <c r="N2011" s="189"/>
      <c r="O2011" s="211"/>
      <c r="P2011" s="210"/>
    </row>
    <row r="2012" spans="2:16" s="191" customFormat="1" ht="15.75" x14ac:dyDescent="0.25">
      <c r="B2012" s="189"/>
      <c r="C2012" s="190"/>
      <c r="D2012" s="190" t="str">
        <f t="shared" si="62"/>
        <v/>
      </c>
      <c r="E2012" s="189" t="str">
        <f t="shared" si="63"/>
        <v/>
      </c>
      <c r="F2012" s="189" t="str">
        <f>IF(ISNA(VLOOKUP(D2012,'Standard Smelter Names'!$B$3:$E$187,4,FALSE)),"",VLOOKUP(D2012,'Standard Smelter Names'!$B$3:$E$187,4,FALSE))</f>
        <v/>
      </c>
      <c r="G2012" s="189"/>
      <c r="H2012" s="189"/>
      <c r="I2012" s="189"/>
      <c r="J2012" s="189"/>
      <c r="K2012" s="189"/>
      <c r="L2012" s="189"/>
      <c r="M2012" s="189"/>
      <c r="N2012" s="189"/>
      <c r="O2012" s="211"/>
      <c r="P2012" s="210"/>
    </row>
    <row r="2013" spans="2:16" s="191" customFormat="1" ht="15.75" x14ac:dyDescent="0.25">
      <c r="B2013" s="189"/>
      <c r="C2013" s="190"/>
      <c r="D2013" s="190" t="str">
        <f t="shared" si="62"/>
        <v/>
      </c>
      <c r="E2013" s="189" t="str">
        <f t="shared" si="63"/>
        <v/>
      </c>
      <c r="F2013" s="189" t="str">
        <f>IF(ISNA(VLOOKUP(D2013,'Standard Smelter Names'!$B$3:$E$187,4,FALSE)),"",VLOOKUP(D2013,'Standard Smelter Names'!$B$3:$E$187,4,FALSE))</f>
        <v/>
      </c>
      <c r="G2013" s="189"/>
      <c r="H2013" s="189"/>
      <c r="I2013" s="189"/>
      <c r="J2013" s="189"/>
      <c r="K2013" s="189"/>
      <c r="L2013" s="189"/>
      <c r="M2013" s="189"/>
      <c r="N2013" s="189"/>
      <c r="O2013" s="211"/>
      <c r="P2013" s="210"/>
    </row>
    <row r="2014" spans="2:16" s="191" customFormat="1" ht="15.75" x14ac:dyDescent="0.25">
      <c r="B2014" s="189"/>
      <c r="C2014" s="190"/>
      <c r="D2014" s="190" t="str">
        <f t="shared" si="62"/>
        <v/>
      </c>
      <c r="E2014" s="189" t="str">
        <f t="shared" si="63"/>
        <v/>
      </c>
      <c r="F2014" s="189" t="str">
        <f>IF(ISNA(VLOOKUP(D2014,'Standard Smelter Names'!$B$3:$E$187,4,FALSE)),"",VLOOKUP(D2014,'Standard Smelter Names'!$B$3:$E$187,4,FALSE))</f>
        <v/>
      </c>
      <c r="G2014" s="189"/>
      <c r="H2014" s="189"/>
      <c r="I2014" s="189"/>
      <c r="J2014" s="189"/>
      <c r="K2014" s="189"/>
      <c r="L2014" s="189"/>
      <c r="M2014" s="189"/>
      <c r="N2014" s="189"/>
      <c r="O2014" s="211"/>
      <c r="P2014" s="210"/>
    </row>
    <row r="2015" spans="2:16" s="191" customFormat="1" ht="15.75" x14ac:dyDescent="0.25">
      <c r="B2015" s="189"/>
      <c r="C2015" s="190"/>
      <c r="D2015" s="190" t="str">
        <f t="shared" si="62"/>
        <v/>
      </c>
      <c r="E2015" s="189" t="str">
        <f t="shared" si="63"/>
        <v/>
      </c>
      <c r="F2015" s="189" t="str">
        <f>IF(ISNA(VLOOKUP(D2015,'Standard Smelter Names'!$B$3:$E$187,4,FALSE)),"",VLOOKUP(D2015,'Standard Smelter Names'!$B$3:$E$187,4,FALSE))</f>
        <v/>
      </c>
      <c r="G2015" s="189"/>
      <c r="H2015" s="189"/>
      <c r="I2015" s="189"/>
      <c r="J2015" s="189"/>
      <c r="K2015" s="189"/>
      <c r="L2015" s="189"/>
      <c r="M2015" s="189"/>
      <c r="N2015" s="189"/>
      <c r="O2015" s="211"/>
      <c r="P2015" s="210"/>
    </row>
    <row r="2016" spans="2:16" s="191" customFormat="1" ht="15.75" x14ac:dyDescent="0.25">
      <c r="B2016" s="189"/>
      <c r="C2016" s="190"/>
      <c r="D2016" s="190" t="str">
        <f t="shared" si="62"/>
        <v/>
      </c>
      <c r="E2016" s="189" t="str">
        <f t="shared" si="63"/>
        <v/>
      </c>
      <c r="F2016" s="189" t="str">
        <f>IF(ISNA(VLOOKUP(D2016,'Standard Smelter Names'!$B$3:$E$187,4,FALSE)),"",VLOOKUP(D2016,'Standard Smelter Names'!$B$3:$E$187,4,FALSE))</f>
        <v/>
      </c>
      <c r="G2016" s="189"/>
      <c r="H2016" s="189"/>
      <c r="I2016" s="189"/>
      <c r="J2016" s="189"/>
      <c r="K2016" s="189"/>
      <c r="L2016" s="189"/>
      <c r="M2016" s="189"/>
      <c r="N2016" s="189"/>
      <c r="O2016" s="211"/>
      <c r="P2016" s="210"/>
    </row>
    <row r="2017" spans="2:16" s="191" customFormat="1" ht="15.75" x14ac:dyDescent="0.25">
      <c r="B2017" s="189"/>
      <c r="C2017" s="190"/>
      <c r="D2017" s="190" t="str">
        <f t="shared" si="62"/>
        <v/>
      </c>
      <c r="E2017" s="189" t="str">
        <f t="shared" si="63"/>
        <v/>
      </c>
      <c r="F2017" s="189" t="str">
        <f>IF(ISNA(VLOOKUP(D2017,'Standard Smelter Names'!$B$3:$E$187,4,FALSE)),"",VLOOKUP(D2017,'Standard Smelter Names'!$B$3:$E$187,4,FALSE))</f>
        <v/>
      </c>
      <c r="G2017" s="189"/>
      <c r="H2017" s="189"/>
      <c r="I2017" s="189"/>
      <c r="J2017" s="189"/>
      <c r="K2017" s="189"/>
      <c r="L2017" s="189"/>
      <c r="M2017" s="189"/>
      <c r="N2017" s="189"/>
      <c r="O2017" s="211"/>
      <c r="P2017" s="210"/>
    </row>
    <row r="2018" spans="2:16" s="191" customFormat="1" ht="15.75" x14ac:dyDescent="0.25">
      <c r="B2018" s="189"/>
      <c r="C2018" s="190"/>
      <c r="D2018" s="190" t="str">
        <f t="shared" si="62"/>
        <v/>
      </c>
      <c r="E2018" s="189" t="str">
        <f t="shared" si="63"/>
        <v/>
      </c>
      <c r="F2018" s="189" t="str">
        <f>IF(ISNA(VLOOKUP(D2018,'Standard Smelter Names'!$B$3:$E$187,4,FALSE)),"",VLOOKUP(D2018,'Standard Smelter Names'!$B$3:$E$187,4,FALSE))</f>
        <v/>
      </c>
      <c r="G2018" s="189"/>
      <c r="H2018" s="189"/>
      <c r="I2018" s="189"/>
      <c r="J2018" s="189"/>
      <c r="K2018" s="189"/>
      <c r="L2018" s="189"/>
      <c r="M2018" s="189"/>
      <c r="N2018" s="189"/>
      <c r="O2018" s="211"/>
      <c r="P2018" s="210"/>
    </row>
    <row r="2019" spans="2:16" s="191" customFormat="1" ht="15.75" x14ac:dyDescent="0.25">
      <c r="B2019" s="189"/>
      <c r="C2019" s="190"/>
      <c r="D2019" s="190" t="str">
        <f t="shared" si="62"/>
        <v/>
      </c>
      <c r="E2019" s="189" t="str">
        <f t="shared" si="63"/>
        <v/>
      </c>
      <c r="F2019" s="189" t="str">
        <f>IF(ISNA(VLOOKUP(D2019,'Standard Smelter Names'!$B$3:$E$187,4,FALSE)),"",VLOOKUP(D2019,'Standard Smelter Names'!$B$3:$E$187,4,FALSE))</f>
        <v/>
      </c>
      <c r="G2019" s="189"/>
      <c r="H2019" s="189"/>
      <c r="I2019" s="189"/>
      <c r="J2019" s="189"/>
      <c r="K2019" s="189"/>
      <c r="L2019" s="189"/>
      <c r="M2019" s="189"/>
      <c r="N2019" s="189"/>
      <c r="O2019" s="211"/>
      <c r="P2019" s="210"/>
    </row>
    <row r="2020" spans="2:16" s="191" customFormat="1" ht="15.75" x14ac:dyDescent="0.25">
      <c r="B2020" s="189"/>
      <c r="C2020" s="190"/>
      <c r="D2020" s="190" t="str">
        <f t="shared" si="62"/>
        <v/>
      </c>
      <c r="E2020" s="189" t="str">
        <f t="shared" si="63"/>
        <v/>
      </c>
      <c r="F2020" s="189" t="str">
        <f>IF(ISNA(VLOOKUP(D2020,'Standard Smelter Names'!$B$3:$E$187,4,FALSE)),"",VLOOKUP(D2020,'Standard Smelter Names'!$B$3:$E$187,4,FALSE))</f>
        <v/>
      </c>
      <c r="G2020" s="189"/>
      <c r="H2020" s="189"/>
      <c r="I2020" s="189"/>
      <c r="J2020" s="189"/>
      <c r="K2020" s="189"/>
      <c r="L2020" s="189"/>
      <c r="M2020" s="189"/>
      <c r="N2020" s="189"/>
      <c r="O2020" s="211"/>
      <c r="P2020" s="210"/>
    </row>
    <row r="2021" spans="2:16" s="191" customFormat="1" ht="15.75" x14ac:dyDescent="0.25">
      <c r="B2021" s="189"/>
      <c r="C2021" s="190"/>
      <c r="D2021" s="190" t="str">
        <f t="shared" si="62"/>
        <v/>
      </c>
      <c r="E2021" s="189" t="str">
        <f t="shared" si="63"/>
        <v/>
      </c>
      <c r="F2021" s="189" t="str">
        <f>IF(ISNA(VLOOKUP(D2021,'Standard Smelter Names'!$B$3:$E$187,4,FALSE)),"",VLOOKUP(D2021,'Standard Smelter Names'!$B$3:$E$187,4,FALSE))</f>
        <v/>
      </c>
      <c r="G2021" s="189"/>
      <c r="H2021" s="189"/>
      <c r="I2021" s="189"/>
      <c r="J2021" s="189"/>
      <c r="K2021" s="189"/>
      <c r="L2021" s="189"/>
      <c r="M2021" s="189"/>
      <c r="N2021" s="189"/>
      <c r="O2021" s="211"/>
      <c r="P2021" s="210"/>
    </row>
    <row r="2022" spans="2:16" s="191" customFormat="1" ht="15.75" x14ac:dyDescent="0.25">
      <c r="B2022" s="189"/>
      <c r="C2022" s="190"/>
      <c r="D2022" s="190" t="str">
        <f t="shared" si="62"/>
        <v/>
      </c>
      <c r="E2022" s="189" t="str">
        <f t="shared" si="63"/>
        <v/>
      </c>
      <c r="F2022" s="189" t="str">
        <f>IF(ISNA(VLOOKUP(D2022,'Standard Smelter Names'!$B$3:$E$187,4,FALSE)),"",VLOOKUP(D2022,'Standard Smelter Names'!$B$3:$E$187,4,FALSE))</f>
        <v/>
      </c>
      <c r="G2022" s="189"/>
      <c r="H2022" s="189"/>
      <c r="I2022" s="189"/>
      <c r="J2022" s="189"/>
      <c r="K2022" s="189"/>
      <c r="L2022" s="189"/>
      <c r="M2022" s="189"/>
      <c r="N2022" s="189"/>
      <c r="O2022" s="211"/>
      <c r="P2022" s="210"/>
    </row>
    <row r="2023" spans="2:16" s="191" customFormat="1" ht="15.75" x14ac:dyDescent="0.25">
      <c r="B2023" s="189"/>
      <c r="C2023" s="190"/>
      <c r="D2023" s="190" t="str">
        <f t="shared" si="62"/>
        <v/>
      </c>
      <c r="E2023" s="189" t="str">
        <f t="shared" si="63"/>
        <v/>
      </c>
      <c r="F2023" s="189" t="str">
        <f>IF(ISNA(VLOOKUP(D2023,'Standard Smelter Names'!$B$3:$E$187,4,FALSE)),"",VLOOKUP(D2023,'Standard Smelter Names'!$B$3:$E$187,4,FALSE))</f>
        <v/>
      </c>
      <c r="G2023" s="189"/>
      <c r="H2023" s="189"/>
      <c r="I2023" s="189"/>
      <c r="J2023" s="189"/>
      <c r="K2023" s="189"/>
      <c r="L2023" s="189"/>
      <c r="M2023" s="189"/>
      <c r="N2023" s="189"/>
      <c r="O2023" s="211"/>
      <c r="P2023" s="210"/>
    </row>
    <row r="2024" spans="2:16" s="191" customFormat="1" ht="15.75" x14ac:dyDescent="0.25">
      <c r="B2024" s="189"/>
      <c r="C2024" s="190"/>
      <c r="D2024" s="190" t="str">
        <f t="shared" si="62"/>
        <v/>
      </c>
      <c r="E2024" s="189" t="str">
        <f t="shared" si="63"/>
        <v/>
      </c>
      <c r="F2024" s="189" t="str">
        <f>IF(ISNA(VLOOKUP(D2024,'Standard Smelter Names'!$B$3:$E$187,4,FALSE)),"",VLOOKUP(D2024,'Standard Smelter Names'!$B$3:$E$187,4,FALSE))</f>
        <v/>
      </c>
      <c r="G2024" s="189"/>
      <c r="H2024" s="189"/>
      <c r="I2024" s="189"/>
      <c r="J2024" s="189"/>
      <c r="K2024" s="189"/>
      <c r="L2024" s="189"/>
      <c r="M2024" s="189"/>
      <c r="N2024" s="189"/>
      <c r="O2024" s="211"/>
      <c r="P2024" s="210"/>
    </row>
    <row r="2025" spans="2:16" s="191" customFormat="1" ht="15.75" x14ac:dyDescent="0.25">
      <c r="B2025" s="189"/>
      <c r="C2025" s="190"/>
      <c r="D2025" s="190" t="str">
        <f t="shared" si="62"/>
        <v/>
      </c>
      <c r="E2025" s="189" t="str">
        <f t="shared" si="63"/>
        <v/>
      </c>
      <c r="F2025" s="189" t="str">
        <f>IF(ISNA(VLOOKUP(D2025,'Standard Smelter Names'!$B$3:$E$187,4,FALSE)),"",VLOOKUP(D2025,'Standard Smelter Names'!$B$3:$E$187,4,FALSE))</f>
        <v/>
      </c>
      <c r="G2025" s="189"/>
      <c r="H2025" s="189"/>
      <c r="I2025" s="189"/>
      <c r="J2025" s="189"/>
      <c r="K2025" s="189"/>
      <c r="L2025" s="189"/>
      <c r="M2025" s="189"/>
      <c r="N2025" s="189"/>
      <c r="O2025" s="211"/>
      <c r="P2025" s="210"/>
    </row>
    <row r="2026" spans="2:16" s="191" customFormat="1" ht="15.75" x14ac:dyDescent="0.25">
      <c r="B2026" s="189"/>
      <c r="C2026" s="190"/>
      <c r="D2026" s="190" t="str">
        <f t="shared" si="62"/>
        <v/>
      </c>
      <c r="E2026" s="189" t="str">
        <f t="shared" si="63"/>
        <v/>
      </c>
      <c r="F2026" s="189" t="str">
        <f>IF(ISNA(VLOOKUP(D2026,'Standard Smelter Names'!$B$3:$E$187,4,FALSE)),"",VLOOKUP(D2026,'Standard Smelter Names'!$B$3:$E$187,4,FALSE))</f>
        <v/>
      </c>
      <c r="G2026" s="189"/>
      <c r="H2026" s="189"/>
      <c r="I2026" s="189"/>
      <c r="J2026" s="189"/>
      <c r="K2026" s="189"/>
      <c r="L2026" s="189"/>
      <c r="M2026" s="189"/>
      <c r="N2026" s="189"/>
      <c r="O2026" s="211"/>
      <c r="P2026" s="210"/>
    </row>
    <row r="2027" spans="2:16" s="191" customFormat="1" ht="15.75" x14ac:dyDescent="0.25">
      <c r="B2027" s="189"/>
      <c r="C2027" s="190"/>
      <c r="D2027" s="190" t="str">
        <f t="shared" si="62"/>
        <v/>
      </c>
      <c r="E2027" s="189" t="str">
        <f t="shared" si="63"/>
        <v/>
      </c>
      <c r="F2027" s="189" t="str">
        <f>IF(ISNA(VLOOKUP(D2027,'Standard Smelter Names'!$B$3:$E$187,4,FALSE)),"",VLOOKUP(D2027,'Standard Smelter Names'!$B$3:$E$187,4,FALSE))</f>
        <v/>
      </c>
      <c r="G2027" s="189"/>
      <c r="H2027" s="189"/>
      <c r="I2027" s="189"/>
      <c r="J2027" s="189"/>
      <c r="K2027" s="189"/>
      <c r="L2027" s="189"/>
      <c r="M2027" s="189"/>
      <c r="N2027" s="189"/>
      <c r="O2027" s="211"/>
      <c r="P2027" s="210"/>
    </row>
    <row r="2028" spans="2:16" s="191" customFormat="1" ht="15.75" x14ac:dyDescent="0.25">
      <c r="B2028" s="189"/>
      <c r="C2028" s="190"/>
      <c r="D2028" s="190" t="str">
        <f t="shared" si="62"/>
        <v/>
      </c>
      <c r="E2028" s="189" t="str">
        <f t="shared" si="63"/>
        <v/>
      </c>
      <c r="F2028" s="189" t="str">
        <f>IF(ISNA(VLOOKUP(D2028,'Standard Smelter Names'!$B$3:$E$187,4,FALSE)),"",VLOOKUP(D2028,'Standard Smelter Names'!$B$3:$E$187,4,FALSE))</f>
        <v/>
      </c>
      <c r="G2028" s="189"/>
      <c r="H2028" s="189"/>
      <c r="I2028" s="189"/>
      <c r="J2028" s="189"/>
      <c r="K2028" s="189"/>
      <c r="L2028" s="189"/>
      <c r="M2028" s="189"/>
      <c r="N2028" s="189"/>
      <c r="O2028" s="211"/>
      <c r="P2028" s="210"/>
    </row>
    <row r="2029" spans="2:16" s="191" customFormat="1" ht="15.75" x14ac:dyDescent="0.25">
      <c r="B2029" s="189"/>
      <c r="C2029" s="190"/>
      <c r="D2029" s="190" t="str">
        <f t="shared" si="62"/>
        <v/>
      </c>
      <c r="E2029" s="189" t="str">
        <f t="shared" si="63"/>
        <v/>
      </c>
      <c r="F2029" s="189" t="str">
        <f>IF(ISNA(VLOOKUP(D2029,'Standard Smelter Names'!$B$3:$E$187,4,FALSE)),"",VLOOKUP(D2029,'Standard Smelter Names'!$B$3:$E$187,4,FALSE))</f>
        <v/>
      </c>
      <c r="G2029" s="189"/>
      <c r="H2029" s="189"/>
      <c r="I2029" s="189"/>
      <c r="J2029" s="189"/>
      <c r="K2029" s="189"/>
      <c r="L2029" s="189"/>
      <c r="M2029" s="189"/>
      <c r="N2029" s="189"/>
      <c r="O2029" s="211"/>
      <c r="P2029" s="210"/>
    </row>
    <row r="2030" spans="2:16" s="191" customFormat="1" ht="15.75" x14ac:dyDescent="0.25">
      <c r="B2030" s="189"/>
      <c r="C2030" s="190"/>
      <c r="D2030" s="190" t="str">
        <f t="shared" si="62"/>
        <v/>
      </c>
      <c r="E2030" s="189" t="str">
        <f t="shared" si="63"/>
        <v/>
      </c>
      <c r="F2030" s="189" t="str">
        <f>IF(ISNA(VLOOKUP(D2030,'Standard Smelter Names'!$B$3:$E$187,4,FALSE)),"",VLOOKUP(D2030,'Standard Smelter Names'!$B$3:$E$187,4,FALSE))</f>
        <v/>
      </c>
      <c r="G2030" s="189"/>
      <c r="H2030" s="189"/>
      <c r="I2030" s="189"/>
      <c r="J2030" s="189"/>
      <c r="K2030" s="189"/>
      <c r="L2030" s="189"/>
      <c r="M2030" s="189"/>
      <c r="N2030" s="189"/>
      <c r="O2030" s="211"/>
      <c r="P2030" s="210"/>
    </row>
    <row r="2031" spans="2:16" s="191" customFormat="1" ht="15.75" x14ac:dyDescent="0.25">
      <c r="B2031" s="189"/>
      <c r="C2031" s="190"/>
      <c r="D2031" s="190" t="str">
        <f t="shared" si="62"/>
        <v/>
      </c>
      <c r="E2031" s="189" t="str">
        <f t="shared" si="63"/>
        <v/>
      </c>
      <c r="F2031" s="189" t="str">
        <f>IF(ISNA(VLOOKUP(D2031,'Standard Smelter Names'!$B$3:$E$187,4,FALSE)),"",VLOOKUP(D2031,'Standard Smelter Names'!$B$3:$E$187,4,FALSE))</f>
        <v/>
      </c>
      <c r="G2031" s="189"/>
      <c r="H2031" s="189"/>
      <c r="I2031" s="189"/>
      <c r="J2031" s="189"/>
      <c r="K2031" s="189"/>
      <c r="L2031" s="189"/>
      <c r="M2031" s="189"/>
      <c r="N2031" s="189"/>
      <c r="O2031" s="211"/>
      <c r="P2031" s="210"/>
    </row>
    <row r="2032" spans="2:16" s="191" customFormat="1" ht="15.75" x14ac:dyDescent="0.25">
      <c r="B2032" s="189"/>
      <c r="C2032" s="190"/>
      <c r="D2032" s="190" t="str">
        <f t="shared" si="62"/>
        <v/>
      </c>
      <c r="E2032" s="189" t="str">
        <f t="shared" si="63"/>
        <v/>
      </c>
      <c r="F2032" s="189" t="str">
        <f>IF(ISNA(VLOOKUP(D2032,'Standard Smelter Names'!$B$3:$E$187,4,FALSE)),"",VLOOKUP(D2032,'Standard Smelter Names'!$B$3:$E$187,4,FALSE))</f>
        <v/>
      </c>
      <c r="G2032" s="189"/>
      <c r="H2032" s="189"/>
      <c r="I2032" s="189"/>
      <c r="J2032" s="189"/>
      <c r="K2032" s="189"/>
      <c r="L2032" s="189"/>
      <c r="M2032" s="189"/>
      <c r="N2032" s="189"/>
      <c r="O2032" s="211"/>
      <c r="P2032" s="210"/>
    </row>
    <row r="2033" spans="2:16" s="191" customFormat="1" ht="15.75" x14ac:dyDescent="0.25">
      <c r="B2033" s="189"/>
      <c r="C2033" s="190"/>
      <c r="D2033" s="190" t="str">
        <f t="shared" si="62"/>
        <v/>
      </c>
      <c r="E2033" s="189" t="str">
        <f t="shared" si="63"/>
        <v/>
      </c>
      <c r="F2033" s="189" t="str">
        <f>IF(ISNA(VLOOKUP(D2033,'Standard Smelter Names'!$B$3:$E$187,4,FALSE)),"",VLOOKUP(D2033,'Standard Smelter Names'!$B$3:$E$187,4,FALSE))</f>
        <v/>
      </c>
      <c r="G2033" s="189"/>
      <c r="H2033" s="189"/>
      <c r="I2033" s="189"/>
      <c r="J2033" s="189"/>
      <c r="K2033" s="189"/>
      <c r="L2033" s="189"/>
      <c r="M2033" s="189"/>
      <c r="N2033" s="189"/>
      <c r="O2033" s="211"/>
      <c r="P2033" s="210"/>
    </row>
    <row r="2034" spans="2:16" s="191" customFormat="1" ht="15.75" x14ac:dyDescent="0.25">
      <c r="B2034" s="189"/>
      <c r="C2034" s="190"/>
      <c r="D2034" s="190" t="str">
        <f t="shared" si="62"/>
        <v/>
      </c>
      <c r="E2034" s="189" t="str">
        <f t="shared" si="63"/>
        <v/>
      </c>
      <c r="F2034" s="189" t="str">
        <f>IF(ISNA(VLOOKUP(D2034,'Standard Smelter Names'!$B$3:$E$187,4,FALSE)),"",VLOOKUP(D2034,'Standard Smelter Names'!$B$3:$E$187,4,FALSE))</f>
        <v/>
      </c>
      <c r="G2034" s="189"/>
      <c r="H2034" s="189"/>
      <c r="I2034" s="189"/>
      <c r="J2034" s="189"/>
      <c r="K2034" s="189"/>
      <c r="L2034" s="189"/>
      <c r="M2034" s="189"/>
      <c r="N2034" s="189"/>
      <c r="O2034" s="211"/>
      <c r="P2034" s="210"/>
    </row>
    <row r="2035" spans="2:16" s="191" customFormat="1" ht="15.75" x14ac:dyDescent="0.25">
      <c r="B2035" s="189"/>
      <c r="C2035" s="190"/>
      <c r="D2035" s="190" t="str">
        <f t="shared" si="62"/>
        <v/>
      </c>
      <c r="E2035" s="189" t="str">
        <f t="shared" si="63"/>
        <v/>
      </c>
      <c r="F2035" s="189" t="str">
        <f>IF(ISNA(VLOOKUP(D2035,'Standard Smelter Names'!$B$3:$E$187,4,FALSE)),"",VLOOKUP(D2035,'Standard Smelter Names'!$B$3:$E$187,4,FALSE))</f>
        <v/>
      </c>
      <c r="G2035" s="189"/>
      <c r="H2035" s="189"/>
      <c r="I2035" s="189"/>
      <c r="J2035" s="189"/>
      <c r="K2035" s="189"/>
      <c r="L2035" s="189"/>
      <c r="M2035" s="189"/>
      <c r="N2035" s="189"/>
      <c r="O2035" s="211"/>
      <c r="P2035" s="210"/>
    </row>
    <row r="2036" spans="2:16" s="191" customFormat="1" ht="15.75" x14ac:dyDescent="0.25">
      <c r="B2036" s="189"/>
      <c r="C2036" s="190"/>
      <c r="D2036" s="190" t="str">
        <f t="shared" si="62"/>
        <v/>
      </c>
      <c r="E2036" s="189" t="str">
        <f t="shared" si="63"/>
        <v/>
      </c>
      <c r="F2036" s="189" t="str">
        <f>IF(ISNA(VLOOKUP(D2036,'Standard Smelter Names'!$B$3:$E$187,4,FALSE)),"",VLOOKUP(D2036,'Standard Smelter Names'!$B$3:$E$187,4,FALSE))</f>
        <v/>
      </c>
      <c r="G2036" s="189"/>
      <c r="H2036" s="189"/>
      <c r="I2036" s="189"/>
      <c r="J2036" s="189"/>
      <c r="K2036" s="189"/>
      <c r="L2036" s="189"/>
      <c r="M2036" s="189"/>
      <c r="N2036" s="189"/>
      <c r="O2036" s="211"/>
      <c r="P2036" s="210"/>
    </row>
    <row r="2037" spans="2:16" s="191" customFormat="1" ht="15.75" x14ac:dyDescent="0.25">
      <c r="B2037" s="189"/>
      <c r="C2037" s="190"/>
      <c r="D2037" s="190" t="str">
        <f t="shared" si="62"/>
        <v/>
      </c>
      <c r="E2037" s="189" t="str">
        <f t="shared" si="63"/>
        <v/>
      </c>
      <c r="F2037" s="189" t="str">
        <f>IF(ISNA(VLOOKUP(D2037,'Standard Smelter Names'!$B$3:$E$187,4,FALSE)),"",VLOOKUP(D2037,'Standard Smelter Names'!$B$3:$E$187,4,FALSE))</f>
        <v/>
      </c>
      <c r="G2037" s="189"/>
      <c r="H2037" s="189"/>
      <c r="I2037" s="189"/>
      <c r="J2037" s="189"/>
      <c r="K2037" s="189"/>
      <c r="L2037" s="189"/>
      <c r="M2037" s="189"/>
      <c r="N2037" s="189"/>
      <c r="O2037" s="211"/>
      <c r="P2037" s="210"/>
    </row>
    <row r="2038" spans="2:16" s="191" customFormat="1" ht="15.75" x14ac:dyDescent="0.25">
      <c r="B2038" s="189"/>
      <c r="C2038" s="190"/>
      <c r="D2038" s="190" t="str">
        <f t="shared" si="62"/>
        <v/>
      </c>
      <c r="E2038" s="189" t="str">
        <f t="shared" si="63"/>
        <v/>
      </c>
      <c r="F2038" s="189" t="str">
        <f>IF(ISNA(VLOOKUP(D2038,'Standard Smelter Names'!$B$3:$E$187,4,FALSE)),"",VLOOKUP(D2038,'Standard Smelter Names'!$B$3:$E$187,4,FALSE))</f>
        <v/>
      </c>
      <c r="G2038" s="189"/>
      <c r="H2038" s="189"/>
      <c r="I2038" s="189"/>
      <c r="J2038" s="189"/>
      <c r="K2038" s="189"/>
      <c r="L2038" s="189"/>
      <c r="M2038" s="189"/>
      <c r="N2038" s="189"/>
      <c r="O2038" s="211"/>
      <c r="P2038" s="210"/>
    </row>
    <row r="2039" spans="2:16" s="191" customFormat="1" ht="15.75" x14ac:dyDescent="0.25">
      <c r="B2039" s="189"/>
      <c r="C2039" s="190"/>
      <c r="D2039" s="190" t="str">
        <f t="shared" si="62"/>
        <v/>
      </c>
      <c r="E2039" s="189" t="str">
        <f t="shared" si="63"/>
        <v/>
      </c>
      <c r="F2039" s="189" t="str">
        <f>IF(ISNA(VLOOKUP(D2039,'Standard Smelter Names'!$B$3:$E$187,4,FALSE)),"",VLOOKUP(D2039,'Standard Smelter Names'!$B$3:$E$187,4,FALSE))</f>
        <v/>
      </c>
      <c r="G2039" s="189"/>
      <c r="H2039" s="189"/>
      <c r="I2039" s="189"/>
      <c r="J2039" s="189"/>
      <c r="K2039" s="189"/>
      <c r="L2039" s="189"/>
      <c r="M2039" s="189"/>
      <c r="N2039" s="189"/>
      <c r="O2039" s="211"/>
      <c r="P2039" s="210"/>
    </row>
    <row r="2040" spans="2:16" s="191" customFormat="1" ht="15.75" x14ac:dyDescent="0.25">
      <c r="B2040" s="189"/>
      <c r="C2040" s="190"/>
      <c r="D2040" s="190" t="str">
        <f t="shared" si="62"/>
        <v/>
      </c>
      <c r="E2040" s="189" t="str">
        <f t="shared" si="63"/>
        <v/>
      </c>
      <c r="F2040" s="189" t="str">
        <f>IF(ISNA(VLOOKUP(D2040,'Standard Smelter Names'!$B$3:$E$187,4,FALSE)),"",VLOOKUP(D2040,'Standard Smelter Names'!$B$3:$E$187,4,FALSE))</f>
        <v/>
      </c>
      <c r="G2040" s="189"/>
      <c r="H2040" s="189"/>
      <c r="I2040" s="189"/>
      <c r="J2040" s="189"/>
      <c r="K2040" s="189"/>
      <c r="L2040" s="189"/>
      <c r="M2040" s="189"/>
      <c r="N2040" s="189"/>
      <c r="O2040" s="211"/>
      <c r="P2040" s="210"/>
    </row>
    <row r="2041" spans="2:16" s="191" customFormat="1" ht="15.75" x14ac:dyDescent="0.25">
      <c r="B2041" s="189"/>
      <c r="C2041" s="190"/>
      <c r="D2041" s="190" t="str">
        <f t="shared" si="62"/>
        <v/>
      </c>
      <c r="E2041" s="189" t="str">
        <f t="shared" si="63"/>
        <v/>
      </c>
      <c r="F2041" s="189" t="str">
        <f>IF(ISNA(VLOOKUP(D2041,'Standard Smelter Names'!$B$3:$E$187,4,FALSE)),"",VLOOKUP(D2041,'Standard Smelter Names'!$B$3:$E$187,4,FALSE))</f>
        <v/>
      </c>
      <c r="G2041" s="189"/>
      <c r="H2041" s="189"/>
      <c r="I2041" s="189"/>
      <c r="J2041" s="189"/>
      <c r="K2041" s="189"/>
      <c r="L2041" s="189"/>
      <c r="M2041" s="189"/>
      <c r="N2041" s="189"/>
      <c r="O2041" s="211"/>
      <c r="P2041" s="210"/>
    </row>
    <row r="2042" spans="2:16" s="191" customFormat="1" ht="15.75" x14ac:dyDescent="0.25">
      <c r="B2042" s="189"/>
      <c r="C2042" s="190"/>
      <c r="D2042" s="190" t="str">
        <f t="shared" si="62"/>
        <v/>
      </c>
      <c r="E2042" s="189" t="str">
        <f t="shared" si="63"/>
        <v/>
      </c>
      <c r="F2042" s="189" t="str">
        <f>IF(ISNA(VLOOKUP(D2042,'Standard Smelter Names'!$B$3:$E$187,4,FALSE)),"",VLOOKUP(D2042,'Standard Smelter Names'!$B$3:$E$187,4,FALSE))</f>
        <v/>
      </c>
      <c r="G2042" s="189"/>
      <c r="H2042" s="189"/>
      <c r="I2042" s="189"/>
      <c r="J2042" s="189"/>
      <c r="K2042" s="189"/>
      <c r="L2042" s="189"/>
      <c r="M2042" s="189"/>
      <c r="N2042" s="189"/>
      <c r="O2042" s="211"/>
      <c r="P2042" s="210"/>
    </row>
    <row r="2043" spans="2:16" s="191" customFormat="1" ht="15.75" x14ac:dyDescent="0.25">
      <c r="B2043" s="189"/>
      <c r="C2043" s="190"/>
      <c r="D2043" s="190" t="str">
        <f t="shared" si="62"/>
        <v/>
      </c>
      <c r="E2043" s="189" t="str">
        <f t="shared" si="63"/>
        <v/>
      </c>
      <c r="F2043" s="189" t="str">
        <f>IF(ISNA(VLOOKUP(D2043,'Standard Smelter Names'!$B$3:$E$187,4,FALSE)),"",VLOOKUP(D2043,'Standard Smelter Names'!$B$3:$E$187,4,FALSE))</f>
        <v/>
      </c>
      <c r="G2043" s="189"/>
      <c r="H2043" s="189"/>
      <c r="I2043" s="189"/>
      <c r="J2043" s="189"/>
      <c r="K2043" s="189"/>
      <c r="L2043" s="189"/>
      <c r="M2043" s="189"/>
      <c r="N2043" s="189"/>
      <c r="O2043" s="211"/>
      <c r="P2043" s="210"/>
    </row>
    <row r="2044" spans="2:16" s="191" customFormat="1" ht="15.75" x14ac:dyDescent="0.25">
      <c r="B2044" s="189"/>
      <c r="C2044" s="190"/>
      <c r="D2044" s="190" t="str">
        <f t="shared" si="62"/>
        <v/>
      </c>
      <c r="E2044" s="189" t="str">
        <f t="shared" si="63"/>
        <v/>
      </c>
      <c r="F2044" s="189" t="str">
        <f>IF(ISNA(VLOOKUP(D2044,'Standard Smelter Names'!$B$3:$E$187,4,FALSE)),"",VLOOKUP(D2044,'Standard Smelter Names'!$B$3:$E$187,4,FALSE))</f>
        <v/>
      </c>
      <c r="G2044" s="189"/>
      <c r="H2044" s="189"/>
      <c r="I2044" s="189"/>
      <c r="J2044" s="189"/>
      <c r="K2044" s="189"/>
      <c r="L2044" s="189"/>
      <c r="M2044" s="189"/>
      <c r="N2044" s="189"/>
      <c r="O2044" s="211"/>
      <c r="P2044" s="210"/>
    </row>
    <row r="2045" spans="2:16" s="191" customFormat="1" ht="15.75" x14ac:dyDescent="0.25">
      <c r="B2045" s="189"/>
      <c r="C2045" s="190"/>
      <c r="D2045" s="190" t="str">
        <f t="shared" si="62"/>
        <v/>
      </c>
      <c r="E2045" s="189" t="str">
        <f t="shared" si="63"/>
        <v/>
      </c>
      <c r="F2045" s="189" t="str">
        <f>IF(ISNA(VLOOKUP(D2045,'Standard Smelter Names'!$B$3:$E$187,4,FALSE)),"",VLOOKUP(D2045,'Standard Smelter Names'!$B$3:$E$187,4,FALSE))</f>
        <v/>
      </c>
      <c r="G2045" s="189"/>
      <c r="H2045" s="189"/>
      <c r="I2045" s="189"/>
      <c r="J2045" s="189"/>
      <c r="K2045" s="189"/>
      <c r="L2045" s="189"/>
      <c r="M2045" s="189"/>
      <c r="N2045" s="189"/>
      <c r="O2045" s="211"/>
      <c r="P2045" s="210"/>
    </row>
    <row r="2046" spans="2:16" s="191" customFormat="1" ht="15.75" x14ac:dyDescent="0.25">
      <c r="B2046" s="189"/>
      <c r="C2046" s="190"/>
      <c r="D2046" s="190" t="str">
        <f t="shared" si="62"/>
        <v/>
      </c>
      <c r="E2046" s="189" t="str">
        <f t="shared" si="63"/>
        <v/>
      </c>
      <c r="F2046" s="189" t="str">
        <f>IF(ISNA(VLOOKUP(D2046,'Standard Smelter Names'!$B$3:$E$187,4,FALSE)),"",VLOOKUP(D2046,'Standard Smelter Names'!$B$3:$E$187,4,FALSE))</f>
        <v/>
      </c>
      <c r="G2046" s="189"/>
      <c r="H2046" s="189"/>
      <c r="I2046" s="189"/>
      <c r="J2046" s="189"/>
      <c r="K2046" s="189"/>
      <c r="L2046" s="189"/>
      <c r="M2046" s="189"/>
      <c r="N2046" s="189"/>
      <c r="O2046" s="211"/>
      <c r="P2046" s="210"/>
    </row>
    <row r="2047" spans="2:16" s="191" customFormat="1" ht="15.75" x14ac:dyDescent="0.25">
      <c r="B2047" s="189"/>
      <c r="C2047" s="190"/>
      <c r="D2047" s="190" t="str">
        <f t="shared" si="62"/>
        <v/>
      </c>
      <c r="E2047" s="189" t="str">
        <f t="shared" si="63"/>
        <v/>
      </c>
      <c r="F2047" s="189" t="str">
        <f>IF(ISNA(VLOOKUP(D2047,'Standard Smelter Names'!$B$3:$E$187,4,FALSE)),"",VLOOKUP(D2047,'Standard Smelter Names'!$B$3:$E$187,4,FALSE))</f>
        <v/>
      </c>
      <c r="G2047" s="189"/>
      <c r="H2047" s="189"/>
      <c r="I2047" s="189"/>
      <c r="J2047" s="189"/>
      <c r="K2047" s="189"/>
      <c r="L2047" s="189"/>
      <c r="M2047" s="189"/>
      <c r="N2047" s="189"/>
      <c r="O2047" s="211"/>
      <c r="P2047" s="210"/>
    </row>
    <row r="2048" spans="2:16" s="191" customFormat="1" ht="15.75" x14ac:dyDescent="0.25">
      <c r="B2048" s="189"/>
      <c r="C2048" s="190"/>
      <c r="D2048" s="190" t="str">
        <f t="shared" si="62"/>
        <v/>
      </c>
      <c r="E2048" s="189" t="str">
        <f t="shared" si="63"/>
        <v/>
      </c>
      <c r="F2048" s="189" t="str">
        <f>IF(ISNA(VLOOKUP(D2048,'Standard Smelter Names'!$B$3:$E$187,4,FALSE)),"",VLOOKUP(D2048,'Standard Smelter Names'!$B$3:$E$187,4,FALSE))</f>
        <v/>
      </c>
      <c r="G2048" s="189"/>
      <c r="H2048" s="189"/>
      <c r="I2048" s="189"/>
      <c r="J2048" s="189"/>
      <c r="K2048" s="189"/>
      <c r="L2048" s="189"/>
      <c r="M2048" s="189"/>
      <c r="N2048" s="189"/>
      <c r="O2048" s="211"/>
      <c r="P2048" s="210"/>
    </row>
    <row r="2049" spans="2:16" s="191" customFormat="1" ht="15.75" x14ac:dyDescent="0.25">
      <c r="B2049" s="189"/>
      <c r="C2049" s="190"/>
      <c r="D2049" s="190" t="str">
        <f t="shared" si="62"/>
        <v/>
      </c>
      <c r="E2049" s="189" t="str">
        <f t="shared" si="63"/>
        <v/>
      </c>
      <c r="F2049" s="189" t="str">
        <f>IF(ISNA(VLOOKUP(D2049,'Standard Smelter Names'!$B$3:$E$187,4,FALSE)),"",VLOOKUP(D2049,'Standard Smelter Names'!$B$3:$E$187,4,FALSE))</f>
        <v/>
      </c>
      <c r="G2049" s="189"/>
      <c r="H2049" s="189"/>
      <c r="I2049" s="189"/>
      <c r="J2049" s="189"/>
      <c r="K2049" s="189"/>
      <c r="L2049" s="189"/>
      <c r="M2049" s="189"/>
      <c r="N2049" s="189"/>
      <c r="O2049" s="211"/>
      <c r="P2049" s="210"/>
    </row>
    <row r="2050" spans="2:16" s="191" customFormat="1" ht="15.75" x14ac:dyDescent="0.25">
      <c r="B2050" s="189"/>
      <c r="C2050" s="190"/>
      <c r="D2050" s="190" t="str">
        <f t="shared" si="62"/>
        <v/>
      </c>
      <c r="E2050" s="189" t="str">
        <f t="shared" si="63"/>
        <v/>
      </c>
      <c r="F2050" s="189" t="str">
        <f>IF(ISNA(VLOOKUP(D2050,'Standard Smelter Names'!$B$3:$E$187,4,FALSE)),"",VLOOKUP(D2050,'Standard Smelter Names'!$B$3:$E$187,4,FALSE))</f>
        <v/>
      </c>
      <c r="G2050" s="189"/>
      <c r="H2050" s="189"/>
      <c r="I2050" s="189"/>
      <c r="J2050" s="189"/>
      <c r="K2050" s="189"/>
      <c r="L2050" s="189"/>
      <c r="M2050" s="189"/>
      <c r="N2050" s="189"/>
      <c r="O2050" s="211"/>
      <c r="P2050" s="210"/>
    </row>
    <row r="2051" spans="2:16" s="191" customFormat="1" ht="15.75" x14ac:dyDescent="0.25">
      <c r="B2051" s="189"/>
      <c r="C2051" s="190"/>
      <c r="D2051" s="190" t="str">
        <f t="shared" si="62"/>
        <v/>
      </c>
      <c r="E2051" s="189" t="str">
        <f t="shared" si="63"/>
        <v/>
      </c>
      <c r="F2051" s="189" t="str">
        <f>IF(ISNA(VLOOKUP(D2051,'Standard Smelter Names'!$B$3:$E$187,4,FALSE)),"",VLOOKUP(D2051,'Standard Smelter Names'!$B$3:$E$187,4,FALSE))</f>
        <v/>
      </c>
      <c r="G2051" s="189"/>
      <c r="H2051" s="189"/>
      <c r="I2051" s="189"/>
      <c r="J2051" s="189"/>
      <c r="K2051" s="189"/>
      <c r="L2051" s="189"/>
      <c r="M2051" s="189"/>
      <c r="N2051" s="189"/>
      <c r="O2051" s="211"/>
      <c r="P2051" s="210"/>
    </row>
    <row r="2052" spans="2:16" s="191" customFormat="1" ht="15.75" x14ac:dyDescent="0.25">
      <c r="B2052" s="189"/>
      <c r="C2052" s="190"/>
      <c r="D2052" s="190" t="str">
        <f t="shared" si="62"/>
        <v/>
      </c>
      <c r="E2052" s="189" t="str">
        <f t="shared" si="63"/>
        <v/>
      </c>
      <c r="F2052" s="189" t="str">
        <f>IF(ISNA(VLOOKUP(D2052,'Standard Smelter Names'!$B$3:$E$187,4,FALSE)),"",VLOOKUP(D2052,'Standard Smelter Names'!$B$3:$E$187,4,FALSE))</f>
        <v/>
      </c>
      <c r="G2052" s="189"/>
      <c r="H2052" s="189"/>
      <c r="I2052" s="189"/>
      <c r="J2052" s="189"/>
      <c r="K2052" s="189"/>
      <c r="L2052" s="189"/>
      <c r="M2052" s="189"/>
      <c r="N2052" s="189"/>
      <c r="O2052" s="211"/>
      <c r="P2052" s="210"/>
    </row>
    <row r="2053" spans="2:16" s="191" customFormat="1" ht="15.75" x14ac:dyDescent="0.25">
      <c r="B2053" s="189"/>
      <c r="C2053" s="190"/>
      <c r="D2053" s="190" t="str">
        <f t="shared" ref="D2053:D2116" si="64">IF(ISNA(VLOOKUP(C2053,$G$2525:$I$2929,3,FALSE)),"",VLOOKUP(C2053,$G$2525:$I$2929,3,FALSE))</f>
        <v/>
      </c>
      <c r="E2053" s="189" t="str">
        <f t="shared" ref="E2053:E2116" si="65">IF(ISNA(VLOOKUP(C2053,$G$2525:$I$2929,2,FALSE)),"",VLOOKUP(C2053,$G$2525:$I$2929,2,FALSE))</f>
        <v/>
      </c>
      <c r="F2053" s="189" t="str">
        <f>IF(ISNA(VLOOKUP(D2053,'Standard Smelter Names'!$B$3:$E$187,4,FALSE)),"",VLOOKUP(D2053,'Standard Smelter Names'!$B$3:$E$187,4,FALSE))</f>
        <v/>
      </c>
      <c r="G2053" s="189"/>
      <c r="H2053" s="189"/>
      <c r="I2053" s="189"/>
      <c r="J2053" s="189"/>
      <c r="K2053" s="189"/>
      <c r="L2053" s="189"/>
      <c r="M2053" s="189"/>
      <c r="N2053" s="189"/>
      <c r="O2053" s="211"/>
      <c r="P2053" s="210"/>
    </row>
    <row r="2054" spans="2:16" s="191" customFormat="1" ht="15.75" x14ac:dyDescent="0.25">
      <c r="B2054" s="189"/>
      <c r="C2054" s="190"/>
      <c r="D2054" s="190" t="str">
        <f t="shared" si="64"/>
        <v/>
      </c>
      <c r="E2054" s="189" t="str">
        <f t="shared" si="65"/>
        <v/>
      </c>
      <c r="F2054" s="189" t="str">
        <f>IF(ISNA(VLOOKUP(D2054,'Standard Smelter Names'!$B$3:$E$187,4,FALSE)),"",VLOOKUP(D2054,'Standard Smelter Names'!$B$3:$E$187,4,FALSE))</f>
        <v/>
      </c>
      <c r="G2054" s="189"/>
      <c r="H2054" s="189"/>
      <c r="I2054" s="189"/>
      <c r="J2054" s="189"/>
      <c r="K2054" s="189"/>
      <c r="L2054" s="189"/>
      <c r="M2054" s="189"/>
      <c r="N2054" s="189"/>
      <c r="O2054" s="211"/>
      <c r="P2054" s="210"/>
    </row>
    <row r="2055" spans="2:16" s="191" customFormat="1" ht="15.75" x14ac:dyDescent="0.25">
      <c r="B2055" s="189"/>
      <c r="C2055" s="190"/>
      <c r="D2055" s="190" t="str">
        <f t="shared" si="64"/>
        <v/>
      </c>
      <c r="E2055" s="189" t="str">
        <f t="shared" si="65"/>
        <v/>
      </c>
      <c r="F2055" s="189" t="str">
        <f>IF(ISNA(VLOOKUP(D2055,'Standard Smelter Names'!$B$3:$E$187,4,FALSE)),"",VLOOKUP(D2055,'Standard Smelter Names'!$B$3:$E$187,4,FALSE))</f>
        <v/>
      </c>
      <c r="G2055" s="189"/>
      <c r="H2055" s="189"/>
      <c r="I2055" s="189"/>
      <c r="J2055" s="189"/>
      <c r="K2055" s="189"/>
      <c r="L2055" s="189"/>
      <c r="M2055" s="189"/>
      <c r="N2055" s="189"/>
      <c r="O2055" s="211"/>
      <c r="P2055" s="210"/>
    </row>
    <row r="2056" spans="2:16" s="191" customFormat="1" ht="15.75" x14ac:dyDescent="0.25">
      <c r="B2056" s="189"/>
      <c r="C2056" s="190"/>
      <c r="D2056" s="190" t="str">
        <f t="shared" si="64"/>
        <v/>
      </c>
      <c r="E2056" s="189" t="str">
        <f t="shared" si="65"/>
        <v/>
      </c>
      <c r="F2056" s="189" t="str">
        <f>IF(ISNA(VLOOKUP(D2056,'Standard Smelter Names'!$B$3:$E$187,4,FALSE)),"",VLOOKUP(D2056,'Standard Smelter Names'!$B$3:$E$187,4,FALSE))</f>
        <v/>
      </c>
      <c r="G2056" s="189"/>
      <c r="H2056" s="189"/>
      <c r="I2056" s="189"/>
      <c r="J2056" s="189"/>
      <c r="K2056" s="189"/>
      <c r="L2056" s="189"/>
      <c r="M2056" s="189"/>
      <c r="N2056" s="189"/>
      <c r="O2056" s="211"/>
      <c r="P2056" s="210"/>
    </row>
    <row r="2057" spans="2:16" s="191" customFormat="1" ht="15.75" x14ac:dyDescent="0.25">
      <c r="B2057" s="189"/>
      <c r="C2057" s="190"/>
      <c r="D2057" s="190" t="str">
        <f t="shared" si="64"/>
        <v/>
      </c>
      <c r="E2057" s="189" t="str">
        <f t="shared" si="65"/>
        <v/>
      </c>
      <c r="F2057" s="189" t="str">
        <f>IF(ISNA(VLOOKUP(D2057,'Standard Smelter Names'!$B$3:$E$187,4,FALSE)),"",VLOOKUP(D2057,'Standard Smelter Names'!$B$3:$E$187,4,FALSE))</f>
        <v/>
      </c>
      <c r="G2057" s="189"/>
      <c r="H2057" s="189"/>
      <c r="I2057" s="189"/>
      <c r="J2057" s="189"/>
      <c r="K2057" s="189"/>
      <c r="L2057" s="189"/>
      <c r="M2057" s="189"/>
      <c r="N2057" s="189"/>
      <c r="O2057" s="211"/>
      <c r="P2057" s="210"/>
    </row>
    <row r="2058" spans="2:16" s="191" customFormat="1" ht="15.75" x14ac:dyDescent="0.25">
      <c r="B2058" s="189"/>
      <c r="C2058" s="190"/>
      <c r="D2058" s="190" t="str">
        <f t="shared" si="64"/>
        <v/>
      </c>
      <c r="E2058" s="189" t="str">
        <f t="shared" si="65"/>
        <v/>
      </c>
      <c r="F2058" s="189" t="str">
        <f>IF(ISNA(VLOOKUP(D2058,'Standard Smelter Names'!$B$3:$E$187,4,FALSE)),"",VLOOKUP(D2058,'Standard Smelter Names'!$B$3:$E$187,4,FALSE))</f>
        <v/>
      </c>
      <c r="G2058" s="189"/>
      <c r="H2058" s="189"/>
      <c r="I2058" s="189"/>
      <c r="J2058" s="189"/>
      <c r="K2058" s="189"/>
      <c r="L2058" s="189"/>
      <c r="M2058" s="189"/>
      <c r="N2058" s="189"/>
      <c r="O2058" s="211"/>
      <c r="P2058" s="210"/>
    </row>
    <row r="2059" spans="2:16" s="191" customFormat="1" ht="15.75" x14ac:dyDescent="0.25">
      <c r="B2059" s="189"/>
      <c r="C2059" s="190"/>
      <c r="D2059" s="190" t="str">
        <f t="shared" si="64"/>
        <v/>
      </c>
      <c r="E2059" s="189" t="str">
        <f t="shared" si="65"/>
        <v/>
      </c>
      <c r="F2059" s="189" t="str">
        <f>IF(ISNA(VLOOKUP(D2059,'Standard Smelter Names'!$B$3:$E$187,4,FALSE)),"",VLOOKUP(D2059,'Standard Smelter Names'!$B$3:$E$187,4,FALSE))</f>
        <v/>
      </c>
      <c r="G2059" s="189"/>
      <c r="H2059" s="189"/>
      <c r="I2059" s="189"/>
      <c r="J2059" s="189"/>
      <c r="K2059" s="189"/>
      <c r="L2059" s="189"/>
      <c r="M2059" s="189"/>
      <c r="N2059" s="189"/>
      <c r="O2059" s="211"/>
      <c r="P2059" s="210"/>
    </row>
    <row r="2060" spans="2:16" s="191" customFormat="1" ht="15.75" x14ac:dyDescent="0.25">
      <c r="B2060" s="189"/>
      <c r="C2060" s="190"/>
      <c r="D2060" s="190" t="str">
        <f t="shared" si="64"/>
        <v/>
      </c>
      <c r="E2060" s="189" t="str">
        <f t="shared" si="65"/>
        <v/>
      </c>
      <c r="F2060" s="189" t="str">
        <f>IF(ISNA(VLOOKUP(D2060,'Standard Smelter Names'!$B$3:$E$187,4,FALSE)),"",VLOOKUP(D2060,'Standard Smelter Names'!$B$3:$E$187,4,FALSE))</f>
        <v/>
      </c>
      <c r="G2060" s="189"/>
      <c r="H2060" s="189"/>
      <c r="I2060" s="189"/>
      <c r="J2060" s="189"/>
      <c r="K2060" s="189"/>
      <c r="L2060" s="189"/>
      <c r="M2060" s="189"/>
      <c r="N2060" s="189"/>
      <c r="O2060" s="211"/>
      <c r="P2060" s="210"/>
    </row>
    <row r="2061" spans="2:16" s="191" customFormat="1" ht="15.75" x14ac:dyDescent="0.25">
      <c r="B2061" s="189"/>
      <c r="C2061" s="190"/>
      <c r="D2061" s="190" t="str">
        <f t="shared" si="64"/>
        <v/>
      </c>
      <c r="E2061" s="189" t="str">
        <f t="shared" si="65"/>
        <v/>
      </c>
      <c r="F2061" s="189" t="str">
        <f>IF(ISNA(VLOOKUP(D2061,'Standard Smelter Names'!$B$3:$E$187,4,FALSE)),"",VLOOKUP(D2061,'Standard Smelter Names'!$B$3:$E$187,4,FALSE))</f>
        <v/>
      </c>
      <c r="G2061" s="189"/>
      <c r="H2061" s="189"/>
      <c r="I2061" s="189"/>
      <c r="J2061" s="189"/>
      <c r="K2061" s="189"/>
      <c r="L2061" s="189"/>
      <c r="M2061" s="189"/>
      <c r="N2061" s="189"/>
      <c r="O2061" s="211"/>
      <c r="P2061" s="210"/>
    </row>
    <row r="2062" spans="2:16" s="191" customFormat="1" ht="15.75" x14ac:dyDescent="0.25">
      <c r="B2062" s="189"/>
      <c r="C2062" s="190"/>
      <c r="D2062" s="190" t="str">
        <f t="shared" si="64"/>
        <v/>
      </c>
      <c r="E2062" s="189" t="str">
        <f t="shared" si="65"/>
        <v/>
      </c>
      <c r="F2062" s="189" t="str">
        <f>IF(ISNA(VLOOKUP(D2062,'Standard Smelter Names'!$B$3:$E$187,4,FALSE)),"",VLOOKUP(D2062,'Standard Smelter Names'!$B$3:$E$187,4,FALSE))</f>
        <v/>
      </c>
      <c r="G2062" s="189"/>
      <c r="H2062" s="189"/>
      <c r="I2062" s="189"/>
      <c r="J2062" s="189"/>
      <c r="K2062" s="189"/>
      <c r="L2062" s="189"/>
      <c r="M2062" s="189"/>
      <c r="N2062" s="189"/>
      <c r="O2062" s="211"/>
      <c r="P2062" s="210"/>
    </row>
    <row r="2063" spans="2:16" s="191" customFormat="1" ht="15.75" x14ac:dyDescent="0.25">
      <c r="B2063" s="189"/>
      <c r="C2063" s="190"/>
      <c r="D2063" s="190" t="str">
        <f t="shared" si="64"/>
        <v/>
      </c>
      <c r="E2063" s="189" t="str">
        <f t="shared" si="65"/>
        <v/>
      </c>
      <c r="F2063" s="189" t="str">
        <f>IF(ISNA(VLOOKUP(D2063,'Standard Smelter Names'!$B$3:$E$187,4,FALSE)),"",VLOOKUP(D2063,'Standard Smelter Names'!$B$3:$E$187,4,FALSE))</f>
        <v/>
      </c>
      <c r="G2063" s="189"/>
      <c r="H2063" s="189"/>
      <c r="I2063" s="189"/>
      <c r="J2063" s="189"/>
      <c r="K2063" s="189"/>
      <c r="L2063" s="189"/>
      <c r="M2063" s="189"/>
      <c r="N2063" s="189"/>
      <c r="O2063" s="211"/>
      <c r="P2063" s="210"/>
    </row>
    <row r="2064" spans="2:16" s="191" customFormat="1" ht="15.75" x14ac:dyDescent="0.25">
      <c r="B2064" s="189"/>
      <c r="C2064" s="190"/>
      <c r="D2064" s="190" t="str">
        <f t="shared" si="64"/>
        <v/>
      </c>
      <c r="E2064" s="189" t="str">
        <f t="shared" si="65"/>
        <v/>
      </c>
      <c r="F2064" s="189" t="str">
        <f>IF(ISNA(VLOOKUP(D2064,'Standard Smelter Names'!$B$3:$E$187,4,FALSE)),"",VLOOKUP(D2064,'Standard Smelter Names'!$B$3:$E$187,4,FALSE))</f>
        <v/>
      </c>
      <c r="G2064" s="189"/>
      <c r="H2064" s="189"/>
      <c r="I2064" s="189"/>
      <c r="J2064" s="189"/>
      <c r="K2064" s="189"/>
      <c r="L2064" s="189"/>
      <c r="M2064" s="189"/>
      <c r="N2064" s="189"/>
      <c r="O2064" s="211"/>
      <c r="P2064" s="210"/>
    </row>
    <row r="2065" spans="2:16" s="191" customFormat="1" ht="15.75" x14ac:dyDescent="0.25">
      <c r="B2065" s="189"/>
      <c r="C2065" s="190"/>
      <c r="D2065" s="190" t="str">
        <f t="shared" si="64"/>
        <v/>
      </c>
      <c r="E2065" s="189" t="str">
        <f t="shared" si="65"/>
        <v/>
      </c>
      <c r="F2065" s="189" t="str">
        <f>IF(ISNA(VLOOKUP(D2065,'Standard Smelter Names'!$B$3:$E$187,4,FALSE)),"",VLOOKUP(D2065,'Standard Smelter Names'!$B$3:$E$187,4,FALSE))</f>
        <v/>
      </c>
      <c r="G2065" s="189"/>
      <c r="H2065" s="189"/>
      <c r="I2065" s="189"/>
      <c r="J2065" s="189"/>
      <c r="K2065" s="189"/>
      <c r="L2065" s="189"/>
      <c r="M2065" s="189"/>
      <c r="N2065" s="189"/>
      <c r="O2065" s="211"/>
      <c r="P2065" s="210"/>
    </row>
    <row r="2066" spans="2:16" s="191" customFormat="1" ht="15.75" x14ac:dyDescent="0.25">
      <c r="B2066" s="189"/>
      <c r="C2066" s="190"/>
      <c r="D2066" s="190" t="str">
        <f t="shared" si="64"/>
        <v/>
      </c>
      <c r="E2066" s="189" t="str">
        <f t="shared" si="65"/>
        <v/>
      </c>
      <c r="F2066" s="189" t="str">
        <f>IF(ISNA(VLOOKUP(D2066,'Standard Smelter Names'!$B$3:$E$187,4,FALSE)),"",VLOOKUP(D2066,'Standard Smelter Names'!$B$3:$E$187,4,FALSE))</f>
        <v/>
      </c>
      <c r="G2066" s="189"/>
      <c r="H2066" s="189"/>
      <c r="I2066" s="189"/>
      <c r="J2066" s="189"/>
      <c r="K2066" s="189"/>
      <c r="L2066" s="189"/>
      <c r="M2066" s="189"/>
      <c r="N2066" s="189"/>
      <c r="O2066" s="211"/>
      <c r="P2066" s="210"/>
    </row>
    <row r="2067" spans="2:16" s="191" customFormat="1" ht="15.75" x14ac:dyDescent="0.25">
      <c r="B2067" s="189"/>
      <c r="C2067" s="190"/>
      <c r="D2067" s="190" t="str">
        <f t="shared" si="64"/>
        <v/>
      </c>
      <c r="E2067" s="189" t="str">
        <f t="shared" si="65"/>
        <v/>
      </c>
      <c r="F2067" s="189" t="str">
        <f>IF(ISNA(VLOOKUP(D2067,'Standard Smelter Names'!$B$3:$E$187,4,FALSE)),"",VLOOKUP(D2067,'Standard Smelter Names'!$B$3:$E$187,4,FALSE))</f>
        <v/>
      </c>
      <c r="G2067" s="189"/>
      <c r="H2067" s="189"/>
      <c r="I2067" s="189"/>
      <c r="J2067" s="189"/>
      <c r="K2067" s="189"/>
      <c r="L2067" s="189"/>
      <c r="M2067" s="189"/>
      <c r="N2067" s="189"/>
      <c r="O2067" s="211"/>
      <c r="P2067" s="210"/>
    </row>
    <row r="2068" spans="2:16" s="191" customFormat="1" ht="15.75" x14ac:dyDescent="0.25">
      <c r="B2068" s="189"/>
      <c r="C2068" s="190"/>
      <c r="D2068" s="190" t="str">
        <f t="shared" si="64"/>
        <v/>
      </c>
      <c r="E2068" s="189" t="str">
        <f t="shared" si="65"/>
        <v/>
      </c>
      <c r="F2068" s="189" t="str">
        <f>IF(ISNA(VLOOKUP(D2068,'Standard Smelter Names'!$B$3:$E$187,4,FALSE)),"",VLOOKUP(D2068,'Standard Smelter Names'!$B$3:$E$187,4,FALSE))</f>
        <v/>
      </c>
      <c r="G2068" s="189"/>
      <c r="H2068" s="189"/>
      <c r="I2068" s="189"/>
      <c r="J2068" s="189"/>
      <c r="K2068" s="189"/>
      <c r="L2068" s="189"/>
      <c r="M2068" s="189"/>
      <c r="N2068" s="189"/>
      <c r="O2068" s="211"/>
      <c r="P2068" s="210"/>
    </row>
    <row r="2069" spans="2:16" s="191" customFormat="1" ht="15.75" x14ac:dyDescent="0.25">
      <c r="B2069" s="189"/>
      <c r="C2069" s="190"/>
      <c r="D2069" s="190" t="str">
        <f t="shared" si="64"/>
        <v/>
      </c>
      <c r="E2069" s="189" t="str">
        <f t="shared" si="65"/>
        <v/>
      </c>
      <c r="F2069" s="189" t="str">
        <f>IF(ISNA(VLOOKUP(D2069,'Standard Smelter Names'!$B$3:$E$187,4,FALSE)),"",VLOOKUP(D2069,'Standard Smelter Names'!$B$3:$E$187,4,FALSE))</f>
        <v/>
      </c>
      <c r="G2069" s="189"/>
      <c r="H2069" s="189"/>
      <c r="I2069" s="189"/>
      <c r="J2069" s="189"/>
      <c r="K2069" s="189"/>
      <c r="L2069" s="189"/>
      <c r="M2069" s="189"/>
      <c r="N2069" s="189"/>
      <c r="O2069" s="211"/>
      <c r="P2069" s="210"/>
    </row>
    <row r="2070" spans="2:16" s="191" customFormat="1" ht="15.75" x14ac:dyDescent="0.25">
      <c r="B2070" s="189"/>
      <c r="C2070" s="190"/>
      <c r="D2070" s="190" t="str">
        <f t="shared" si="64"/>
        <v/>
      </c>
      <c r="E2070" s="189" t="str">
        <f t="shared" si="65"/>
        <v/>
      </c>
      <c r="F2070" s="189" t="str">
        <f>IF(ISNA(VLOOKUP(D2070,'Standard Smelter Names'!$B$3:$E$187,4,FALSE)),"",VLOOKUP(D2070,'Standard Smelter Names'!$B$3:$E$187,4,FALSE))</f>
        <v/>
      </c>
      <c r="G2070" s="189"/>
      <c r="H2070" s="189"/>
      <c r="I2070" s="189"/>
      <c r="J2070" s="189"/>
      <c r="K2070" s="189"/>
      <c r="L2070" s="189"/>
      <c r="M2070" s="189"/>
      <c r="N2070" s="189"/>
      <c r="O2070" s="211"/>
      <c r="P2070" s="210"/>
    </row>
    <row r="2071" spans="2:16" s="191" customFormat="1" ht="15.75" x14ac:dyDescent="0.25">
      <c r="B2071" s="189"/>
      <c r="C2071" s="190"/>
      <c r="D2071" s="190" t="str">
        <f t="shared" si="64"/>
        <v/>
      </c>
      <c r="E2071" s="189" t="str">
        <f t="shared" si="65"/>
        <v/>
      </c>
      <c r="F2071" s="189" t="str">
        <f>IF(ISNA(VLOOKUP(D2071,'Standard Smelter Names'!$B$3:$E$187,4,FALSE)),"",VLOOKUP(D2071,'Standard Smelter Names'!$B$3:$E$187,4,FALSE))</f>
        <v/>
      </c>
      <c r="G2071" s="189"/>
      <c r="H2071" s="189"/>
      <c r="I2071" s="189"/>
      <c r="J2071" s="189"/>
      <c r="K2071" s="189"/>
      <c r="L2071" s="189"/>
      <c r="M2071" s="189"/>
      <c r="N2071" s="189"/>
      <c r="O2071" s="211"/>
      <c r="P2071" s="210"/>
    </row>
    <row r="2072" spans="2:16" s="191" customFormat="1" ht="15.75" x14ac:dyDescent="0.25">
      <c r="B2072" s="189"/>
      <c r="C2072" s="190"/>
      <c r="D2072" s="190" t="str">
        <f t="shared" si="64"/>
        <v/>
      </c>
      <c r="E2072" s="189" t="str">
        <f t="shared" si="65"/>
        <v/>
      </c>
      <c r="F2072" s="189" t="str">
        <f>IF(ISNA(VLOOKUP(D2072,'Standard Smelter Names'!$B$3:$E$187,4,FALSE)),"",VLOOKUP(D2072,'Standard Smelter Names'!$B$3:$E$187,4,FALSE))</f>
        <v/>
      </c>
      <c r="G2072" s="189"/>
      <c r="H2072" s="189"/>
      <c r="I2072" s="189"/>
      <c r="J2072" s="189"/>
      <c r="K2072" s="189"/>
      <c r="L2072" s="189"/>
      <c r="M2072" s="189"/>
      <c r="N2072" s="189"/>
      <c r="O2072" s="211"/>
      <c r="P2072" s="210"/>
    </row>
    <row r="2073" spans="2:16" s="191" customFormat="1" ht="15.75" x14ac:dyDescent="0.25">
      <c r="B2073" s="189"/>
      <c r="C2073" s="190"/>
      <c r="D2073" s="190" t="str">
        <f t="shared" si="64"/>
        <v/>
      </c>
      <c r="E2073" s="189" t="str">
        <f t="shared" si="65"/>
        <v/>
      </c>
      <c r="F2073" s="189" t="str">
        <f>IF(ISNA(VLOOKUP(D2073,'Standard Smelter Names'!$B$3:$E$187,4,FALSE)),"",VLOOKUP(D2073,'Standard Smelter Names'!$B$3:$E$187,4,FALSE))</f>
        <v/>
      </c>
      <c r="G2073" s="189"/>
      <c r="H2073" s="189"/>
      <c r="I2073" s="189"/>
      <c r="J2073" s="189"/>
      <c r="K2073" s="189"/>
      <c r="L2073" s="189"/>
      <c r="M2073" s="189"/>
      <c r="N2073" s="189"/>
      <c r="O2073" s="211"/>
      <c r="P2073" s="210"/>
    </row>
    <row r="2074" spans="2:16" s="191" customFormat="1" ht="15.75" x14ac:dyDescent="0.25">
      <c r="B2074" s="189"/>
      <c r="C2074" s="190"/>
      <c r="D2074" s="190" t="str">
        <f t="shared" si="64"/>
        <v/>
      </c>
      <c r="E2074" s="189" t="str">
        <f t="shared" si="65"/>
        <v/>
      </c>
      <c r="F2074" s="189" t="str">
        <f>IF(ISNA(VLOOKUP(D2074,'Standard Smelter Names'!$B$3:$E$187,4,FALSE)),"",VLOOKUP(D2074,'Standard Smelter Names'!$B$3:$E$187,4,FALSE))</f>
        <v/>
      </c>
      <c r="G2074" s="189"/>
      <c r="H2074" s="189"/>
      <c r="I2074" s="189"/>
      <c r="J2074" s="189"/>
      <c r="K2074" s="189"/>
      <c r="L2074" s="189"/>
      <c r="M2074" s="189"/>
      <c r="N2074" s="189"/>
      <c r="O2074" s="211"/>
      <c r="P2074" s="210"/>
    </row>
    <row r="2075" spans="2:16" s="191" customFormat="1" ht="15.75" x14ac:dyDescent="0.25">
      <c r="B2075" s="189"/>
      <c r="C2075" s="190"/>
      <c r="D2075" s="190" t="str">
        <f t="shared" si="64"/>
        <v/>
      </c>
      <c r="E2075" s="189" t="str">
        <f t="shared" si="65"/>
        <v/>
      </c>
      <c r="F2075" s="189" t="str">
        <f>IF(ISNA(VLOOKUP(D2075,'Standard Smelter Names'!$B$3:$E$187,4,FALSE)),"",VLOOKUP(D2075,'Standard Smelter Names'!$B$3:$E$187,4,FALSE))</f>
        <v/>
      </c>
      <c r="G2075" s="189"/>
      <c r="H2075" s="189"/>
      <c r="I2075" s="189"/>
      <c r="J2075" s="189"/>
      <c r="K2075" s="189"/>
      <c r="L2075" s="189"/>
      <c r="M2075" s="189"/>
      <c r="N2075" s="189"/>
      <c r="O2075" s="211"/>
      <c r="P2075" s="210"/>
    </row>
    <row r="2076" spans="2:16" s="191" customFormat="1" ht="15.75" x14ac:dyDescent="0.25">
      <c r="B2076" s="189"/>
      <c r="C2076" s="190"/>
      <c r="D2076" s="190" t="str">
        <f t="shared" si="64"/>
        <v/>
      </c>
      <c r="E2076" s="189" t="str">
        <f t="shared" si="65"/>
        <v/>
      </c>
      <c r="F2076" s="189" t="str">
        <f>IF(ISNA(VLOOKUP(D2076,'Standard Smelter Names'!$B$3:$E$187,4,FALSE)),"",VLOOKUP(D2076,'Standard Smelter Names'!$B$3:$E$187,4,FALSE))</f>
        <v/>
      </c>
      <c r="G2076" s="189"/>
      <c r="H2076" s="189"/>
      <c r="I2076" s="189"/>
      <c r="J2076" s="189"/>
      <c r="K2076" s="189"/>
      <c r="L2076" s="189"/>
      <c r="M2076" s="189"/>
      <c r="N2076" s="189"/>
      <c r="O2076" s="211"/>
      <c r="P2076" s="210"/>
    </row>
    <row r="2077" spans="2:16" s="191" customFormat="1" ht="15.75" x14ac:dyDescent="0.25">
      <c r="B2077" s="189"/>
      <c r="C2077" s="190"/>
      <c r="D2077" s="190" t="str">
        <f t="shared" si="64"/>
        <v/>
      </c>
      <c r="E2077" s="189" t="str">
        <f t="shared" si="65"/>
        <v/>
      </c>
      <c r="F2077" s="189" t="str">
        <f>IF(ISNA(VLOOKUP(D2077,'Standard Smelter Names'!$B$3:$E$187,4,FALSE)),"",VLOOKUP(D2077,'Standard Smelter Names'!$B$3:$E$187,4,FALSE))</f>
        <v/>
      </c>
      <c r="G2077" s="189"/>
      <c r="H2077" s="189"/>
      <c r="I2077" s="189"/>
      <c r="J2077" s="189"/>
      <c r="K2077" s="189"/>
      <c r="L2077" s="189"/>
      <c r="M2077" s="189"/>
      <c r="N2077" s="189"/>
      <c r="O2077" s="211"/>
      <c r="P2077" s="210"/>
    </row>
    <row r="2078" spans="2:16" s="191" customFormat="1" ht="15.75" x14ac:dyDescent="0.25">
      <c r="B2078" s="189"/>
      <c r="C2078" s="190"/>
      <c r="D2078" s="190" t="str">
        <f t="shared" si="64"/>
        <v/>
      </c>
      <c r="E2078" s="189" t="str">
        <f t="shared" si="65"/>
        <v/>
      </c>
      <c r="F2078" s="189" t="str">
        <f>IF(ISNA(VLOOKUP(D2078,'Standard Smelter Names'!$B$3:$E$187,4,FALSE)),"",VLOOKUP(D2078,'Standard Smelter Names'!$B$3:$E$187,4,FALSE))</f>
        <v/>
      </c>
      <c r="G2078" s="189"/>
      <c r="H2078" s="189"/>
      <c r="I2078" s="189"/>
      <c r="J2078" s="189"/>
      <c r="K2078" s="189"/>
      <c r="L2078" s="189"/>
      <c r="M2078" s="189"/>
      <c r="N2078" s="189"/>
      <c r="O2078" s="211"/>
      <c r="P2078" s="210"/>
    </row>
    <row r="2079" spans="2:16" s="191" customFormat="1" ht="15.75" x14ac:dyDescent="0.25">
      <c r="B2079" s="189"/>
      <c r="C2079" s="190"/>
      <c r="D2079" s="190" t="str">
        <f t="shared" si="64"/>
        <v/>
      </c>
      <c r="E2079" s="189" t="str">
        <f t="shared" si="65"/>
        <v/>
      </c>
      <c r="F2079" s="189" t="str">
        <f>IF(ISNA(VLOOKUP(D2079,'Standard Smelter Names'!$B$3:$E$187,4,FALSE)),"",VLOOKUP(D2079,'Standard Smelter Names'!$B$3:$E$187,4,FALSE))</f>
        <v/>
      </c>
      <c r="G2079" s="189"/>
      <c r="H2079" s="189"/>
      <c r="I2079" s="189"/>
      <c r="J2079" s="189"/>
      <c r="K2079" s="189"/>
      <c r="L2079" s="189"/>
      <c r="M2079" s="189"/>
      <c r="N2079" s="189"/>
      <c r="O2079" s="211"/>
      <c r="P2079" s="210"/>
    </row>
    <row r="2080" spans="2:16" s="191" customFormat="1" ht="15.75" x14ac:dyDescent="0.25">
      <c r="B2080" s="189"/>
      <c r="C2080" s="190"/>
      <c r="D2080" s="190" t="str">
        <f t="shared" si="64"/>
        <v/>
      </c>
      <c r="E2080" s="189" t="str">
        <f t="shared" si="65"/>
        <v/>
      </c>
      <c r="F2080" s="189" t="str">
        <f>IF(ISNA(VLOOKUP(D2080,'Standard Smelter Names'!$B$3:$E$187,4,FALSE)),"",VLOOKUP(D2080,'Standard Smelter Names'!$B$3:$E$187,4,FALSE))</f>
        <v/>
      </c>
      <c r="G2080" s="189"/>
      <c r="H2080" s="189"/>
      <c r="I2080" s="189"/>
      <c r="J2080" s="189"/>
      <c r="K2080" s="189"/>
      <c r="L2080" s="189"/>
      <c r="M2080" s="189"/>
      <c r="N2080" s="189"/>
      <c r="O2080" s="211"/>
      <c r="P2080" s="210"/>
    </row>
    <row r="2081" spans="2:16" s="191" customFormat="1" ht="15.75" x14ac:dyDescent="0.25">
      <c r="B2081" s="189"/>
      <c r="C2081" s="190"/>
      <c r="D2081" s="190" t="str">
        <f t="shared" si="64"/>
        <v/>
      </c>
      <c r="E2081" s="189" t="str">
        <f t="shared" si="65"/>
        <v/>
      </c>
      <c r="F2081" s="189" t="str">
        <f>IF(ISNA(VLOOKUP(D2081,'Standard Smelter Names'!$B$3:$E$187,4,FALSE)),"",VLOOKUP(D2081,'Standard Smelter Names'!$B$3:$E$187,4,FALSE))</f>
        <v/>
      </c>
      <c r="G2081" s="189"/>
      <c r="H2081" s="189"/>
      <c r="I2081" s="189"/>
      <c r="J2081" s="189"/>
      <c r="K2081" s="189"/>
      <c r="L2081" s="189"/>
      <c r="M2081" s="189"/>
      <c r="N2081" s="189"/>
      <c r="O2081" s="211"/>
      <c r="P2081" s="210"/>
    </row>
    <row r="2082" spans="2:16" s="191" customFormat="1" ht="15.75" x14ac:dyDescent="0.25">
      <c r="B2082" s="189"/>
      <c r="C2082" s="190"/>
      <c r="D2082" s="190" t="str">
        <f t="shared" si="64"/>
        <v/>
      </c>
      <c r="E2082" s="189" t="str">
        <f t="shared" si="65"/>
        <v/>
      </c>
      <c r="F2082" s="189" t="str">
        <f>IF(ISNA(VLOOKUP(D2082,'Standard Smelter Names'!$B$3:$E$187,4,FALSE)),"",VLOOKUP(D2082,'Standard Smelter Names'!$B$3:$E$187,4,FALSE))</f>
        <v/>
      </c>
      <c r="G2082" s="189"/>
      <c r="H2082" s="189"/>
      <c r="I2082" s="189"/>
      <c r="J2082" s="189"/>
      <c r="K2082" s="189"/>
      <c r="L2082" s="189"/>
      <c r="M2082" s="189"/>
      <c r="N2082" s="189"/>
      <c r="O2082" s="211"/>
      <c r="P2082" s="210"/>
    </row>
    <row r="2083" spans="2:16" s="191" customFormat="1" ht="15.75" x14ac:dyDescent="0.25">
      <c r="B2083" s="189"/>
      <c r="C2083" s="190"/>
      <c r="D2083" s="190" t="str">
        <f t="shared" si="64"/>
        <v/>
      </c>
      <c r="E2083" s="189" t="str">
        <f t="shared" si="65"/>
        <v/>
      </c>
      <c r="F2083" s="189" t="str">
        <f>IF(ISNA(VLOOKUP(D2083,'Standard Smelter Names'!$B$3:$E$187,4,FALSE)),"",VLOOKUP(D2083,'Standard Smelter Names'!$B$3:$E$187,4,FALSE))</f>
        <v/>
      </c>
      <c r="G2083" s="189"/>
      <c r="H2083" s="189"/>
      <c r="I2083" s="189"/>
      <c r="J2083" s="189"/>
      <c r="K2083" s="189"/>
      <c r="L2083" s="189"/>
      <c r="M2083" s="189"/>
      <c r="N2083" s="189"/>
      <c r="O2083" s="211"/>
      <c r="P2083" s="210"/>
    </row>
    <row r="2084" spans="2:16" s="191" customFormat="1" ht="15.75" x14ac:dyDescent="0.25">
      <c r="B2084" s="189"/>
      <c r="C2084" s="190"/>
      <c r="D2084" s="190" t="str">
        <f t="shared" si="64"/>
        <v/>
      </c>
      <c r="E2084" s="189" t="str">
        <f t="shared" si="65"/>
        <v/>
      </c>
      <c r="F2084" s="189" t="str">
        <f>IF(ISNA(VLOOKUP(D2084,'Standard Smelter Names'!$B$3:$E$187,4,FALSE)),"",VLOOKUP(D2084,'Standard Smelter Names'!$B$3:$E$187,4,FALSE))</f>
        <v/>
      </c>
      <c r="G2084" s="189"/>
      <c r="H2084" s="189"/>
      <c r="I2084" s="189"/>
      <c r="J2084" s="189"/>
      <c r="K2084" s="189"/>
      <c r="L2084" s="189"/>
      <c r="M2084" s="189"/>
      <c r="N2084" s="189"/>
      <c r="O2084" s="211"/>
      <c r="P2084" s="210"/>
    </row>
    <row r="2085" spans="2:16" s="191" customFormat="1" ht="15.75" x14ac:dyDescent="0.25">
      <c r="B2085" s="189"/>
      <c r="C2085" s="190"/>
      <c r="D2085" s="190" t="str">
        <f t="shared" si="64"/>
        <v/>
      </c>
      <c r="E2085" s="189" t="str">
        <f t="shared" si="65"/>
        <v/>
      </c>
      <c r="F2085" s="189" t="str">
        <f>IF(ISNA(VLOOKUP(D2085,'Standard Smelter Names'!$B$3:$E$187,4,FALSE)),"",VLOOKUP(D2085,'Standard Smelter Names'!$B$3:$E$187,4,FALSE))</f>
        <v/>
      </c>
      <c r="G2085" s="189"/>
      <c r="H2085" s="189"/>
      <c r="I2085" s="189"/>
      <c r="J2085" s="189"/>
      <c r="K2085" s="189"/>
      <c r="L2085" s="189"/>
      <c r="M2085" s="189"/>
      <c r="N2085" s="189"/>
      <c r="O2085" s="211"/>
      <c r="P2085" s="210"/>
    </row>
    <row r="2086" spans="2:16" s="191" customFormat="1" ht="15.75" x14ac:dyDescent="0.25">
      <c r="B2086" s="189"/>
      <c r="C2086" s="190"/>
      <c r="D2086" s="190" t="str">
        <f t="shared" si="64"/>
        <v/>
      </c>
      <c r="E2086" s="189" t="str">
        <f t="shared" si="65"/>
        <v/>
      </c>
      <c r="F2086" s="189" t="str">
        <f>IF(ISNA(VLOOKUP(D2086,'Standard Smelter Names'!$B$3:$E$187,4,FALSE)),"",VLOOKUP(D2086,'Standard Smelter Names'!$B$3:$E$187,4,FALSE))</f>
        <v/>
      </c>
      <c r="G2086" s="189"/>
      <c r="H2086" s="189"/>
      <c r="I2086" s="189"/>
      <c r="J2086" s="189"/>
      <c r="K2086" s="189"/>
      <c r="L2086" s="189"/>
      <c r="M2086" s="189"/>
      <c r="N2086" s="189"/>
      <c r="O2086" s="211"/>
      <c r="P2086" s="210"/>
    </row>
    <row r="2087" spans="2:16" s="191" customFormat="1" ht="15.75" x14ac:dyDescent="0.25">
      <c r="B2087" s="189"/>
      <c r="C2087" s="190"/>
      <c r="D2087" s="190" t="str">
        <f t="shared" si="64"/>
        <v/>
      </c>
      <c r="E2087" s="189" t="str">
        <f t="shared" si="65"/>
        <v/>
      </c>
      <c r="F2087" s="189" t="str">
        <f>IF(ISNA(VLOOKUP(D2087,'Standard Smelter Names'!$B$3:$E$187,4,FALSE)),"",VLOOKUP(D2087,'Standard Smelter Names'!$B$3:$E$187,4,FALSE))</f>
        <v/>
      </c>
      <c r="G2087" s="189"/>
      <c r="H2087" s="189"/>
      <c r="I2087" s="189"/>
      <c r="J2087" s="189"/>
      <c r="K2087" s="189"/>
      <c r="L2087" s="189"/>
      <c r="M2087" s="189"/>
      <c r="N2087" s="189"/>
      <c r="O2087" s="211"/>
      <c r="P2087" s="210"/>
    </row>
    <row r="2088" spans="2:16" s="191" customFormat="1" ht="15.75" x14ac:dyDescent="0.25">
      <c r="B2088" s="189"/>
      <c r="C2088" s="190"/>
      <c r="D2088" s="190" t="str">
        <f t="shared" si="64"/>
        <v/>
      </c>
      <c r="E2088" s="189" t="str">
        <f t="shared" si="65"/>
        <v/>
      </c>
      <c r="F2088" s="189" t="str">
        <f>IF(ISNA(VLOOKUP(D2088,'Standard Smelter Names'!$B$3:$E$187,4,FALSE)),"",VLOOKUP(D2088,'Standard Smelter Names'!$B$3:$E$187,4,FALSE))</f>
        <v/>
      </c>
      <c r="G2088" s="189"/>
      <c r="H2088" s="189"/>
      <c r="I2088" s="189"/>
      <c r="J2088" s="189"/>
      <c r="K2088" s="189"/>
      <c r="L2088" s="189"/>
      <c r="M2088" s="189"/>
      <c r="N2088" s="189"/>
      <c r="O2088" s="211"/>
      <c r="P2088" s="210"/>
    </row>
    <row r="2089" spans="2:16" s="191" customFormat="1" ht="15.75" x14ac:dyDescent="0.25">
      <c r="B2089" s="189"/>
      <c r="C2089" s="190"/>
      <c r="D2089" s="190" t="str">
        <f t="shared" si="64"/>
        <v/>
      </c>
      <c r="E2089" s="189" t="str">
        <f t="shared" si="65"/>
        <v/>
      </c>
      <c r="F2089" s="189" t="str">
        <f>IF(ISNA(VLOOKUP(D2089,'Standard Smelter Names'!$B$3:$E$187,4,FALSE)),"",VLOOKUP(D2089,'Standard Smelter Names'!$B$3:$E$187,4,FALSE))</f>
        <v/>
      </c>
      <c r="G2089" s="189"/>
      <c r="H2089" s="189"/>
      <c r="I2089" s="189"/>
      <c r="J2089" s="189"/>
      <c r="K2089" s="189"/>
      <c r="L2089" s="189"/>
      <c r="M2089" s="189"/>
      <c r="N2089" s="189"/>
      <c r="O2089" s="211"/>
      <c r="P2089" s="210"/>
    </row>
    <row r="2090" spans="2:16" s="191" customFormat="1" ht="15.75" x14ac:dyDescent="0.25">
      <c r="B2090" s="189"/>
      <c r="C2090" s="190"/>
      <c r="D2090" s="190" t="str">
        <f t="shared" si="64"/>
        <v/>
      </c>
      <c r="E2090" s="189" t="str">
        <f t="shared" si="65"/>
        <v/>
      </c>
      <c r="F2090" s="189" t="str">
        <f>IF(ISNA(VLOOKUP(D2090,'Standard Smelter Names'!$B$3:$E$187,4,FALSE)),"",VLOOKUP(D2090,'Standard Smelter Names'!$B$3:$E$187,4,FALSE))</f>
        <v/>
      </c>
      <c r="G2090" s="189"/>
      <c r="H2090" s="189"/>
      <c r="I2090" s="189"/>
      <c r="J2090" s="189"/>
      <c r="K2090" s="189"/>
      <c r="L2090" s="189"/>
      <c r="M2090" s="189"/>
      <c r="N2090" s="189"/>
      <c r="O2090" s="211"/>
      <c r="P2090" s="210"/>
    </row>
    <row r="2091" spans="2:16" s="191" customFormat="1" ht="15.75" x14ac:dyDescent="0.25">
      <c r="B2091" s="189"/>
      <c r="C2091" s="190"/>
      <c r="D2091" s="190" t="str">
        <f t="shared" si="64"/>
        <v/>
      </c>
      <c r="E2091" s="189" t="str">
        <f t="shared" si="65"/>
        <v/>
      </c>
      <c r="F2091" s="189" t="str">
        <f>IF(ISNA(VLOOKUP(D2091,'Standard Smelter Names'!$B$3:$E$187,4,FALSE)),"",VLOOKUP(D2091,'Standard Smelter Names'!$B$3:$E$187,4,FALSE))</f>
        <v/>
      </c>
      <c r="G2091" s="189"/>
      <c r="H2091" s="189"/>
      <c r="I2091" s="189"/>
      <c r="J2091" s="189"/>
      <c r="K2091" s="189"/>
      <c r="L2091" s="189"/>
      <c r="M2091" s="189"/>
      <c r="N2091" s="189"/>
      <c r="O2091" s="211"/>
      <c r="P2091" s="210"/>
    </row>
    <row r="2092" spans="2:16" s="191" customFormat="1" ht="15.75" x14ac:dyDescent="0.25">
      <c r="B2092" s="189"/>
      <c r="C2092" s="190"/>
      <c r="D2092" s="190" t="str">
        <f t="shared" si="64"/>
        <v/>
      </c>
      <c r="E2092" s="189" t="str">
        <f t="shared" si="65"/>
        <v/>
      </c>
      <c r="F2092" s="189" t="str">
        <f>IF(ISNA(VLOOKUP(D2092,'Standard Smelter Names'!$B$3:$E$187,4,FALSE)),"",VLOOKUP(D2092,'Standard Smelter Names'!$B$3:$E$187,4,FALSE))</f>
        <v/>
      </c>
      <c r="G2092" s="189"/>
      <c r="H2092" s="189"/>
      <c r="I2092" s="189"/>
      <c r="J2092" s="189"/>
      <c r="K2092" s="189"/>
      <c r="L2092" s="189"/>
      <c r="M2092" s="189"/>
      <c r="N2092" s="189"/>
      <c r="O2092" s="211"/>
      <c r="P2092" s="210"/>
    </row>
    <row r="2093" spans="2:16" s="191" customFormat="1" ht="15.75" x14ac:dyDescent="0.25">
      <c r="B2093" s="189"/>
      <c r="C2093" s="190"/>
      <c r="D2093" s="190" t="str">
        <f t="shared" si="64"/>
        <v/>
      </c>
      <c r="E2093" s="189" t="str">
        <f t="shared" si="65"/>
        <v/>
      </c>
      <c r="F2093" s="189" t="str">
        <f>IF(ISNA(VLOOKUP(D2093,'Standard Smelter Names'!$B$3:$E$187,4,FALSE)),"",VLOOKUP(D2093,'Standard Smelter Names'!$B$3:$E$187,4,FALSE))</f>
        <v/>
      </c>
      <c r="G2093" s="189"/>
      <c r="H2093" s="189"/>
      <c r="I2093" s="189"/>
      <c r="J2093" s="189"/>
      <c r="K2093" s="189"/>
      <c r="L2093" s="189"/>
      <c r="M2093" s="189"/>
      <c r="N2093" s="189"/>
      <c r="O2093" s="211"/>
      <c r="P2093" s="210"/>
    </row>
    <row r="2094" spans="2:16" s="191" customFormat="1" ht="15.75" x14ac:dyDescent="0.25">
      <c r="B2094" s="189"/>
      <c r="C2094" s="190"/>
      <c r="D2094" s="190" t="str">
        <f t="shared" si="64"/>
        <v/>
      </c>
      <c r="E2094" s="189" t="str">
        <f t="shared" si="65"/>
        <v/>
      </c>
      <c r="F2094" s="189" t="str">
        <f>IF(ISNA(VLOOKUP(D2094,'Standard Smelter Names'!$B$3:$E$187,4,FALSE)),"",VLOOKUP(D2094,'Standard Smelter Names'!$B$3:$E$187,4,FALSE))</f>
        <v/>
      </c>
      <c r="G2094" s="189"/>
      <c r="H2094" s="189"/>
      <c r="I2094" s="189"/>
      <c r="J2094" s="189"/>
      <c r="K2094" s="189"/>
      <c r="L2094" s="189"/>
      <c r="M2094" s="189"/>
      <c r="N2094" s="189"/>
      <c r="O2094" s="211"/>
      <c r="P2094" s="210"/>
    </row>
    <row r="2095" spans="2:16" s="191" customFormat="1" ht="15.75" x14ac:dyDescent="0.25">
      <c r="B2095" s="189"/>
      <c r="C2095" s="190"/>
      <c r="D2095" s="190" t="str">
        <f t="shared" si="64"/>
        <v/>
      </c>
      <c r="E2095" s="189" t="str">
        <f t="shared" si="65"/>
        <v/>
      </c>
      <c r="F2095" s="189" t="str">
        <f>IF(ISNA(VLOOKUP(D2095,'Standard Smelter Names'!$B$3:$E$187,4,FALSE)),"",VLOOKUP(D2095,'Standard Smelter Names'!$B$3:$E$187,4,FALSE))</f>
        <v/>
      </c>
      <c r="G2095" s="189"/>
      <c r="H2095" s="189"/>
      <c r="I2095" s="189"/>
      <c r="J2095" s="189"/>
      <c r="K2095" s="189"/>
      <c r="L2095" s="189"/>
      <c r="M2095" s="189"/>
      <c r="N2095" s="189"/>
      <c r="O2095" s="211"/>
      <c r="P2095" s="210"/>
    </row>
    <row r="2096" spans="2:16" s="191" customFormat="1" ht="15.75" x14ac:dyDescent="0.25">
      <c r="B2096" s="189"/>
      <c r="C2096" s="190"/>
      <c r="D2096" s="190" t="str">
        <f t="shared" si="64"/>
        <v/>
      </c>
      <c r="E2096" s="189" t="str">
        <f t="shared" si="65"/>
        <v/>
      </c>
      <c r="F2096" s="189" t="str">
        <f>IF(ISNA(VLOOKUP(D2096,'Standard Smelter Names'!$B$3:$E$187,4,FALSE)),"",VLOOKUP(D2096,'Standard Smelter Names'!$B$3:$E$187,4,FALSE))</f>
        <v/>
      </c>
      <c r="G2096" s="189"/>
      <c r="H2096" s="189"/>
      <c r="I2096" s="189"/>
      <c r="J2096" s="189"/>
      <c r="K2096" s="189"/>
      <c r="L2096" s="189"/>
      <c r="M2096" s="189"/>
      <c r="N2096" s="189"/>
      <c r="O2096" s="211"/>
      <c r="P2096" s="210"/>
    </row>
    <row r="2097" spans="2:16" s="191" customFormat="1" ht="15.75" x14ac:dyDescent="0.25">
      <c r="B2097" s="189"/>
      <c r="C2097" s="190"/>
      <c r="D2097" s="190" t="str">
        <f t="shared" si="64"/>
        <v/>
      </c>
      <c r="E2097" s="189" t="str">
        <f t="shared" si="65"/>
        <v/>
      </c>
      <c r="F2097" s="189" t="str">
        <f>IF(ISNA(VLOOKUP(D2097,'Standard Smelter Names'!$B$3:$E$187,4,FALSE)),"",VLOOKUP(D2097,'Standard Smelter Names'!$B$3:$E$187,4,FALSE))</f>
        <v/>
      </c>
      <c r="G2097" s="189"/>
      <c r="H2097" s="189"/>
      <c r="I2097" s="189"/>
      <c r="J2097" s="189"/>
      <c r="K2097" s="189"/>
      <c r="L2097" s="189"/>
      <c r="M2097" s="189"/>
      <c r="N2097" s="189"/>
      <c r="O2097" s="211"/>
      <c r="P2097" s="210"/>
    </row>
    <row r="2098" spans="2:16" s="191" customFormat="1" ht="15.75" x14ac:dyDescent="0.25">
      <c r="B2098" s="189"/>
      <c r="C2098" s="190"/>
      <c r="D2098" s="190" t="str">
        <f t="shared" si="64"/>
        <v/>
      </c>
      <c r="E2098" s="189" t="str">
        <f t="shared" si="65"/>
        <v/>
      </c>
      <c r="F2098" s="189" t="str">
        <f>IF(ISNA(VLOOKUP(D2098,'Standard Smelter Names'!$B$3:$E$187,4,FALSE)),"",VLOOKUP(D2098,'Standard Smelter Names'!$B$3:$E$187,4,FALSE))</f>
        <v/>
      </c>
      <c r="G2098" s="189"/>
      <c r="H2098" s="189"/>
      <c r="I2098" s="189"/>
      <c r="J2098" s="189"/>
      <c r="K2098" s="189"/>
      <c r="L2098" s="189"/>
      <c r="M2098" s="189"/>
      <c r="N2098" s="189"/>
      <c r="O2098" s="211"/>
      <c r="P2098" s="210"/>
    </row>
    <row r="2099" spans="2:16" s="191" customFormat="1" ht="15.75" x14ac:dyDescent="0.25">
      <c r="B2099" s="189"/>
      <c r="C2099" s="190"/>
      <c r="D2099" s="190" t="str">
        <f t="shared" si="64"/>
        <v/>
      </c>
      <c r="E2099" s="189" t="str">
        <f t="shared" si="65"/>
        <v/>
      </c>
      <c r="F2099" s="189" t="str">
        <f>IF(ISNA(VLOOKUP(D2099,'Standard Smelter Names'!$B$3:$E$187,4,FALSE)),"",VLOOKUP(D2099,'Standard Smelter Names'!$B$3:$E$187,4,FALSE))</f>
        <v/>
      </c>
      <c r="G2099" s="189"/>
      <c r="H2099" s="189"/>
      <c r="I2099" s="189"/>
      <c r="J2099" s="189"/>
      <c r="K2099" s="189"/>
      <c r="L2099" s="189"/>
      <c r="M2099" s="189"/>
      <c r="N2099" s="189"/>
      <c r="O2099" s="211"/>
      <c r="P2099" s="210"/>
    </row>
    <row r="2100" spans="2:16" s="191" customFormat="1" ht="15.75" x14ac:dyDescent="0.25">
      <c r="B2100" s="189"/>
      <c r="C2100" s="190"/>
      <c r="D2100" s="190" t="str">
        <f t="shared" si="64"/>
        <v/>
      </c>
      <c r="E2100" s="189" t="str">
        <f t="shared" si="65"/>
        <v/>
      </c>
      <c r="F2100" s="189" t="str">
        <f>IF(ISNA(VLOOKUP(D2100,'Standard Smelter Names'!$B$3:$E$187,4,FALSE)),"",VLOOKUP(D2100,'Standard Smelter Names'!$B$3:$E$187,4,FALSE))</f>
        <v/>
      </c>
      <c r="G2100" s="189"/>
      <c r="H2100" s="189"/>
      <c r="I2100" s="189"/>
      <c r="J2100" s="189"/>
      <c r="K2100" s="189"/>
      <c r="L2100" s="189"/>
      <c r="M2100" s="189"/>
      <c r="N2100" s="189"/>
      <c r="O2100" s="211"/>
      <c r="P2100" s="210"/>
    </row>
    <row r="2101" spans="2:16" s="191" customFormat="1" ht="15.75" x14ac:dyDescent="0.25">
      <c r="B2101" s="189"/>
      <c r="C2101" s="190"/>
      <c r="D2101" s="190" t="str">
        <f t="shared" si="64"/>
        <v/>
      </c>
      <c r="E2101" s="189" t="str">
        <f t="shared" si="65"/>
        <v/>
      </c>
      <c r="F2101" s="189" t="str">
        <f>IF(ISNA(VLOOKUP(D2101,'Standard Smelter Names'!$B$3:$E$187,4,FALSE)),"",VLOOKUP(D2101,'Standard Smelter Names'!$B$3:$E$187,4,FALSE))</f>
        <v/>
      </c>
      <c r="G2101" s="189"/>
      <c r="H2101" s="189"/>
      <c r="I2101" s="189"/>
      <c r="J2101" s="189"/>
      <c r="K2101" s="189"/>
      <c r="L2101" s="189"/>
      <c r="M2101" s="189"/>
      <c r="N2101" s="189"/>
      <c r="O2101" s="211"/>
      <c r="P2101" s="210"/>
    </row>
    <row r="2102" spans="2:16" s="191" customFormat="1" ht="15.75" x14ac:dyDescent="0.25">
      <c r="B2102" s="189"/>
      <c r="C2102" s="190"/>
      <c r="D2102" s="190" t="str">
        <f t="shared" si="64"/>
        <v/>
      </c>
      <c r="E2102" s="189" t="str">
        <f t="shared" si="65"/>
        <v/>
      </c>
      <c r="F2102" s="189" t="str">
        <f>IF(ISNA(VLOOKUP(D2102,'Standard Smelter Names'!$B$3:$E$187,4,FALSE)),"",VLOOKUP(D2102,'Standard Smelter Names'!$B$3:$E$187,4,FALSE))</f>
        <v/>
      </c>
      <c r="G2102" s="189"/>
      <c r="H2102" s="189"/>
      <c r="I2102" s="189"/>
      <c r="J2102" s="189"/>
      <c r="K2102" s="189"/>
      <c r="L2102" s="189"/>
      <c r="M2102" s="189"/>
      <c r="N2102" s="189"/>
      <c r="O2102" s="211"/>
      <c r="P2102" s="210"/>
    </row>
    <row r="2103" spans="2:16" s="191" customFormat="1" ht="15.75" x14ac:dyDescent="0.25">
      <c r="B2103" s="189"/>
      <c r="C2103" s="190"/>
      <c r="D2103" s="190" t="str">
        <f t="shared" si="64"/>
        <v/>
      </c>
      <c r="E2103" s="189" t="str">
        <f t="shared" si="65"/>
        <v/>
      </c>
      <c r="F2103" s="189" t="str">
        <f>IF(ISNA(VLOOKUP(D2103,'Standard Smelter Names'!$B$3:$E$187,4,FALSE)),"",VLOOKUP(D2103,'Standard Smelter Names'!$B$3:$E$187,4,FALSE))</f>
        <v/>
      </c>
      <c r="G2103" s="189"/>
      <c r="H2103" s="189"/>
      <c r="I2103" s="189"/>
      <c r="J2103" s="189"/>
      <c r="K2103" s="189"/>
      <c r="L2103" s="189"/>
      <c r="M2103" s="189"/>
      <c r="N2103" s="189"/>
      <c r="O2103" s="211"/>
      <c r="P2103" s="210"/>
    </row>
    <row r="2104" spans="2:16" s="191" customFormat="1" ht="15.75" x14ac:dyDescent="0.25">
      <c r="B2104" s="189"/>
      <c r="C2104" s="190"/>
      <c r="D2104" s="190" t="str">
        <f t="shared" si="64"/>
        <v/>
      </c>
      <c r="E2104" s="189" t="str">
        <f t="shared" si="65"/>
        <v/>
      </c>
      <c r="F2104" s="189" t="str">
        <f>IF(ISNA(VLOOKUP(D2104,'Standard Smelter Names'!$B$3:$E$187,4,FALSE)),"",VLOOKUP(D2104,'Standard Smelter Names'!$B$3:$E$187,4,FALSE))</f>
        <v/>
      </c>
      <c r="G2104" s="189"/>
      <c r="H2104" s="189"/>
      <c r="I2104" s="189"/>
      <c r="J2104" s="189"/>
      <c r="K2104" s="189"/>
      <c r="L2104" s="189"/>
      <c r="M2104" s="189"/>
      <c r="N2104" s="189"/>
      <c r="O2104" s="211"/>
      <c r="P2104" s="210"/>
    </row>
    <row r="2105" spans="2:16" s="191" customFormat="1" ht="15.75" x14ac:dyDescent="0.25">
      <c r="B2105" s="189"/>
      <c r="C2105" s="190"/>
      <c r="D2105" s="190" t="str">
        <f t="shared" si="64"/>
        <v/>
      </c>
      <c r="E2105" s="189" t="str">
        <f t="shared" si="65"/>
        <v/>
      </c>
      <c r="F2105" s="189" t="str">
        <f>IF(ISNA(VLOOKUP(D2105,'Standard Smelter Names'!$B$3:$E$187,4,FALSE)),"",VLOOKUP(D2105,'Standard Smelter Names'!$B$3:$E$187,4,FALSE))</f>
        <v/>
      </c>
      <c r="G2105" s="189"/>
      <c r="H2105" s="189"/>
      <c r="I2105" s="189"/>
      <c r="J2105" s="189"/>
      <c r="K2105" s="189"/>
      <c r="L2105" s="189"/>
      <c r="M2105" s="189"/>
      <c r="N2105" s="189"/>
      <c r="O2105" s="211"/>
      <c r="P2105" s="210"/>
    </row>
    <row r="2106" spans="2:16" s="191" customFormat="1" ht="15.75" x14ac:dyDescent="0.25">
      <c r="B2106" s="189"/>
      <c r="C2106" s="190"/>
      <c r="D2106" s="190" t="str">
        <f t="shared" si="64"/>
        <v/>
      </c>
      <c r="E2106" s="189" t="str">
        <f t="shared" si="65"/>
        <v/>
      </c>
      <c r="F2106" s="189" t="str">
        <f>IF(ISNA(VLOOKUP(D2106,'Standard Smelter Names'!$B$3:$E$187,4,FALSE)),"",VLOOKUP(D2106,'Standard Smelter Names'!$B$3:$E$187,4,FALSE))</f>
        <v/>
      </c>
      <c r="G2106" s="189"/>
      <c r="H2106" s="189"/>
      <c r="I2106" s="189"/>
      <c r="J2106" s="189"/>
      <c r="K2106" s="189"/>
      <c r="L2106" s="189"/>
      <c r="M2106" s="189"/>
      <c r="N2106" s="189"/>
      <c r="O2106" s="211"/>
      <c r="P2106" s="210"/>
    </row>
    <row r="2107" spans="2:16" s="191" customFormat="1" ht="15.75" x14ac:dyDescent="0.25">
      <c r="B2107" s="189"/>
      <c r="C2107" s="190"/>
      <c r="D2107" s="190" t="str">
        <f t="shared" si="64"/>
        <v/>
      </c>
      <c r="E2107" s="189" t="str">
        <f t="shared" si="65"/>
        <v/>
      </c>
      <c r="F2107" s="189" t="str">
        <f>IF(ISNA(VLOOKUP(D2107,'Standard Smelter Names'!$B$3:$E$187,4,FALSE)),"",VLOOKUP(D2107,'Standard Smelter Names'!$B$3:$E$187,4,FALSE))</f>
        <v/>
      </c>
      <c r="G2107" s="189"/>
      <c r="H2107" s="189"/>
      <c r="I2107" s="189"/>
      <c r="J2107" s="189"/>
      <c r="K2107" s="189"/>
      <c r="L2107" s="189"/>
      <c r="M2107" s="189"/>
      <c r="N2107" s="189"/>
      <c r="O2107" s="211"/>
      <c r="P2107" s="210"/>
    </row>
    <row r="2108" spans="2:16" s="191" customFormat="1" ht="15.75" x14ac:dyDescent="0.25">
      <c r="B2108" s="189"/>
      <c r="C2108" s="190"/>
      <c r="D2108" s="190" t="str">
        <f t="shared" si="64"/>
        <v/>
      </c>
      <c r="E2108" s="189" t="str">
        <f t="shared" si="65"/>
        <v/>
      </c>
      <c r="F2108" s="189" t="str">
        <f>IF(ISNA(VLOOKUP(D2108,'Standard Smelter Names'!$B$3:$E$187,4,FALSE)),"",VLOOKUP(D2108,'Standard Smelter Names'!$B$3:$E$187,4,FALSE))</f>
        <v/>
      </c>
      <c r="G2108" s="189"/>
      <c r="H2108" s="189"/>
      <c r="I2108" s="189"/>
      <c r="J2108" s="189"/>
      <c r="K2108" s="189"/>
      <c r="L2108" s="189"/>
      <c r="M2108" s="189"/>
      <c r="N2108" s="189"/>
      <c r="O2108" s="211"/>
      <c r="P2108" s="210"/>
    </row>
    <row r="2109" spans="2:16" s="191" customFormat="1" ht="15.75" x14ac:dyDescent="0.25">
      <c r="B2109" s="189"/>
      <c r="C2109" s="190"/>
      <c r="D2109" s="190" t="str">
        <f t="shared" si="64"/>
        <v/>
      </c>
      <c r="E2109" s="189" t="str">
        <f t="shared" si="65"/>
        <v/>
      </c>
      <c r="F2109" s="189" t="str">
        <f>IF(ISNA(VLOOKUP(D2109,'Standard Smelter Names'!$B$3:$E$187,4,FALSE)),"",VLOOKUP(D2109,'Standard Smelter Names'!$B$3:$E$187,4,FALSE))</f>
        <v/>
      </c>
      <c r="G2109" s="189"/>
      <c r="H2109" s="189"/>
      <c r="I2109" s="189"/>
      <c r="J2109" s="189"/>
      <c r="K2109" s="189"/>
      <c r="L2109" s="189"/>
      <c r="M2109" s="189"/>
      <c r="N2109" s="189"/>
      <c r="O2109" s="211"/>
      <c r="P2109" s="210"/>
    </row>
    <row r="2110" spans="2:16" s="191" customFormat="1" ht="15.75" x14ac:dyDescent="0.25">
      <c r="B2110" s="189"/>
      <c r="C2110" s="190"/>
      <c r="D2110" s="190" t="str">
        <f t="shared" si="64"/>
        <v/>
      </c>
      <c r="E2110" s="189" t="str">
        <f t="shared" si="65"/>
        <v/>
      </c>
      <c r="F2110" s="189" t="str">
        <f>IF(ISNA(VLOOKUP(D2110,'Standard Smelter Names'!$B$3:$E$187,4,FALSE)),"",VLOOKUP(D2110,'Standard Smelter Names'!$B$3:$E$187,4,FALSE))</f>
        <v/>
      </c>
      <c r="G2110" s="189"/>
      <c r="H2110" s="189"/>
      <c r="I2110" s="189"/>
      <c r="J2110" s="189"/>
      <c r="K2110" s="189"/>
      <c r="L2110" s="189"/>
      <c r="M2110" s="189"/>
      <c r="N2110" s="189"/>
      <c r="O2110" s="211"/>
      <c r="P2110" s="210"/>
    </row>
    <row r="2111" spans="2:16" s="191" customFormat="1" ht="15.75" x14ac:dyDescent="0.25">
      <c r="B2111" s="189"/>
      <c r="C2111" s="190"/>
      <c r="D2111" s="190" t="str">
        <f t="shared" si="64"/>
        <v/>
      </c>
      <c r="E2111" s="189" t="str">
        <f t="shared" si="65"/>
        <v/>
      </c>
      <c r="F2111" s="189" t="str">
        <f>IF(ISNA(VLOOKUP(D2111,'Standard Smelter Names'!$B$3:$E$187,4,FALSE)),"",VLOOKUP(D2111,'Standard Smelter Names'!$B$3:$E$187,4,FALSE))</f>
        <v/>
      </c>
      <c r="G2111" s="189"/>
      <c r="H2111" s="189"/>
      <c r="I2111" s="189"/>
      <c r="J2111" s="189"/>
      <c r="K2111" s="189"/>
      <c r="L2111" s="189"/>
      <c r="M2111" s="189"/>
      <c r="N2111" s="189"/>
      <c r="O2111" s="211"/>
      <c r="P2111" s="210"/>
    </row>
    <row r="2112" spans="2:16" s="191" customFormat="1" ht="15.75" x14ac:dyDescent="0.25">
      <c r="B2112" s="189"/>
      <c r="C2112" s="190"/>
      <c r="D2112" s="190" t="str">
        <f t="shared" si="64"/>
        <v/>
      </c>
      <c r="E2112" s="189" t="str">
        <f t="shared" si="65"/>
        <v/>
      </c>
      <c r="F2112" s="189" t="str">
        <f>IF(ISNA(VLOOKUP(D2112,'Standard Smelter Names'!$B$3:$E$187,4,FALSE)),"",VLOOKUP(D2112,'Standard Smelter Names'!$B$3:$E$187,4,FALSE))</f>
        <v/>
      </c>
      <c r="G2112" s="189"/>
      <c r="H2112" s="189"/>
      <c r="I2112" s="189"/>
      <c r="J2112" s="189"/>
      <c r="K2112" s="189"/>
      <c r="L2112" s="189"/>
      <c r="M2112" s="189"/>
      <c r="N2112" s="189"/>
      <c r="O2112" s="211"/>
      <c r="P2112" s="210"/>
    </row>
    <row r="2113" spans="2:16" s="191" customFormat="1" ht="15.75" x14ac:dyDescent="0.25">
      <c r="B2113" s="189"/>
      <c r="C2113" s="190"/>
      <c r="D2113" s="190" t="str">
        <f t="shared" si="64"/>
        <v/>
      </c>
      <c r="E2113" s="189" t="str">
        <f t="shared" si="65"/>
        <v/>
      </c>
      <c r="F2113" s="189" t="str">
        <f>IF(ISNA(VLOOKUP(D2113,'Standard Smelter Names'!$B$3:$E$187,4,FALSE)),"",VLOOKUP(D2113,'Standard Smelter Names'!$B$3:$E$187,4,FALSE))</f>
        <v/>
      </c>
      <c r="G2113" s="189"/>
      <c r="H2113" s="189"/>
      <c r="I2113" s="189"/>
      <c r="J2113" s="189"/>
      <c r="K2113" s="189"/>
      <c r="L2113" s="189"/>
      <c r="M2113" s="189"/>
      <c r="N2113" s="189"/>
      <c r="O2113" s="211"/>
      <c r="P2113" s="210"/>
    </row>
    <row r="2114" spans="2:16" s="191" customFormat="1" ht="15.75" x14ac:dyDescent="0.25">
      <c r="B2114" s="189"/>
      <c r="C2114" s="190"/>
      <c r="D2114" s="190" t="str">
        <f t="shared" si="64"/>
        <v/>
      </c>
      <c r="E2114" s="189" t="str">
        <f t="shared" si="65"/>
        <v/>
      </c>
      <c r="F2114" s="189" t="str">
        <f>IF(ISNA(VLOOKUP(D2114,'Standard Smelter Names'!$B$3:$E$187,4,FALSE)),"",VLOOKUP(D2114,'Standard Smelter Names'!$B$3:$E$187,4,FALSE))</f>
        <v/>
      </c>
      <c r="G2114" s="189"/>
      <c r="H2114" s="189"/>
      <c r="I2114" s="189"/>
      <c r="J2114" s="189"/>
      <c r="K2114" s="189"/>
      <c r="L2114" s="189"/>
      <c r="M2114" s="189"/>
      <c r="N2114" s="189"/>
      <c r="O2114" s="211"/>
      <c r="P2114" s="210"/>
    </row>
    <row r="2115" spans="2:16" s="191" customFormat="1" ht="15.75" x14ac:dyDescent="0.25">
      <c r="B2115" s="189"/>
      <c r="C2115" s="190"/>
      <c r="D2115" s="190" t="str">
        <f t="shared" si="64"/>
        <v/>
      </c>
      <c r="E2115" s="189" t="str">
        <f t="shared" si="65"/>
        <v/>
      </c>
      <c r="F2115" s="189" t="str">
        <f>IF(ISNA(VLOOKUP(D2115,'Standard Smelter Names'!$B$3:$E$187,4,FALSE)),"",VLOOKUP(D2115,'Standard Smelter Names'!$B$3:$E$187,4,FALSE))</f>
        <v/>
      </c>
      <c r="G2115" s="189"/>
      <c r="H2115" s="189"/>
      <c r="I2115" s="189"/>
      <c r="J2115" s="189"/>
      <c r="K2115" s="189"/>
      <c r="L2115" s="189"/>
      <c r="M2115" s="189"/>
      <c r="N2115" s="189"/>
      <c r="O2115" s="211"/>
      <c r="P2115" s="210"/>
    </row>
    <row r="2116" spans="2:16" s="191" customFormat="1" ht="15.75" x14ac:dyDescent="0.25">
      <c r="B2116" s="189"/>
      <c r="C2116" s="190"/>
      <c r="D2116" s="190" t="str">
        <f t="shared" si="64"/>
        <v/>
      </c>
      <c r="E2116" s="189" t="str">
        <f t="shared" si="65"/>
        <v/>
      </c>
      <c r="F2116" s="189" t="str">
        <f>IF(ISNA(VLOOKUP(D2116,'Standard Smelter Names'!$B$3:$E$187,4,FALSE)),"",VLOOKUP(D2116,'Standard Smelter Names'!$B$3:$E$187,4,FALSE))</f>
        <v/>
      </c>
      <c r="G2116" s="189"/>
      <c r="H2116" s="189"/>
      <c r="I2116" s="189"/>
      <c r="J2116" s="189"/>
      <c r="K2116" s="189"/>
      <c r="L2116" s="189"/>
      <c r="M2116" s="189"/>
      <c r="N2116" s="189"/>
      <c r="O2116" s="211"/>
      <c r="P2116" s="210"/>
    </row>
    <row r="2117" spans="2:16" s="191" customFormat="1" ht="15.75" x14ac:dyDescent="0.25">
      <c r="B2117" s="189"/>
      <c r="C2117" s="190"/>
      <c r="D2117" s="190" t="str">
        <f t="shared" ref="D2117:D2180" si="66">IF(ISNA(VLOOKUP(C2117,$G$2525:$I$2929,3,FALSE)),"",VLOOKUP(C2117,$G$2525:$I$2929,3,FALSE))</f>
        <v/>
      </c>
      <c r="E2117" s="189" t="str">
        <f t="shared" ref="E2117:E2180" si="67">IF(ISNA(VLOOKUP(C2117,$G$2525:$I$2929,2,FALSE)),"",VLOOKUP(C2117,$G$2525:$I$2929,2,FALSE))</f>
        <v/>
      </c>
      <c r="F2117" s="189" t="str">
        <f>IF(ISNA(VLOOKUP(D2117,'Standard Smelter Names'!$B$3:$E$187,4,FALSE)),"",VLOOKUP(D2117,'Standard Smelter Names'!$B$3:$E$187,4,FALSE))</f>
        <v/>
      </c>
      <c r="G2117" s="189"/>
      <c r="H2117" s="189"/>
      <c r="I2117" s="189"/>
      <c r="J2117" s="189"/>
      <c r="K2117" s="189"/>
      <c r="L2117" s="189"/>
      <c r="M2117" s="189"/>
      <c r="N2117" s="189"/>
      <c r="O2117" s="211"/>
      <c r="P2117" s="210"/>
    </row>
    <row r="2118" spans="2:16" s="191" customFormat="1" ht="15.75" x14ac:dyDescent="0.25">
      <c r="B2118" s="189"/>
      <c r="C2118" s="190"/>
      <c r="D2118" s="190" t="str">
        <f t="shared" si="66"/>
        <v/>
      </c>
      <c r="E2118" s="189" t="str">
        <f t="shared" si="67"/>
        <v/>
      </c>
      <c r="F2118" s="189" t="str">
        <f>IF(ISNA(VLOOKUP(D2118,'Standard Smelter Names'!$B$3:$E$187,4,FALSE)),"",VLOOKUP(D2118,'Standard Smelter Names'!$B$3:$E$187,4,FALSE))</f>
        <v/>
      </c>
      <c r="G2118" s="189"/>
      <c r="H2118" s="189"/>
      <c r="I2118" s="189"/>
      <c r="J2118" s="189"/>
      <c r="K2118" s="189"/>
      <c r="L2118" s="189"/>
      <c r="M2118" s="189"/>
      <c r="N2118" s="189"/>
      <c r="O2118" s="211"/>
      <c r="P2118" s="210"/>
    </row>
    <row r="2119" spans="2:16" s="191" customFormat="1" ht="15.75" x14ac:dyDescent="0.25">
      <c r="B2119" s="189"/>
      <c r="C2119" s="190"/>
      <c r="D2119" s="190" t="str">
        <f t="shared" si="66"/>
        <v/>
      </c>
      <c r="E2119" s="189" t="str">
        <f t="shared" si="67"/>
        <v/>
      </c>
      <c r="F2119" s="189" t="str">
        <f>IF(ISNA(VLOOKUP(D2119,'Standard Smelter Names'!$B$3:$E$187,4,FALSE)),"",VLOOKUP(D2119,'Standard Smelter Names'!$B$3:$E$187,4,FALSE))</f>
        <v/>
      </c>
      <c r="G2119" s="189"/>
      <c r="H2119" s="189"/>
      <c r="I2119" s="189"/>
      <c r="J2119" s="189"/>
      <c r="K2119" s="189"/>
      <c r="L2119" s="189"/>
      <c r="M2119" s="189"/>
      <c r="N2119" s="189"/>
      <c r="O2119" s="211"/>
      <c r="P2119" s="210"/>
    </row>
    <row r="2120" spans="2:16" s="191" customFormat="1" ht="15.75" x14ac:dyDescent="0.25">
      <c r="B2120" s="189"/>
      <c r="C2120" s="190"/>
      <c r="D2120" s="190" t="str">
        <f t="shared" si="66"/>
        <v/>
      </c>
      <c r="E2120" s="189" t="str">
        <f t="shared" si="67"/>
        <v/>
      </c>
      <c r="F2120" s="189" t="str">
        <f>IF(ISNA(VLOOKUP(D2120,'Standard Smelter Names'!$B$3:$E$187,4,FALSE)),"",VLOOKUP(D2120,'Standard Smelter Names'!$B$3:$E$187,4,FALSE))</f>
        <v/>
      </c>
      <c r="G2120" s="189"/>
      <c r="H2120" s="189"/>
      <c r="I2120" s="189"/>
      <c r="J2120" s="189"/>
      <c r="K2120" s="189"/>
      <c r="L2120" s="189"/>
      <c r="M2120" s="189"/>
      <c r="N2120" s="189"/>
      <c r="O2120" s="211"/>
      <c r="P2120" s="210"/>
    </row>
    <row r="2121" spans="2:16" s="191" customFormat="1" ht="15.75" x14ac:dyDescent="0.25">
      <c r="B2121" s="189"/>
      <c r="C2121" s="190"/>
      <c r="D2121" s="190" t="str">
        <f t="shared" si="66"/>
        <v/>
      </c>
      <c r="E2121" s="189" t="str">
        <f t="shared" si="67"/>
        <v/>
      </c>
      <c r="F2121" s="189" t="str">
        <f>IF(ISNA(VLOOKUP(D2121,'Standard Smelter Names'!$B$3:$E$187,4,FALSE)),"",VLOOKUP(D2121,'Standard Smelter Names'!$B$3:$E$187,4,FALSE))</f>
        <v/>
      </c>
      <c r="G2121" s="189"/>
      <c r="H2121" s="189"/>
      <c r="I2121" s="189"/>
      <c r="J2121" s="189"/>
      <c r="K2121" s="189"/>
      <c r="L2121" s="189"/>
      <c r="M2121" s="189"/>
      <c r="N2121" s="189"/>
      <c r="O2121" s="211"/>
      <c r="P2121" s="210"/>
    </row>
    <row r="2122" spans="2:16" s="191" customFormat="1" ht="15.75" x14ac:dyDescent="0.25">
      <c r="B2122" s="189"/>
      <c r="C2122" s="190"/>
      <c r="D2122" s="190" t="str">
        <f t="shared" si="66"/>
        <v/>
      </c>
      <c r="E2122" s="189" t="str">
        <f t="shared" si="67"/>
        <v/>
      </c>
      <c r="F2122" s="189" t="str">
        <f>IF(ISNA(VLOOKUP(D2122,'Standard Smelter Names'!$B$3:$E$187,4,FALSE)),"",VLOOKUP(D2122,'Standard Smelter Names'!$B$3:$E$187,4,FALSE))</f>
        <v/>
      </c>
      <c r="G2122" s="189"/>
      <c r="H2122" s="189"/>
      <c r="I2122" s="189"/>
      <c r="J2122" s="189"/>
      <c r="K2122" s="189"/>
      <c r="L2122" s="189"/>
      <c r="M2122" s="189"/>
      <c r="N2122" s="189"/>
      <c r="O2122" s="211"/>
      <c r="P2122" s="210"/>
    </row>
    <row r="2123" spans="2:16" s="191" customFormat="1" ht="15.75" x14ac:dyDescent="0.25">
      <c r="B2123" s="189"/>
      <c r="C2123" s="190"/>
      <c r="D2123" s="190" t="str">
        <f t="shared" si="66"/>
        <v/>
      </c>
      <c r="E2123" s="189" t="str">
        <f t="shared" si="67"/>
        <v/>
      </c>
      <c r="F2123" s="189" t="str">
        <f>IF(ISNA(VLOOKUP(D2123,'Standard Smelter Names'!$B$3:$E$187,4,FALSE)),"",VLOOKUP(D2123,'Standard Smelter Names'!$B$3:$E$187,4,FALSE))</f>
        <v/>
      </c>
      <c r="G2123" s="189"/>
      <c r="H2123" s="189"/>
      <c r="I2123" s="189"/>
      <c r="J2123" s="189"/>
      <c r="K2123" s="189"/>
      <c r="L2123" s="189"/>
      <c r="M2123" s="189"/>
      <c r="N2123" s="189"/>
      <c r="O2123" s="211"/>
      <c r="P2123" s="210"/>
    </row>
    <row r="2124" spans="2:16" s="191" customFormat="1" ht="15.75" x14ac:dyDescent="0.25">
      <c r="B2124" s="189"/>
      <c r="C2124" s="190"/>
      <c r="D2124" s="190" t="str">
        <f t="shared" si="66"/>
        <v/>
      </c>
      <c r="E2124" s="189" t="str">
        <f t="shared" si="67"/>
        <v/>
      </c>
      <c r="F2124" s="189" t="str">
        <f>IF(ISNA(VLOOKUP(D2124,'Standard Smelter Names'!$B$3:$E$187,4,FALSE)),"",VLOOKUP(D2124,'Standard Smelter Names'!$B$3:$E$187,4,FALSE))</f>
        <v/>
      </c>
      <c r="G2124" s="189"/>
      <c r="H2124" s="189"/>
      <c r="I2124" s="189"/>
      <c r="J2124" s="189"/>
      <c r="K2124" s="189"/>
      <c r="L2124" s="189"/>
      <c r="M2124" s="189"/>
      <c r="N2124" s="189"/>
      <c r="O2124" s="211"/>
      <c r="P2124" s="210"/>
    </row>
    <row r="2125" spans="2:16" s="191" customFormat="1" ht="15.75" x14ac:dyDescent="0.25">
      <c r="B2125" s="189"/>
      <c r="C2125" s="190"/>
      <c r="D2125" s="190" t="str">
        <f t="shared" si="66"/>
        <v/>
      </c>
      <c r="E2125" s="189" t="str">
        <f t="shared" si="67"/>
        <v/>
      </c>
      <c r="F2125" s="189" t="str">
        <f>IF(ISNA(VLOOKUP(D2125,'Standard Smelter Names'!$B$3:$E$187,4,FALSE)),"",VLOOKUP(D2125,'Standard Smelter Names'!$B$3:$E$187,4,FALSE))</f>
        <v/>
      </c>
      <c r="G2125" s="189"/>
      <c r="H2125" s="189"/>
      <c r="I2125" s="189"/>
      <c r="J2125" s="189"/>
      <c r="K2125" s="189"/>
      <c r="L2125" s="189"/>
      <c r="M2125" s="189"/>
      <c r="N2125" s="189"/>
      <c r="O2125" s="211"/>
      <c r="P2125" s="210"/>
    </row>
    <row r="2126" spans="2:16" s="191" customFormat="1" ht="15.75" x14ac:dyDescent="0.25">
      <c r="B2126" s="189"/>
      <c r="C2126" s="190"/>
      <c r="D2126" s="190" t="str">
        <f t="shared" si="66"/>
        <v/>
      </c>
      <c r="E2126" s="189" t="str">
        <f t="shared" si="67"/>
        <v/>
      </c>
      <c r="F2126" s="189" t="str">
        <f>IF(ISNA(VLOOKUP(D2126,'Standard Smelter Names'!$B$3:$E$187,4,FALSE)),"",VLOOKUP(D2126,'Standard Smelter Names'!$B$3:$E$187,4,FALSE))</f>
        <v/>
      </c>
      <c r="G2126" s="189"/>
      <c r="H2126" s="189"/>
      <c r="I2126" s="189"/>
      <c r="J2126" s="189"/>
      <c r="K2126" s="189"/>
      <c r="L2126" s="189"/>
      <c r="M2126" s="189"/>
      <c r="N2126" s="189"/>
      <c r="O2126" s="211"/>
      <c r="P2126" s="210"/>
    </row>
    <row r="2127" spans="2:16" s="191" customFormat="1" ht="15.75" x14ac:dyDescent="0.25">
      <c r="B2127" s="189"/>
      <c r="C2127" s="190"/>
      <c r="D2127" s="190" t="str">
        <f t="shared" si="66"/>
        <v/>
      </c>
      <c r="E2127" s="189" t="str">
        <f t="shared" si="67"/>
        <v/>
      </c>
      <c r="F2127" s="189" t="str">
        <f>IF(ISNA(VLOOKUP(D2127,'Standard Smelter Names'!$B$3:$E$187,4,FALSE)),"",VLOOKUP(D2127,'Standard Smelter Names'!$B$3:$E$187,4,FALSE))</f>
        <v/>
      </c>
      <c r="G2127" s="189"/>
      <c r="H2127" s="189"/>
      <c r="I2127" s="189"/>
      <c r="J2127" s="189"/>
      <c r="K2127" s="189"/>
      <c r="L2127" s="189"/>
      <c r="M2127" s="189"/>
      <c r="N2127" s="189"/>
      <c r="O2127" s="211"/>
      <c r="P2127" s="210"/>
    </row>
    <row r="2128" spans="2:16" s="191" customFormat="1" ht="15.75" x14ac:dyDescent="0.25">
      <c r="B2128" s="189"/>
      <c r="C2128" s="190"/>
      <c r="D2128" s="190" t="str">
        <f t="shared" si="66"/>
        <v/>
      </c>
      <c r="E2128" s="189" t="str">
        <f t="shared" si="67"/>
        <v/>
      </c>
      <c r="F2128" s="189" t="str">
        <f>IF(ISNA(VLOOKUP(D2128,'Standard Smelter Names'!$B$3:$E$187,4,FALSE)),"",VLOOKUP(D2128,'Standard Smelter Names'!$B$3:$E$187,4,FALSE))</f>
        <v/>
      </c>
      <c r="G2128" s="189"/>
      <c r="H2128" s="189"/>
      <c r="I2128" s="189"/>
      <c r="J2128" s="189"/>
      <c r="K2128" s="189"/>
      <c r="L2128" s="189"/>
      <c r="M2128" s="189"/>
      <c r="N2128" s="189"/>
      <c r="O2128" s="211"/>
      <c r="P2128" s="210"/>
    </row>
    <row r="2129" spans="2:16" s="191" customFormat="1" ht="15.75" x14ac:dyDescent="0.25">
      <c r="B2129" s="189"/>
      <c r="C2129" s="190"/>
      <c r="D2129" s="190" t="str">
        <f t="shared" si="66"/>
        <v/>
      </c>
      <c r="E2129" s="189" t="str">
        <f t="shared" si="67"/>
        <v/>
      </c>
      <c r="F2129" s="189" t="str">
        <f>IF(ISNA(VLOOKUP(D2129,'Standard Smelter Names'!$B$3:$E$187,4,FALSE)),"",VLOOKUP(D2129,'Standard Smelter Names'!$B$3:$E$187,4,FALSE))</f>
        <v/>
      </c>
      <c r="G2129" s="189"/>
      <c r="H2129" s="189"/>
      <c r="I2129" s="189"/>
      <c r="J2129" s="189"/>
      <c r="K2129" s="189"/>
      <c r="L2129" s="189"/>
      <c r="M2129" s="189"/>
      <c r="N2129" s="189"/>
      <c r="O2129" s="211"/>
      <c r="P2129" s="210"/>
    </row>
    <row r="2130" spans="2:16" s="191" customFormat="1" ht="15.75" x14ac:dyDescent="0.25">
      <c r="B2130" s="189"/>
      <c r="C2130" s="190"/>
      <c r="D2130" s="190" t="str">
        <f t="shared" si="66"/>
        <v/>
      </c>
      <c r="E2130" s="189" t="str">
        <f t="shared" si="67"/>
        <v/>
      </c>
      <c r="F2130" s="189" t="str">
        <f>IF(ISNA(VLOOKUP(D2130,'Standard Smelter Names'!$B$3:$E$187,4,FALSE)),"",VLOOKUP(D2130,'Standard Smelter Names'!$B$3:$E$187,4,FALSE))</f>
        <v/>
      </c>
      <c r="G2130" s="189"/>
      <c r="H2130" s="189"/>
      <c r="I2130" s="189"/>
      <c r="J2130" s="189"/>
      <c r="K2130" s="189"/>
      <c r="L2130" s="189"/>
      <c r="M2130" s="189"/>
      <c r="N2130" s="189"/>
      <c r="O2130" s="211"/>
      <c r="P2130" s="210"/>
    </row>
    <row r="2131" spans="2:16" s="191" customFormat="1" ht="15.75" x14ac:dyDescent="0.25">
      <c r="B2131" s="189"/>
      <c r="C2131" s="190"/>
      <c r="D2131" s="190" t="str">
        <f t="shared" si="66"/>
        <v/>
      </c>
      <c r="E2131" s="189" t="str">
        <f t="shared" si="67"/>
        <v/>
      </c>
      <c r="F2131" s="189" t="str">
        <f>IF(ISNA(VLOOKUP(D2131,'Standard Smelter Names'!$B$3:$E$187,4,FALSE)),"",VLOOKUP(D2131,'Standard Smelter Names'!$B$3:$E$187,4,FALSE))</f>
        <v/>
      </c>
      <c r="G2131" s="189"/>
      <c r="H2131" s="189"/>
      <c r="I2131" s="189"/>
      <c r="J2131" s="189"/>
      <c r="K2131" s="189"/>
      <c r="L2131" s="189"/>
      <c r="M2131" s="189"/>
      <c r="N2131" s="189"/>
      <c r="O2131" s="211"/>
      <c r="P2131" s="210"/>
    </row>
    <row r="2132" spans="2:16" s="191" customFormat="1" ht="15.75" x14ac:dyDescent="0.25">
      <c r="B2132" s="189"/>
      <c r="C2132" s="190"/>
      <c r="D2132" s="190" t="str">
        <f t="shared" si="66"/>
        <v/>
      </c>
      <c r="E2132" s="189" t="str">
        <f t="shared" si="67"/>
        <v/>
      </c>
      <c r="F2132" s="189" t="str">
        <f>IF(ISNA(VLOOKUP(D2132,'Standard Smelter Names'!$B$3:$E$187,4,FALSE)),"",VLOOKUP(D2132,'Standard Smelter Names'!$B$3:$E$187,4,FALSE))</f>
        <v/>
      </c>
      <c r="G2132" s="189"/>
      <c r="H2132" s="189"/>
      <c r="I2132" s="189"/>
      <c r="J2132" s="189"/>
      <c r="K2132" s="189"/>
      <c r="L2132" s="189"/>
      <c r="M2132" s="189"/>
      <c r="N2132" s="189"/>
      <c r="O2132" s="211"/>
      <c r="P2132" s="210"/>
    </row>
    <row r="2133" spans="2:16" s="191" customFormat="1" ht="15.75" x14ac:dyDescent="0.25">
      <c r="B2133" s="189"/>
      <c r="C2133" s="190"/>
      <c r="D2133" s="190" t="str">
        <f t="shared" si="66"/>
        <v/>
      </c>
      <c r="E2133" s="189" t="str">
        <f t="shared" si="67"/>
        <v/>
      </c>
      <c r="F2133" s="189" t="str">
        <f>IF(ISNA(VLOOKUP(D2133,'Standard Smelter Names'!$B$3:$E$187,4,FALSE)),"",VLOOKUP(D2133,'Standard Smelter Names'!$B$3:$E$187,4,FALSE))</f>
        <v/>
      </c>
      <c r="G2133" s="189"/>
      <c r="H2133" s="189"/>
      <c r="I2133" s="189"/>
      <c r="J2133" s="189"/>
      <c r="K2133" s="189"/>
      <c r="L2133" s="189"/>
      <c r="M2133" s="189"/>
      <c r="N2133" s="189"/>
      <c r="O2133" s="211"/>
      <c r="P2133" s="210"/>
    </row>
    <row r="2134" spans="2:16" s="191" customFormat="1" ht="15.75" x14ac:dyDescent="0.25">
      <c r="B2134" s="189"/>
      <c r="C2134" s="190"/>
      <c r="D2134" s="190" t="str">
        <f t="shared" si="66"/>
        <v/>
      </c>
      <c r="E2134" s="189" t="str">
        <f t="shared" si="67"/>
        <v/>
      </c>
      <c r="F2134" s="189" t="str">
        <f>IF(ISNA(VLOOKUP(D2134,'Standard Smelter Names'!$B$3:$E$187,4,FALSE)),"",VLOOKUP(D2134,'Standard Smelter Names'!$B$3:$E$187,4,FALSE))</f>
        <v/>
      </c>
      <c r="G2134" s="189"/>
      <c r="H2134" s="189"/>
      <c r="I2134" s="189"/>
      <c r="J2134" s="189"/>
      <c r="K2134" s="189"/>
      <c r="L2134" s="189"/>
      <c r="M2134" s="189"/>
      <c r="N2134" s="189"/>
      <c r="O2134" s="211"/>
      <c r="P2134" s="210"/>
    </row>
    <row r="2135" spans="2:16" s="191" customFormat="1" ht="15.75" x14ac:dyDescent="0.25">
      <c r="B2135" s="189"/>
      <c r="C2135" s="190"/>
      <c r="D2135" s="190" t="str">
        <f t="shared" si="66"/>
        <v/>
      </c>
      <c r="E2135" s="189" t="str">
        <f t="shared" si="67"/>
        <v/>
      </c>
      <c r="F2135" s="189" t="str">
        <f>IF(ISNA(VLOOKUP(D2135,'Standard Smelter Names'!$B$3:$E$187,4,FALSE)),"",VLOOKUP(D2135,'Standard Smelter Names'!$B$3:$E$187,4,FALSE))</f>
        <v/>
      </c>
      <c r="G2135" s="189"/>
      <c r="H2135" s="189"/>
      <c r="I2135" s="189"/>
      <c r="J2135" s="189"/>
      <c r="K2135" s="189"/>
      <c r="L2135" s="189"/>
      <c r="M2135" s="189"/>
      <c r="N2135" s="189"/>
      <c r="O2135" s="211"/>
      <c r="P2135" s="210"/>
    </row>
    <row r="2136" spans="2:16" s="191" customFormat="1" ht="15.75" x14ac:dyDescent="0.25">
      <c r="B2136" s="189"/>
      <c r="C2136" s="190"/>
      <c r="D2136" s="190" t="str">
        <f t="shared" si="66"/>
        <v/>
      </c>
      <c r="E2136" s="189" t="str">
        <f t="shared" si="67"/>
        <v/>
      </c>
      <c r="F2136" s="189" t="str">
        <f>IF(ISNA(VLOOKUP(D2136,'Standard Smelter Names'!$B$3:$E$187,4,FALSE)),"",VLOOKUP(D2136,'Standard Smelter Names'!$B$3:$E$187,4,FALSE))</f>
        <v/>
      </c>
      <c r="G2136" s="189"/>
      <c r="H2136" s="189"/>
      <c r="I2136" s="189"/>
      <c r="J2136" s="189"/>
      <c r="K2136" s="189"/>
      <c r="L2136" s="189"/>
      <c r="M2136" s="189"/>
      <c r="N2136" s="189"/>
      <c r="O2136" s="211"/>
      <c r="P2136" s="210"/>
    </row>
    <row r="2137" spans="2:16" s="191" customFormat="1" ht="15.75" x14ac:dyDescent="0.25">
      <c r="B2137" s="189"/>
      <c r="C2137" s="190"/>
      <c r="D2137" s="190" t="str">
        <f t="shared" si="66"/>
        <v/>
      </c>
      <c r="E2137" s="189" t="str">
        <f t="shared" si="67"/>
        <v/>
      </c>
      <c r="F2137" s="189" t="str">
        <f>IF(ISNA(VLOOKUP(D2137,'Standard Smelter Names'!$B$3:$E$187,4,FALSE)),"",VLOOKUP(D2137,'Standard Smelter Names'!$B$3:$E$187,4,FALSE))</f>
        <v/>
      </c>
      <c r="G2137" s="189"/>
      <c r="H2137" s="189"/>
      <c r="I2137" s="189"/>
      <c r="J2137" s="189"/>
      <c r="K2137" s="189"/>
      <c r="L2137" s="189"/>
      <c r="M2137" s="189"/>
      <c r="N2137" s="189"/>
      <c r="O2137" s="211"/>
      <c r="P2137" s="210"/>
    </row>
    <row r="2138" spans="2:16" s="191" customFormat="1" ht="15.75" x14ac:dyDescent="0.25">
      <c r="B2138" s="189"/>
      <c r="C2138" s="190"/>
      <c r="D2138" s="190" t="str">
        <f t="shared" si="66"/>
        <v/>
      </c>
      <c r="E2138" s="189" t="str">
        <f t="shared" si="67"/>
        <v/>
      </c>
      <c r="F2138" s="189" t="str">
        <f>IF(ISNA(VLOOKUP(D2138,'Standard Smelter Names'!$B$3:$E$187,4,FALSE)),"",VLOOKUP(D2138,'Standard Smelter Names'!$B$3:$E$187,4,FALSE))</f>
        <v/>
      </c>
      <c r="G2138" s="189"/>
      <c r="H2138" s="189"/>
      <c r="I2138" s="189"/>
      <c r="J2138" s="189"/>
      <c r="K2138" s="189"/>
      <c r="L2138" s="189"/>
      <c r="M2138" s="189"/>
      <c r="N2138" s="189"/>
      <c r="O2138" s="211"/>
      <c r="P2138" s="210"/>
    </row>
    <row r="2139" spans="2:16" s="191" customFormat="1" ht="15.75" x14ac:dyDescent="0.25">
      <c r="B2139" s="189"/>
      <c r="C2139" s="190"/>
      <c r="D2139" s="190" t="str">
        <f t="shared" si="66"/>
        <v/>
      </c>
      <c r="E2139" s="189" t="str">
        <f t="shared" si="67"/>
        <v/>
      </c>
      <c r="F2139" s="189" t="str">
        <f>IF(ISNA(VLOOKUP(D2139,'Standard Smelter Names'!$B$3:$E$187,4,FALSE)),"",VLOOKUP(D2139,'Standard Smelter Names'!$B$3:$E$187,4,FALSE))</f>
        <v/>
      </c>
      <c r="G2139" s="189"/>
      <c r="H2139" s="189"/>
      <c r="I2139" s="189"/>
      <c r="J2139" s="189"/>
      <c r="K2139" s="189"/>
      <c r="L2139" s="189"/>
      <c r="M2139" s="189"/>
      <c r="N2139" s="189"/>
      <c r="O2139" s="211"/>
      <c r="P2139" s="210"/>
    </row>
    <row r="2140" spans="2:16" s="191" customFormat="1" ht="15.75" x14ac:dyDescent="0.25">
      <c r="B2140" s="189"/>
      <c r="C2140" s="190"/>
      <c r="D2140" s="190" t="str">
        <f t="shared" si="66"/>
        <v/>
      </c>
      <c r="E2140" s="189" t="str">
        <f t="shared" si="67"/>
        <v/>
      </c>
      <c r="F2140" s="189" t="str">
        <f>IF(ISNA(VLOOKUP(D2140,'Standard Smelter Names'!$B$3:$E$187,4,FALSE)),"",VLOOKUP(D2140,'Standard Smelter Names'!$B$3:$E$187,4,FALSE))</f>
        <v/>
      </c>
      <c r="G2140" s="189"/>
      <c r="H2140" s="189"/>
      <c r="I2140" s="189"/>
      <c r="J2140" s="189"/>
      <c r="K2140" s="189"/>
      <c r="L2140" s="189"/>
      <c r="M2140" s="189"/>
      <c r="N2140" s="189"/>
      <c r="O2140" s="211"/>
      <c r="P2140" s="210"/>
    </row>
    <row r="2141" spans="2:16" s="191" customFormat="1" ht="15.75" x14ac:dyDescent="0.25">
      <c r="B2141" s="189"/>
      <c r="C2141" s="190"/>
      <c r="D2141" s="190" t="str">
        <f t="shared" si="66"/>
        <v/>
      </c>
      <c r="E2141" s="189" t="str">
        <f t="shared" si="67"/>
        <v/>
      </c>
      <c r="F2141" s="189" t="str">
        <f>IF(ISNA(VLOOKUP(D2141,'Standard Smelter Names'!$B$3:$E$187,4,FALSE)),"",VLOOKUP(D2141,'Standard Smelter Names'!$B$3:$E$187,4,FALSE))</f>
        <v/>
      </c>
      <c r="G2141" s="189"/>
      <c r="H2141" s="189"/>
      <c r="I2141" s="189"/>
      <c r="J2141" s="189"/>
      <c r="K2141" s="189"/>
      <c r="L2141" s="189"/>
      <c r="M2141" s="189"/>
      <c r="N2141" s="189"/>
      <c r="O2141" s="211"/>
      <c r="P2141" s="210"/>
    </row>
    <row r="2142" spans="2:16" s="191" customFormat="1" ht="15.75" x14ac:dyDescent="0.25">
      <c r="B2142" s="189"/>
      <c r="C2142" s="190"/>
      <c r="D2142" s="190" t="str">
        <f t="shared" si="66"/>
        <v/>
      </c>
      <c r="E2142" s="189" t="str">
        <f t="shared" si="67"/>
        <v/>
      </c>
      <c r="F2142" s="189" t="str">
        <f>IF(ISNA(VLOOKUP(D2142,'Standard Smelter Names'!$B$3:$E$187,4,FALSE)),"",VLOOKUP(D2142,'Standard Smelter Names'!$B$3:$E$187,4,FALSE))</f>
        <v/>
      </c>
      <c r="G2142" s="189"/>
      <c r="H2142" s="189"/>
      <c r="I2142" s="189"/>
      <c r="J2142" s="189"/>
      <c r="K2142" s="189"/>
      <c r="L2142" s="189"/>
      <c r="M2142" s="189"/>
      <c r="N2142" s="189"/>
      <c r="O2142" s="211"/>
      <c r="P2142" s="210"/>
    </row>
    <row r="2143" spans="2:16" s="191" customFormat="1" ht="15.75" x14ac:dyDescent="0.25">
      <c r="B2143" s="189"/>
      <c r="C2143" s="190"/>
      <c r="D2143" s="190" t="str">
        <f t="shared" si="66"/>
        <v/>
      </c>
      <c r="E2143" s="189" t="str">
        <f t="shared" si="67"/>
        <v/>
      </c>
      <c r="F2143" s="189" t="str">
        <f>IF(ISNA(VLOOKUP(D2143,'Standard Smelter Names'!$B$3:$E$187,4,FALSE)),"",VLOOKUP(D2143,'Standard Smelter Names'!$B$3:$E$187,4,FALSE))</f>
        <v/>
      </c>
      <c r="G2143" s="189"/>
      <c r="H2143" s="189"/>
      <c r="I2143" s="189"/>
      <c r="J2143" s="189"/>
      <c r="K2143" s="189"/>
      <c r="L2143" s="189"/>
      <c r="M2143" s="189"/>
      <c r="N2143" s="189"/>
      <c r="O2143" s="211"/>
      <c r="P2143" s="210"/>
    </row>
    <row r="2144" spans="2:16" s="191" customFormat="1" ht="15.75" x14ac:dyDescent="0.25">
      <c r="B2144" s="189"/>
      <c r="C2144" s="190"/>
      <c r="D2144" s="190" t="str">
        <f t="shared" si="66"/>
        <v/>
      </c>
      <c r="E2144" s="189" t="str">
        <f t="shared" si="67"/>
        <v/>
      </c>
      <c r="F2144" s="189" t="str">
        <f>IF(ISNA(VLOOKUP(D2144,'Standard Smelter Names'!$B$3:$E$187,4,FALSE)),"",VLOOKUP(D2144,'Standard Smelter Names'!$B$3:$E$187,4,FALSE))</f>
        <v/>
      </c>
      <c r="G2144" s="189"/>
      <c r="H2144" s="189"/>
      <c r="I2144" s="189"/>
      <c r="J2144" s="189"/>
      <c r="K2144" s="189"/>
      <c r="L2144" s="189"/>
      <c r="M2144" s="189"/>
      <c r="N2144" s="189"/>
      <c r="O2144" s="211"/>
      <c r="P2144" s="210"/>
    </row>
    <row r="2145" spans="2:16" s="191" customFormat="1" ht="15.75" x14ac:dyDescent="0.25">
      <c r="B2145" s="189"/>
      <c r="C2145" s="190"/>
      <c r="D2145" s="190" t="str">
        <f t="shared" si="66"/>
        <v/>
      </c>
      <c r="E2145" s="189" t="str">
        <f t="shared" si="67"/>
        <v/>
      </c>
      <c r="F2145" s="189" t="str">
        <f>IF(ISNA(VLOOKUP(D2145,'Standard Smelter Names'!$B$3:$E$187,4,FALSE)),"",VLOOKUP(D2145,'Standard Smelter Names'!$B$3:$E$187,4,FALSE))</f>
        <v/>
      </c>
      <c r="G2145" s="189"/>
      <c r="H2145" s="189"/>
      <c r="I2145" s="189"/>
      <c r="J2145" s="189"/>
      <c r="K2145" s="189"/>
      <c r="L2145" s="189"/>
      <c r="M2145" s="189"/>
      <c r="N2145" s="189"/>
      <c r="O2145" s="211"/>
      <c r="P2145" s="210"/>
    </row>
    <row r="2146" spans="2:16" s="191" customFormat="1" ht="15.75" x14ac:dyDescent="0.25">
      <c r="B2146" s="189"/>
      <c r="C2146" s="190"/>
      <c r="D2146" s="190" t="str">
        <f t="shared" si="66"/>
        <v/>
      </c>
      <c r="E2146" s="189" t="str">
        <f t="shared" si="67"/>
        <v/>
      </c>
      <c r="F2146" s="189" t="str">
        <f>IF(ISNA(VLOOKUP(D2146,'Standard Smelter Names'!$B$3:$E$187,4,FALSE)),"",VLOOKUP(D2146,'Standard Smelter Names'!$B$3:$E$187,4,FALSE))</f>
        <v/>
      </c>
      <c r="G2146" s="189"/>
      <c r="H2146" s="189"/>
      <c r="I2146" s="189"/>
      <c r="J2146" s="189"/>
      <c r="K2146" s="189"/>
      <c r="L2146" s="189"/>
      <c r="M2146" s="189"/>
      <c r="N2146" s="189"/>
      <c r="O2146" s="211"/>
      <c r="P2146" s="210"/>
    </row>
    <row r="2147" spans="2:16" s="191" customFormat="1" ht="15.75" x14ac:dyDescent="0.25">
      <c r="B2147" s="189"/>
      <c r="C2147" s="190"/>
      <c r="D2147" s="190" t="str">
        <f t="shared" si="66"/>
        <v/>
      </c>
      <c r="E2147" s="189" t="str">
        <f t="shared" si="67"/>
        <v/>
      </c>
      <c r="F2147" s="189" t="str">
        <f>IF(ISNA(VLOOKUP(D2147,'Standard Smelter Names'!$B$3:$E$187,4,FALSE)),"",VLOOKUP(D2147,'Standard Smelter Names'!$B$3:$E$187,4,FALSE))</f>
        <v/>
      </c>
      <c r="G2147" s="189"/>
      <c r="H2147" s="189"/>
      <c r="I2147" s="189"/>
      <c r="J2147" s="189"/>
      <c r="K2147" s="189"/>
      <c r="L2147" s="189"/>
      <c r="M2147" s="189"/>
      <c r="N2147" s="189"/>
      <c r="O2147" s="211"/>
      <c r="P2147" s="210"/>
    </row>
    <row r="2148" spans="2:16" s="191" customFormat="1" ht="15.75" x14ac:dyDescent="0.25">
      <c r="B2148" s="189"/>
      <c r="C2148" s="190"/>
      <c r="D2148" s="190" t="str">
        <f t="shared" si="66"/>
        <v/>
      </c>
      <c r="E2148" s="189" t="str">
        <f t="shared" si="67"/>
        <v/>
      </c>
      <c r="F2148" s="189" t="str">
        <f>IF(ISNA(VLOOKUP(D2148,'Standard Smelter Names'!$B$3:$E$187,4,FALSE)),"",VLOOKUP(D2148,'Standard Smelter Names'!$B$3:$E$187,4,FALSE))</f>
        <v/>
      </c>
      <c r="G2148" s="189"/>
      <c r="H2148" s="189"/>
      <c r="I2148" s="189"/>
      <c r="J2148" s="189"/>
      <c r="K2148" s="189"/>
      <c r="L2148" s="189"/>
      <c r="M2148" s="189"/>
      <c r="N2148" s="189"/>
      <c r="O2148" s="211"/>
      <c r="P2148" s="210"/>
    </row>
    <row r="2149" spans="2:16" s="191" customFormat="1" ht="15.75" x14ac:dyDescent="0.25">
      <c r="B2149" s="189"/>
      <c r="C2149" s="190"/>
      <c r="D2149" s="190" t="str">
        <f t="shared" si="66"/>
        <v/>
      </c>
      <c r="E2149" s="189" t="str">
        <f t="shared" si="67"/>
        <v/>
      </c>
      <c r="F2149" s="189" t="str">
        <f>IF(ISNA(VLOOKUP(D2149,'Standard Smelter Names'!$B$3:$E$187,4,FALSE)),"",VLOOKUP(D2149,'Standard Smelter Names'!$B$3:$E$187,4,FALSE))</f>
        <v/>
      </c>
      <c r="G2149" s="189"/>
      <c r="H2149" s="189"/>
      <c r="I2149" s="189"/>
      <c r="J2149" s="189"/>
      <c r="K2149" s="189"/>
      <c r="L2149" s="189"/>
      <c r="M2149" s="189"/>
      <c r="N2149" s="189"/>
      <c r="O2149" s="211"/>
      <c r="P2149" s="210"/>
    </row>
    <row r="2150" spans="2:16" s="191" customFormat="1" ht="15.75" x14ac:dyDescent="0.25">
      <c r="B2150" s="189"/>
      <c r="C2150" s="190"/>
      <c r="D2150" s="190" t="str">
        <f t="shared" si="66"/>
        <v/>
      </c>
      <c r="E2150" s="189" t="str">
        <f t="shared" si="67"/>
        <v/>
      </c>
      <c r="F2150" s="189" t="str">
        <f>IF(ISNA(VLOOKUP(D2150,'Standard Smelter Names'!$B$3:$E$187,4,FALSE)),"",VLOOKUP(D2150,'Standard Smelter Names'!$B$3:$E$187,4,FALSE))</f>
        <v/>
      </c>
      <c r="G2150" s="189"/>
      <c r="H2150" s="189"/>
      <c r="I2150" s="189"/>
      <c r="J2150" s="189"/>
      <c r="K2150" s="189"/>
      <c r="L2150" s="189"/>
      <c r="M2150" s="189"/>
      <c r="N2150" s="189"/>
      <c r="O2150" s="211"/>
      <c r="P2150" s="210"/>
    </row>
    <row r="2151" spans="2:16" s="191" customFormat="1" ht="15.75" x14ac:dyDescent="0.25">
      <c r="B2151" s="189"/>
      <c r="C2151" s="190"/>
      <c r="D2151" s="190" t="str">
        <f t="shared" si="66"/>
        <v/>
      </c>
      <c r="E2151" s="189" t="str">
        <f t="shared" si="67"/>
        <v/>
      </c>
      <c r="F2151" s="189" t="str">
        <f>IF(ISNA(VLOOKUP(D2151,'Standard Smelter Names'!$B$3:$E$187,4,FALSE)),"",VLOOKUP(D2151,'Standard Smelter Names'!$B$3:$E$187,4,FALSE))</f>
        <v/>
      </c>
      <c r="G2151" s="189"/>
      <c r="H2151" s="189"/>
      <c r="I2151" s="189"/>
      <c r="J2151" s="189"/>
      <c r="K2151" s="189"/>
      <c r="L2151" s="189"/>
      <c r="M2151" s="189"/>
      <c r="N2151" s="189"/>
      <c r="O2151" s="211"/>
      <c r="P2151" s="210"/>
    </row>
    <row r="2152" spans="2:16" s="191" customFormat="1" ht="15.75" x14ac:dyDescent="0.25">
      <c r="B2152" s="189"/>
      <c r="C2152" s="190"/>
      <c r="D2152" s="190" t="str">
        <f t="shared" si="66"/>
        <v/>
      </c>
      <c r="E2152" s="189" t="str">
        <f t="shared" si="67"/>
        <v/>
      </c>
      <c r="F2152" s="189" t="str">
        <f>IF(ISNA(VLOOKUP(D2152,'Standard Smelter Names'!$B$3:$E$187,4,FALSE)),"",VLOOKUP(D2152,'Standard Smelter Names'!$B$3:$E$187,4,FALSE))</f>
        <v/>
      </c>
      <c r="G2152" s="189"/>
      <c r="H2152" s="189"/>
      <c r="I2152" s="189"/>
      <c r="J2152" s="189"/>
      <c r="K2152" s="189"/>
      <c r="L2152" s="189"/>
      <c r="M2152" s="189"/>
      <c r="N2152" s="189"/>
      <c r="O2152" s="211"/>
      <c r="P2152" s="210"/>
    </row>
    <row r="2153" spans="2:16" s="191" customFormat="1" ht="15.75" x14ac:dyDescent="0.25">
      <c r="B2153" s="189"/>
      <c r="C2153" s="190"/>
      <c r="D2153" s="190" t="str">
        <f t="shared" si="66"/>
        <v/>
      </c>
      <c r="E2153" s="189" t="str">
        <f t="shared" si="67"/>
        <v/>
      </c>
      <c r="F2153" s="189" t="str">
        <f>IF(ISNA(VLOOKUP(D2153,'Standard Smelter Names'!$B$3:$E$187,4,FALSE)),"",VLOOKUP(D2153,'Standard Smelter Names'!$B$3:$E$187,4,FALSE))</f>
        <v/>
      </c>
      <c r="G2153" s="189"/>
      <c r="H2153" s="189"/>
      <c r="I2153" s="189"/>
      <c r="J2153" s="189"/>
      <c r="K2153" s="189"/>
      <c r="L2153" s="189"/>
      <c r="M2153" s="189"/>
      <c r="N2153" s="189"/>
      <c r="O2153" s="211"/>
      <c r="P2153" s="210"/>
    </row>
    <row r="2154" spans="2:16" s="191" customFormat="1" ht="15.75" x14ac:dyDescent="0.25">
      <c r="B2154" s="189"/>
      <c r="C2154" s="190"/>
      <c r="D2154" s="190" t="str">
        <f t="shared" si="66"/>
        <v/>
      </c>
      <c r="E2154" s="189" t="str">
        <f t="shared" si="67"/>
        <v/>
      </c>
      <c r="F2154" s="189" t="str">
        <f>IF(ISNA(VLOOKUP(D2154,'Standard Smelter Names'!$B$3:$E$187,4,FALSE)),"",VLOOKUP(D2154,'Standard Smelter Names'!$B$3:$E$187,4,FALSE))</f>
        <v/>
      </c>
      <c r="G2154" s="189"/>
      <c r="H2154" s="189"/>
      <c r="I2154" s="189"/>
      <c r="J2154" s="189"/>
      <c r="K2154" s="189"/>
      <c r="L2154" s="189"/>
      <c r="M2154" s="189"/>
      <c r="N2154" s="189"/>
      <c r="O2154" s="211"/>
      <c r="P2154" s="210"/>
    </row>
    <row r="2155" spans="2:16" s="191" customFormat="1" ht="15.75" x14ac:dyDescent="0.25">
      <c r="B2155" s="189"/>
      <c r="C2155" s="190"/>
      <c r="D2155" s="190" t="str">
        <f t="shared" si="66"/>
        <v/>
      </c>
      <c r="E2155" s="189" t="str">
        <f t="shared" si="67"/>
        <v/>
      </c>
      <c r="F2155" s="189" t="str">
        <f>IF(ISNA(VLOOKUP(D2155,'Standard Smelter Names'!$B$3:$E$187,4,FALSE)),"",VLOOKUP(D2155,'Standard Smelter Names'!$B$3:$E$187,4,FALSE))</f>
        <v/>
      </c>
      <c r="G2155" s="189"/>
      <c r="H2155" s="189"/>
      <c r="I2155" s="189"/>
      <c r="J2155" s="189"/>
      <c r="K2155" s="189"/>
      <c r="L2155" s="189"/>
      <c r="M2155" s="189"/>
      <c r="N2155" s="189"/>
      <c r="O2155" s="211"/>
      <c r="P2155" s="210"/>
    </row>
    <row r="2156" spans="2:16" s="191" customFormat="1" ht="15.75" x14ac:dyDescent="0.25">
      <c r="B2156" s="189"/>
      <c r="C2156" s="190"/>
      <c r="D2156" s="190" t="str">
        <f t="shared" si="66"/>
        <v/>
      </c>
      <c r="E2156" s="189" t="str">
        <f t="shared" si="67"/>
        <v/>
      </c>
      <c r="F2156" s="189" t="str">
        <f>IF(ISNA(VLOOKUP(D2156,'Standard Smelter Names'!$B$3:$E$187,4,FALSE)),"",VLOOKUP(D2156,'Standard Smelter Names'!$B$3:$E$187,4,FALSE))</f>
        <v/>
      </c>
      <c r="G2156" s="189"/>
      <c r="H2156" s="189"/>
      <c r="I2156" s="189"/>
      <c r="J2156" s="189"/>
      <c r="K2156" s="189"/>
      <c r="L2156" s="189"/>
      <c r="M2156" s="189"/>
      <c r="N2156" s="189"/>
      <c r="O2156" s="211"/>
      <c r="P2156" s="210"/>
    </row>
    <row r="2157" spans="2:16" s="191" customFormat="1" ht="15.75" x14ac:dyDescent="0.25">
      <c r="B2157" s="189"/>
      <c r="C2157" s="190"/>
      <c r="D2157" s="190" t="str">
        <f t="shared" si="66"/>
        <v/>
      </c>
      <c r="E2157" s="189" t="str">
        <f t="shared" si="67"/>
        <v/>
      </c>
      <c r="F2157" s="189" t="str">
        <f>IF(ISNA(VLOOKUP(D2157,'Standard Smelter Names'!$B$3:$E$187,4,FALSE)),"",VLOOKUP(D2157,'Standard Smelter Names'!$B$3:$E$187,4,FALSE))</f>
        <v/>
      </c>
      <c r="G2157" s="189"/>
      <c r="H2157" s="189"/>
      <c r="I2157" s="189"/>
      <c r="J2157" s="189"/>
      <c r="K2157" s="189"/>
      <c r="L2157" s="189"/>
      <c r="M2157" s="189"/>
      <c r="N2157" s="189"/>
      <c r="O2157" s="211"/>
      <c r="P2157" s="210"/>
    </row>
    <row r="2158" spans="2:16" s="191" customFormat="1" ht="15.75" x14ac:dyDescent="0.25">
      <c r="B2158" s="189"/>
      <c r="C2158" s="190"/>
      <c r="D2158" s="190" t="str">
        <f t="shared" si="66"/>
        <v/>
      </c>
      <c r="E2158" s="189" t="str">
        <f t="shared" si="67"/>
        <v/>
      </c>
      <c r="F2158" s="189" t="str">
        <f>IF(ISNA(VLOOKUP(D2158,'Standard Smelter Names'!$B$3:$E$187,4,FALSE)),"",VLOOKUP(D2158,'Standard Smelter Names'!$B$3:$E$187,4,FALSE))</f>
        <v/>
      </c>
      <c r="G2158" s="189"/>
      <c r="H2158" s="189"/>
      <c r="I2158" s="189"/>
      <c r="J2158" s="189"/>
      <c r="K2158" s="189"/>
      <c r="L2158" s="189"/>
      <c r="M2158" s="189"/>
      <c r="N2158" s="189"/>
      <c r="O2158" s="211"/>
      <c r="P2158" s="210"/>
    </row>
    <row r="2159" spans="2:16" s="191" customFormat="1" ht="15.75" x14ac:dyDescent="0.25">
      <c r="B2159" s="189"/>
      <c r="C2159" s="190"/>
      <c r="D2159" s="190" t="str">
        <f t="shared" si="66"/>
        <v/>
      </c>
      <c r="E2159" s="189" t="str">
        <f t="shared" si="67"/>
        <v/>
      </c>
      <c r="F2159" s="189" t="str">
        <f>IF(ISNA(VLOOKUP(D2159,'Standard Smelter Names'!$B$3:$E$187,4,FALSE)),"",VLOOKUP(D2159,'Standard Smelter Names'!$B$3:$E$187,4,FALSE))</f>
        <v/>
      </c>
      <c r="G2159" s="189"/>
      <c r="H2159" s="189"/>
      <c r="I2159" s="189"/>
      <c r="J2159" s="189"/>
      <c r="K2159" s="189"/>
      <c r="L2159" s="189"/>
      <c r="M2159" s="189"/>
      <c r="N2159" s="189"/>
      <c r="O2159" s="211"/>
      <c r="P2159" s="210"/>
    </row>
    <row r="2160" spans="2:16" s="191" customFormat="1" ht="15.75" x14ac:dyDescent="0.25">
      <c r="B2160" s="189"/>
      <c r="C2160" s="190"/>
      <c r="D2160" s="190" t="str">
        <f t="shared" si="66"/>
        <v/>
      </c>
      <c r="E2160" s="189" t="str">
        <f t="shared" si="67"/>
        <v/>
      </c>
      <c r="F2160" s="189" t="str">
        <f>IF(ISNA(VLOOKUP(D2160,'Standard Smelter Names'!$B$3:$E$187,4,FALSE)),"",VLOOKUP(D2160,'Standard Smelter Names'!$B$3:$E$187,4,FALSE))</f>
        <v/>
      </c>
      <c r="G2160" s="189"/>
      <c r="H2160" s="189"/>
      <c r="I2160" s="189"/>
      <c r="J2160" s="189"/>
      <c r="K2160" s="189"/>
      <c r="L2160" s="189"/>
      <c r="M2160" s="189"/>
      <c r="N2160" s="189"/>
      <c r="O2160" s="211"/>
      <c r="P2160" s="210"/>
    </row>
    <row r="2161" spans="2:16" s="191" customFormat="1" ht="15.75" x14ac:dyDescent="0.25">
      <c r="B2161" s="189"/>
      <c r="C2161" s="190"/>
      <c r="D2161" s="190" t="str">
        <f t="shared" si="66"/>
        <v/>
      </c>
      <c r="E2161" s="189" t="str">
        <f t="shared" si="67"/>
        <v/>
      </c>
      <c r="F2161" s="189" t="str">
        <f>IF(ISNA(VLOOKUP(D2161,'Standard Smelter Names'!$B$3:$E$187,4,FALSE)),"",VLOOKUP(D2161,'Standard Smelter Names'!$B$3:$E$187,4,FALSE))</f>
        <v/>
      </c>
      <c r="G2161" s="189"/>
      <c r="H2161" s="189"/>
      <c r="I2161" s="189"/>
      <c r="J2161" s="189"/>
      <c r="K2161" s="189"/>
      <c r="L2161" s="189"/>
      <c r="M2161" s="189"/>
      <c r="N2161" s="189"/>
      <c r="O2161" s="211"/>
      <c r="P2161" s="210"/>
    </row>
    <row r="2162" spans="2:16" s="191" customFormat="1" ht="15.75" x14ac:dyDescent="0.25">
      <c r="B2162" s="189"/>
      <c r="C2162" s="190"/>
      <c r="D2162" s="190" t="str">
        <f t="shared" si="66"/>
        <v/>
      </c>
      <c r="E2162" s="189" t="str">
        <f t="shared" si="67"/>
        <v/>
      </c>
      <c r="F2162" s="189" t="str">
        <f>IF(ISNA(VLOOKUP(D2162,'Standard Smelter Names'!$B$3:$E$187,4,FALSE)),"",VLOOKUP(D2162,'Standard Smelter Names'!$B$3:$E$187,4,FALSE))</f>
        <v/>
      </c>
      <c r="G2162" s="189"/>
      <c r="H2162" s="189"/>
      <c r="I2162" s="189"/>
      <c r="J2162" s="189"/>
      <c r="K2162" s="189"/>
      <c r="L2162" s="189"/>
      <c r="M2162" s="189"/>
      <c r="N2162" s="189"/>
      <c r="O2162" s="211"/>
      <c r="P2162" s="210"/>
    </row>
    <row r="2163" spans="2:16" s="191" customFormat="1" ht="15.75" x14ac:dyDescent="0.25">
      <c r="B2163" s="189"/>
      <c r="C2163" s="190"/>
      <c r="D2163" s="190" t="str">
        <f t="shared" si="66"/>
        <v/>
      </c>
      <c r="E2163" s="189" t="str">
        <f t="shared" si="67"/>
        <v/>
      </c>
      <c r="F2163" s="189" t="str">
        <f>IF(ISNA(VLOOKUP(D2163,'Standard Smelter Names'!$B$3:$E$187,4,FALSE)),"",VLOOKUP(D2163,'Standard Smelter Names'!$B$3:$E$187,4,FALSE))</f>
        <v/>
      </c>
      <c r="G2163" s="189"/>
      <c r="H2163" s="189"/>
      <c r="I2163" s="189"/>
      <c r="J2163" s="189"/>
      <c r="K2163" s="189"/>
      <c r="L2163" s="189"/>
      <c r="M2163" s="189"/>
      <c r="N2163" s="189"/>
      <c r="O2163" s="211"/>
      <c r="P2163" s="210"/>
    </row>
    <row r="2164" spans="2:16" s="191" customFormat="1" ht="15.75" x14ac:dyDescent="0.25">
      <c r="B2164" s="189"/>
      <c r="C2164" s="190"/>
      <c r="D2164" s="190" t="str">
        <f t="shared" si="66"/>
        <v/>
      </c>
      <c r="E2164" s="189" t="str">
        <f t="shared" si="67"/>
        <v/>
      </c>
      <c r="F2164" s="189" t="str">
        <f>IF(ISNA(VLOOKUP(D2164,'Standard Smelter Names'!$B$3:$E$187,4,FALSE)),"",VLOOKUP(D2164,'Standard Smelter Names'!$B$3:$E$187,4,FALSE))</f>
        <v/>
      </c>
      <c r="G2164" s="189"/>
      <c r="H2164" s="189"/>
      <c r="I2164" s="189"/>
      <c r="J2164" s="189"/>
      <c r="K2164" s="189"/>
      <c r="L2164" s="189"/>
      <c r="M2164" s="189"/>
      <c r="N2164" s="189"/>
      <c r="O2164" s="211"/>
      <c r="P2164" s="210"/>
    </row>
    <row r="2165" spans="2:16" s="191" customFormat="1" ht="15.75" x14ac:dyDescent="0.25">
      <c r="B2165" s="189"/>
      <c r="C2165" s="190"/>
      <c r="D2165" s="190" t="str">
        <f t="shared" si="66"/>
        <v/>
      </c>
      <c r="E2165" s="189" t="str">
        <f t="shared" si="67"/>
        <v/>
      </c>
      <c r="F2165" s="189" t="str">
        <f>IF(ISNA(VLOOKUP(D2165,'Standard Smelter Names'!$B$3:$E$187,4,FALSE)),"",VLOOKUP(D2165,'Standard Smelter Names'!$B$3:$E$187,4,FALSE))</f>
        <v/>
      </c>
      <c r="G2165" s="189"/>
      <c r="H2165" s="189"/>
      <c r="I2165" s="189"/>
      <c r="J2165" s="189"/>
      <c r="K2165" s="189"/>
      <c r="L2165" s="189"/>
      <c r="M2165" s="189"/>
      <c r="N2165" s="189"/>
      <c r="O2165" s="211"/>
      <c r="P2165" s="210"/>
    </row>
    <row r="2166" spans="2:16" s="191" customFormat="1" ht="15.75" x14ac:dyDescent="0.25">
      <c r="B2166" s="189"/>
      <c r="C2166" s="190"/>
      <c r="D2166" s="190" t="str">
        <f t="shared" si="66"/>
        <v/>
      </c>
      <c r="E2166" s="189" t="str">
        <f t="shared" si="67"/>
        <v/>
      </c>
      <c r="F2166" s="189" t="str">
        <f>IF(ISNA(VLOOKUP(D2166,'Standard Smelter Names'!$B$3:$E$187,4,FALSE)),"",VLOOKUP(D2166,'Standard Smelter Names'!$B$3:$E$187,4,FALSE))</f>
        <v/>
      </c>
      <c r="G2166" s="189"/>
      <c r="H2166" s="189"/>
      <c r="I2166" s="189"/>
      <c r="J2166" s="189"/>
      <c r="K2166" s="189"/>
      <c r="L2166" s="189"/>
      <c r="M2166" s="189"/>
      <c r="N2166" s="189"/>
      <c r="O2166" s="211"/>
      <c r="P2166" s="210"/>
    </row>
    <row r="2167" spans="2:16" s="191" customFormat="1" ht="15.75" x14ac:dyDescent="0.25">
      <c r="B2167" s="189"/>
      <c r="C2167" s="190"/>
      <c r="D2167" s="190" t="str">
        <f t="shared" si="66"/>
        <v/>
      </c>
      <c r="E2167" s="189" t="str">
        <f t="shared" si="67"/>
        <v/>
      </c>
      <c r="F2167" s="189" t="str">
        <f>IF(ISNA(VLOOKUP(D2167,'Standard Smelter Names'!$B$3:$E$187,4,FALSE)),"",VLOOKUP(D2167,'Standard Smelter Names'!$B$3:$E$187,4,FALSE))</f>
        <v/>
      </c>
      <c r="G2167" s="189"/>
      <c r="H2167" s="189"/>
      <c r="I2167" s="189"/>
      <c r="J2167" s="189"/>
      <c r="K2167" s="189"/>
      <c r="L2167" s="189"/>
      <c r="M2167" s="189"/>
      <c r="N2167" s="189"/>
      <c r="O2167" s="211"/>
      <c r="P2167" s="210"/>
    </row>
    <row r="2168" spans="2:16" s="191" customFormat="1" ht="15.75" x14ac:dyDescent="0.25">
      <c r="B2168" s="189"/>
      <c r="C2168" s="190"/>
      <c r="D2168" s="190" t="str">
        <f t="shared" si="66"/>
        <v/>
      </c>
      <c r="E2168" s="189" t="str">
        <f t="shared" si="67"/>
        <v/>
      </c>
      <c r="F2168" s="189" t="str">
        <f>IF(ISNA(VLOOKUP(D2168,'Standard Smelter Names'!$B$3:$E$187,4,FALSE)),"",VLOOKUP(D2168,'Standard Smelter Names'!$B$3:$E$187,4,FALSE))</f>
        <v/>
      </c>
      <c r="G2168" s="189"/>
      <c r="H2168" s="189"/>
      <c r="I2168" s="189"/>
      <c r="J2168" s="189"/>
      <c r="K2168" s="189"/>
      <c r="L2168" s="189"/>
      <c r="M2168" s="189"/>
      <c r="N2168" s="189"/>
      <c r="O2168" s="211"/>
      <c r="P2168" s="210"/>
    </row>
    <row r="2169" spans="2:16" s="191" customFormat="1" ht="15.75" x14ac:dyDescent="0.25">
      <c r="B2169" s="189"/>
      <c r="C2169" s="190"/>
      <c r="D2169" s="190" t="str">
        <f t="shared" si="66"/>
        <v/>
      </c>
      <c r="E2169" s="189" t="str">
        <f t="shared" si="67"/>
        <v/>
      </c>
      <c r="F2169" s="189" t="str">
        <f>IF(ISNA(VLOOKUP(D2169,'Standard Smelter Names'!$B$3:$E$187,4,FALSE)),"",VLOOKUP(D2169,'Standard Smelter Names'!$B$3:$E$187,4,FALSE))</f>
        <v/>
      </c>
      <c r="G2169" s="189"/>
      <c r="H2169" s="189"/>
      <c r="I2169" s="189"/>
      <c r="J2169" s="189"/>
      <c r="K2169" s="189"/>
      <c r="L2169" s="189"/>
      <c r="M2169" s="189"/>
      <c r="N2169" s="189"/>
      <c r="O2169" s="211"/>
      <c r="P2169" s="210"/>
    </row>
    <row r="2170" spans="2:16" s="191" customFormat="1" ht="15.75" x14ac:dyDescent="0.25">
      <c r="B2170" s="189"/>
      <c r="C2170" s="190"/>
      <c r="D2170" s="190" t="str">
        <f t="shared" si="66"/>
        <v/>
      </c>
      <c r="E2170" s="189" t="str">
        <f t="shared" si="67"/>
        <v/>
      </c>
      <c r="F2170" s="189" t="str">
        <f>IF(ISNA(VLOOKUP(D2170,'Standard Smelter Names'!$B$3:$E$187,4,FALSE)),"",VLOOKUP(D2170,'Standard Smelter Names'!$B$3:$E$187,4,FALSE))</f>
        <v/>
      </c>
      <c r="G2170" s="189"/>
      <c r="H2170" s="189"/>
      <c r="I2170" s="189"/>
      <c r="J2170" s="189"/>
      <c r="K2170" s="189"/>
      <c r="L2170" s="189"/>
      <c r="M2170" s="189"/>
      <c r="N2170" s="189"/>
      <c r="O2170" s="211"/>
      <c r="P2170" s="210"/>
    </row>
    <row r="2171" spans="2:16" s="191" customFormat="1" ht="15.75" x14ac:dyDescent="0.25">
      <c r="B2171" s="189"/>
      <c r="C2171" s="190"/>
      <c r="D2171" s="190" t="str">
        <f t="shared" si="66"/>
        <v/>
      </c>
      <c r="E2171" s="189" t="str">
        <f t="shared" si="67"/>
        <v/>
      </c>
      <c r="F2171" s="189" t="str">
        <f>IF(ISNA(VLOOKUP(D2171,'Standard Smelter Names'!$B$3:$E$187,4,FALSE)),"",VLOOKUP(D2171,'Standard Smelter Names'!$B$3:$E$187,4,FALSE))</f>
        <v/>
      </c>
      <c r="G2171" s="189"/>
      <c r="H2171" s="189"/>
      <c r="I2171" s="189"/>
      <c r="J2171" s="189"/>
      <c r="K2171" s="189"/>
      <c r="L2171" s="189"/>
      <c r="M2171" s="189"/>
      <c r="N2171" s="189"/>
      <c r="O2171" s="211"/>
      <c r="P2171" s="210"/>
    </row>
    <row r="2172" spans="2:16" s="191" customFormat="1" ht="15.75" x14ac:dyDescent="0.25">
      <c r="B2172" s="189"/>
      <c r="C2172" s="190"/>
      <c r="D2172" s="190" t="str">
        <f t="shared" si="66"/>
        <v/>
      </c>
      <c r="E2172" s="189" t="str">
        <f t="shared" si="67"/>
        <v/>
      </c>
      <c r="F2172" s="189" t="str">
        <f>IF(ISNA(VLOOKUP(D2172,'Standard Smelter Names'!$B$3:$E$187,4,FALSE)),"",VLOOKUP(D2172,'Standard Smelter Names'!$B$3:$E$187,4,FALSE))</f>
        <v/>
      </c>
      <c r="G2172" s="189"/>
      <c r="H2172" s="189"/>
      <c r="I2172" s="189"/>
      <c r="J2172" s="189"/>
      <c r="K2172" s="189"/>
      <c r="L2172" s="189"/>
      <c r="M2172" s="189"/>
      <c r="N2172" s="189"/>
      <c r="O2172" s="211"/>
      <c r="P2172" s="210"/>
    </row>
    <row r="2173" spans="2:16" s="191" customFormat="1" ht="15.75" x14ac:dyDescent="0.25">
      <c r="B2173" s="189"/>
      <c r="C2173" s="190"/>
      <c r="D2173" s="190" t="str">
        <f t="shared" si="66"/>
        <v/>
      </c>
      <c r="E2173" s="189" t="str">
        <f t="shared" si="67"/>
        <v/>
      </c>
      <c r="F2173" s="189" t="str">
        <f>IF(ISNA(VLOOKUP(D2173,'Standard Smelter Names'!$B$3:$E$187,4,FALSE)),"",VLOOKUP(D2173,'Standard Smelter Names'!$B$3:$E$187,4,FALSE))</f>
        <v/>
      </c>
      <c r="G2173" s="189"/>
      <c r="H2173" s="189"/>
      <c r="I2173" s="189"/>
      <c r="J2173" s="189"/>
      <c r="K2173" s="189"/>
      <c r="L2173" s="189"/>
      <c r="M2173" s="189"/>
      <c r="N2173" s="189"/>
      <c r="O2173" s="211"/>
      <c r="P2173" s="210"/>
    </row>
    <row r="2174" spans="2:16" s="191" customFormat="1" ht="15.75" x14ac:dyDescent="0.25">
      <c r="B2174" s="189"/>
      <c r="C2174" s="190"/>
      <c r="D2174" s="190" t="str">
        <f t="shared" si="66"/>
        <v/>
      </c>
      <c r="E2174" s="189" t="str">
        <f t="shared" si="67"/>
        <v/>
      </c>
      <c r="F2174" s="189" t="str">
        <f>IF(ISNA(VLOOKUP(D2174,'Standard Smelter Names'!$B$3:$E$187,4,FALSE)),"",VLOOKUP(D2174,'Standard Smelter Names'!$B$3:$E$187,4,FALSE))</f>
        <v/>
      </c>
      <c r="G2174" s="189"/>
      <c r="H2174" s="189"/>
      <c r="I2174" s="189"/>
      <c r="J2174" s="189"/>
      <c r="K2174" s="189"/>
      <c r="L2174" s="189"/>
      <c r="M2174" s="189"/>
      <c r="N2174" s="189"/>
      <c r="O2174" s="211"/>
      <c r="P2174" s="210"/>
    </row>
    <row r="2175" spans="2:16" s="191" customFormat="1" ht="15.75" x14ac:dyDescent="0.25">
      <c r="B2175" s="189"/>
      <c r="C2175" s="190"/>
      <c r="D2175" s="190" t="str">
        <f t="shared" si="66"/>
        <v/>
      </c>
      <c r="E2175" s="189" t="str">
        <f t="shared" si="67"/>
        <v/>
      </c>
      <c r="F2175" s="189" t="str">
        <f>IF(ISNA(VLOOKUP(D2175,'Standard Smelter Names'!$B$3:$E$187,4,FALSE)),"",VLOOKUP(D2175,'Standard Smelter Names'!$B$3:$E$187,4,FALSE))</f>
        <v/>
      </c>
      <c r="G2175" s="189"/>
      <c r="H2175" s="189"/>
      <c r="I2175" s="189"/>
      <c r="J2175" s="189"/>
      <c r="K2175" s="189"/>
      <c r="L2175" s="189"/>
      <c r="M2175" s="189"/>
      <c r="N2175" s="189"/>
      <c r="O2175" s="211"/>
      <c r="P2175" s="210"/>
    </row>
    <row r="2176" spans="2:16" s="191" customFormat="1" ht="15.75" x14ac:dyDescent="0.25">
      <c r="B2176" s="189"/>
      <c r="C2176" s="190"/>
      <c r="D2176" s="190" t="str">
        <f t="shared" si="66"/>
        <v/>
      </c>
      <c r="E2176" s="189" t="str">
        <f t="shared" si="67"/>
        <v/>
      </c>
      <c r="F2176" s="189" t="str">
        <f>IF(ISNA(VLOOKUP(D2176,'Standard Smelter Names'!$B$3:$E$187,4,FALSE)),"",VLOOKUP(D2176,'Standard Smelter Names'!$B$3:$E$187,4,FALSE))</f>
        <v/>
      </c>
      <c r="G2176" s="189"/>
      <c r="H2176" s="189"/>
      <c r="I2176" s="189"/>
      <c r="J2176" s="189"/>
      <c r="K2176" s="189"/>
      <c r="L2176" s="189"/>
      <c r="M2176" s="189"/>
      <c r="N2176" s="189"/>
      <c r="O2176" s="211"/>
      <c r="P2176" s="210"/>
    </row>
    <row r="2177" spans="2:16" s="191" customFormat="1" ht="15.75" x14ac:dyDescent="0.25">
      <c r="B2177" s="189"/>
      <c r="C2177" s="190"/>
      <c r="D2177" s="190" t="str">
        <f t="shared" si="66"/>
        <v/>
      </c>
      <c r="E2177" s="189" t="str">
        <f t="shared" si="67"/>
        <v/>
      </c>
      <c r="F2177" s="189" t="str">
        <f>IF(ISNA(VLOOKUP(D2177,'Standard Smelter Names'!$B$3:$E$187,4,FALSE)),"",VLOOKUP(D2177,'Standard Smelter Names'!$B$3:$E$187,4,FALSE))</f>
        <v/>
      </c>
      <c r="G2177" s="189"/>
      <c r="H2177" s="189"/>
      <c r="I2177" s="189"/>
      <c r="J2177" s="189"/>
      <c r="K2177" s="189"/>
      <c r="L2177" s="189"/>
      <c r="M2177" s="189"/>
      <c r="N2177" s="189"/>
      <c r="O2177" s="211"/>
      <c r="P2177" s="210"/>
    </row>
    <row r="2178" spans="2:16" s="191" customFormat="1" ht="15.75" x14ac:dyDescent="0.25">
      <c r="B2178" s="189"/>
      <c r="C2178" s="190"/>
      <c r="D2178" s="190" t="str">
        <f t="shared" si="66"/>
        <v/>
      </c>
      <c r="E2178" s="189" t="str">
        <f t="shared" si="67"/>
        <v/>
      </c>
      <c r="F2178" s="189" t="str">
        <f>IF(ISNA(VLOOKUP(D2178,'Standard Smelter Names'!$B$3:$E$187,4,FALSE)),"",VLOOKUP(D2178,'Standard Smelter Names'!$B$3:$E$187,4,FALSE))</f>
        <v/>
      </c>
      <c r="G2178" s="189"/>
      <c r="H2178" s="189"/>
      <c r="I2178" s="189"/>
      <c r="J2178" s="189"/>
      <c r="K2178" s="189"/>
      <c r="L2178" s="189"/>
      <c r="M2178" s="189"/>
      <c r="N2178" s="189"/>
      <c r="O2178" s="211"/>
      <c r="P2178" s="210"/>
    </row>
    <row r="2179" spans="2:16" s="191" customFormat="1" ht="15.75" x14ac:dyDescent="0.25">
      <c r="B2179" s="189"/>
      <c r="C2179" s="190"/>
      <c r="D2179" s="190" t="str">
        <f t="shared" si="66"/>
        <v/>
      </c>
      <c r="E2179" s="189" t="str">
        <f t="shared" si="67"/>
        <v/>
      </c>
      <c r="F2179" s="189" t="str">
        <f>IF(ISNA(VLOOKUP(D2179,'Standard Smelter Names'!$B$3:$E$187,4,FALSE)),"",VLOOKUP(D2179,'Standard Smelter Names'!$B$3:$E$187,4,FALSE))</f>
        <v/>
      </c>
      <c r="G2179" s="189"/>
      <c r="H2179" s="189"/>
      <c r="I2179" s="189"/>
      <c r="J2179" s="189"/>
      <c r="K2179" s="189"/>
      <c r="L2179" s="189"/>
      <c r="M2179" s="189"/>
      <c r="N2179" s="189"/>
      <c r="O2179" s="211"/>
      <c r="P2179" s="210"/>
    </row>
    <row r="2180" spans="2:16" s="191" customFormat="1" ht="15.75" x14ac:dyDescent="0.25">
      <c r="B2180" s="189"/>
      <c r="C2180" s="190"/>
      <c r="D2180" s="190" t="str">
        <f t="shared" si="66"/>
        <v/>
      </c>
      <c r="E2180" s="189" t="str">
        <f t="shared" si="67"/>
        <v/>
      </c>
      <c r="F2180" s="189" t="str">
        <f>IF(ISNA(VLOOKUP(D2180,'Standard Smelter Names'!$B$3:$E$187,4,FALSE)),"",VLOOKUP(D2180,'Standard Smelter Names'!$B$3:$E$187,4,FALSE))</f>
        <v/>
      </c>
      <c r="G2180" s="189"/>
      <c r="H2180" s="189"/>
      <c r="I2180" s="189"/>
      <c r="J2180" s="189"/>
      <c r="K2180" s="189"/>
      <c r="L2180" s="189"/>
      <c r="M2180" s="189"/>
      <c r="N2180" s="189"/>
      <c r="O2180" s="211"/>
      <c r="P2180" s="210"/>
    </row>
    <row r="2181" spans="2:16" s="191" customFormat="1" ht="15.75" x14ac:dyDescent="0.25">
      <c r="B2181" s="189"/>
      <c r="C2181" s="190"/>
      <c r="D2181" s="190" t="str">
        <f t="shared" ref="D2181:D2244" si="68">IF(ISNA(VLOOKUP(C2181,$G$2525:$I$2929,3,FALSE)),"",VLOOKUP(C2181,$G$2525:$I$2929,3,FALSE))</f>
        <v/>
      </c>
      <c r="E2181" s="189" t="str">
        <f t="shared" ref="E2181:E2244" si="69">IF(ISNA(VLOOKUP(C2181,$G$2525:$I$2929,2,FALSE)),"",VLOOKUP(C2181,$G$2525:$I$2929,2,FALSE))</f>
        <v/>
      </c>
      <c r="F2181" s="189" t="str">
        <f>IF(ISNA(VLOOKUP(D2181,'Standard Smelter Names'!$B$3:$E$187,4,FALSE)),"",VLOOKUP(D2181,'Standard Smelter Names'!$B$3:$E$187,4,FALSE))</f>
        <v/>
      </c>
      <c r="G2181" s="189"/>
      <c r="H2181" s="189"/>
      <c r="I2181" s="189"/>
      <c r="J2181" s="189"/>
      <c r="K2181" s="189"/>
      <c r="L2181" s="189"/>
      <c r="M2181" s="189"/>
      <c r="N2181" s="189"/>
      <c r="O2181" s="211"/>
      <c r="P2181" s="210"/>
    </row>
    <row r="2182" spans="2:16" s="191" customFormat="1" ht="15.75" x14ac:dyDescent="0.25">
      <c r="B2182" s="189"/>
      <c r="C2182" s="190"/>
      <c r="D2182" s="190" t="str">
        <f t="shared" si="68"/>
        <v/>
      </c>
      <c r="E2182" s="189" t="str">
        <f t="shared" si="69"/>
        <v/>
      </c>
      <c r="F2182" s="189" t="str">
        <f>IF(ISNA(VLOOKUP(D2182,'Standard Smelter Names'!$B$3:$E$187,4,FALSE)),"",VLOOKUP(D2182,'Standard Smelter Names'!$B$3:$E$187,4,FALSE))</f>
        <v/>
      </c>
      <c r="G2182" s="189"/>
      <c r="H2182" s="189"/>
      <c r="I2182" s="189"/>
      <c r="J2182" s="189"/>
      <c r="K2182" s="189"/>
      <c r="L2182" s="189"/>
      <c r="M2182" s="189"/>
      <c r="N2182" s="189"/>
      <c r="O2182" s="211"/>
      <c r="P2182" s="210"/>
    </row>
    <row r="2183" spans="2:16" s="191" customFormat="1" ht="15.75" x14ac:dyDescent="0.25">
      <c r="B2183" s="189"/>
      <c r="C2183" s="190"/>
      <c r="D2183" s="190" t="str">
        <f t="shared" si="68"/>
        <v/>
      </c>
      <c r="E2183" s="189" t="str">
        <f t="shared" si="69"/>
        <v/>
      </c>
      <c r="F2183" s="189" t="str">
        <f>IF(ISNA(VLOOKUP(D2183,'Standard Smelter Names'!$B$3:$E$187,4,FALSE)),"",VLOOKUP(D2183,'Standard Smelter Names'!$B$3:$E$187,4,FALSE))</f>
        <v/>
      </c>
      <c r="G2183" s="189"/>
      <c r="H2183" s="189"/>
      <c r="I2183" s="189"/>
      <c r="J2183" s="189"/>
      <c r="K2183" s="189"/>
      <c r="L2183" s="189"/>
      <c r="M2183" s="189"/>
      <c r="N2183" s="189"/>
      <c r="O2183" s="211"/>
      <c r="P2183" s="210"/>
    </row>
    <row r="2184" spans="2:16" s="191" customFormat="1" ht="15.75" x14ac:dyDescent="0.25">
      <c r="B2184" s="189"/>
      <c r="C2184" s="190"/>
      <c r="D2184" s="190" t="str">
        <f t="shared" si="68"/>
        <v/>
      </c>
      <c r="E2184" s="189" t="str">
        <f t="shared" si="69"/>
        <v/>
      </c>
      <c r="F2184" s="189" t="str">
        <f>IF(ISNA(VLOOKUP(D2184,'Standard Smelter Names'!$B$3:$E$187,4,FALSE)),"",VLOOKUP(D2184,'Standard Smelter Names'!$B$3:$E$187,4,FALSE))</f>
        <v/>
      </c>
      <c r="G2184" s="189"/>
      <c r="H2184" s="189"/>
      <c r="I2184" s="189"/>
      <c r="J2184" s="189"/>
      <c r="K2184" s="189"/>
      <c r="L2184" s="189"/>
      <c r="M2184" s="189"/>
      <c r="N2184" s="189"/>
      <c r="O2184" s="211"/>
      <c r="P2184" s="210"/>
    </row>
    <row r="2185" spans="2:16" s="191" customFormat="1" ht="15.75" x14ac:dyDescent="0.25">
      <c r="B2185" s="189"/>
      <c r="C2185" s="190"/>
      <c r="D2185" s="190" t="str">
        <f t="shared" si="68"/>
        <v/>
      </c>
      <c r="E2185" s="189" t="str">
        <f t="shared" si="69"/>
        <v/>
      </c>
      <c r="F2185" s="189" t="str">
        <f>IF(ISNA(VLOOKUP(D2185,'Standard Smelter Names'!$B$3:$E$187,4,FALSE)),"",VLOOKUP(D2185,'Standard Smelter Names'!$B$3:$E$187,4,FALSE))</f>
        <v/>
      </c>
      <c r="G2185" s="189"/>
      <c r="H2185" s="189"/>
      <c r="I2185" s="189"/>
      <c r="J2185" s="189"/>
      <c r="K2185" s="189"/>
      <c r="L2185" s="189"/>
      <c r="M2185" s="189"/>
      <c r="N2185" s="189"/>
      <c r="O2185" s="211"/>
      <c r="P2185" s="210"/>
    </row>
    <row r="2186" spans="2:16" s="191" customFormat="1" ht="15.75" x14ac:dyDescent="0.25">
      <c r="B2186" s="189"/>
      <c r="C2186" s="190"/>
      <c r="D2186" s="190" t="str">
        <f t="shared" si="68"/>
        <v/>
      </c>
      <c r="E2186" s="189" t="str">
        <f t="shared" si="69"/>
        <v/>
      </c>
      <c r="F2186" s="189" t="str">
        <f>IF(ISNA(VLOOKUP(D2186,'Standard Smelter Names'!$B$3:$E$187,4,FALSE)),"",VLOOKUP(D2186,'Standard Smelter Names'!$B$3:$E$187,4,FALSE))</f>
        <v/>
      </c>
      <c r="G2186" s="189"/>
      <c r="H2186" s="189"/>
      <c r="I2186" s="189"/>
      <c r="J2186" s="189"/>
      <c r="K2186" s="189"/>
      <c r="L2186" s="189"/>
      <c r="M2186" s="189"/>
      <c r="N2186" s="189"/>
      <c r="O2186" s="211"/>
      <c r="P2186" s="210"/>
    </row>
    <row r="2187" spans="2:16" s="191" customFormat="1" ht="15.75" x14ac:dyDescent="0.25">
      <c r="B2187" s="189"/>
      <c r="C2187" s="190"/>
      <c r="D2187" s="190" t="str">
        <f t="shared" si="68"/>
        <v/>
      </c>
      <c r="E2187" s="189" t="str">
        <f t="shared" si="69"/>
        <v/>
      </c>
      <c r="F2187" s="189" t="str">
        <f>IF(ISNA(VLOOKUP(D2187,'Standard Smelter Names'!$B$3:$E$187,4,FALSE)),"",VLOOKUP(D2187,'Standard Smelter Names'!$B$3:$E$187,4,FALSE))</f>
        <v/>
      </c>
      <c r="G2187" s="189"/>
      <c r="H2187" s="189"/>
      <c r="I2187" s="189"/>
      <c r="J2187" s="189"/>
      <c r="K2187" s="189"/>
      <c r="L2187" s="189"/>
      <c r="M2187" s="189"/>
      <c r="N2187" s="189"/>
      <c r="O2187" s="211"/>
      <c r="P2187" s="210"/>
    </row>
    <row r="2188" spans="2:16" s="191" customFormat="1" ht="15.75" x14ac:dyDescent="0.25">
      <c r="B2188" s="189"/>
      <c r="C2188" s="190"/>
      <c r="D2188" s="190" t="str">
        <f t="shared" si="68"/>
        <v/>
      </c>
      <c r="E2188" s="189" t="str">
        <f t="shared" si="69"/>
        <v/>
      </c>
      <c r="F2188" s="189" t="str">
        <f>IF(ISNA(VLOOKUP(D2188,'Standard Smelter Names'!$B$3:$E$187,4,FALSE)),"",VLOOKUP(D2188,'Standard Smelter Names'!$B$3:$E$187,4,FALSE))</f>
        <v/>
      </c>
      <c r="G2188" s="189"/>
      <c r="H2188" s="189"/>
      <c r="I2188" s="189"/>
      <c r="J2188" s="189"/>
      <c r="K2188" s="189"/>
      <c r="L2188" s="189"/>
      <c r="M2188" s="189"/>
      <c r="N2188" s="189"/>
      <c r="O2188" s="211"/>
      <c r="P2188" s="210"/>
    </row>
    <row r="2189" spans="2:16" s="191" customFormat="1" ht="15.75" x14ac:dyDescent="0.25">
      <c r="B2189" s="189"/>
      <c r="C2189" s="190"/>
      <c r="D2189" s="190" t="str">
        <f t="shared" si="68"/>
        <v/>
      </c>
      <c r="E2189" s="189" t="str">
        <f t="shared" si="69"/>
        <v/>
      </c>
      <c r="F2189" s="189" t="str">
        <f>IF(ISNA(VLOOKUP(D2189,'Standard Smelter Names'!$B$3:$E$187,4,FALSE)),"",VLOOKUP(D2189,'Standard Smelter Names'!$B$3:$E$187,4,FALSE))</f>
        <v/>
      </c>
      <c r="G2189" s="189"/>
      <c r="H2189" s="189"/>
      <c r="I2189" s="189"/>
      <c r="J2189" s="189"/>
      <c r="K2189" s="189"/>
      <c r="L2189" s="189"/>
      <c r="M2189" s="189"/>
      <c r="N2189" s="189"/>
      <c r="O2189" s="211"/>
      <c r="P2189" s="210"/>
    </row>
    <row r="2190" spans="2:16" s="191" customFormat="1" ht="15.75" x14ac:dyDescent="0.25">
      <c r="B2190" s="189"/>
      <c r="C2190" s="190"/>
      <c r="D2190" s="190" t="str">
        <f t="shared" si="68"/>
        <v/>
      </c>
      <c r="E2190" s="189" t="str">
        <f t="shared" si="69"/>
        <v/>
      </c>
      <c r="F2190" s="189" t="str">
        <f>IF(ISNA(VLOOKUP(D2190,'Standard Smelter Names'!$B$3:$E$187,4,FALSE)),"",VLOOKUP(D2190,'Standard Smelter Names'!$B$3:$E$187,4,FALSE))</f>
        <v/>
      </c>
      <c r="G2190" s="189"/>
      <c r="H2190" s="189"/>
      <c r="I2190" s="189"/>
      <c r="J2190" s="189"/>
      <c r="K2190" s="189"/>
      <c r="L2190" s="189"/>
      <c r="M2190" s="189"/>
      <c r="N2190" s="189"/>
      <c r="O2190" s="211"/>
      <c r="P2190" s="210"/>
    </row>
    <row r="2191" spans="2:16" s="191" customFormat="1" ht="15.75" x14ac:dyDescent="0.25">
      <c r="B2191" s="189"/>
      <c r="C2191" s="190"/>
      <c r="D2191" s="190" t="str">
        <f t="shared" si="68"/>
        <v/>
      </c>
      <c r="E2191" s="189" t="str">
        <f t="shared" si="69"/>
        <v/>
      </c>
      <c r="F2191" s="189" t="str">
        <f>IF(ISNA(VLOOKUP(D2191,'Standard Smelter Names'!$B$3:$E$187,4,FALSE)),"",VLOOKUP(D2191,'Standard Smelter Names'!$B$3:$E$187,4,FALSE))</f>
        <v/>
      </c>
      <c r="G2191" s="189"/>
      <c r="H2191" s="189"/>
      <c r="I2191" s="189"/>
      <c r="J2191" s="189"/>
      <c r="K2191" s="189"/>
      <c r="L2191" s="189"/>
      <c r="M2191" s="189"/>
      <c r="N2191" s="189"/>
      <c r="O2191" s="211"/>
      <c r="P2191" s="210"/>
    </row>
    <row r="2192" spans="2:16" s="191" customFormat="1" ht="15.75" x14ac:dyDescent="0.25">
      <c r="B2192" s="189"/>
      <c r="C2192" s="190"/>
      <c r="D2192" s="190" t="str">
        <f t="shared" si="68"/>
        <v/>
      </c>
      <c r="E2192" s="189" t="str">
        <f t="shared" si="69"/>
        <v/>
      </c>
      <c r="F2192" s="189" t="str">
        <f>IF(ISNA(VLOOKUP(D2192,'Standard Smelter Names'!$B$3:$E$187,4,FALSE)),"",VLOOKUP(D2192,'Standard Smelter Names'!$B$3:$E$187,4,FALSE))</f>
        <v/>
      </c>
      <c r="G2192" s="189"/>
      <c r="H2192" s="189"/>
      <c r="I2192" s="189"/>
      <c r="J2192" s="189"/>
      <c r="K2192" s="189"/>
      <c r="L2192" s="189"/>
      <c r="M2192" s="189"/>
      <c r="N2192" s="189"/>
      <c r="O2192" s="211"/>
      <c r="P2192" s="210"/>
    </row>
    <row r="2193" spans="2:16" s="191" customFormat="1" ht="15.75" x14ac:dyDescent="0.25">
      <c r="B2193" s="189"/>
      <c r="C2193" s="190"/>
      <c r="D2193" s="190" t="str">
        <f t="shared" si="68"/>
        <v/>
      </c>
      <c r="E2193" s="189" t="str">
        <f t="shared" si="69"/>
        <v/>
      </c>
      <c r="F2193" s="189" t="str">
        <f>IF(ISNA(VLOOKUP(D2193,'Standard Smelter Names'!$B$3:$E$187,4,FALSE)),"",VLOOKUP(D2193,'Standard Smelter Names'!$B$3:$E$187,4,FALSE))</f>
        <v/>
      </c>
      <c r="G2193" s="189"/>
      <c r="H2193" s="189"/>
      <c r="I2193" s="189"/>
      <c r="J2193" s="189"/>
      <c r="K2193" s="189"/>
      <c r="L2193" s="189"/>
      <c r="M2193" s="189"/>
      <c r="N2193" s="189"/>
      <c r="O2193" s="211"/>
      <c r="P2193" s="210"/>
    </row>
    <row r="2194" spans="2:16" s="191" customFormat="1" ht="15.75" x14ac:dyDescent="0.25">
      <c r="B2194" s="189"/>
      <c r="C2194" s="190"/>
      <c r="D2194" s="190" t="str">
        <f t="shared" si="68"/>
        <v/>
      </c>
      <c r="E2194" s="189" t="str">
        <f t="shared" si="69"/>
        <v/>
      </c>
      <c r="F2194" s="189" t="str">
        <f>IF(ISNA(VLOOKUP(D2194,'Standard Smelter Names'!$B$3:$E$187,4,FALSE)),"",VLOOKUP(D2194,'Standard Smelter Names'!$B$3:$E$187,4,FALSE))</f>
        <v/>
      </c>
      <c r="G2194" s="189"/>
      <c r="H2194" s="189"/>
      <c r="I2194" s="189"/>
      <c r="J2194" s="189"/>
      <c r="K2194" s="189"/>
      <c r="L2194" s="189"/>
      <c r="M2194" s="189"/>
      <c r="N2194" s="189"/>
      <c r="O2194" s="211"/>
      <c r="P2194" s="210"/>
    </row>
    <row r="2195" spans="2:16" s="191" customFormat="1" ht="15.75" x14ac:dyDescent="0.25">
      <c r="B2195" s="189"/>
      <c r="C2195" s="190"/>
      <c r="D2195" s="190" t="str">
        <f t="shared" si="68"/>
        <v/>
      </c>
      <c r="E2195" s="189" t="str">
        <f t="shared" si="69"/>
        <v/>
      </c>
      <c r="F2195" s="189" t="str">
        <f>IF(ISNA(VLOOKUP(D2195,'Standard Smelter Names'!$B$3:$E$187,4,FALSE)),"",VLOOKUP(D2195,'Standard Smelter Names'!$B$3:$E$187,4,FALSE))</f>
        <v/>
      </c>
      <c r="G2195" s="189"/>
      <c r="H2195" s="189"/>
      <c r="I2195" s="189"/>
      <c r="J2195" s="189"/>
      <c r="K2195" s="189"/>
      <c r="L2195" s="189"/>
      <c r="M2195" s="189"/>
      <c r="N2195" s="189"/>
      <c r="O2195" s="211"/>
      <c r="P2195" s="210"/>
    </row>
    <row r="2196" spans="2:16" s="191" customFormat="1" ht="15.75" x14ac:dyDescent="0.25">
      <c r="B2196" s="189"/>
      <c r="C2196" s="190"/>
      <c r="D2196" s="190" t="str">
        <f t="shared" si="68"/>
        <v/>
      </c>
      <c r="E2196" s="189" t="str">
        <f t="shared" si="69"/>
        <v/>
      </c>
      <c r="F2196" s="189" t="str">
        <f>IF(ISNA(VLOOKUP(D2196,'Standard Smelter Names'!$B$3:$E$187,4,FALSE)),"",VLOOKUP(D2196,'Standard Smelter Names'!$B$3:$E$187,4,FALSE))</f>
        <v/>
      </c>
      <c r="G2196" s="189"/>
      <c r="H2196" s="189"/>
      <c r="I2196" s="189"/>
      <c r="J2196" s="189"/>
      <c r="K2196" s="189"/>
      <c r="L2196" s="189"/>
      <c r="M2196" s="189"/>
      <c r="N2196" s="189"/>
      <c r="O2196" s="211"/>
      <c r="P2196" s="210"/>
    </row>
    <row r="2197" spans="2:16" s="191" customFormat="1" ht="15.75" x14ac:dyDescent="0.25">
      <c r="B2197" s="189"/>
      <c r="C2197" s="190"/>
      <c r="D2197" s="190" t="str">
        <f t="shared" si="68"/>
        <v/>
      </c>
      <c r="E2197" s="189" t="str">
        <f t="shared" si="69"/>
        <v/>
      </c>
      <c r="F2197" s="189" t="str">
        <f>IF(ISNA(VLOOKUP(D2197,'Standard Smelter Names'!$B$3:$E$187,4,FALSE)),"",VLOOKUP(D2197,'Standard Smelter Names'!$B$3:$E$187,4,FALSE))</f>
        <v/>
      </c>
      <c r="G2197" s="189"/>
      <c r="H2197" s="189"/>
      <c r="I2197" s="189"/>
      <c r="J2197" s="189"/>
      <c r="K2197" s="189"/>
      <c r="L2197" s="189"/>
      <c r="M2197" s="189"/>
      <c r="N2197" s="189"/>
      <c r="O2197" s="211"/>
      <c r="P2197" s="210"/>
    </row>
    <row r="2198" spans="2:16" s="191" customFormat="1" ht="15.75" x14ac:dyDescent="0.25">
      <c r="B2198" s="189"/>
      <c r="C2198" s="190"/>
      <c r="D2198" s="190" t="str">
        <f t="shared" si="68"/>
        <v/>
      </c>
      <c r="E2198" s="189" t="str">
        <f t="shared" si="69"/>
        <v/>
      </c>
      <c r="F2198" s="189" t="str">
        <f>IF(ISNA(VLOOKUP(D2198,'Standard Smelter Names'!$B$3:$E$187,4,FALSE)),"",VLOOKUP(D2198,'Standard Smelter Names'!$B$3:$E$187,4,FALSE))</f>
        <v/>
      </c>
      <c r="G2198" s="189"/>
      <c r="H2198" s="189"/>
      <c r="I2198" s="189"/>
      <c r="J2198" s="189"/>
      <c r="K2198" s="189"/>
      <c r="L2198" s="189"/>
      <c r="M2198" s="189"/>
      <c r="N2198" s="189"/>
      <c r="O2198" s="211"/>
      <c r="P2198" s="210"/>
    </row>
    <row r="2199" spans="2:16" s="191" customFormat="1" ht="15.75" x14ac:dyDescent="0.25">
      <c r="B2199" s="189"/>
      <c r="C2199" s="190"/>
      <c r="D2199" s="190" t="str">
        <f t="shared" si="68"/>
        <v/>
      </c>
      <c r="E2199" s="189" t="str">
        <f t="shared" si="69"/>
        <v/>
      </c>
      <c r="F2199" s="189" t="str">
        <f>IF(ISNA(VLOOKUP(D2199,'Standard Smelter Names'!$B$3:$E$187,4,FALSE)),"",VLOOKUP(D2199,'Standard Smelter Names'!$B$3:$E$187,4,FALSE))</f>
        <v/>
      </c>
      <c r="G2199" s="189"/>
      <c r="H2199" s="189"/>
      <c r="I2199" s="189"/>
      <c r="J2199" s="189"/>
      <c r="K2199" s="189"/>
      <c r="L2199" s="189"/>
      <c r="M2199" s="189"/>
      <c r="N2199" s="189"/>
      <c r="O2199" s="211"/>
      <c r="P2199" s="210"/>
    </row>
    <row r="2200" spans="2:16" s="191" customFormat="1" ht="15.75" x14ac:dyDescent="0.25">
      <c r="B2200" s="189"/>
      <c r="C2200" s="190"/>
      <c r="D2200" s="190" t="str">
        <f t="shared" si="68"/>
        <v/>
      </c>
      <c r="E2200" s="189" t="str">
        <f t="shared" si="69"/>
        <v/>
      </c>
      <c r="F2200" s="189" t="str">
        <f>IF(ISNA(VLOOKUP(D2200,'Standard Smelter Names'!$B$3:$E$187,4,FALSE)),"",VLOOKUP(D2200,'Standard Smelter Names'!$B$3:$E$187,4,FALSE))</f>
        <v/>
      </c>
      <c r="G2200" s="189"/>
      <c r="H2200" s="189"/>
      <c r="I2200" s="189"/>
      <c r="J2200" s="189"/>
      <c r="K2200" s="189"/>
      <c r="L2200" s="189"/>
      <c r="M2200" s="189"/>
      <c r="N2200" s="189"/>
      <c r="O2200" s="211"/>
      <c r="P2200" s="210"/>
    </row>
    <row r="2201" spans="2:16" s="191" customFormat="1" ht="15.75" x14ac:dyDescent="0.25">
      <c r="B2201" s="189"/>
      <c r="C2201" s="190"/>
      <c r="D2201" s="190" t="str">
        <f t="shared" si="68"/>
        <v/>
      </c>
      <c r="E2201" s="189" t="str">
        <f t="shared" si="69"/>
        <v/>
      </c>
      <c r="F2201" s="189" t="str">
        <f>IF(ISNA(VLOOKUP(D2201,'Standard Smelter Names'!$B$3:$E$187,4,FALSE)),"",VLOOKUP(D2201,'Standard Smelter Names'!$B$3:$E$187,4,FALSE))</f>
        <v/>
      </c>
      <c r="G2201" s="189"/>
      <c r="H2201" s="189"/>
      <c r="I2201" s="189"/>
      <c r="J2201" s="189"/>
      <c r="K2201" s="189"/>
      <c r="L2201" s="189"/>
      <c r="M2201" s="189"/>
      <c r="N2201" s="189"/>
      <c r="O2201" s="211"/>
      <c r="P2201" s="210"/>
    </row>
    <row r="2202" spans="2:16" s="191" customFormat="1" ht="15.75" x14ac:dyDescent="0.25">
      <c r="B2202" s="189"/>
      <c r="C2202" s="190"/>
      <c r="D2202" s="190" t="str">
        <f t="shared" si="68"/>
        <v/>
      </c>
      <c r="E2202" s="189" t="str">
        <f t="shared" si="69"/>
        <v/>
      </c>
      <c r="F2202" s="189" t="str">
        <f>IF(ISNA(VLOOKUP(D2202,'Standard Smelter Names'!$B$3:$E$187,4,FALSE)),"",VLOOKUP(D2202,'Standard Smelter Names'!$B$3:$E$187,4,FALSE))</f>
        <v/>
      </c>
      <c r="G2202" s="189"/>
      <c r="H2202" s="189"/>
      <c r="I2202" s="189"/>
      <c r="J2202" s="189"/>
      <c r="K2202" s="189"/>
      <c r="L2202" s="189"/>
      <c r="M2202" s="189"/>
      <c r="N2202" s="189"/>
      <c r="O2202" s="211"/>
      <c r="P2202" s="210"/>
    </row>
    <row r="2203" spans="2:16" s="191" customFormat="1" ht="15.75" x14ac:dyDescent="0.25">
      <c r="B2203" s="189"/>
      <c r="C2203" s="190"/>
      <c r="D2203" s="190" t="str">
        <f t="shared" si="68"/>
        <v/>
      </c>
      <c r="E2203" s="189" t="str">
        <f t="shared" si="69"/>
        <v/>
      </c>
      <c r="F2203" s="189" t="str">
        <f>IF(ISNA(VLOOKUP(D2203,'Standard Smelter Names'!$B$3:$E$187,4,FALSE)),"",VLOOKUP(D2203,'Standard Smelter Names'!$B$3:$E$187,4,FALSE))</f>
        <v/>
      </c>
      <c r="G2203" s="189"/>
      <c r="H2203" s="189"/>
      <c r="I2203" s="189"/>
      <c r="J2203" s="189"/>
      <c r="K2203" s="189"/>
      <c r="L2203" s="189"/>
      <c r="M2203" s="189"/>
      <c r="N2203" s="189"/>
      <c r="O2203" s="211"/>
      <c r="P2203" s="210"/>
    </row>
    <row r="2204" spans="2:16" s="191" customFormat="1" ht="15.75" x14ac:dyDescent="0.25">
      <c r="B2204" s="189"/>
      <c r="C2204" s="190"/>
      <c r="D2204" s="190" t="str">
        <f t="shared" si="68"/>
        <v/>
      </c>
      <c r="E2204" s="189" t="str">
        <f t="shared" si="69"/>
        <v/>
      </c>
      <c r="F2204" s="189" t="str">
        <f>IF(ISNA(VLOOKUP(D2204,'Standard Smelter Names'!$B$3:$E$187,4,FALSE)),"",VLOOKUP(D2204,'Standard Smelter Names'!$B$3:$E$187,4,FALSE))</f>
        <v/>
      </c>
      <c r="G2204" s="189"/>
      <c r="H2204" s="189"/>
      <c r="I2204" s="189"/>
      <c r="J2204" s="189"/>
      <c r="K2204" s="189"/>
      <c r="L2204" s="189"/>
      <c r="M2204" s="189"/>
      <c r="N2204" s="189"/>
      <c r="O2204" s="211"/>
      <c r="P2204" s="210"/>
    </row>
    <row r="2205" spans="2:16" s="191" customFormat="1" ht="15.75" x14ac:dyDescent="0.25">
      <c r="B2205" s="189"/>
      <c r="C2205" s="190"/>
      <c r="D2205" s="190" t="str">
        <f t="shared" si="68"/>
        <v/>
      </c>
      <c r="E2205" s="189" t="str">
        <f t="shared" si="69"/>
        <v/>
      </c>
      <c r="F2205" s="189" t="str">
        <f>IF(ISNA(VLOOKUP(D2205,'Standard Smelter Names'!$B$3:$E$187,4,FALSE)),"",VLOOKUP(D2205,'Standard Smelter Names'!$B$3:$E$187,4,FALSE))</f>
        <v/>
      </c>
      <c r="G2205" s="189"/>
      <c r="H2205" s="189"/>
      <c r="I2205" s="189"/>
      <c r="J2205" s="189"/>
      <c r="K2205" s="189"/>
      <c r="L2205" s="189"/>
      <c r="M2205" s="189"/>
      <c r="N2205" s="189"/>
      <c r="O2205" s="211"/>
      <c r="P2205" s="210"/>
    </row>
    <row r="2206" spans="2:16" s="191" customFormat="1" ht="15.75" x14ac:dyDescent="0.25">
      <c r="B2206" s="189"/>
      <c r="C2206" s="190"/>
      <c r="D2206" s="190" t="str">
        <f t="shared" si="68"/>
        <v/>
      </c>
      <c r="E2206" s="189" t="str">
        <f t="shared" si="69"/>
        <v/>
      </c>
      <c r="F2206" s="189" t="str">
        <f>IF(ISNA(VLOOKUP(D2206,'Standard Smelter Names'!$B$3:$E$187,4,FALSE)),"",VLOOKUP(D2206,'Standard Smelter Names'!$B$3:$E$187,4,FALSE))</f>
        <v/>
      </c>
      <c r="G2206" s="189"/>
      <c r="H2206" s="189"/>
      <c r="I2206" s="189"/>
      <c r="J2206" s="189"/>
      <c r="K2206" s="189"/>
      <c r="L2206" s="189"/>
      <c r="M2206" s="189"/>
      <c r="N2206" s="189"/>
      <c r="O2206" s="211"/>
      <c r="P2206" s="210"/>
    </row>
    <row r="2207" spans="2:16" s="191" customFormat="1" ht="15.75" x14ac:dyDescent="0.25">
      <c r="B2207" s="189"/>
      <c r="C2207" s="190"/>
      <c r="D2207" s="190" t="str">
        <f t="shared" si="68"/>
        <v/>
      </c>
      <c r="E2207" s="189" t="str">
        <f t="shared" si="69"/>
        <v/>
      </c>
      <c r="F2207" s="189" t="str">
        <f>IF(ISNA(VLOOKUP(D2207,'Standard Smelter Names'!$B$3:$E$187,4,FALSE)),"",VLOOKUP(D2207,'Standard Smelter Names'!$B$3:$E$187,4,FALSE))</f>
        <v/>
      </c>
      <c r="G2207" s="189"/>
      <c r="H2207" s="189"/>
      <c r="I2207" s="189"/>
      <c r="J2207" s="189"/>
      <c r="K2207" s="189"/>
      <c r="L2207" s="189"/>
      <c r="M2207" s="189"/>
      <c r="N2207" s="189"/>
      <c r="O2207" s="211"/>
      <c r="P2207" s="210"/>
    </row>
    <row r="2208" spans="2:16" s="191" customFormat="1" ht="15.75" x14ac:dyDescent="0.25">
      <c r="B2208" s="189"/>
      <c r="C2208" s="190"/>
      <c r="D2208" s="190" t="str">
        <f t="shared" si="68"/>
        <v/>
      </c>
      <c r="E2208" s="189" t="str">
        <f t="shared" si="69"/>
        <v/>
      </c>
      <c r="F2208" s="189" t="str">
        <f>IF(ISNA(VLOOKUP(D2208,'Standard Smelter Names'!$B$3:$E$187,4,FALSE)),"",VLOOKUP(D2208,'Standard Smelter Names'!$B$3:$E$187,4,FALSE))</f>
        <v/>
      </c>
      <c r="G2208" s="189"/>
      <c r="H2208" s="189"/>
      <c r="I2208" s="189"/>
      <c r="J2208" s="189"/>
      <c r="K2208" s="189"/>
      <c r="L2208" s="189"/>
      <c r="M2208" s="189"/>
      <c r="N2208" s="189"/>
      <c r="O2208" s="211"/>
      <c r="P2208" s="210"/>
    </row>
    <row r="2209" spans="2:16" s="191" customFormat="1" ht="15.75" x14ac:dyDescent="0.25">
      <c r="B2209" s="189"/>
      <c r="C2209" s="190"/>
      <c r="D2209" s="190" t="str">
        <f t="shared" si="68"/>
        <v/>
      </c>
      <c r="E2209" s="189" t="str">
        <f t="shared" si="69"/>
        <v/>
      </c>
      <c r="F2209" s="189" t="str">
        <f>IF(ISNA(VLOOKUP(D2209,'Standard Smelter Names'!$B$3:$E$187,4,FALSE)),"",VLOOKUP(D2209,'Standard Smelter Names'!$B$3:$E$187,4,FALSE))</f>
        <v/>
      </c>
      <c r="G2209" s="189"/>
      <c r="H2209" s="189"/>
      <c r="I2209" s="189"/>
      <c r="J2209" s="189"/>
      <c r="K2209" s="189"/>
      <c r="L2209" s="189"/>
      <c r="M2209" s="189"/>
      <c r="N2209" s="189"/>
      <c r="O2209" s="211"/>
      <c r="P2209" s="210"/>
    </row>
    <row r="2210" spans="2:16" s="191" customFormat="1" ht="15.75" x14ac:dyDescent="0.25">
      <c r="B2210" s="189"/>
      <c r="C2210" s="190"/>
      <c r="D2210" s="190" t="str">
        <f t="shared" si="68"/>
        <v/>
      </c>
      <c r="E2210" s="189" t="str">
        <f t="shared" si="69"/>
        <v/>
      </c>
      <c r="F2210" s="189" t="str">
        <f>IF(ISNA(VLOOKUP(D2210,'Standard Smelter Names'!$B$3:$E$187,4,FALSE)),"",VLOOKUP(D2210,'Standard Smelter Names'!$B$3:$E$187,4,FALSE))</f>
        <v/>
      </c>
      <c r="G2210" s="189"/>
      <c r="H2210" s="189"/>
      <c r="I2210" s="189"/>
      <c r="J2210" s="189"/>
      <c r="K2210" s="189"/>
      <c r="L2210" s="189"/>
      <c r="M2210" s="189"/>
      <c r="N2210" s="189"/>
      <c r="O2210" s="211"/>
      <c r="P2210" s="210"/>
    </row>
    <row r="2211" spans="2:16" s="191" customFormat="1" ht="15.75" x14ac:dyDescent="0.25">
      <c r="B2211" s="189"/>
      <c r="C2211" s="190"/>
      <c r="D2211" s="190" t="str">
        <f t="shared" si="68"/>
        <v/>
      </c>
      <c r="E2211" s="189" t="str">
        <f t="shared" si="69"/>
        <v/>
      </c>
      <c r="F2211" s="189" t="str">
        <f>IF(ISNA(VLOOKUP(D2211,'Standard Smelter Names'!$B$3:$E$187,4,FALSE)),"",VLOOKUP(D2211,'Standard Smelter Names'!$B$3:$E$187,4,FALSE))</f>
        <v/>
      </c>
      <c r="G2211" s="189"/>
      <c r="H2211" s="189"/>
      <c r="I2211" s="189"/>
      <c r="J2211" s="189"/>
      <c r="K2211" s="189"/>
      <c r="L2211" s="189"/>
      <c r="M2211" s="189"/>
      <c r="N2211" s="189"/>
      <c r="O2211" s="211"/>
      <c r="P2211" s="210"/>
    </row>
    <row r="2212" spans="2:16" s="191" customFormat="1" ht="15.75" x14ac:dyDescent="0.25">
      <c r="B2212" s="189"/>
      <c r="C2212" s="190"/>
      <c r="D2212" s="190" t="str">
        <f t="shared" si="68"/>
        <v/>
      </c>
      <c r="E2212" s="189" t="str">
        <f t="shared" si="69"/>
        <v/>
      </c>
      <c r="F2212" s="189" t="str">
        <f>IF(ISNA(VLOOKUP(D2212,'Standard Smelter Names'!$B$3:$E$187,4,FALSE)),"",VLOOKUP(D2212,'Standard Smelter Names'!$B$3:$E$187,4,FALSE))</f>
        <v/>
      </c>
      <c r="G2212" s="189"/>
      <c r="H2212" s="189"/>
      <c r="I2212" s="189"/>
      <c r="J2212" s="189"/>
      <c r="K2212" s="189"/>
      <c r="L2212" s="189"/>
      <c r="M2212" s="189"/>
      <c r="N2212" s="189"/>
      <c r="O2212" s="211"/>
      <c r="P2212" s="210"/>
    </row>
    <row r="2213" spans="2:16" s="191" customFormat="1" ht="15.75" x14ac:dyDescent="0.25">
      <c r="B2213" s="189"/>
      <c r="C2213" s="190"/>
      <c r="D2213" s="190" t="str">
        <f t="shared" si="68"/>
        <v/>
      </c>
      <c r="E2213" s="189" t="str">
        <f t="shared" si="69"/>
        <v/>
      </c>
      <c r="F2213" s="189" t="str">
        <f>IF(ISNA(VLOOKUP(D2213,'Standard Smelter Names'!$B$3:$E$187,4,FALSE)),"",VLOOKUP(D2213,'Standard Smelter Names'!$B$3:$E$187,4,FALSE))</f>
        <v/>
      </c>
      <c r="G2213" s="189"/>
      <c r="H2213" s="189"/>
      <c r="I2213" s="189"/>
      <c r="J2213" s="189"/>
      <c r="K2213" s="189"/>
      <c r="L2213" s="189"/>
      <c r="M2213" s="189"/>
      <c r="N2213" s="189"/>
      <c r="O2213" s="211"/>
      <c r="P2213" s="210"/>
    </row>
    <row r="2214" spans="2:16" s="191" customFormat="1" ht="15.75" x14ac:dyDescent="0.25">
      <c r="B2214" s="189"/>
      <c r="C2214" s="190"/>
      <c r="D2214" s="190" t="str">
        <f t="shared" si="68"/>
        <v/>
      </c>
      <c r="E2214" s="189" t="str">
        <f t="shared" si="69"/>
        <v/>
      </c>
      <c r="F2214" s="189" t="str">
        <f>IF(ISNA(VLOOKUP(D2214,'Standard Smelter Names'!$B$3:$E$187,4,FALSE)),"",VLOOKUP(D2214,'Standard Smelter Names'!$B$3:$E$187,4,FALSE))</f>
        <v/>
      </c>
      <c r="G2214" s="189"/>
      <c r="H2214" s="189"/>
      <c r="I2214" s="189"/>
      <c r="J2214" s="189"/>
      <c r="K2214" s="189"/>
      <c r="L2214" s="189"/>
      <c r="M2214" s="189"/>
      <c r="N2214" s="189"/>
      <c r="O2214" s="211"/>
      <c r="P2214" s="210"/>
    </row>
    <row r="2215" spans="2:16" s="191" customFormat="1" ht="15.75" x14ac:dyDescent="0.25">
      <c r="B2215" s="189"/>
      <c r="C2215" s="190"/>
      <c r="D2215" s="190" t="str">
        <f t="shared" si="68"/>
        <v/>
      </c>
      <c r="E2215" s="189" t="str">
        <f t="shared" si="69"/>
        <v/>
      </c>
      <c r="F2215" s="189" t="str">
        <f>IF(ISNA(VLOOKUP(D2215,'Standard Smelter Names'!$B$3:$E$187,4,FALSE)),"",VLOOKUP(D2215,'Standard Smelter Names'!$B$3:$E$187,4,FALSE))</f>
        <v/>
      </c>
      <c r="G2215" s="189"/>
      <c r="H2215" s="189"/>
      <c r="I2215" s="189"/>
      <c r="J2215" s="189"/>
      <c r="K2215" s="189"/>
      <c r="L2215" s="189"/>
      <c r="M2215" s="189"/>
      <c r="N2215" s="189"/>
      <c r="O2215" s="211"/>
      <c r="P2215" s="210"/>
    </row>
    <row r="2216" spans="2:16" s="191" customFormat="1" ht="15.75" x14ac:dyDescent="0.25">
      <c r="B2216" s="189"/>
      <c r="C2216" s="190"/>
      <c r="D2216" s="190" t="str">
        <f t="shared" si="68"/>
        <v/>
      </c>
      <c r="E2216" s="189" t="str">
        <f t="shared" si="69"/>
        <v/>
      </c>
      <c r="F2216" s="189" t="str">
        <f>IF(ISNA(VLOOKUP(D2216,'Standard Smelter Names'!$B$3:$E$187,4,FALSE)),"",VLOOKUP(D2216,'Standard Smelter Names'!$B$3:$E$187,4,FALSE))</f>
        <v/>
      </c>
      <c r="G2216" s="189"/>
      <c r="H2216" s="189"/>
      <c r="I2216" s="189"/>
      <c r="J2216" s="189"/>
      <c r="K2216" s="189"/>
      <c r="L2216" s="189"/>
      <c r="M2216" s="189"/>
      <c r="N2216" s="189"/>
      <c r="O2216" s="211"/>
      <c r="P2216" s="210"/>
    </row>
    <row r="2217" spans="2:16" s="191" customFormat="1" ht="15.75" x14ac:dyDescent="0.25">
      <c r="B2217" s="189"/>
      <c r="C2217" s="190"/>
      <c r="D2217" s="190" t="str">
        <f t="shared" si="68"/>
        <v/>
      </c>
      <c r="E2217" s="189" t="str">
        <f t="shared" si="69"/>
        <v/>
      </c>
      <c r="F2217" s="189" t="str">
        <f>IF(ISNA(VLOOKUP(D2217,'Standard Smelter Names'!$B$3:$E$187,4,FALSE)),"",VLOOKUP(D2217,'Standard Smelter Names'!$B$3:$E$187,4,FALSE))</f>
        <v/>
      </c>
      <c r="G2217" s="189"/>
      <c r="H2217" s="189"/>
      <c r="I2217" s="189"/>
      <c r="J2217" s="189"/>
      <c r="K2217" s="189"/>
      <c r="L2217" s="189"/>
      <c r="M2217" s="189"/>
      <c r="N2217" s="189"/>
      <c r="O2217" s="211"/>
      <c r="P2217" s="210"/>
    </row>
    <row r="2218" spans="2:16" s="191" customFormat="1" ht="15.75" x14ac:dyDescent="0.25">
      <c r="B2218" s="189"/>
      <c r="C2218" s="190"/>
      <c r="D2218" s="190" t="str">
        <f t="shared" si="68"/>
        <v/>
      </c>
      <c r="E2218" s="189" t="str">
        <f t="shared" si="69"/>
        <v/>
      </c>
      <c r="F2218" s="189" t="str">
        <f>IF(ISNA(VLOOKUP(D2218,'Standard Smelter Names'!$B$3:$E$187,4,FALSE)),"",VLOOKUP(D2218,'Standard Smelter Names'!$B$3:$E$187,4,FALSE))</f>
        <v/>
      </c>
      <c r="G2218" s="189"/>
      <c r="H2218" s="189"/>
      <c r="I2218" s="189"/>
      <c r="J2218" s="189"/>
      <c r="K2218" s="189"/>
      <c r="L2218" s="189"/>
      <c r="M2218" s="189"/>
      <c r="N2218" s="189"/>
      <c r="O2218" s="211"/>
      <c r="P2218" s="210"/>
    </row>
    <row r="2219" spans="2:16" s="191" customFormat="1" ht="15.75" x14ac:dyDescent="0.25">
      <c r="B2219" s="189"/>
      <c r="C2219" s="190"/>
      <c r="D2219" s="190" t="str">
        <f t="shared" si="68"/>
        <v/>
      </c>
      <c r="E2219" s="189" t="str">
        <f t="shared" si="69"/>
        <v/>
      </c>
      <c r="F2219" s="189" t="str">
        <f>IF(ISNA(VLOOKUP(D2219,'Standard Smelter Names'!$B$3:$E$187,4,FALSE)),"",VLOOKUP(D2219,'Standard Smelter Names'!$B$3:$E$187,4,FALSE))</f>
        <v/>
      </c>
      <c r="G2219" s="189"/>
      <c r="H2219" s="189"/>
      <c r="I2219" s="189"/>
      <c r="J2219" s="189"/>
      <c r="K2219" s="189"/>
      <c r="L2219" s="189"/>
      <c r="M2219" s="189"/>
      <c r="N2219" s="189"/>
      <c r="O2219" s="211"/>
      <c r="P2219" s="210"/>
    </row>
    <row r="2220" spans="2:16" s="191" customFormat="1" ht="15.75" x14ac:dyDescent="0.25">
      <c r="B2220" s="189"/>
      <c r="C2220" s="190"/>
      <c r="D2220" s="190" t="str">
        <f t="shared" si="68"/>
        <v/>
      </c>
      <c r="E2220" s="189" t="str">
        <f t="shared" si="69"/>
        <v/>
      </c>
      <c r="F2220" s="189" t="str">
        <f>IF(ISNA(VLOOKUP(D2220,'Standard Smelter Names'!$B$3:$E$187,4,FALSE)),"",VLOOKUP(D2220,'Standard Smelter Names'!$B$3:$E$187,4,FALSE))</f>
        <v/>
      </c>
      <c r="G2220" s="189"/>
      <c r="H2220" s="189"/>
      <c r="I2220" s="189"/>
      <c r="J2220" s="189"/>
      <c r="K2220" s="189"/>
      <c r="L2220" s="189"/>
      <c r="M2220" s="189"/>
      <c r="N2220" s="189"/>
      <c r="O2220" s="211"/>
      <c r="P2220" s="210"/>
    </row>
    <row r="2221" spans="2:16" s="191" customFormat="1" ht="15.75" x14ac:dyDescent="0.25">
      <c r="B2221" s="189"/>
      <c r="C2221" s="190"/>
      <c r="D2221" s="190" t="str">
        <f t="shared" si="68"/>
        <v/>
      </c>
      <c r="E2221" s="189" t="str">
        <f t="shared" si="69"/>
        <v/>
      </c>
      <c r="F2221" s="189" t="str">
        <f>IF(ISNA(VLOOKUP(D2221,'Standard Smelter Names'!$B$3:$E$187,4,FALSE)),"",VLOOKUP(D2221,'Standard Smelter Names'!$B$3:$E$187,4,FALSE))</f>
        <v/>
      </c>
      <c r="G2221" s="189"/>
      <c r="H2221" s="189"/>
      <c r="I2221" s="189"/>
      <c r="J2221" s="189"/>
      <c r="K2221" s="189"/>
      <c r="L2221" s="189"/>
      <c r="M2221" s="189"/>
      <c r="N2221" s="189"/>
      <c r="O2221" s="211"/>
      <c r="P2221" s="210"/>
    </row>
    <row r="2222" spans="2:16" s="191" customFormat="1" ht="15.75" x14ac:dyDescent="0.25">
      <c r="B2222" s="189"/>
      <c r="C2222" s="190"/>
      <c r="D2222" s="190" t="str">
        <f t="shared" si="68"/>
        <v/>
      </c>
      <c r="E2222" s="189" t="str">
        <f t="shared" si="69"/>
        <v/>
      </c>
      <c r="F2222" s="189" t="str">
        <f>IF(ISNA(VLOOKUP(D2222,'Standard Smelter Names'!$B$3:$E$187,4,FALSE)),"",VLOOKUP(D2222,'Standard Smelter Names'!$B$3:$E$187,4,FALSE))</f>
        <v/>
      </c>
      <c r="G2222" s="189"/>
      <c r="H2222" s="189"/>
      <c r="I2222" s="189"/>
      <c r="J2222" s="189"/>
      <c r="K2222" s="189"/>
      <c r="L2222" s="189"/>
      <c r="M2222" s="189"/>
      <c r="N2222" s="189"/>
      <c r="O2222" s="211"/>
      <c r="P2222" s="210"/>
    </row>
    <row r="2223" spans="2:16" s="191" customFormat="1" ht="15.75" x14ac:dyDescent="0.25">
      <c r="B2223" s="189"/>
      <c r="C2223" s="190"/>
      <c r="D2223" s="190" t="str">
        <f t="shared" si="68"/>
        <v/>
      </c>
      <c r="E2223" s="189" t="str">
        <f t="shared" si="69"/>
        <v/>
      </c>
      <c r="F2223" s="189" t="str">
        <f>IF(ISNA(VLOOKUP(D2223,'Standard Smelter Names'!$B$3:$E$187,4,FALSE)),"",VLOOKUP(D2223,'Standard Smelter Names'!$B$3:$E$187,4,FALSE))</f>
        <v/>
      </c>
      <c r="G2223" s="189"/>
      <c r="H2223" s="189"/>
      <c r="I2223" s="189"/>
      <c r="J2223" s="189"/>
      <c r="K2223" s="189"/>
      <c r="L2223" s="189"/>
      <c r="M2223" s="189"/>
      <c r="N2223" s="189"/>
      <c r="O2223" s="211"/>
      <c r="P2223" s="210"/>
    </row>
    <row r="2224" spans="2:16" s="191" customFormat="1" ht="15.75" x14ac:dyDescent="0.25">
      <c r="B2224" s="189"/>
      <c r="C2224" s="190"/>
      <c r="D2224" s="190" t="str">
        <f t="shared" si="68"/>
        <v/>
      </c>
      <c r="E2224" s="189" t="str">
        <f t="shared" si="69"/>
        <v/>
      </c>
      <c r="F2224" s="189" t="str">
        <f>IF(ISNA(VLOOKUP(D2224,'Standard Smelter Names'!$B$3:$E$187,4,FALSE)),"",VLOOKUP(D2224,'Standard Smelter Names'!$B$3:$E$187,4,FALSE))</f>
        <v/>
      </c>
      <c r="G2224" s="189"/>
      <c r="H2224" s="189"/>
      <c r="I2224" s="189"/>
      <c r="J2224" s="189"/>
      <c r="K2224" s="189"/>
      <c r="L2224" s="189"/>
      <c r="M2224" s="189"/>
      <c r="N2224" s="189"/>
      <c r="O2224" s="211"/>
      <c r="P2224" s="210"/>
    </row>
    <row r="2225" spans="2:16" s="191" customFormat="1" ht="15.75" x14ac:dyDescent="0.25">
      <c r="B2225" s="189"/>
      <c r="C2225" s="190"/>
      <c r="D2225" s="190" t="str">
        <f t="shared" si="68"/>
        <v/>
      </c>
      <c r="E2225" s="189" t="str">
        <f t="shared" si="69"/>
        <v/>
      </c>
      <c r="F2225" s="189" t="str">
        <f>IF(ISNA(VLOOKUP(D2225,'Standard Smelter Names'!$B$3:$E$187,4,FALSE)),"",VLOOKUP(D2225,'Standard Smelter Names'!$B$3:$E$187,4,FALSE))</f>
        <v/>
      </c>
      <c r="G2225" s="189"/>
      <c r="H2225" s="189"/>
      <c r="I2225" s="189"/>
      <c r="J2225" s="189"/>
      <c r="K2225" s="189"/>
      <c r="L2225" s="189"/>
      <c r="M2225" s="189"/>
      <c r="N2225" s="189"/>
      <c r="O2225" s="211"/>
      <c r="P2225" s="210"/>
    </row>
    <row r="2226" spans="2:16" s="191" customFormat="1" ht="15.75" x14ac:dyDescent="0.25">
      <c r="B2226" s="189"/>
      <c r="C2226" s="190"/>
      <c r="D2226" s="190" t="str">
        <f t="shared" si="68"/>
        <v/>
      </c>
      <c r="E2226" s="189" t="str">
        <f t="shared" si="69"/>
        <v/>
      </c>
      <c r="F2226" s="189" t="str">
        <f>IF(ISNA(VLOOKUP(D2226,'Standard Smelter Names'!$B$3:$E$187,4,FALSE)),"",VLOOKUP(D2226,'Standard Smelter Names'!$B$3:$E$187,4,FALSE))</f>
        <v/>
      </c>
      <c r="G2226" s="189"/>
      <c r="H2226" s="189"/>
      <c r="I2226" s="189"/>
      <c r="J2226" s="189"/>
      <c r="K2226" s="189"/>
      <c r="L2226" s="189"/>
      <c r="M2226" s="189"/>
      <c r="N2226" s="189"/>
      <c r="O2226" s="211"/>
      <c r="P2226" s="210"/>
    </row>
    <row r="2227" spans="2:16" s="191" customFormat="1" ht="15.75" x14ac:dyDescent="0.25">
      <c r="B2227" s="189"/>
      <c r="C2227" s="190"/>
      <c r="D2227" s="190" t="str">
        <f t="shared" si="68"/>
        <v/>
      </c>
      <c r="E2227" s="189" t="str">
        <f t="shared" si="69"/>
        <v/>
      </c>
      <c r="F2227" s="189" t="str">
        <f>IF(ISNA(VLOOKUP(D2227,'Standard Smelter Names'!$B$3:$E$187,4,FALSE)),"",VLOOKUP(D2227,'Standard Smelter Names'!$B$3:$E$187,4,FALSE))</f>
        <v/>
      </c>
      <c r="G2227" s="189"/>
      <c r="H2227" s="189"/>
      <c r="I2227" s="189"/>
      <c r="J2227" s="189"/>
      <c r="K2227" s="189"/>
      <c r="L2227" s="189"/>
      <c r="M2227" s="189"/>
      <c r="N2227" s="189"/>
      <c r="O2227" s="211"/>
      <c r="P2227" s="210"/>
    </row>
    <row r="2228" spans="2:16" s="191" customFormat="1" ht="15.75" x14ac:dyDescent="0.25">
      <c r="B2228" s="189"/>
      <c r="C2228" s="190"/>
      <c r="D2228" s="190" t="str">
        <f t="shared" si="68"/>
        <v/>
      </c>
      <c r="E2228" s="189" t="str">
        <f t="shared" si="69"/>
        <v/>
      </c>
      <c r="F2228" s="189" t="str">
        <f>IF(ISNA(VLOOKUP(D2228,'Standard Smelter Names'!$B$3:$E$187,4,FALSE)),"",VLOOKUP(D2228,'Standard Smelter Names'!$B$3:$E$187,4,FALSE))</f>
        <v/>
      </c>
      <c r="G2228" s="189"/>
      <c r="H2228" s="189"/>
      <c r="I2228" s="189"/>
      <c r="J2228" s="189"/>
      <c r="K2228" s="189"/>
      <c r="L2228" s="189"/>
      <c r="M2228" s="189"/>
      <c r="N2228" s="189"/>
      <c r="O2228" s="211"/>
      <c r="P2228" s="210"/>
    </row>
    <row r="2229" spans="2:16" s="191" customFormat="1" ht="15.75" x14ac:dyDescent="0.25">
      <c r="B2229" s="189"/>
      <c r="C2229" s="190"/>
      <c r="D2229" s="190" t="str">
        <f t="shared" si="68"/>
        <v/>
      </c>
      <c r="E2229" s="189" t="str">
        <f t="shared" si="69"/>
        <v/>
      </c>
      <c r="F2229" s="189" t="str">
        <f>IF(ISNA(VLOOKUP(D2229,'Standard Smelter Names'!$B$3:$E$187,4,FALSE)),"",VLOOKUP(D2229,'Standard Smelter Names'!$B$3:$E$187,4,FALSE))</f>
        <v/>
      </c>
      <c r="G2229" s="189"/>
      <c r="H2229" s="189"/>
      <c r="I2229" s="189"/>
      <c r="J2229" s="189"/>
      <c r="K2229" s="189"/>
      <c r="L2229" s="189"/>
      <c r="M2229" s="189"/>
      <c r="N2229" s="189"/>
      <c r="O2229" s="211"/>
      <c r="P2229" s="210"/>
    </row>
    <row r="2230" spans="2:16" s="191" customFormat="1" ht="15.75" x14ac:dyDescent="0.25">
      <c r="B2230" s="189"/>
      <c r="C2230" s="190"/>
      <c r="D2230" s="190" t="str">
        <f t="shared" si="68"/>
        <v/>
      </c>
      <c r="E2230" s="189" t="str">
        <f t="shared" si="69"/>
        <v/>
      </c>
      <c r="F2230" s="189" t="str">
        <f>IF(ISNA(VLOOKUP(D2230,'Standard Smelter Names'!$B$3:$E$187,4,FALSE)),"",VLOOKUP(D2230,'Standard Smelter Names'!$B$3:$E$187,4,FALSE))</f>
        <v/>
      </c>
      <c r="G2230" s="189"/>
      <c r="H2230" s="189"/>
      <c r="I2230" s="189"/>
      <c r="J2230" s="189"/>
      <c r="K2230" s="189"/>
      <c r="L2230" s="189"/>
      <c r="M2230" s="189"/>
      <c r="N2230" s="189"/>
      <c r="O2230" s="211"/>
      <c r="P2230" s="210"/>
    </row>
    <row r="2231" spans="2:16" s="191" customFormat="1" ht="15.75" x14ac:dyDescent="0.25">
      <c r="B2231" s="189"/>
      <c r="C2231" s="190"/>
      <c r="D2231" s="190" t="str">
        <f t="shared" si="68"/>
        <v/>
      </c>
      <c r="E2231" s="189" t="str">
        <f t="shared" si="69"/>
        <v/>
      </c>
      <c r="F2231" s="189" t="str">
        <f>IF(ISNA(VLOOKUP(D2231,'Standard Smelter Names'!$B$3:$E$187,4,FALSE)),"",VLOOKUP(D2231,'Standard Smelter Names'!$B$3:$E$187,4,FALSE))</f>
        <v/>
      </c>
      <c r="G2231" s="189"/>
      <c r="H2231" s="189"/>
      <c r="I2231" s="189"/>
      <c r="J2231" s="189"/>
      <c r="K2231" s="189"/>
      <c r="L2231" s="189"/>
      <c r="M2231" s="189"/>
      <c r="N2231" s="189"/>
      <c r="O2231" s="211"/>
      <c r="P2231" s="210"/>
    </row>
    <row r="2232" spans="2:16" s="191" customFormat="1" ht="15.75" x14ac:dyDescent="0.25">
      <c r="B2232" s="189"/>
      <c r="C2232" s="190"/>
      <c r="D2232" s="190" t="str">
        <f t="shared" si="68"/>
        <v/>
      </c>
      <c r="E2232" s="189" t="str">
        <f t="shared" si="69"/>
        <v/>
      </c>
      <c r="F2232" s="189" t="str">
        <f>IF(ISNA(VLOOKUP(D2232,'Standard Smelter Names'!$B$3:$E$187,4,FALSE)),"",VLOOKUP(D2232,'Standard Smelter Names'!$B$3:$E$187,4,FALSE))</f>
        <v/>
      </c>
      <c r="G2232" s="189"/>
      <c r="H2232" s="189"/>
      <c r="I2232" s="189"/>
      <c r="J2232" s="189"/>
      <c r="K2232" s="189"/>
      <c r="L2232" s="189"/>
      <c r="M2232" s="189"/>
      <c r="N2232" s="189"/>
      <c r="O2232" s="211"/>
      <c r="P2232" s="210"/>
    </row>
    <row r="2233" spans="2:16" s="191" customFormat="1" ht="15.75" x14ac:dyDescent="0.25">
      <c r="B2233" s="189"/>
      <c r="C2233" s="190"/>
      <c r="D2233" s="190" t="str">
        <f t="shared" si="68"/>
        <v/>
      </c>
      <c r="E2233" s="189" t="str">
        <f t="shared" si="69"/>
        <v/>
      </c>
      <c r="F2233" s="189" t="str">
        <f>IF(ISNA(VLOOKUP(D2233,'Standard Smelter Names'!$B$3:$E$187,4,FALSE)),"",VLOOKUP(D2233,'Standard Smelter Names'!$B$3:$E$187,4,FALSE))</f>
        <v/>
      </c>
      <c r="G2233" s="189"/>
      <c r="H2233" s="189"/>
      <c r="I2233" s="189"/>
      <c r="J2233" s="189"/>
      <c r="K2233" s="189"/>
      <c r="L2233" s="189"/>
      <c r="M2233" s="189"/>
      <c r="N2233" s="189"/>
      <c r="O2233" s="211"/>
      <c r="P2233" s="210"/>
    </row>
    <row r="2234" spans="2:16" s="191" customFormat="1" ht="15.75" x14ac:dyDescent="0.25">
      <c r="B2234" s="189"/>
      <c r="C2234" s="190"/>
      <c r="D2234" s="190" t="str">
        <f t="shared" si="68"/>
        <v/>
      </c>
      <c r="E2234" s="189" t="str">
        <f t="shared" si="69"/>
        <v/>
      </c>
      <c r="F2234" s="189" t="str">
        <f>IF(ISNA(VLOOKUP(D2234,'Standard Smelter Names'!$B$3:$E$187,4,FALSE)),"",VLOOKUP(D2234,'Standard Smelter Names'!$B$3:$E$187,4,FALSE))</f>
        <v/>
      </c>
      <c r="G2234" s="189"/>
      <c r="H2234" s="189"/>
      <c r="I2234" s="189"/>
      <c r="J2234" s="189"/>
      <c r="K2234" s="189"/>
      <c r="L2234" s="189"/>
      <c r="M2234" s="189"/>
      <c r="N2234" s="189"/>
      <c r="O2234" s="211"/>
      <c r="P2234" s="210"/>
    </row>
    <row r="2235" spans="2:16" s="191" customFormat="1" ht="15.75" x14ac:dyDescent="0.25">
      <c r="B2235" s="189"/>
      <c r="C2235" s="190"/>
      <c r="D2235" s="190" t="str">
        <f t="shared" si="68"/>
        <v/>
      </c>
      <c r="E2235" s="189" t="str">
        <f t="shared" si="69"/>
        <v/>
      </c>
      <c r="F2235" s="189" t="str">
        <f>IF(ISNA(VLOOKUP(D2235,'Standard Smelter Names'!$B$3:$E$187,4,FALSE)),"",VLOOKUP(D2235,'Standard Smelter Names'!$B$3:$E$187,4,FALSE))</f>
        <v/>
      </c>
      <c r="G2235" s="189"/>
      <c r="H2235" s="189"/>
      <c r="I2235" s="189"/>
      <c r="J2235" s="189"/>
      <c r="K2235" s="189"/>
      <c r="L2235" s="189"/>
      <c r="M2235" s="189"/>
      <c r="N2235" s="189"/>
      <c r="O2235" s="211"/>
      <c r="P2235" s="210"/>
    </row>
    <row r="2236" spans="2:16" s="191" customFormat="1" ht="15.75" x14ac:dyDescent="0.25">
      <c r="B2236" s="189"/>
      <c r="C2236" s="190"/>
      <c r="D2236" s="190" t="str">
        <f t="shared" si="68"/>
        <v/>
      </c>
      <c r="E2236" s="189" t="str">
        <f t="shared" si="69"/>
        <v/>
      </c>
      <c r="F2236" s="189" t="str">
        <f>IF(ISNA(VLOOKUP(D2236,'Standard Smelter Names'!$B$3:$E$187,4,FALSE)),"",VLOOKUP(D2236,'Standard Smelter Names'!$B$3:$E$187,4,FALSE))</f>
        <v/>
      </c>
      <c r="G2236" s="189"/>
      <c r="H2236" s="189"/>
      <c r="I2236" s="189"/>
      <c r="J2236" s="189"/>
      <c r="K2236" s="189"/>
      <c r="L2236" s="189"/>
      <c r="M2236" s="189"/>
      <c r="N2236" s="189"/>
      <c r="O2236" s="211"/>
      <c r="P2236" s="210"/>
    </row>
    <row r="2237" spans="2:16" s="191" customFormat="1" ht="15.75" x14ac:dyDescent="0.25">
      <c r="B2237" s="189"/>
      <c r="C2237" s="190"/>
      <c r="D2237" s="190" t="str">
        <f t="shared" si="68"/>
        <v/>
      </c>
      <c r="E2237" s="189" t="str">
        <f t="shared" si="69"/>
        <v/>
      </c>
      <c r="F2237" s="189" t="str">
        <f>IF(ISNA(VLOOKUP(D2237,'Standard Smelter Names'!$B$3:$E$187,4,FALSE)),"",VLOOKUP(D2237,'Standard Smelter Names'!$B$3:$E$187,4,FALSE))</f>
        <v/>
      </c>
      <c r="G2237" s="189"/>
      <c r="H2237" s="189"/>
      <c r="I2237" s="189"/>
      <c r="J2237" s="189"/>
      <c r="K2237" s="189"/>
      <c r="L2237" s="189"/>
      <c r="M2237" s="189"/>
      <c r="N2237" s="189"/>
      <c r="O2237" s="211"/>
      <c r="P2237" s="210"/>
    </row>
    <row r="2238" spans="2:16" s="191" customFormat="1" ht="15.75" x14ac:dyDescent="0.25">
      <c r="B2238" s="189"/>
      <c r="C2238" s="190"/>
      <c r="D2238" s="190" t="str">
        <f t="shared" si="68"/>
        <v/>
      </c>
      <c r="E2238" s="189" t="str">
        <f t="shared" si="69"/>
        <v/>
      </c>
      <c r="F2238" s="189" t="str">
        <f>IF(ISNA(VLOOKUP(D2238,'Standard Smelter Names'!$B$3:$E$187,4,FALSE)),"",VLOOKUP(D2238,'Standard Smelter Names'!$B$3:$E$187,4,FALSE))</f>
        <v/>
      </c>
      <c r="G2238" s="189"/>
      <c r="H2238" s="189"/>
      <c r="I2238" s="189"/>
      <c r="J2238" s="189"/>
      <c r="K2238" s="189"/>
      <c r="L2238" s="189"/>
      <c r="M2238" s="189"/>
      <c r="N2238" s="189"/>
      <c r="O2238" s="211"/>
      <c r="P2238" s="210"/>
    </row>
    <row r="2239" spans="2:16" s="191" customFormat="1" ht="15.75" x14ac:dyDescent="0.25">
      <c r="B2239" s="189"/>
      <c r="C2239" s="190"/>
      <c r="D2239" s="190" t="str">
        <f t="shared" si="68"/>
        <v/>
      </c>
      <c r="E2239" s="189" t="str">
        <f t="shared" si="69"/>
        <v/>
      </c>
      <c r="F2239" s="189" t="str">
        <f>IF(ISNA(VLOOKUP(D2239,'Standard Smelter Names'!$B$3:$E$187,4,FALSE)),"",VLOOKUP(D2239,'Standard Smelter Names'!$B$3:$E$187,4,FALSE))</f>
        <v/>
      </c>
      <c r="G2239" s="189"/>
      <c r="H2239" s="189"/>
      <c r="I2239" s="189"/>
      <c r="J2239" s="189"/>
      <c r="K2239" s="189"/>
      <c r="L2239" s="189"/>
      <c r="M2239" s="189"/>
      <c r="N2239" s="189"/>
      <c r="O2239" s="211"/>
      <c r="P2239" s="210"/>
    </row>
    <row r="2240" spans="2:16" s="191" customFormat="1" ht="15.75" x14ac:dyDescent="0.25">
      <c r="B2240" s="189"/>
      <c r="C2240" s="190"/>
      <c r="D2240" s="190" t="str">
        <f t="shared" si="68"/>
        <v/>
      </c>
      <c r="E2240" s="189" t="str">
        <f t="shared" si="69"/>
        <v/>
      </c>
      <c r="F2240" s="189" t="str">
        <f>IF(ISNA(VLOOKUP(D2240,'Standard Smelter Names'!$B$3:$E$187,4,FALSE)),"",VLOOKUP(D2240,'Standard Smelter Names'!$B$3:$E$187,4,FALSE))</f>
        <v/>
      </c>
      <c r="G2240" s="189"/>
      <c r="H2240" s="189"/>
      <c r="I2240" s="189"/>
      <c r="J2240" s="189"/>
      <c r="K2240" s="189"/>
      <c r="L2240" s="189"/>
      <c r="M2240" s="189"/>
      <c r="N2240" s="189"/>
      <c r="O2240" s="211"/>
      <c r="P2240" s="210"/>
    </row>
    <row r="2241" spans="2:16" s="191" customFormat="1" ht="15.75" x14ac:dyDescent="0.25">
      <c r="B2241" s="189"/>
      <c r="C2241" s="190"/>
      <c r="D2241" s="190" t="str">
        <f t="shared" si="68"/>
        <v/>
      </c>
      <c r="E2241" s="189" t="str">
        <f t="shared" si="69"/>
        <v/>
      </c>
      <c r="F2241" s="189" t="str">
        <f>IF(ISNA(VLOOKUP(D2241,'Standard Smelter Names'!$B$3:$E$187,4,FALSE)),"",VLOOKUP(D2241,'Standard Smelter Names'!$B$3:$E$187,4,FALSE))</f>
        <v/>
      </c>
      <c r="G2241" s="189"/>
      <c r="H2241" s="189"/>
      <c r="I2241" s="189"/>
      <c r="J2241" s="189"/>
      <c r="K2241" s="189"/>
      <c r="L2241" s="189"/>
      <c r="M2241" s="189"/>
      <c r="N2241" s="189"/>
      <c r="O2241" s="211"/>
      <c r="P2241" s="210"/>
    </row>
    <row r="2242" spans="2:16" s="191" customFormat="1" ht="15.75" x14ac:dyDescent="0.25">
      <c r="B2242" s="189"/>
      <c r="C2242" s="190"/>
      <c r="D2242" s="190" t="str">
        <f t="shared" si="68"/>
        <v/>
      </c>
      <c r="E2242" s="189" t="str">
        <f t="shared" si="69"/>
        <v/>
      </c>
      <c r="F2242" s="189" t="str">
        <f>IF(ISNA(VLOOKUP(D2242,'Standard Smelter Names'!$B$3:$E$187,4,FALSE)),"",VLOOKUP(D2242,'Standard Smelter Names'!$B$3:$E$187,4,FALSE))</f>
        <v/>
      </c>
      <c r="G2242" s="189"/>
      <c r="H2242" s="189"/>
      <c r="I2242" s="189"/>
      <c r="J2242" s="189"/>
      <c r="K2242" s="189"/>
      <c r="L2242" s="189"/>
      <c r="M2242" s="189"/>
      <c r="N2242" s="189"/>
      <c r="O2242" s="211"/>
      <c r="P2242" s="210"/>
    </row>
    <row r="2243" spans="2:16" s="191" customFormat="1" ht="15.75" x14ac:dyDescent="0.25">
      <c r="B2243" s="189"/>
      <c r="C2243" s="190"/>
      <c r="D2243" s="190" t="str">
        <f t="shared" si="68"/>
        <v/>
      </c>
      <c r="E2243" s="189" t="str">
        <f t="shared" si="69"/>
        <v/>
      </c>
      <c r="F2243" s="189" t="str">
        <f>IF(ISNA(VLOOKUP(D2243,'Standard Smelter Names'!$B$3:$E$187,4,FALSE)),"",VLOOKUP(D2243,'Standard Smelter Names'!$B$3:$E$187,4,FALSE))</f>
        <v/>
      </c>
      <c r="G2243" s="189"/>
      <c r="H2243" s="189"/>
      <c r="I2243" s="189"/>
      <c r="J2243" s="189"/>
      <c r="K2243" s="189"/>
      <c r="L2243" s="189"/>
      <c r="M2243" s="189"/>
      <c r="N2243" s="189"/>
      <c r="O2243" s="211"/>
      <c r="P2243" s="210"/>
    </row>
    <row r="2244" spans="2:16" s="191" customFormat="1" ht="15.75" x14ac:dyDescent="0.25">
      <c r="B2244" s="189"/>
      <c r="C2244" s="190"/>
      <c r="D2244" s="190" t="str">
        <f t="shared" si="68"/>
        <v/>
      </c>
      <c r="E2244" s="189" t="str">
        <f t="shared" si="69"/>
        <v/>
      </c>
      <c r="F2244" s="189" t="str">
        <f>IF(ISNA(VLOOKUP(D2244,'Standard Smelter Names'!$B$3:$E$187,4,FALSE)),"",VLOOKUP(D2244,'Standard Smelter Names'!$B$3:$E$187,4,FALSE))</f>
        <v/>
      </c>
      <c r="G2244" s="189"/>
      <c r="H2244" s="189"/>
      <c r="I2244" s="189"/>
      <c r="J2244" s="189"/>
      <c r="K2244" s="189"/>
      <c r="L2244" s="189"/>
      <c r="M2244" s="189"/>
      <c r="N2244" s="189"/>
      <c r="O2244" s="211"/>
      <c r="P2244" s="210"/>
    </row>
    <row r="2245" spans="2:16" s="191" customFormat="1" ht="15.75" x14ac:dyDescent="0.25">
      <c r="B2245" s="189"/>
      <c r="C2245" s="190"/>
      <c r="D2245" s="190" t="str">
        <f t="shared" ref="D2245:D2308" si="70">IF(ISNA(VLOOKUP(C2245,$G$2525:$I$2929,3,FALSE)),"",VLOOKUP(C2245,$G$2525:$I$2929,3,FALSE))</f>
        <v/>
      </c>
      <c r="E2245" s="189" t="str">
        <f t="shared" ref="E2245:E2308" si="71">IF(ISNA(VLOOKUP(C2245,$G$2525:$I$2929,2,FALSE)),"",VLOOKUP(C2245,$G$2525:$I$2929,2,FALSE))</f>
        <v/>
      </c>
      <c r="F2245" s="189" t="str">
        <f>IF(ISNA(VLOOKUP(D2245,'Standard Smelter Names'!$B$3:$E$187,4,FALSE)),"",VLOOKUP(D2245,'Standard Smelter Names'!$B$3:$E$187,4,FALSE))</f>
        <v/>
      </c>
      <c r="G2245" s="189"/>
      <c r="H2245" s="189"/>
      <c r="I2245" s="189"/>
      <c r="J2245" s="189"/>
      <c r="K2245" s="189"/>
      <c r="L2245" s="189"/>
      <c r="M2245" s="189"/>
      <c r="N2245" s="189"/>
      <c r="O2245" s="211"/>
      <c r="P2245" s="210"/>
    </row>
    <row r="2246" spans="2:16" s="191" customFormat="1" ht="15.75" x14ac:dyDescent="0.25">
      <c r="B2246" s="189"/>
      <c r="C2246" s="190"/>
      <c r="D2246" s="190" t="str">
        <f t="shared" si="70"/>
        <v/>
      </c>
      <c r="E2246" s="189" t="str">
        <f t="shared" si="71"/>
        <v/>
      </c>
      <c r="F2246" s="189" t="str">
        <f>IF(ISNA(VLOOKUP(D2246,'Standard Smelter Names'!$B$3:$E$187,4,FALSE)),"",VLOOKUP(D2246,'Standard Smelter Names'!$B$3:$E$187,4,FALSE))</f>
        <v/>
      </c>
      <c r="G2246" s="189"/>
      <c r="H2246" s="189"/>
      <c r="I2246" s="189"/>
      <c r="J2246" s="189"/>
      <c r="K2246" s="189"/>
      <c r="L2246" s="189"/>
      <c r="M2246" s="189"/>
      <c r="N2246" s="189"/>
      <c r="O2246" s="211"/>
      <c r="P2246" s="210"/>
    </row>
    <row r="2247" spans="2:16" s="191" customFormat="1" ht="15.75" x14ac:dyDescent="0.25">
      <c r="B2247" s="189"/>
      <c r="C2247" s="190"/>
      <c r="D2247" s="190" t="str">
        <f t="shared" si="70"/>
        <v/>
      </c>
      <c r="E2247" s="189" t="str">
        <f t="shared" si="71"/>
        <v/>
      </c>
      <c r="F2247" s="189" t="str">
        <f>IF(ISNA(VLOOKUP(D2247,'Standard Smelter Names'!$B$3:$E$187,4,FALSE)),"",VLOOKUP(D2247,'Standard Smelter Names'!$B$3:$E$187,4,FALSE))</f>
        <v/>
      </c>
      <c r="G2247" s="189"/>
      <c r="H2247" s="189"/>
      <c r="I2247" s="189"/>
      <c r="J2247" s="189"/>
      <c r="K2247" s="189"/>
      <c r="L2247" s="189"/>
      <c r="M2247" s="189"/>
      <c r="N2247" s="189"/>
      <c r="O2247" s="211"/>
      <c r="P2247" s="210"/>
    </row>
    <row r="2248" spans="2:16" s="191" customFormat="1" ht="15.75" x14ac:dyDescent="0.25">
      <c r="B2248" s="189"/>
      <c r="C2248" s="190"/>
      <c r="D2248" s="190" t="str">
        <f t="shared" si="70"/>
        <v/>
      </c>
      <c r="E2248" s="189" t="str">
        <f t="shared" si="71"/>
        <v/>
      </c>
      <c r="F2248" s="189" t="str">
        <f>IF(ISNA(VLOOKUP(D2248,'Standard Smelter Names'!$B$3:$E$187,4,FALSE)),"",VLOOKUP(D2248,'Standard Smelter Names'!$B$3:$E$187,4,FALSE))</f>
        <v/>
      </c>
      <c r="G2248" s="189"/>
      <c r="H2248" s="189"/>
      <c r="I2248" s="189"/>
      <c r="J2248" s="189"/>
      <c r="K2248" s="189"/>
      <c r="L2248" s="189"/>
      <c r="M2248" s="189"/>
      <c r="N2248" s="189"/>
      <c r="O2248" s="211"/>
      <c r="P2248" s="210"/>
    </row>
    <row r="2249" spans="2:16" s="191" customFormat="1" ht="15.75" x14ac:dyDescent="0.25">
      <c r="B2249" s="189"/>
      <c r="C2249" s="190"/>
      <c r="D2249" s="190" t="str">
        <f t="shared" si="70"/>
        <v/>
      </c>
      <c r="E2249" s="189" t="str">
        <f t="shared" si="71"/>
        <v/>
      </c>
      <c r="F2249" s="189" t="str">
        <f>IF(ISNA(VLOOKUP(D2249,'Standard Smelter Names'!$B$3:$E$187,4,FALSE)),"",VLOOKUP(D2249,'Standard Smelter Names'!$B$3:$E$187,4,FALSE))</f>
        <v/>
      </c>
      <c r="G2249" s="189"/>
      <c r="H2249" s="189"/>
      <c r="I2249" s="189"/>
      <c r="J2249" s="189"/>
      <c r="K2249" s="189"/>
      <c r="L2249" s="189"/>
      <c r="M2249" s="189"/>
      <c r="N2249" s="189"/>
      <c r="O2249" s="211"/>
      <c r="P2249" s="210"/>
    </row>
    <row r="2250" spans="2:16" s="191" customFormat="1" ht="15.75" x14ac:dyDescent="0.25">
      <c r="B2250" s="189"/>
      <c r="C2250" s="190"/>
      <c r="D2250" s="190" t="str">
        <f t="shared" si="70"/>
        <v/>
      </c>
      <c r="E2250" s="189" t="str">
        <f t="shared" si="71"/>
        <v/>
      </c>
      <c r="F2250" s="189" t="str">
        <f>IF(ISNA(VLOOKUP(D2250,'Standard Smelter Names'!$B$3:$E$187,4,FALSE)),"",VLOOKUP(D2250,'Standard Smelter Names'!$B$3:$E$187,4,FALSE))</f>
        <v/>
      </c>
      <c r="G2250" s="189"/>
      <c r="H2250" s="189"/>
      <c r="I2250" s="189"/>
      <c r="J2250" s="189"/>
      <c r="K2250" s="189"/>
      <c r="L2250" s="189"/>
      <c r="M2250" s="189"/>
      <c r="N2250" s="189"/>
      <c r="O2250" s="211"/>
      <c r="P2250" s="210"/>
    </row>
    <row r="2251" spans="2:16" s="191" customFormat="1" ht="15.75" x14ac:dyDescent="0.25">
      <c r="B2251" s="189"/>
      <c r="C2251" s="190"/>
      <c r="D2251" s="190" t="str">
        <f t="shared" si="70"/>
        <v/>
      </c>
      <c r="E2251" s="189" t="str">
        <f t="shared" si="71"/>
        <v/>
      </c>
      <c r="F2251" s="189" t="str">
        <f>IF(ISNA(VLOOKUP(D2251,'Standard Smelter Names'!$B$3:$E$187,4,FALSE)),"",VLOOKUP(D2251,'Standard Smelter Names'!$B$3:$E$187,4,FALSE))</f>
        <v/>
      </c>
      <c r="G2251" s="189"/>
      <c r="H2251" s="189"/>
      <c r="I2251" s="189"/>
      <c r="J2251" s="189"/>
      <c r="K2251" s="189"/>
      <c r="L2251" s="189"/>
      <c r="M2251" s="189"/>
      <c r="N2251" s="189"/>
      <c r="O2251" s="211"/>
      <c r="P2251" s="210"/>
    </row>
    <row r="2252" spans="2:16" s="191" customFormat="1" ht="15.75" x14ac:dyDescent="0.25">
      <c r="B2252" s="189"/>
      <c r="C2252" s="190"/>
      <c r="D2252" s="190" t="str">
        <f t="shared" si="70"/>
        <v/>
      </c>
      <c r="E2252" s="189" t="str">
        <f t="shared" si="71"/>
        <v/>
      </c>
      <c r="F2252" s="189" t="str">
        <f>IF(ISNA(VLOOKUP(D2252,'Standard Smelter Names'!$B$3:$E$187,4,FALSE)),"",VLOOKUP(D2252,'Standard Smelter Names'!$B$3:$E$187,4,FALSE))</f>
        <v/>
      </c>
      <c r="G2252" s="189"/>
      <c r="H2252" s="189"/>
      <c r="I2252" s="189"/>
      <c r="J2252" s="189"/>
      <c r="K2252" s="189"/>
      <c r="L2252" s="189"/>
      <c r="M2252" s="189"/>
      <c r="N2252" s="189"/>
      <c r="O2252" s="211"/>
      <c r="P2252" s="210"/>
    </row>
    <row r="2253" spans="2:16" s="191" customFormat="1" ht="15.75" x14ac:dyDescent="0.25">
      <c r="B2253" s="189"/>
      <c r="C2253" s="190"/>
      <c r="D2253" s="190" t="str">
        <f t="shared" si="70"/>
        <v/>
      </c>
      <c r="E2253" s="189" t="str">
        <f t="shared" si="71"/>
        <v/>
      </c>
      <c r="F2253" s="189" t="str">
        <f>IF(ISNA(VLOOKUP(D2253,'Standard Smelter Names'!$B$3:$E$187,4,FALSE)),"",VLOOKUP(D2253,'Standard Smelter Names'!$B$3:$E$187,4,FALSE))</f>
        <v/>
      </c>
      <c r="G2253" s="189"/>
      <c r="H2253" s="189"/>
      <c r="I2253" s="189"/>
      <c r="J2253" s="189"/>
      <c r="K2253" s="189"/>
      <c r="L2253" s="189"/>
      <c r="M2253" s="189"/>
      <c r="N2253" s="189"/>
      <c r="O2253" s="211"/>
      <c r="P2253" s="210"/>
    </row>
    <row r="2254" spans="2:16" s="191" customFormat="1" ht="15.75" x14ac:dyDescent="0.25">
      <c r="B2254" s="189"/>
      <c r="C2254" s="190"/>
      <c r="D2254" s="190" t="str">
        <f t="shared" si="70"/>
        <v/>
      </c>
      <c r="E2254" s="189" t="str">
        <f t="shared" si="71"/>
        <v/>
      </c>
      <c r="F2254" s="189" t="str">
        <f>IF(ISNA(VLOOKUP(D2254,'Standard Smelter Names'!$B$3:$E$187,4,FALSE)),"",VLOOKUP(D2254,'Standard Smelter Names'!$B$3:$E$187,4,FALSE))</f>
        <v/>
      </c>
      <c r="G2254" s="189"/>
      <c r="H2254" s="189"/>
      <c r="I2254" s="189"/>
      <c r="J2254" s="189"/>
      <c r="K2254" s="189"/>
      <c r="L2254" s="189"/>
      <c r="M2254" s="189"/>
      <c r="N2254" s="189"/>
      <c r="O2254" s="211"/>
      <c r="P2254" s="210"/>
    </row>
    <row r="2255" spans="2:16" s="191" customFormat="1" ht="15.75" x14ac:dyDescent="0.25">
      <c r="B2255" s="189"/>
      <c r="C2255" s="190"/>
      <c r="D2255" s="190" t="str">
        <f t="shared" si="70"/>
        <v/>
      </c>
      <c r="E2255" s="189" t="str">
        <f t="shared" si="71"/>
        <v/>
      </c>
      <c r="F2255" s="189" t="str">
        <f>IF(ISNA(VLOOKUP(D2255,'Standard Smelter Names'!$B$3:$E$187,4,FALSE)),"",VLOOKUP(D2255,'Standard Smelter Names'!$B$3:$E$187,4,FALSE))</f>
        <v/>
      </c>
      <c r="G2255" s="189"/>
      <c r="H2255" s="189"/>
      <c r="I2255" s="189"/>
      <c r="J2255" s="189"/>
      <c r="K2255" s="189"/>
      <c r="L2255" s="189"/>
      <c r="M2255" s="189"/>
      <c r="N2255" s="189"/>
      <c r="O2255" s="211"/>
      <c r="P2255" s="210"/>
    </row>
    <row r="2256" spans="2:16" s="191" customFormat="1" ht="15.75" x14ac:dyDescent="0.25">
      <c r="B2256" s="189"/>
      <c r="C2256" s="190"/>
      <c r="D2256" s="190" t="str">
        <f t="shared" si="70"/>
        <v/>
      </c>
      <c r="E2256" s="189" t="str">
        <f t="shared" si="71"/>
        <v/>
      </c>
      <c r="F2256" s="189" t="str">
        <f>IF(ISNA(VLOOKUP(D2256,'Standard Smelter Names'!$B$3:$E$187,4,FALSE)),"",VLOOKUP(D2256,'Standard Smelter Names'!$B$3:$E$187,4,FALSE))</f>
        <v/>
      </c>
      <c r="G2256" s="189"/>
      <c r="H2256" s="189"/>
      <c r="I2256" s="189"/>
      <c r="J2256" s="189"/>
      <c r="K2256" s="189"/>
      <c r="L2256" s="189"/>
      <c r="M2256" s="189"/>
      <c r="N2256" s="189"/>
      <c r="O2256" s="211"/>
      <c r="P2256" s="210"/>
    </row>
    <row r="2257" spans="2:16" s="191" customFormat="1" ht="15.75" x14ac:dyDescent="0.25">
      <c r="B2257" s="189"/>
      <c r="C2257" s="190"/>
      <c r="D2257" s="190" t="str">
        <f t="shared" si="70"/>
        <v/>
      </c>
      <c r="E2257" s="189" t="str">
        <f t="shared" si="71"/>
        <v/>
      </c>
      <c r="F2257" s="189" t="str">
        <f>IF(ISNA(VLOOKUP(D2257,'Standard Smelter Names'!$B$3:$E$187,4,FALSE)),"",VLOOKUP(D2257,'Standard Smelter Names'!$B$3:$E$187,4,FALSE))</f>
        <v/>
      </c>
      <c r="G2257" s="189"/>
      <c r="H2257" s="189"/>
      <c r="I2257" s="189"/>
      <c r="J2257" s="189"/>
      <c r="K2257" s="189"/>
      <c r="L2257" s="189"/>
      <c r="M2257" s="189"/>
      <c r="N2257" s="189"/>
      <c r="O2257" s="211"/>
      <c r="P2257" s="210"/>
    </row>
    <row r="2258" spans="2:16" s="191" customFormat="1" ht="15.75" x14ac:dyDescent="0.25">
      <c r="B2258" s="189"/>
      <c r="C2258" s="190"/>
      <c r="D2258" s="190" t="str">
        <f t="shared" si="70"/>
        <v/>
      </c>
      <c r="E2258" s="189" t="str">
        <f t="shared" si="71"/>
        <v/>
      </c>
      <c r="F2258" s="189" t="str">
        <f>IF(ISNA(VLOOKUP(D2258,'Standard Smelter Names'!$B$3:$E$187,4,FALSE)),"",VLOOKUP(D2258,'Standard Smelter Names'!$B$3:$E$187,4,FALSE))</f>
        <v/>
      </c>
      <c r="G2258" s="189"/>
      <c r="H2258" s="189"/>
      <c r="I2258" s="189"/>
      <c r="J2258" s="189"/>
      <c r="K2258" s="189"/>
      <c r="L2258" s="189"/>
      <c r="M2258" s="189"/>
      <c r="N2258" s="189"/>
      <c r="O2258" s="211"/>
      <c r="P2258" s="210"/>
    </row>
    <row r="2259" spans="2:16" s="191" customFormat="1" ht="15.75" x14ac:dyDescent="0.25">
      <c r="B2259" s="189"/>
      <c r="C2259" s="190"/>
      <c r="D2259" s="190" t="str">
        <f t="shared" si="70"/>
        <v/>
      </c>
      <c r="E2259" s="189" t="str">
        <f t="shared" si="71"/>
        <v/>
      </c>
      <c r="F2259" s="189" t="str">
        <f>IF(ISNA(VLOOKUP(D2259,'Standard Smelter Names'!$B$3:$E$187,4,FALSE)),"",VLOOKUP(D2259,'Standard Smelter Names'!$B$3:$E$187,4,FALSE))</f>
        <v/>
      </c>
      <c r="G2259" s="189"/>
      <c r="H2259" s="189"/>
      <c r="I2259" s="189"/>
      <c r="J2259" s="189"/>
      <c r="K2259" s="189"/>
      <c r="L2259" s="189"/>
      <c r="M2259" s="189"/>
      <c r="N2259" s="189"/>
      <c r="O2259" s="211"/>
      <c r="P2259" s="210"/>
    </row>
    <row r="2260" spans="2:16" s="191" customFormat="1" ht="15.75" x14ac:dyDescent="0.25">
      <c r="B2260" s="189"/>
      <c r="C2260" s="190"/>
      <c r="D2260" s="190" t="str">
        <f t="shared" si="70"/>
        <v/>
      </c>
      <c r="E2260" s="189" t="str">
        <f t="shared" si="71"/>
        <v/>
      </c>
      <c r="F2260" s="189" t="str">
        <f>IF(ISNA(VLOOKUP(D2260,'Standard Smelter Names'!$B$3:$E$187,4,FALSE)),"",VLOOKUP(D2260,'Standard Smelter Names'!$B$3:$E$187,4,FALSE))</f>
        <v/>
      </c>
      <c r="G2260" s="189"/>
      <c r="H2260" s="189"/>
      <c r="I2260" s="189"/>
      <c r="J2260" s="189"/>
      <c r="K2260" s="189"/>
      <c r="L2260" s="189"/>
      <c r="M2260" s="189"/>
      <c r="N2260" s="189"/>
      <c r="O2260" s="211"/>
      <c r="P2260" s="210"/>
    </row>
    <row r="2261" spans="2:16" s="191" customFormat="1" ht="15.75" x14ac:dyDescent="0.25">
      <c r="B2261" s="189"/>
      <c r="C2261" s="190"/>
      <c r="D2261" s="190" t="str">
        <f t="shared" si="70"/>
        <v/>
      </c>
      <c r="E2261" s="189" t="str">
        <f t="shared" si="71"/>
        <v/>
      </c>
      <c r="F2261" s="189" t="str">
        <f>IF(ISNA(VLOOKUP(D2261,'Standard Smelter Names'!$B$3:$E$187,4,FALSE)),"",VLOOKUP(D2261,'Standard Smelter Names'!$B$3:$E$187,4,FALSE))</f>
        <v/>
      </c>
      <c r="G2261" s="189"/>
      <c r="H2261" s="189"/>
      <c r="I2261" s="189"/>
      <c r="J2261" s="189"/>
      <c r="K2261" s="189"/>
      <c r="L2261" s="189"/>
      <c r="M2261" s="189"/>
      <c r="N2261" s="189"/>
      <c r="O2261" s="211"/>
      <c r="P2261" s="210"/>
    </row>
    <row r="2262" spans="2:16" s="191" customFormat="1" ht="15.75" x14ac:dyDescent="0.25">
      <c r="B2262" s="189"/>
      <c r="C2262" s="190"/>
      <c r="D2262" s="190" t="str">
        <f t="shared" si="70"/>
        <v/>
      </c>
      <c r="E2262" s="189" t="str">
        <f t="shared" si="71"/>
        <v/>
      </c>
      <c r="F2262" s="189" t="str">
        <f>IF(ISNA(VLOOKUP(D2262,'Standard Smelter Names'!$B$3:$E$187,4,FALSE)),"",VLOOKUP(D2262,'Standard Smelter Names'!$B$3:$E$187,4,FALSE))</f>
        <v/>
      </c>
      <c r="G2262" s="189"/>
      <c r="H2262" s="189"/>
      <c r="I2262" s="189"/>
      <c r="J2262" s="189"/>
      <c r="K2262" s="189"/>
      <c r="L2262" s="189"/>
      <c r="M2262" s="189"/>
      <c r="N2262" s="189"/>
      <c r="O2262" s="211"/>
      <c r="P2262" s="210"/>
    </row>
    <row r="2263" spans="2:16" s="191" customFormat="1" ht="15.75" x14ac:dyDescent="0.25">
      <c r="B2263" s="189"/>
      <c r="C2263" s="190"/>
      <c r="D2263" s="190" t="str">
        <f t="shared" si="70"/>
        <v/>
      </c>
      <c r="E2263" s="189" t="str">
        <f t="shared" si="71"/>
        <v/>
      </c>
      <c r="F2263" s="189" t="str">
        <f>IF(ISNA(VLOOKUP(D2263,'Standard Smelter Names'!$B$3:$E$187,4,FALSE)),"",VLOOKUP(D2263,'Standard Smelter Names'!$B$3:$E$187,4,FALSE))</f>
        <v/>
      </c>
      <c r="G2263" s="189"/>
      <c r="H2263" s="189"/>
      <c r="I2263" s="189"/>
      <c r="J2263" s="189"/>
      <c r="K2263" s="189"/>
      <c r="L2263" s="189"/>
      <c r="M2263" s="189"/>
      <c r="N2263" s="189"/>
      <c r="O2263" s="211"/>
      <c r="P2263" s="210"/>
    </row>
    <row r="2264" spans="2:16" s="191" customFormat="1" ht="15.75" x14ac:dyDescent="0.25">
      <c r="B2264" s="189"/>
      <c r="C2264" s="190"/>
      <c r="D2264" s="190" t="str">
        <f t="shared" si="70"/>
        <v/>
      </c>
      <c r="E2264" s="189" t="str">
        <f t="shared" si="71"/>
        <v/>
      </c>
      <c r="F2264" s="189" t="str">
        <f>IF(ISNA(VLOOKUP(D2264,'Standard Smelter Names'!$B$3:$E$187,4,FALSE)),"",VLOOKUP(D2264,'Standard Smelter Names'!$B$3:$E$187,4,FALSE))</f>
        <v/>
      </c>
      <c r="G2264" s="189"/>
      <c r="H2264" s="189"/>
      <c r="I2264" s="189"/>
      <c r="J2264" s="189"/>
      <c r="K2264" s="189"/>
      <c r="L2264" s="189"/>
      <c r="M2264" s="189"/>
      <c r="N2264" s="189"/>
      <c r="O2264" s="211"/>
      <c r="P2264" s="210"/>
    </row>
    <row r="2265" spans="2:16" s="191" customFormat="1" ht="15.75" x14ac:dyDescent="0.25">
      <c r="B2265" s="189"/>
      <c r="C2265" s="190"/>
      <c r="D2265" s="190" t="str">
        <f t="shared" si="70"/>
        <v/>
      </c>
      <c r="E2265" s="189" t="str">
        <f t="shared" si="71"/>
        <v/>
      </c>
      <c r="F2265" s="189" t="str">
        <f>IF(ISNA(VLOOKUP(D2265,'Standard Smelter Names'!$B$3:$E$187,4,FALSE)),"",VLOOKUP(D2265,'Standard Smelter Names'!$B$3:$E$187,4,FALSE))</f>
        <v/>
      </c>
      <c r="G2265" s="189"/>
      <c r="H2265" s="189"/>
      <c r="I2265" s="189"/>
      <c r="J2265" s="189"/>
      <c r="K2265" s="189"/>
      <c r="L2265" s="189"/>
      <c r="M2265" s="189"/>
      <c r="N2265" s="189"/>
      <c r="O2265" s="211"/>
      <c r="P2265" s="210"/>
    </row>
    <row r="2266" spans="2:16" s="191" customFormat="1" ht="15.75" x14ac:dyDescent="0.25">
      <c r="B2266" s="189"/>
      <c r="C2266" s="190"/>
      <c r="D2266" s="190" t="str">
        <f t="shared" si="70"/>
        <v/>
      </c>
      <c r="E2266" s="189" t="str">
        <f t="shared" si="71"/>
        <v/>
      </c>
      <c r="F2266" s="189" t="str">
        <f>IF(ISNA(VLOOKUP(D2266,'Standard Smelter Names'!$B$3:$E$187,4,FALSE)),"",VLOOKUP(D2266,'Standard Smelter Names'!$B$3:$E$187,4,FALSE))</f>
        <v/>
      </c>
      <c r="G2266" s="189"/>
      <c r="H2266" s="189"/>
      <c r="I2266" s="189"/>
      <c r="J2266" s="189"/>
      <c r="K2266" s="189"/>
      <c r="L2266" s="189"/>
      <c r="M2266" s="189"/>
      <c r="N2266" s="189"/>
      <c r="O2266" s="211"/>
      <c r="P2266" s="210"/>
    </row>
    <row r="2267" spans="2:16" s="191" customFormat="1" ht="15.75" x14ac:dyDescent="0.25">
      <c r="B2267" s="189"/>
      <c r="C2267" s="190"/>
      <c r="D2267" s="190" t="str">
        <f t="shared" si="70"/>
        <v/>
      </c>
      <c r="E2267" s="189" t="str">
        <f t="shared" si="71"/>
        <v/>
      </c>
      <c r="F2267" s="189" t="str">
        <f>IF(ISNA(VLOOKUP(D2267,'Standard Smelter Names'!$B$3:$E$187,4,FALSE)),"",VLOOKUP(D2267,'Standard Smelter Names'!$B$3:$E$187,4,FALSE))</f>
        <v/>
      </c>
      <c r="G2267" s="189"/>
      <c r="H2267" s="189"/>
      <c r="I2267" s="189"/>
      <c r="J2267" s="189"/>
      <c r="K2267" s="189"/>
      <c r="L2267" s="189"/>
      <c r="M2267" s="189"/>
      <c r="N2267" s="189"/>
      <c r="O2267" s="211"/>
      <c r="P2267" s="210"/>
    </row>
    <row r="2268" spans="2:16" s="191" customFormat="1" ht="15.75" x14ac:dyDescent="0.25">
      <c r="B2268" s="189"/>
      <c r="C2268" s="190"/>
      <c r="D2268" s="190" t="str">
        <f t="shared" si="70"/>
        <v/>
      </c>
      <c r="E2268" s="189" t="str">
        <f t="shared" si="71"/>
        <v/>
      </c>
      <c r="F2268" s="189" t="str">
        <f>IF(ISNA(VLOOKUP(D2268,'Standard Smelter Names'!$B$3:$E$187,4,FALSE)),"",VLOOKUP(D2268,'Standard Smelter Names'!$B$3:$E$187,4,FALSE))</f>
        <v/>
      </c>
      <c r="G2268" s="189"/>
      <c r="H2268" s="189"/>
      <c r="I2268" s="189"/>
      <c r="J2268" s="189"/>
      <c r="K2268" s="189"/>
      <c r="L2268" s="189"/>
      <c r="M2268" s="189"/>
      <c r="N2268" s="189"/>
      <c r="O2268" s="211"/>
      <c r="P2268" s="210"/>
    </row>
    <row r="2269" spans="2:16" s="191" customFormat="1" ht="15.75" x14ac:dyDescent="0.25">
      <c r="B2269" s="189"/>
      <c r="C2269" s="190"/>
      <c r="D2269" s="190" t="str">
        <f t="shared" si="70"/>
        <v/>
      </c>
      <c r="E2269" s="189" t="str">
        <f t="shared" si="71"/>
        <v/>
      </c>
      <c r="F2269" s="189" t="str">
        <f>IF(ISNA(VLOOKUP(D2269,'Standard Smelter Names'!$B$3:$E$187,4,FALSE)),"",VLOOKUP(D2269,'Standard Smelter Names'!$B$3:$E$187,4,FALSE))</f>
        <v/>
      </c>
      <c r="G2269" s="189"/>
      <c r="H2269" s="189"/>
      <c r="I2269" s="189"/>
      <c r="J2269" s="189"/>
      <c r="K2269" s="189"/>
      <c r="L2269" s="189"/>
      <c r="M2269" s="189"/>
      <c r="N2269" s="189"/>
      <c r="O2269" s="211"/>
      <c r="P2269" s="210"/>
    </row>
    <row r="2270" spans="2:16" s="191" customFormat="1" ht="15.75" x14ac:dyDescent="0.25">
      <c r="B2270" s="189"/>
      <c r="C2270" s="190"/>
      <c r="D2270" s="190" t="str">
        <f t="shared" si="70"/>
        <v/>
      </c>
      <c r="E2270" s="189" t="str">
        <f t="shared" si="71"/>
        <v/>
      </c>
      <c r="F2270" s="189" t="str">
        <f>IF(ISNA(VLOOKUP(D2270,'Standard Smelter Names'!$B$3:$E$187,4,FALSE)),"",VLOOKUP(D2270,'Standard Smelter Names'!$B$3:$E$187,4,FALSE))</f>
        <v/>
      </c>
      <c r="G2270" s="189"/>
      <c r="H2270" s="189"/>
      <c r="I2270" s="189"/>
      <c r="J2270" s="189"/>
      <c r="K2270" s="189"/>
      <c r="L2270" s="189"/>
      <c r="M2270" s="189"/>
      <c r="N2270" s="189"/>
      <c r="O2270" s="211"/>
      <c r="P2270" s="210"/>
    </row>
    <row r="2271" spans="2:16" s="191" customFormat="1" ht="15.75" x14ac:dyDescent="0.25">
      <c r="B2271" s="189"/>
      <c r="C2271" s="190"/>
      <c r="D2271" s="190" t="str">
        <f t="shared" si="70"/>
        <v/>
      </c>
      <c r="E2271" s="189" t="str">
        <f t="shared" si="71"/>
        <v/>
      </c>
      <c r="F2271" s="189" t="str">
        <f>IF(ISNA(VLOOKUP(D2271,'Standard Smelter Names'!$B$3:$E$187,4,FALSE)),"",VLOOKUP(D2271,'Standard Smelter Names'!$B$3:$E$187,4,FALSE))</f>
        <v/>
      </c>
      <c r="G2271" s="189"/>
      <c r="H2271" s="189"/>
      <c r="I2271" s="189"/>
      <c r="J2271" s="189"/>
      <c r="K2271" s="189"/>
      <c r="L2271" s="189"/>
      <c r="M2271" s="189"/>
      <c r="N2271" s="189"/>
      <c r="O2271" s="211"/>
      <c r="P2271" s="210"/>
    </row>
    <row r="2272" spans="2:16" s="191" customFormat="1" ht="15.75" x14ac:dyDescent="0.25">
      <c r="B2272" s="189"/>
      <c r="C2272" s="190"/>
      <c r="D2272" s="190" t="str">
        <f t="shared" si="70"/>
        <v/>
      </c>
      <c r="E2272" s="189" t="str">
        <f t="shared" si="71"/>
        <v/>
      </c>
      <c r="F2272" s="189" t="str">
        <f>IF(ISNA(VLOOKUP(D2272,'Standard Smelter Names'!$B$3:$E$187,4,FALSE)),"",VLOOKUP(D2272,'Standard Smelter Names'!$B$3:$E$187,4,FALSE))</f>
        <v/>
      </c>
      <c r="G2272" s="189"/>
      <c r="H2272" s="189"/>
      <c r="I2272" s="189"/>
      <c r="J2272" s="189"/>
      <c r="K2272" s="189"/>
      <c r="L2272" s="189"/>
      <c r="M2272" s="189"/>
      <c r="N2272" s="189"/>
      <c r="O2272" s="211"/>
      <c r="P2272" s="210"/>
    </row>
    <row r="2273" spans="2:16" s="191" customFormat="1" ht="15.75" x14ac:dyDescent="0.25">
      <c r="B2273" s="189"/>
      <c r="C2273" s="190"/>
      <c r="D2273" s="190" t="str">
        <f t="shared" si="70"/>
        <v/>
      </c>
      <c r="E2273" s="189" t="str">
        <f t="shared" si="71"/>
        <v/>
      </c>
      <c r="F2273" s="189" t="str">
        <f>IF(ISNA(VLOOKUP(D2273,'Standard Smelter Names'!$B$3:$E$187,4,FALSE)),"",VLOOKUP(D2273,'Standard Smelter Names'!$B$3:$E$187,4,FALSE))</f>
        <v/>
      </c>
      <c r="G2273" s="189"/>
      <c r="H2273" s="189"/>
      <c r="I2273" s="189"/>
      <c r="J2273" s="189"/>
      <c r="K2273" s="189"/>
      <c r="L2273" s="189"/>
      <c r="M2273" s="189"/>
      <c r="N2273" s="189"/>
      <c r="O2273" s="211"/>
      <c r="P2273" s="210"/>
    </row>
    <row r="2274" spans="2:16" s="191" customFormat="1" ht="15.75" x14ac:dyDescent="0.25">
      <c r="B2274" s="189"/>
      <c r="C2274" s="190"/>
      <c r="D2274" s="190" t="str">
        <f t="shared" si="70"/>
        <v/>
      </c>
      <c r="E2274" s="189" t="str">
        <f t="shared" si="71"/>
        <v/>
      </c>
      <c r="F2274" s="189" t="str">
        <f>IF(ISNA(VLOOKUP(D2274,'Standard Smelter Names'!$B$3:$E$187,4,FALSE)),"",VLOOKUP(D2274,'Standard Smelter Names'!$B$3:$E$187,4,FALSE))</f>
        <v/>
      </c>
      <c r="G2274" s="189"/>
      <c r="H2274" s="189"/>
      <c r="I2274" s="189"/>
      <c r="J2274" s="189"/>
      <c r="K2274" s="189"/>
      <c r="L2274" s="189"/>
      <c r="M2274" s="189"/>
      <c r="N2274" s="189"/>
      <c r="O2274" s="211"/>
      <c r="P2274" s="210"/>
    </row>
    <row r="2275" spans="2:16" s="191" customFormat="1" ht="15.75" x14ac:dyDescent="0.25">
      <c r="B2275" s="189"/>
      <c r="C2275" s="190"/>
      <c r="D2275" s="190" t="str">
        <f t="shared" si="70"/>
        <v/>
      </c>
      <c r="E2275" s="189" t="str">
        <f t="shared" si="71"/>
        <v/>
      </c>
      <c r="F2275" s="189" t="str">
        <f>IF(ISNA(VLOOKUP(D2275,'Standard Smelter Names'!$B$3:$E$187,4,FALSE)),"",VLOOKUP(D2275,'Standard Smelter Names'!$B$3:$E$187,4,FALSE))</f>
        <v/>
      </c>
      <c r="G2275" s="189"/>
      <c r="H2275" s="189"/>
      <c r="I2275" s="189"/>
      <c r="J2275" s="189"/>
      <c r="K2275" s="189"/>
      <c r="L2275" s="189"/>
      <c r="M2275" s="189"/>
      <c r="N2275" s="189"/>
      <c r="O2275" s="211"/>
      <c r="P2275" s="210"/>
    </row>
    <row r="2276" spans="2:16" s="191" customFormat="1" ht="15.75" x14ac:dyDescent="0.25">
      <c r="B2276" s="189"/>
      <c r="C2276" s="190"/>
      <c r="D2276" s="190" t="str">
        <f t="shared" si="70"/>
        <v/>
      </c>
      <c r="E2276" s="189" t="str">
        <f t="shared" si="71"/>
        <v/>
      </c>
      <c r="F2276" s="189" t="str">
        <f>IF(ISNA(VLOOKUP(D2276,'Standard Smelter Names'!$B$3:$E$187,4,FALSE)),"",VLOOKUP(D2276,'Standard Smelter Names'!$B$3:$E$187,4,FALSE))</f>
        <v/>
      </c>
      <c r="G2276" s="189"/>
      <c r="H2276" s="189"/>
      <c r="I2276" s="189"/>
      <c r="J2276" s="189"/>
      <c r="K2276" s="189"/>
      <c r="L2276" s="189"/>
      <c r="M2276" s="189"/>
      <c r="N2276" s="189"/>
      <c r="O2276" s="211"/>
      <c r="P2276" s="210"/>
    </row>
    <row r="2277" spans="2:16" s="191" customFormat="1" ht="15.75" x14ac:dyDescent="0.25">
      <c r="B2277" s="189"/>
      <c r="C2277" s="190"/>
      <c r="D2277" s="190" t="str">
        <f t="shared" si="70"/>
        <v/>
      </c>
      <c r="E2277" s="189" t="str">
        <f t="shared" si="71"/>
        <v/>
      </c>
      <c r="F2277" s="189" t="str">
        <f>IF(ISNA(VLOOKUP(D2277,'Standard Smelter Names'!$B$3:$E$187,4,FALSE)),"",VLOOKUP(D2277,'Standard Smelter Names'!$B$3:$E$187,4,FALSE))</f>
        <v/>
      </c>
      <c r="G2277" s="189"/>
      <c r="H2277" s="189"/>
      <c r="I2277" s="189"/>
      <c r="J2277" s="189"/>
      <c r="K2277" s="189"/>
      <c r="L2277" s="189"/>
      <c r="M2277" s="189"/>
      <c r="N2277" s="189"/>
      <c r="O2277" s="211"/>
      <c r="P2277" s="210"/>
    </row>
    <row r="2278" spans="2:16" s="191" customFormat="1" ht="15.75" x14ac:dyDescent="0.25">
      <c r="B2278" s="189"/>
      <c r="C2278" s="190"/>
      <c r="D2278" s="190" t="str">
        <f t="shared" si="70"/>
        <v/>
      </c>
      <c r="E2278" s="189" t="str">
        <f t="shared" si="71"/>
        <v/>
      </c>
      <c r="F2278" s="189" t="str">
        <f>IF(ISNA(VLOOKUP(D2278,'Standard Smelter Names'!$B$3:$E$187,4,FALSE)),"",VLOOKUP(D2278,'Standard Smelter Names'!$B$3:$E$187,4,FALSE))</f>
        <v/>
      </c>
      <c r="G2278" s="189"/>
      <c r="H2278" s="189"/>
      <c r="I2278" s="189"/>
      <c r="J2278" s="189"/>
      <c r="K2278" s="189"/>
      <c r="L2278" s="189"/>
      <c r="M2278" s="189"/>
      <c r="N2278" s="189"/>
      <c r="O2278" s="211"/>
      <c r="P2278" s="210"/>
    </row>
    <row r="2279" spans="2:16" s="191" customFormat="1" ht="15.75" x14ac:dyDescent="0.25">
      <c r="B2279" s="189"/>
      <c r="C2279" s="190"/>
      <c r="D2279" s="190" t="str">
        <f t="shared" si="70"/>
        <v/>
      </c>
      <c r="E2279" s="189" t="str">
        <f t="shared" si="71"/>
        <v/>
      </c>
      <c r="F2279" s="189" t="str">
        <f>IF(ISNA(VLOOKUP(D2279,'Standard Smelter Names'!$B$3:$E$187,4,FALSE)),"",VLOOKUP(D2279,'Standard Smelter Names'!$B$3:$E$187,4,FALSE))</f>
        <v/>
      </c>
      <c r="G2279" s="189"/>
      <c r="H2279" s="189"/>
      <c r="I2279" s="189"/>
      <c r="J2279" s="189"/>
      <c r="K2279" s="189"/>
      <c r="L2279" s="189"/>
      <c r="M2279" s="189"/>
      <c r="N2279" s="189"/>
      <c r="O2279" s="211"/>
      <c r="P2279" s="210"/>
    </row>
    <row r="2280" spans="2:16" s="191" customFormat="1" ht="15.75" x14ac:dyDescent="0.25">
      <c r="B2280" s="189"/>
      <c r="C2280" s="190"/>
      <c r="D2280" s="190" t="str">
        <f t="shared" si="70"/>
        <v/>
      </c>
      <c r="E2280" s="189" t="str">
        <f t="shared" si="71"/>
        <v/>
      </c>
      <c r="F2280" s="189" t="str">
        <f>IF(ISNA(VLOOKUP(D2280,'Standard Smelter Names'!$B$3:$E$187,4,FALSE)),"",VLOOKUP(D2280,'Standard Smelter Names'!$B$3:$E$187,4,FALSE))</f>
        <v/>
      </c>
      <c r="G2280" s="189"/>
      <c r="H2280" s="189"/>
      <c r="I2280" s="189"/>
      <c r="J2280" s="189"/>
      <c r="K2280" s="189"/>
      <c r="L2280" s="189"/>
      <c r="M2280" s="189"/>
      <c r="N2280" s="189"/>
      <c r="O2280" s="211"/>
      <c r="P2280" s="210"/>
    </row>
    <row r="2281" spans="2:16" s="191" customFormat="1" ht="15.75" x14ac:dyDescent="0.25">
      <c r="B2281" s="189"/>
      <c r="C2281" s="190"/>
      <c r="D2281" s="190" t="str">
        <f t="shared" si="70"/>
        <v/>
      </c>
      <c r="E2281" s="189" t="str">
        <f t="shared" si="71"/>
        <v/>
      </c>
      <c r="F2281" s="189" t="str">
        <f>IF(ISNA(VLOOKUP(D2281,'Standard Smelter Names'!$B$3:$E$187,4,FALSE)),"",VLOOKUP(D2281,'Standard Smelter Names'!$B$3:$E$187,4,FALSE))</f>
        <v/>
      </c>
      <c r="G2281" s="189"/>
      <c r="H2281" s="189"/>
      <c r="I2281" s="189"/>
      <c r="J2281" s="189"/>
      <c r="K2281" s="189"/>
      <c r="L2281" s="189"/>
      <c r="M2281" s="189"/>
      <c r="N2281" s="189"/>
      <c r="O2281" s="211"/>
      <c r="P2281" s="210"/>
    </row>
    <row r="2282" spans="2:16" s="191" customFormat="1" ht="15.75" x14ac:dyDescent="0.25">
      <c r="B2282" s="189"/>
      <c r="C2282" s="190"/>
      <c r="D2282" s="190" t="str">
        <f t="shared" si="70"/>
        <v/>
      </c>
      <c r="E2282" s="189" t="str">
        <f t="shared" si="71"/>
        <v/>
      </c>
      <c r="F2282" s="189" t="str">
        <f>IF(ISNA(VLOOKUP(D2282,'Standard Smelter Names'!$B$3:$E$187,4,FALSE)),"",VLOOKUP(D2282,'Standard Smelter Names'!$B$3:$E$187,4,FALSE))</f>
        <v/>
      </c>
      <c r="G2282" s="189"/>
      <c r="H2282" s="189"/>
      <c r="I2282" s="189"/>
      <c r="J2282" s="189"/>
      <c r="K2282" s="189"/>
      <c r="L2282" s="189"/>
      <c r="M2282" s="189"/>
      <c r="N2282" s="189"/>
      <c r="O2282" s="211"/>
      <c r="P2282" s="210"/>
    </row>
    <row r="2283" spans="2:16" s="191" customFormat="1" ht="15.75" x14ac:dyDescent="0.25">
      <c r="B2283" s="189"/>
      <c r="C2283" s="190"/>
      <c r="D2283" s="190" t="str">
        <f t="shared" si="70"/>
        <v/>
      </c>
      <c r="E2283" s="189" t="str">
        <f t="shared" si="71"/>
        <v/>
      </c>
      <c r="F2283" s="189" t="str">
        <f>IF(ISNA(VLOOKUP(D2283,'Standard Smelter Names'!$B$3:$E$187,4,FALSE)),"",VLOOKUP(D2283,'Standard Smelter Names'!$B$3:$E$187,4,FALSE))</f>
        <v/>
      </c>
      <c r="G2283" s="189"/>
      <c r="H2283" s="189"/>
      <c r="I2283" s="189"/>
      <c r="J2283" s="189"/>
      <c r="K2283" s="189"/>
      <c r="L2283" s="189"/>
      <c r="M2283" s="189"/>
      <c r="N2283" s="189"/>
      <c r="O2283" s="211"/>
      <c r="P2283" s="210"/>
    </row>
    <row r="2284" spans="2:16" s="191" customFormat="1" ht="15.75" x14ac:dyDescent="0.25">
      <c r="B2284" s="189"/>
      <c r="C2284" s="190"/>
      <c r="D2284" s="190" t="str">
        <f t="shared" si="70"/>
        <v/>
      </c>
      <c r="E2284" s="189" t="str">
        <f t="shared" si="71"/>
        <v/>
      </c>
      <c r="F2284" s="189" t="str">
        <f>IF(ISNA(VLOOKUP(D2284,'Standard Smelter Names'!$B$3:$E$187,4,FALSE)),"",VLOOKUP(D2284,'Standard Smelter Names'!$B$3:$E$187,4,FALSE))</f>
        <v/>
      </c>
      <c r="G2284" s="189"/>
      <c r="H2284" s="189"/>
      <c r="I2284" s="189"/>
      <c r="J2284" s="189"/>
      <c r="K2284" s="189"/>
      <c r="L2284" s="189"/>
      <c r="M2284" s="189"/>
      <c r="N2284" s="189"/>
      <c r="O2284" s="211"/>
      <c r="P2284" s="210"/>
    </row>
    <row r="2285" spans="2:16" s="191" customFormat="1" ht="15.75" x14ac:dyDescent="0.25">
      <c r="B2285" s="189"/>
      <c r="C2285" s="190"/>
      <c r="D2285" s="190" t="str">
        <f t="shared" si="70"/>
        <v/>
      </c>
      <c r="E2285" s="189" t="str">
        <f t="shared" si="71"/>
        <v/>
      </c>
      <c r="F2285" s="189" t="str">
        <f>IF(ISNA(VLOOKUP(D2285,'Standard Smelter Names'!$B$3:$E$187,4,FALSE)),"",VLOOKUP(D2285,'Standard Smelter Names'!$B$3:$E$187,4,FALSE))</f>
        <v/>
      </c>
      <c r="G2285" s="189"/>
      <c r="H2285" s="189"/>
      <c r="I2285" s="189"/>
      <c r="J2285" s="189"/>
      <c r="K2285" s="189"/>
      <c r="L2285" s="189"/>
      <c r="M2285" s="189"/>
      <c r="N2285" s="189"/>
      <c r="O2285" s="211"/>
      <c r="P2285" s="210"/>
    </row>
    <row r="2286" spans="2:16" s="191" customFormat="1" ht="15.75" x14ac:dyDescent="0.25">
      <c r="B2286" s="189"/>
      <c r="C2286" s="190"/>
      <c r="D2286" s="190" t="str">
        <f t="shared" si="70"/>
        <v/>
      </c>
      <c r="E2286" s="189" t="str">
        <f t="shared" si="71"/>
        <v/>
      </c>
      <c r="F2286" s="189" t="str">
        <f>IF(ISNA(VLOOKUP(D2286,'Standard Smelter Names'!$B$3:$E$187,4,FALSE)),"",VLOOKUP(D2286,'Standard Smelter Names'!$B$3:$E$187,4,FALSE))</f>
        <v/>
      </c>
      <c r="G2286" s="189"/>
      <c r="H2286" s="189"/>
      <c r="I2286" s="189"/>
      <c r="J2286" s="189"/>
      <c r="K2286" s="189"/>
      <c r="L2286" s="189"/>
      <c r="M2286" s="189"/>
      <c r="N2286" s="189"/>
      <c r="O2286" s="211"/>
      <c r="P2286" s="210"/>
    </row>
    <row r="2287" spans="2:16" s="191" customFormat="1" ht="15.75" x14ac:dyDescent="0.25">
      <c r="B2287" s="189"/>
      <c r="C2287" s="190"/>
      <c r="D2287" s="190" t="str">
        <f t="shared" si="70"/>
        <v/>
      </c>
      <c r="E2287" s="189" t="str">
        <f t="shared" si="71"/>
        <v/>
      </c>
      <c r="F2287" s="189" t="str">
        <f>IF(ISNA(VLOOKUP(D2287,'Standard Smelter Names'!$B$3:$E$187,4,FALSE)),"",VLOOKUP(D2287,'Standard Smelter Names'!$B$3:$E$187,4,FALSE))</f>
        <v/>
      </c>
      <c r="G2287" s="189"/>
      <c r="H2287" s="189"/>
      <c r="I2287" s="189"/>
      <c r="J2287" s="189"/>
      <c r="K2287" s="189"/>
      <c r="L2287" s="189"/>
      <c r="M2287" s="189"/>
      <c r="N2287" s="189"/>
      <c r="O2287" s="211"/>
      <c r="P2287" s="210"/>
    </row>
    <row r="2288" spans="2:16" s="191" customFormat="1" ht="15.75" x14ac:dyDescent="0.25">
      <c r="B2288" s="189"/>
      <c r="C2288" s="190"/>
      <c r="D2288" s="190" t="str">
        <f t="shared" si="70"/>
        <v/>
      </c>
      <c r="E2288" s="189" t="str">
        <f t="shared" si="71"/>
        <v/>
      </c>
      <c r="F2288" s="189" t="str">
        <f>IF(ISNA(VLOOKUP(D2288,'Standard Smelter Names'!$B$3:$E$187,4,FALSE)),"",VLOOKUP(D2288,'Standard Smelter Names'!$B$3:$E$187,4,FALSE))</f>
        <v/>
      </c>
      <c r="G2288" s="189"/>
      <c r="H2288" s="189"/>
      <c r="I2288" s="189"/>
      <c r="J2288" s="189"/>
      <c r="K2288" s="189"/>
      <c r="L2288" s="189"/>
      <c r="M2288" s="189"/>
      <c r="N2288" s="189"/>
      <c r="O2288" s="211"/>
      <c r="P2288" s="210"/>
    </row>
    <row r="2289" spans="2:16" s="191" customFormat="1" ht="15.75" x14ac:dyDescent="0.25">
      <c r="B2289" s="189"/>
      <c r="C2289" s="190"/>
      <c r="D2289" s="190" t="str">
        <f t="shared" si="70"/>
        <v/>
      </c>
      <c r="E2289" s="189" t="str">
        <f t="shared" si="71"/>
        <v/>
      </c>
      <c r="F2289" s="189" t="str">
        <f>IF(ISNA(VLOOKUP(D2289,'Standard Smelter Names'!$B$3:$E$187,4,FALSE)),"",VLOOKUP(D2289,'Standard Smelter Names'!$B$3:$E$187,4,FALSE))</f>
        <v/>
      </c>
      <c r="G2289" s="189"/>
      <c r="H2289" s="189"/>
      <c r="I2289" s="189"/>
      <c r="J2289" s="189"/>
      <c r="K2289" s="189"/>
      <c r="L2289" s="189"/>
      <c r="M2289" s="189"/>
      <c r="N2289" s="189"/>
      <c r="O2289" s="211"/>
      <c r="P2289" s="210"/>
    </row>
    <row r="2290" spans="2:16" s="191" customFormat="1" ht="15.75" x14ac:dyDescent="0.25">
      <c r="B2290" s="189"/>
      <c r="C2290" s="190"/>
      <c r="D2290" s="190" t="str">
        <f t="shared" si="70"/>
        <v/>
      </c>
      <c r="E2290" s="189" t="str">
        <f t="shared" si="71"/>
        <v/>
      </c>
      <c r="F2290" s="189" t="str">
        <f>IF(ISNA(VLOOKUP(D2290,'Standard Smelter Names'!$B$3:$E$187,4,FALSE)),"",VLOOKUP(D2290,'Standard Smelter Names'!$B$3:$E$187,4,FALSE))</f>
        <v/>
      </c>
      <c r="G2290" s="189"/>
      <c r="H2290" s="189"/>
      <c r="I2290" s="189"/>
      <c r="J2290" s="189"/>
      <c r="K2290" s="189"/>
      <c r="L2290" s="189"/>
      <c r="M2290" s="189"/>
      <c r="N2290" s="189"/>
      <c r="O2290" s="211"/>
      <c r="P2290" s="210"/>
    </row>
    <row r="2291" spans="2:16" s="191" customFormat="1" ht="15.75" x14ac:dyDescent="0.25">
      <c r="B2291" s="189"/>
      <c r="C2291" s="190"/>
      <c r="D2291" s="190" t="str">
        <f t="shared" si="70"/>
        <v/>
      </c>
      <c r="E2291" s="189" t="str">
        <f t="shared" si="71"/>
        <v/>
      </c>
      <c r="F2291" s="189" t="str">
        <f>IF(ISNA(VLOOKUP(D2291,'Standard Smelter Names'!$B$3:$E$187,4,FALSE)),"",VLOOKUP(D2291,'Standard Smelter Names'!$B$3:$E$187,4,FALSE))</f>
        <v/>
      </c>
      <c r="G2291" s="189"/>
      <c r="H2291" s="189"/>
      <c r="I2291" s="189"/>
      <c r="J2291" s="189"/>
      <c r="K2291" s="189"/>
      <c r="L2291" s="189"/>
      <c r="M2291" s="189"/>
      <c r="N2291" s="189"/>
      <c r="O2291" s="211"/>
      <c r="P2291" s="210"/>
    </row>
    <row r="2292" spans="2:16" s="191" customFormat="1" ht="15.75" x14ac:dyDescent="0.25">
      <c r="B2292" s="189"/>
      <c r="C2292" s="190"/>
      <c r="D2292" s="190" t="str">
        <f t="shared" si="70"/>
        <v/>
      </c>
      <c r="E2292" s="189" t="str">
        <f t="shared" si="71"/>
        <v/>
      </c>
      <c r="F2292" s="189" t="str">
        <f>IF(ISNA(VLOOKUP(D2292,'Standard Smelter Names'!$B$3:$E$187,4,FALSE)),"",VLOOKUP(D2292,'Standard Smelter Names'!$B$3:$E$187,4,FALSE))</f>
        <v/>
      </c>
      <c r="G2292" s="189"/>
      <c r="H2292" s="189"/>
      <c r="I2292" s="189"/>
      <c r="J2292" s="189"/>
      <c r="K2292" s="189"/>
      <c r="L2292" s="189"/>
      <c r="M2292" s="189"/>
      <c r="N2292" s="189"/>
      <c r="O2292" s="211"/>
      <c r="P2292" s="210"/>
    </row>
    <row r="2293" spans="2:16" s="191" customFormat="1" ht="15.75" x14ac:dyDescent="0.25">
      <c r="B2293" s="189"/>
      <c r="C2293" s="190"/>
      <c r="D2293" s="190" t="str">
        <f t="shared" si="70"/>
        <v/>
      </c>
      <c r="E2293" s="189" t="str">
        <f t="shared" si="71"/>
        <v/>
      </c>
      <c r="F2293" s="189" t="str">
        <f>IF(ISNA(VLOOKUP(D2293,'Standard Smelter Names'!$B$3:$E$187,4,FALSE)),"",VLOOKUP(D2293,'Standard Smelter Names'!$B$3:$E$187,4,FALSE))</f>
        <v/>
      </c>
      <c r="G2293" s="189"/>
      <c r="H2293" s="189"/>
      <c r="I2293" s="189"/>
      <c r="J2293" s="189"/>
      <c r="K2293" s="189"/>
      <c r="L2293" s="189"/>
      <c r="M2293" s="189"/>
      <c r="N2293" s="189"/>
      <c r="O2293" s="211"/>
      <c r="P2293" s="210"/>
    </row>
    <row r="2294" spans="2:16" s="191" customFormat="1" ht="15.75" x14ac:dyDescent="0.25">
      <c r="B2294" s="189"/>
      <c r="C2294" s="190"/>
      <c r="D2294" s="190" t="str">
        <f t="shared" si="70"/>
        <v/>
      </c>
      <c r="E2294" s="189" t="str">
        <f t="shared" si="71"/>
        <v/>
      </c>
      <c r="F2294" s="189" t="str">
        <f>IF(ISNA(VLOOKUP(D2294,'Standard Smelter Names'!$B$3:$E$187,4,FALSE)),"",VLOOKUP(D2294,'Standard Smelter Names'!$B$3:$E$187,4,FALSE))</f>
        <v/>
      </c>
      <c r="G2294" s="189"/>
      <c r="H2294" s="189"/>
      <c r="I2294" s="189"/>
      <c r="J2294" s="189"/>
      <c r="K2294" s="189"/>
      <c r="L2294" s="189"/>
      <c r="M2294" s="189"/>
      <c r="N2294" s="189"/>
      <c r="O2294" s="211"/>
      <c r="P2294" s="210"/>
    </row>
    <row r="2295" spans="2:16" s="191" customFormat="1" ht="15.75" x14ac:dyDescent="0.25">
      <c r="B2295" s="189"/>
      <c r="C2295" s="190"/>
      <c r="D2295" s="190" t="str">
        <f t="shared" si="70"/>
        <v/>
      </c>
      <c r="E2295" s="189" t="str">
        <f t="shared" si="71"/>
        <v/>
      </c>
      <c r="F2295" s="189" t="str">
        <f>IF(ISNA(VLOOKUP(D2295,'Standard Smelter Names'!$B$3:$E$187,4,FALSE)),"",VLOOKUP(D2295,'Standard Smelter Names'!$B$3:$E$187,4,FALSE))</f>
        <v/>
      </c>
      <c r="G2295" s="189"/>
      <c r="H2295" s="189"/>
      <c r="I2295" s="189"/>
      <c r="J2295" s="189"/>
      <c r="K2295" s="189"/>
      <c r="L2295" s="189"/>
      <c r="M2295" s="189"/>
      <c r="N2295" s="189"/>
      <c r="O2295" s="211"/>
      <c r="P2295" s="210"/>
    </row>
    <row r="2296" spans="2:16" s="191" customFormat="1" ht="15.75" x14ac:dyDescent="0.25">
      <c r="B2296" s="189"/>
      <c r="C2296" s="190"/>
      <c r="D2296" s="190" t="str">
        <f t="shared" si="70"/>
        <v/>
      </c>
      <c r="E2296" s="189" t="str">
        <f t="shared" si="71"/>
        <v/>
      </c>
      <c r="F2296" s="189" t="str">
        <f>IF(ISNA(VLOOKUP(D2296,'Standard Smelter Names'!$B$3:$E$187,4,FALSE)),"",VLOOKUP(D2296,'Standard Smelter Names'!$B$3:$E$187,4,FALSE))</f>
        <v/>
      </c>
      <c r="G2296" s="189"/>
      <c r="H2296" s="189"/>
      <c r="I2296" s="189"/>
      <c r="J2296" s="189"/>
      <c r="K2296" s="189"/>
      <c r="L2296" s="189"/>
      <c r="M2296" s="189"/>
      <c r="N2296" s="189"/>
      <c r="O2296" s="211"/>
      <c r="P2296" s="210"/>
    </row>
    <row r="2297" spans="2:16" s="191" customFormat="1" ht="15.75" x14ac:dyDescent="0.25">
      <c r="B2297" s="189"/>
      <c r="C2297" s="190"/>
      <c r="D2297" s="190" t="str">
        <f t="shared" si="70"/>
        <v/>
      </c>
      <c r="E2297" s="189" t="str">
        <f t="shared" si="71"/>
        <v/>
      </c>
      <c r="F2297" s="189" t="str">
        <f>IF(ISNA(VLOOKUP(D2297,'Standard Smelter Names'!$B$3:$E$187,4,FALSE)),"",VLOOKUP(D2297,'Standard Smelter Names'!$B$3:$E$187,4,FALSE))</f>
        <v/>
      </c>
      <c r="G2297" s="189"/>
      <c r="H2297" s="189"/>
      <c r="I2297" s="189"/>
      <c r="J2297" s="189"/>
      <c r="K2297" s="189"/>
      <c r="L2297" s="189"/>
      <c r="M2297" s="189"/>
      <c r="N2297" s="189"/>
      <c r="O2297" s="211"/>
      <c r="P2297" s="210"/>
    </row>
    <row r="2298" spans="2:16" s="191" customFormat="1" ht="15.75" x14ac:dyDescent="0.25">
      <c r="B2298" s="189"/>
      <c r="C2298" s="190"/>
      <c r="D2298" s="190" t="str">
        <f t="shared" si="70"/>
        <v/>
      </c>
      <c r="E2298" s="189" t="str">
        <f t="shared" si="71"/>
        <v/>
      </c>
      <c r="F2298" s="189" t="str">
        <f>IF(ISNA(VLOOKUP(D2298,'Standard Smelter Names'!$B$3:$E$187,4,FALSE)),"",VLOOKUP(D2298,'Standard Smelter Names'!$B$3:$E$187,4,FALSE))</f>
        <v/>
      </c>
      <c r="G2298" s="189"/>
      <c r="H2298" s="189"/>
      <c r="I2298" s="189"/>
      <c r="J2298" s="189"/>
      <c r="K2298" s="189"/>
      <c r="L2298" s="189"/>
      <c r="M2298" s="189"/>
      <c r="N2298" s="189"/>
      <c r="O2298" s="211"/>
      <c r="P2298" s="210"/>
    </row>
    <row r="2299" spans="2:16" s="191" customFormat="1" ht="15.75" x14ac:dyDescent="0.25">
      <c r="B2299" s="189"/>
      <c r="C2299" s="190"/>
      <c r="D2299" s="190" t="str">
        <f t="shared" si="70"/>
        <v/>
      </c>
      <c r="E2299" s="189" t="str">
        <f t="shared" si="71"/>
        <v/>
      </c>
      <c r="F2299" s="189" t="str">
        <f>IF(ISNA(VLOOKUP(D2299,'Standard Smelter Names'!$B$3:$E$187,4,FALSE)),"",VLOOKUP(D2299,'Standard Smelter Names'!$B$3:$E$187,4,FALSE))</f>
        <v/>
      </c>
      <c r="G2299" s="189"/>
      <c r="H2299" s="189"/>
      <c r="I2299" s="189"/>
      <c r="J2299" s="189"/>
      <c r="K2299" s="189"/>
      <c r="L2299" s="189"/>
      <c r="M2299" s="189"/>
      <c r="N2299" s="189"/>
      <c r="O2299" s="211"/>
      <c r="P2299" s="210"/>
    </row>
    <row r="2300" spans="2:16" s="191" customFormat="1" ht="15.75" x14ac:dyDescent="0.25">
      <c r="B2300" s="189"/>
      <c r="C2300" s="190"/>
      <c r="D2300" s="190" t="str">
        <f t="shared" si="70"/>
        <v/>
      </c>
      <c r="E2300" s="189" t="str">
        <f t="shared" si="71"/>
        <v/>
      </c>
      <c r="F2300" s="189" t="str">
        <f>IF(ISNA(VLOOKUP(D2300,'Standard Smelter Names'!$B$3:$E$187,4,FALSE)),"",VLOOKUP(D2300,'Standard Smelter Names'!$B$3:$E$187,4,FALSE))</f>
        <v/>
      </c>
      <c r="G2300" s="189"/>
      <c r="H2300" s="189"/>
      <c r="I2300" s="189"/>
      <c r="J2300" s="189"/>
      <c r="K2300" s="189"/>
      <c r="L2300" s="189"/>
      <c r="M2300" s="189"/>
      <c r="N2300" s="189"/>
      <c r="O2300" s="211"/>
      <c r="P2300" s="210"/>
    </row>
    <row r="2301" spans="2:16" s="191" customFormat="1" ht="15.75" x14ac:dyDescent="0.25">
      <c r="B2301" s="189"/>
      <c r="C2301" s="190"/>
      <c r="D2301" s="190" t="str">
        <f t="shared" si="70"/>
        <v/>
      </c>
      <c r="E2301" s="189" t="str">
        <f t="shared" si="71"/>
        <v/>
      </c>
      <c r="F2301" s="189" t="str">
        <f>IF(ISNA(VLOOKUP(D2301,'Standard Smelter Names'!$B$3:$E$187,4,FALSE)),"",VLOOKUP(D2301,'Standard Smelter Names'!$B$3:$E$187,4,FALSE))</f>
        <v/>
      </c>
      <c r="G2301" s="189"/>
      <c r="H2301" s="189"/>
      <c r="I2301" s="189"/>
      <c r="J2301" s="189"/>
      <c r="K2301" s="189"/>
      <c r="L2301" s="189"/>
      <c r="M2301" s="189"/>
      <c r="N2301" s="189"/>
      <c r="O2301" s="211"/>
      <c r="P2301" s="210"/>
    </row>
    <row r="2302" spans="2:16" s="191" customFormat="1" ht="15.75" x14ac:dyDescent="0.25">
      <c r="B2302" s="189"/>
      <c r="C2302" s="190"/>
      <c r="D2302" s="190" t="str">
        <f t="shared" si="70"/>
        <v/>
      </c>
      <c r="E2302" s="189" t="str">
        <f t="shared" si="71"/>
        <v/>
      </c>
      <c r="F2302" s="189" t="str">
        <f>IF(ISNA(VLOOKUP(D2302,'Standard Smelter Names'!$B$3:$E$187,4,FALSE)),"",VLOOKUP(D2302,'Standard Smelter Names'!$B$3:$E$187,4,FALSE))</f>
        <v/>
      </c>
      <c r="G2302" s="189"/>
      <c r="H2302" s="189"/>
      <c r="I2302" s="189"/>
      <c r="J2302" s="189"/>
      <c r="K2302" s="189"/>
      <c r="L2302" s="189"/>
      <c r="M2302" s="189"/>
      <c r="N2302" s="189"/>
      <c r="O2302" s="211"/>
      <c r="P2302" s="210"/>
    </row>
    <row r="2303" spans="2:16" s="191" customFormat="1" ht="15.75" x14ac:dyDescent="0.25">
      <c r="B2303" s="189"/>
      <c r="C2303" s="190"/>
      <c r="D2303" s="190" t="str">
        <f t="shared" si="70"/>
        <v/>
      </c>
      <c r="E2303" s="189" t="str">
        <f t="shared" si="71"/>
        <v/>
      </c>
      <c r="F2303" s="189" t="str">
        <f>IF(ISNA(VLOOKUP(D2303,'Standard Smelter Names'!$B$3:$E$187,4,FALSE)),"",VLOOKUP(D2303,'Standard Smelter Names'!$B$3:$E$187,4,FALSE))</f>
        <v/>
      </c>
      <c r="G2303" s="189"/>
      <c r="H2303" s="189"/>
      <c r="I2303" s="189"/>
      <c r="J2303" s="189"/>
      <c r="K2303" s="189"/>
      <c r="L2303" s="189"/>
      <c r="M2303" s="189"/>
      <c r="N2303" s="189"/>
      <c r="O2303" s="211"/>
      <c r="P2303" s="210"/>
    </row>
    <row r="2304" spans="2:16" s="191" customFormat="1" ht="15.75" x14ac:dyDescent="0.25">
      <c r="B2304" s="189"/>
      <c r="C2304" s="190"/>
      <c r="D2304" s="190" t="str">
        <f t="shared" si="70"/>
        <v/>
      </c>
      <c r="E2304" s="189" t="str">
        <f t="shared" si="71"/>
        <v/>
      </c>
      <c r="F2304" s="189" t="str">
        <f>IF(ISNA(VLOOKUP(D2304,'Standard Smelter Names'!$B$3:$E$187,4,FALSE)),"",VLOOKUP(D2304,'Standard Smelter Names'!$B$3:$E$187,4,FALSE))</f>
        <v/>
      </c>
      <c r="G2304" s="189"/>
      <c r="H2304" s="189"/>
      <c r="I2304" s="189"/>
      <c r="J2304" s="189"/>
      <c r="K2304" s="189"/>
      <c r="L2304" s="189"/>
      <c r="M2304" s="189"/>
      <c r="N2304" s="189"/>
      <c r="O2304" s="211"/>
      <c r="P2304" s="210"/>
    </row>
    <row r="2305" spans="2:16" s="191" customFormat="1" ht="15.75" x14ac:dyDescent="0.25">
      <c r="B2305" s="189"/>
      <c r="C2305" s="190"/>
      <c r="D2305" s="190" t="str">
        <f t="shared" si="70"/>
        <v/>
      </c>
      <c r="E2305" s="189" t="str">
        <f t="shared" si="71"/>
        <v/>
      </c>
      <c r="F2305" s="189" t="str">
        <f>IF(ISNA(VLOOKUP(D2305,'Standard Smelter Names'!$B$3:$E$187,4,FALSE)),"",VLOOKUP(D2305,'Standard Smelter Names'!$B$3:$E$187,4,FALSE))</f>
        <v/>
      </c>
      <c r="G2305" s="189"/>
      <c r="H2305" s="189"/>
      <c r="I2305" s="189"/>
      <c r="J2305" s="189"/>
      <c r="K2305" s="189"/>
      <c r="L2305" s="189"/>
      <c r="M2305" s="189"/>
      <c r="N2305" s="189"/>
      <c r="O2305" s="211"/>
      <c r="P2305" s="210"/>
    </row>
    <row r="2306" spans="2:16" s="191" customFormat="1" ht="15.75" x14ac:dyDescent="0.25">
      <c r="B2306" s="189"/>
      <c r="C2306" s="190"/>
      <c r="D2306" s="190" t="str">
        <f t="shared" si="70"/>
        <v/>
      </c>
      <c r="E2306" s="189" t="str">
        <f t="shared" si="71"/>
        <v/>
      </c>
      <c r="F2306" s="189" t="str">
        <f>IF(ISNA(VLOOKUP(D2306,'Standard Smelter Names'!$B$3:$E$187,4,FALSE)),"",VLOOKUP(D2306,'Standard Smelter Names'!$B$3:$E$187,4,FALSE))</f>
        <v/>
      </c>
      <c r="G2306" s="189"/>
      <c r="H2306" s="189"/>
      <c r="I2306" s="189"/>
      <c r="J2306" s="189"/>
      <c r="K2306" s="189"/>
      <c r="L2306" s="189"/>
      <c r="M2306" s="189"/>
      <c r="N2306" s="189"/>
      <c r="O2306" s="211"/>
      <c r="P2306" s="210"/>
    </row>
    <row r="2307" spans="2:16" s="191" customFormat="1" ht="15.75" x14ac:dyDescent="0.25">
      <c r="B2307" s="189"/>
      <c r="C2307" s="190"/>
      <c r="D2307" s="190" t="str">
        <f t="shared" si="70"/>
        <v/>
      </c>
      <c r="E2307" s="189" t="str">
        <f t="shared" si="71"/>
        <v/>
      </c>
      <c r="F2307" s="189" t="str">
        <f>IF(ISNA(VLOOKUP(D2307,'Standard Smelter Names'!$B$3:$E$187,4,FALSE)),"",VLOOKUP(D2307,'Standard Smelter Names'!$B$3:$E$187,4,FALSE))</f>
        <v/>
      </c>
      <c r="G2307" s="189"/>
      <c r="H2307" s="189"/>
      <c r="I2307" s="189"/>
      <c r="J2307" s="189"/>
      <c r="K2307" s="189"/>
      <c r="L2307" s="189"/>
      <c r="M2307" s="189"/>
      <c r="N2307" s="189"/>
      <c r="O2307" s="211"/>
      <c r="P2307" s="210"/>
    </row>
    <row r="2308" spans="2:16" s="191" customFormat="1" ht="15.75" x14ac:dyDescent="0.25">
      <c r="B2308" s="189"/>
      <c r="C2308" s="190"/>
      <c r="D2308" s="190" t="str">
        <f t="shared" si="70"/>
        <v/>
      </c>
      <c r="E2308" s="189" t="str">
        <f t="shared" si="71"/>
        <v/>
      </c>
      <c r="F2308" s="189" t="str">
        <f>IF(ISNA(VLOOKUP(D2308,'Standard Smelter Names'!$B$3:$E$187,4,FALSE)),"",VLOOKUP(D2308,'Standard Smelter Names'!$B$3:$E$187,4,FALSE))</f>
        <v/>
      </c>
      <c r="G2308" s="189"/>
      <c r="H2308" s="189"/>
      <c r="I2308" s="189"/>
      <c r="J2308" s="189"/>
      <c r="K2308" s="189"/>
      <c r="L2308" s="189"/>
      <c r="M2308" s="189"/>
      <c r="N2308" s="189"/>
      <c r="O2308" s="211"/>
      <c r="P2308" s="210"/>
    </row>
    <row r="2309" spans="2:16" s="191" customFormat="1" ht="15.75" x14ac:dyDescent="0.25">
      <c r="B2309" s="189"/>
      <c r="C2309" s="190"/>
      <c r="D2309" s="190" t="str">
        <f t="shared" ref="D2309:D2372" si="72">IF(ISNA(VLOOKUP(C2309,$G$2525:$I$2929,3,FALSE)),"",VLOOKUP(C2309,$G$2525:$I$2929,3,FALSE))</f>
        <v/>
      </c>
      <c r="E2309" s="189" t="str">
        <f t="shared" ref="E2309:E2372" si="73">IF(ISNA(VLOOKUP(C2309,$G$2525:$I$2929,2,FALSE)),"",VLOOKUP(C2309,$G$2525:$I$2929,2,FALSE))</f>
        <v/>
      </c>
      <c r="F2309" s="189" t="str">
        <f>IF(ISNA(VLOOKUP(D2309,'Standard Smelter Names'!$B$3:$E$187,4,FALSE)),"",VLOOKUP(D2309,'Standard Smelter Names'!$B$3:$E$187,4,FALSE))</f>
        <v/>
      </c>
      <c r="G2309" s="189"/>
      <c r="H2309" s="189"/>
      <c r="I2309" s="189"/>
      <c r="J2309" s="189"/>
      <c r="K2309" s="189"/>
      <c r="L2309" s="189"/>
      <c r="M2309" s="189"/>
      <c r="N2309" s="189"/>
      <c r="O2309" s="211"/>
      <c r="P2309" s="210"/>
    </row>
    <row r="2310" spans="2:16" s="191" customFormat="1" ht="15.75" x14ac:dyDescent="0.25">
      <c r="B2310" s="189"/>
      <c r="C2310" s="190"/>
      <c r="D2310" s="190" t="str">
        <f t="shared" si="72"/>
        <v/>
      </c>
      <c r="E2310" s="189" t="str">
        <f t="shared" si="73"/>
        <v/>
      </c>
      <c r="F2310" s="189" t="str">
        <f>IF(ISNA(VLOOKUP(D2310,'Standard Smelter Names'!$B$3:$E$187,4,FALSE)),"",VLOOKUP(D2310,'Standard Smelter Names'!$B$3:$E$187,4,FALSE))</f>
        <v/>
      </c>
      <c r="G2310" s="189"/>
      <c r="H2310" s="189"/>
      <c r="I2310" s="189"/>
      <c r="J2310" s="189"/>
      <c r="K2310" s="189"/>
      <c r="L2310" s="189"/>
      <c r="M2310" s="189"/>
      <c r="N2310" s="189"/>
      <c r="O2310" s="211"/>
      <c r="P2310" s="210"/>
    </row>
    <row r="2311" spans="2:16" s="191" customFormat="1" ht="15.75" x14ac:dyDescent="0.25">
      <c r="B2311" s="189"/>
      <c r="C2311" s="190"/>
      <c r="D2311" s="190" t="str">
        <f t="shared" si="72"/>
        <v/>
      </c>
      <c r="E2311" s="189" t="str">
        <f t="shared" si="73"/>
        <v/>
      </c>
      <c r="F2311" s="189" t="str">
        <f>IF(ISNA(VLOOKUP(D2311,'Standard Smelter Names'!$B$3:$E$187,4,FALSE)),"",VLOOKUP(D2311,'Standard Smelter Names'!$B$3:$E$187,4,FALSE))</f>
        <v/>
      </c>
      <c r="G2311" s="189"/>
      <c r="H2311" s="189"/>
      <c r="I2311" s="189"/>
      <c r="J2311" s="189"/>
      <c r="K2311" s="189"/>
      <c r="L2311" s="189"/>
      <c r="M2311" s="189"/>
      <c r="N2311" s="189"/>
      <c r="O2311" s="211"/>
      <c r="P2311" s="210"/>
    </row>
    <row r="2312" spans="2:16" s="191" customFormat="1" ht="15.75" x14ac:dyDescent="0.25">
      <c r="B2312" s="189"/>
      <c r="C2312" s="190"/>
      <c r="D2312" s="190" t="str">
        <f t="shared" si="72"/>
        <v/>
      </c>
      <c r="E2312" s="189" t="str">
        <f t="shared" si="73"/>
        <v/>
      </c>
      <c r="F2312" s="189" t="str">
        <f>IF(ISNA(VLOOKUP(D2312,'Standard Smelter Names'!$B$3:$E$187,4,FALSE)),"",VLOOKUP(D2312,'Standard Smelter Names'!$B$3:$E$187,4,FALSE))</f>
        <v/>
      </c>
      <c r="G2312" s="189"/>
      <c r="H2312" s="189"/>
      <c r="I2312" s="189"/>
      <c r="J2312" s="189"/>
      <c r="K2312" s="189"/>
      <c r="L2312" s="189"/>
      <c r="M2312" s="189"/>
      <c r="N2312" s="189"/>
      <c r="O2312" s="211"/>
      <c r="P2312" s="210"/>
    </row>
    <row r="2313" spans="2:16" s="191" customFormat="1" ht="15.75" x14ac:dyDescent="0.25">
      <c r="B2313" s="189"/>
      <c r="C2313" s="190"/>
      <c r="D2313" s="190" t="str">
        <f t="shared" si="72"/>
        <v/>
      </c>
      <c r="E2313" s="189" t="str">
        <f t="shared" si="73"/>
        <v/>
      </c>
      <c r="F2313" s="189" t="str">
        <f>IF(ISNA(VLOOKUP(D2313,'Standard Smelter Names'!$B$3:$E$187,4,FALSE)),"",VLOOKUP(D2313,'Standard Smelter Names'!$B$3:$E$187,4,FALSE))</f>
        <v/>
      </c>
      <c r="G2313" s="189"/>
      <c r="H2313" s="189"/>
      <c r="I2313" s="189"/>
      <c r="J2313" s="189"/>
      <c r="K2313" s="189"/>
      <c r="L2313" s="189"/>
      <c r="M2313" s="189"/>
      <c r="N2313" s="189"/>
      <c r="O2313" s="211"/>
      <c r="P2313" s="210"/>
    </row>
    <row r="2314" spans="2:16" s="191" customFormat="1" ht="15.75" x14ac:dyDescent="0.25">
      <c r="B2314" s="189"/>
      <c r="C2314" s="190"/>
      <c r="D2314" s="190" t="str">
        <f t="shared" si="72"/>
        <v/>
      </c>
      <c r="E2314" s="189" t="str">
        <f t="shared" si="73"/>
        <v/>
      </c>
      <c r="F2314" s="189" t="str">
        <f>IF(ISNA(VLOOKUP(D2314,'Standard Smelter Names'!$B$3:$E$187,4,FALSE)),"",VLOOKUP(D2314,'Standard Smelter Names'!$B$3:$E$187,4,FALSE))</f>
        <v/>
      </c>
      <c r="G2314" s="189"/>
      <c r="H2314" s="189"/>
      <c r="I2314" s="189"/>
      <c r="J2314" s="189"/>
      <c r="K2314" s="189"/>
      <c r="L2314" s="189"/>
      <c r="M2314" s="189"/>
      <c r="N2314" s="189"/>
      <c r="O2314" s="211"/>
      <c r="P2314" s="210"/>
    </row>
    <row r="2315" spans="2:16" s="191" customFormat="1" ht="15.75" x14ac:dyDescent="0.25">
      <c r="B2315" s="189"/>
      <c r="C2315" s="190"/>
      <c r="D2315" s="190" t="str">
        <f t="shared" si="72"/>
        <v/>
      </c>
      <c r="E2315" s="189" t="str">
        <f t="shared" si="73"/>
        <v/>
      </c>
      <c r="F2315" s="189" t="str">
        <f>IF(ISNA(VLOOKUP(D2315,'Standard Smelter Names'!$B$3:$E$187,4,FALSE)),"",VLOOKUP(D2315,'Standard Smelter Names'!$B$3:$E$187,4,FALSE))</f>
        <v/>
      </c>
      <c r="G2315" s="189"/>
      <c r="H2315" s="189"/>
      <c r="I2315" s="189"/>
      <c r="J2315" s="189"/>
      <c r="K2315" s="189"/>
      <c r="L2315" s="189"/>
      <c r="M2315" s="189"/>
      <c r="N2315" s="189"/>
      <c r="O2315" s="211"/>
      <c r="P2315" s="210"/>
    </row>
    <row r="2316" spans="2:16" s="191" customFormat="1" ht="15.75" x14ac:dyDescent="0.25">
      <c r="B2316" s="189"/>
      <c r="C2316" s="190"/>
      <c r="D2316" s="190" t="str">
        <f t="shared" si="72"/>
        <v/>
      </c>
      <c r="E2316" s="189" t="str">
        <f t="shared" si="73"/>
        <v/>
      </c>
      <c r="F2316" s="189" t="str">
        <f>IF(ISNA(VLOOKUP(D2316,'Standard Smelter Names'!$B$3:$E$187,4,FALSE)),"",VLOOKUP(D2316,'Standard Smelter Names'!$B$3:$E$187,4,FALSE))</f>
        <v/>
      </c>
      <c r="G2316" s="189"/>
      <c r="H2316" s="189"/>
      <c r="I2316" s="189"/>
      <c r="J2316" s="189"/>
      <c r="K2316" s="189"/>
      <c r="L2316" s="189"/>
      <c r="M2316" s="189"/>
      <c r="N2316" s="189"/>
      <c r="O2316" s="211"/>
      <c r="P2316" s="210"/>
    </row>
    <row r="2317" spans="2:16" s="191" customFormat="1" ht="15.75" x14ac:dyDescent="0.25">
      <c r="B2317" s="189"/>
      <c r="C2317" s="190"/>
      <c r="D2317" s="190" t="str">
        <f t="shared" si="72"/>
        <v/>
      </c>
      <c r="E2317" s="189" t="str">
        <f t="shared" si="73"/>
        <v/>
      </c>
      <c r="F2317" s="189" t="str">
        <f>IF(ISNA(VLOOKUP(D2317,'Standard Smelter Names'!$B$3:$E$187,4,FALSE)),"",VLOOKUP(D2317,'Standard Smelter Names'!$B$3:$E$187,4,FALSE))</f>
        <v/>
      </c>
      <c r="G2317" s="189"/>
      <c r="H2317" s="189"/>
      <c r="I2317" s="189"/>
      <c r="J2317" s="189"/>
      <c r="K2317" s="189"/>
      <c r="L2317" s="189"/>
      <c r="M2317" s="189"/>
      <c r="N2317" s="189"/>
      <c r="O2317" s="211"/>
      <c r="P2317" s="210"/>
    </row>
    <row r="2318" spans="2:16" s="191" customFormat="1" ht="15.75" x14ac:dyDescent="0.25">
      <c r="B2318" s="189"/>
      <c r="C2318" s="190"/>
      <c r="D2318" s="190" t="str">
        <f t="shared" si="72"/>
        <v/>
      </c>
      <c r="E2318" s="189" t="str">
        <f t="shared" si="73"/>
        <v/>
      </c>
      <c r="F2318" s="189" t="str">
        <f>IF(ISNA(VLOOKUP(D2318,'Standard Smelter Names'!$B$3:$E$187,4,FALSE)),"",VLOOKUP(D2318,'Standard Smelter Names'!$B$3:$E$187,4,FALSE))</f>
        <v/>
      </c>
      <c r="G2318" s="189"/>
      <c r="H2318" s="189"/>
      <c r="I2318" s="189"/>
      <c r="J2318" s="189"/>
      <c r="K2318" s="189"/>
      <c r="L2318" s="189"/>
      <c r="M2318" s="189"/>
      <c r="N2318" s="189"/>
      <c r="O2318" s="211"/>
      <c r="P2318" s="210"/>
    </row>
    <row r="2319" spans="2:16" s="191" customFormat="1" ht="15.75" x14ac:dyDescent="0.25">
      <c r="B2319" s="189"/>
      <c r="C2319" s="190"/>
      <c r="D2319" s="190" t="str">
        <f t="shared" si="72"/>
        <v/>
      </c>
      <c r="E2319" s="189" t="str">
        <f t="shared" si="73"/>
        <v/>
      </c>
      <c r="F2319" s="189" t="str">
        <f>IF(ISNA(VLOOKUP(D2319,'Standard Smelter Names'!$B$3:$E$187,4,FALSE)),"",VLOOKUP(D2319,'Standard Smelter Names'!$B$3:$E$187,4,FALSE))</f>
        <v/>
      </c>
      <c r="G2319" s="189"/>
      <c r="H2319" s="189"/>
      <c r="I2319" s="189"/>
      <c r="J2319" s="189"/>
      <c r="K2319" s="189"/>
      <c r="L2319" s="189"/>
      <c r="M2319" s="189"/>
      <c r="N2319" s="189"/>
      <c r="O2319" s="211"/>
      <c r="P2319" s="210"/>
    </row>
    <row r="2320" spans="2:16" s="191" customFormat="1" ht="15.75" x14ac:dyDescent="0.25">
      <c r="B2320" s="189"/>
      <c r="C2320" s="190"/>
      <c r="D2320" s="190" t="str">
        <f t="shared" si="72"/>
        <v/>
      </c>
      <c r="E2320" s="189" t="str">
        <f t="shared" si="73"/>
        <v/>
      </c>
      <c r="F2320" s="189" t="str">
        <f>IF(ISNA(VLOOKUP(D2320,'Standard Smelter Names'!$B$3:$E$187,4,FALSE)),"",VLOOKUP(D2320,'Standard Smelter Names'!$B$3:$E$187,4,FALSE))</f>
        <v/>
      </c>
      <c r="G2320" s="189"/>
      <c r="H2320" s="189"/>
      <c r="I2320" s="189"/>
      <c r="J2320" s="189"/>
      <c r="K2320" s="189"/>
      <c r="L2320" s="189"/>
      <c r="M2320" s="189"/>
      <c r="N2320" s="189"/>
      <c r="O2320" s="211"/>
      <c r="P2320" s="210"/>
    </row>
    <row r="2321" spans="2:16" s="191" customFormat="1" ht="15.75" x14ac:dyDescent="0.25">
      <c r="B2321" s="189"/>
      <c r="C2321" s="190"/>
      <c r="D2321" s="190" t="str">
        <f t="shared" si="72"/>
        <v/>
      </c>
      <c r="E2321" s="189" t="str">
        <f t="shared" si="73"/>
        <v/>
      </c>
      <c r="F2321" s="189" t="str">
        <f>IF(ISNA(VLOOKUP(D2321,'Standard Smelter Names'!$B$3:$E$187,4,FALSE)),"",VLOOKUP(D2321,'Standard Smelter Names'!$B$3:$E$187,4,FALSE))</f>
        <v/>
      </c>
      <c r="G2321" s="189"/>
      <c r="H2321" s="189"/>
      <c r="I2321" s="189"/>
      <c r="J2321" s="189"/>
      <c r="K2321" s="189"/>
      <c r="L2321" s="189"/>
      <c r="M2321" s="189"/>
      <c r="N2321" s="189"/>
      <c r="O2321" s="211"/>
      <c r="P2321" s="210"/>
    </row>
    <row r="2322" spans="2:16" s="191" customFormat="1" ht="15.75" x14ac:dyDescent="0.25">
      <c r="B2322" s="189"/>
      <c r="C2322" s="190"/>
      <c r="D2322" s="190" t="str">
        <f t="shared" si="72"/>
        <v/>
      </c>
      <c r="E2322" s="189" t="str">
        <f t="shared" si="73"/>
        <v/>
      </c>
      <c r="F2322" s="189" t="str">
        <f>IF(ISNA(VLOOKUP(D2322,'Standard Smelter Names'!$B$3:$E$187,4,FALSE)),"",VLOOKUP(D2322,'Standard Smelter Names'!$B$3:$E$187,4,FALSE))</f>
        <v/>
      </c>
      <c r="G2322" s="189"/>
      <c r="H2322" s="189"/>
      <c r="I2322" s="189"/>
      <c r="J2322" s="189"/>
      <c r="K2322" s="189"/>
      <c r="L2322" s="189"/>
      <c r="M2322" s="189"/>
      <c r="N2322" s="189"/>
      <c r="O2322" s="211"/>
      <c r="P2322" s="210"/>
    </row>
    <row r="2323" spans="2:16" s="191" customFormat="1" ht="15.75" x14ac:dyDescent="0.25">
      <c r="B2323" s="189"/>
      <c r="C2323" s="190"/>
      <c r="D2323" s="190" t="str">
        <f t="shared" si="72"/>
        <v/>
      </c>
      <c r="E2323" s="189" t="str">
        <f t="shared" si="73"/>
        <v/>
      </c>
      <c r="F2323" s="189" t="str">
        <f>IF(ISNA(VLOOKUP(D2323,'Standard Smelter Names'!$B$3:$E$187,4,FALSE)),"",VLOOKUP(D2323,'Standard Smelter Names'!$B$3:$E$187,4,FALSE))</f>
        <v/>
      </c>
      <c r="G2323" s="189"/>
      <c r="H2323" s="189"/>
      <c r="I2323" s="189"/>
      <c r="J2323" s="189"/>
      <c r="K2323" s="189"/>
      <c r="L2323" s="189"/>
      <c r="M2323" s="189"/>
      <c r="N2323" s="189"/>
      <c r="O2323" s="211"/>
      <c r="P2323" s="210"/>
    </row>
    <row r="2324" spans="2:16" s="191" customFormat="1" ht="15.75" x14ac:dyDescent="0.25">
      <c r="B2324" s="189"/>
      <c r="C2324" s="190"/>
      <c r="D2324" s="190" t="str">
        <f t="shared" si="72"/>
        <v/>
      </c>
      <c r="E2324" s="189" t="str">
        <f t="shared" si="73"/>
        <v/>
      </c>
      <c r="F2324" s="189" t="str">
        <f>IF(ISNA(VLOOKUP(D2324,'Standard Smelter Names'!$B$3:$E$187,4,FALSE)),"",VLOOKUP(D2324,'Standard Smelter Names'!$B$3:$E$187,4,FALSE))</f>
        <v/>
      </c>
      <c r="G2324" s="189"/>
      <c r="H2324" s="189"/>
      <c r="I2324" s="189"/>
      <c r="J2324" s="189"/>
      <c r="K2324" s="189"/>
      <c r="L2324" s="189"/>
      <c r="M2324" s="189"/>
      <c r="N2324" s="189"/>
      <c r="O2324" s="211"/>
      <c r="P2324" s="210"/>
    </row>
    <row r="2325" spans="2:16" s="191" customFormat="1" ht="15.75" x14ac:dyDescent="0.25">
      <c r="B2325" s="189"/>
      <c r="C2325" s="190"/>
      <c r="D2325" s="190" t="str">
        <f t="shared" si="72"/>
        <v/>
      </c>
      <c r="E2325" s="189" t="str">
        <f t="shared" si="73"/>
        <v/>
      </c>
      <c r="F2325" s="189" t="str">
        <f>IF(ISNA(VLOOKUP(D2325,'Standard Smelter Names'!$B$3:$E$187,4,FALSE)),"",VLOOKUP(D2325,'Standard Smelter Names'!$B$3:$E$187,4,FALSE))</f>
        <v/>
      </c>
      <c r="G2325" s="189"/>
      <c r="H2325" s="189"/>
      <c r="I2325" s="189"/>
      <c r="J2325" s="189"/>
      <c r="K2325" s="189"/>
      <c r="L2325" s="189"/>
      <c r="M2325" s="189"/>
      <c r="N2325" s="189"/>
      <c r="O2325" s="211"/>
      <c r="P2325" s="210"/>
    </row>
    <row r="2326" spans="2:16" s="191" customFormat="1" ht="15.75" x14ac:dyDescent="0.25">
      <c r="B2326" s="189"/>
      <c r="C2326" s="190"/>
      <c r="D2326" s="190" t="str">
        <f t="shared" si="72"/>
        <v/>
      </c>
      <c r="E2326" s="189" t="str">
        <f t="shared" si="73"/>
        <v/>
      </c>
      <c r="F2326" s="189" t="str">
        <f>IF(ISNA(VLOOKUP(D2326,'Standard Smelter Names'!$B$3:$E$187,4,FALSE)),"",VLOOKUP(D2326,'Standard Smelter Names'!$B$3:$E$187,4,FALSE))</f>
        <v/>
      </c>
      <c r="G2326" s="189"/>
      <c r="H2326" s="189"/>
      <c r="I2326" s="189"/>
      <c r="J2326" s="189"/>
      <c r="K2326" s="189"/>
      <c r="L2326" s="189"/>
      <c r="M2326" s="189"/>
      <c r="N2326" s="189"/>
      <c r="O2326" s="211"/>
      <c r="P2326" s="210"/>
    </row>
    <row r="2327" spans="2:16" s="191" customFormat="1" ht="15.75" x14ac:dyDescent="0.25">
      <c r="B2327" s="189"/>
      <c r="C2327" s="190"/>
      <c r="D2327" s="190" t="str">
        <f t="shared" si="72"/>
        <v/>
      </c>
      <c r="E2327" s="189" t="str">
        <f t="shared" si="73"/>
        <v/>
      </c>
      <c r="F2327" s="189" t="str">
        <f>IF(ISNA(VLOOKUP(D2327,'Standard Smelter Names'!$B$3:$E$187,4,FALSE)),"",VLOOKUP(D2327,'Standard Smelter Names'!$B$3:$E$187,4,FALSE))</f>
        <v/>
      </c>
      <c r="G2327" s="189"/>
      <c r="H2327" s="189"/>
      <c r="I2327" s="189"/>
      <c r="J2327" s="189"/>
      <c r="K2327" s="189"/>
      <c r="L2327" s="189"/>
      <c r="M2327" s="189"/>
      <c r="N2327" s="189"/>
      <c r="O2327" s="211"/>
      <c r="P2327" s="210"/>
    </row>
    <row r="2328" spans="2:16" s="191" customFormat="1" ht="15.75" x14ac:dyDescent="0.25">
      <c r="B2328" s="189"/>
      <c r="C2328" s="190"/>
      <c r="D2328" s="190" t="str">
        <f t="shared" si="72"/>
        <v/>
      </c>
      <c r="E2328" s="189" t="str">
        <f t="shared" si="73"/>
        <v/>
      </c>
      <c r="F2328" s="189" t="str">
        <f>IF(ISNA(VLOOKUP(D2328,'Standard Smelter Names'!$B$3:$E$187,4,FALSE)),"",VLOOKUP(D2328,'Standard Smelter Names'!$B$3:$E$187,4,FALSE))</f>
        <v/>
      </c>
      <c r="G2328" s="189"/>
      <c r="H2328" s="189"/>
      <c r="I2328" s="189"/>
      <c r="J2328" s="189"/>
      <c r="K2328" s="189"/>
      <c r="L2328" s="189"/>
      <c r="M2328" s="189"/>
      <c r="N2328" s="189"/>
      <c r="O2328" s="211"/>
      <c r="P2328" s="210"/>
    </row>
    <row r="2329" spans="2:16" s="191" customFormat="1" ht="15.75" x14ac:dyDescent="0.25">
      <c r="B2329" s="189"/>
      <c r="C2329" s="190"/>
      <c r="D2329" s="190" t="str">
        <f t="shared" si="72"/>
        <v/>
      </c>
      <c r="E2329" s="189" t="str">
        <f t="shared" si="73"/>
        <v/>
      </c>
      <c r="F2329" s="189" t="str">
        <f>IF(ISNA(VLOOKUP(D2329,'Standard Smelter Names'!$B$3:$E$187,4,FALSE)),"",VLOOKUP(D2329,'Standard Smelter Names'!$B$3:$E$187,4,FALSE))</f>
        <v/>
      </c>
      <c r="G2329" s="189"/>
      <c r="H2329" s="189"/>
      <c r="I2329" s="189"/>
      <c r="J2329" s="189"/>
      <c r="K2329" s="189"/>
      <c r="L2329" s="189"/>
      <c r="M2329" s="189"/>
      <c r="N2329" s="189"/>
      <c r="O2329" s="211"/>
      <c r="P2329" s="210"/>
    </row>
    <row r="2330" spans="2:16" s="191" customFormat="1" ht="15.75" x14ac:dyDescent="0.25">
      <c r="B2330" s="189"/>
      <c r="C2330" s="190"/>
      <c r="D2330" s="190" t="str">
        <f t="shared" si="72"/>
        <v/>
      </c>
      <c r="E2330" s="189" t="str">
        <f t="shared" si="73"/>
        <v/>
      </c>
      <c r="F2330" s="189" t="str">
        <f>IF(ISNA(VLOOKUP(D2330,'Standard Smelter Names'!$B$3:$E$187,4,FALSE)),"",VLOOKUP(D2330,'Standard Smelter Names'!$B$3:$E$187,4,FALSE))</f>
        <v/>
      </c>
      <c r="G2330" s="189"/>
      <c r="H2330" s="189"/>
      <c r="I2330" s="189"/>
      <c r="J2330" s="189"/>
      <c r="K2330" s="189"/>
      <c r="L2330" s="189"/>
      <c r="M2330" s="189"/>
      <c r="N2330" s="189"/>
      <c r="O2330" s="211"/>
      <c r="P2330" s="210"/>
    </row>
    <row r="2331" spans="2:16" s="191" customFormat="1" ht="15.75" x14ac:dyDescent="0.25">
      <c r="B2331" s="189"/>
      <c r="C2331" s="190"/>
      <c r="D2331" s="190" t="str">
        <f t="shared" si="72"/>
        <v/>
      </c>
      <c r="E2331" s="189" t="str">
        <f t="shared" si="73"/>
        <v/>
      </c>
      <c r="F2331" s="189" t="str">
        <f>IF(ISNA(VLOOKUP(D2331,'Standard Smelter Names'!$B$3:$E$187,4,FALSE)),"",VLOOKUP(D2331,'Standard Smelter Names'!$B$3:$E$187,4,FALSE))</f>
        <v/>
      </c>
      <c r="G2331" s="189"/>
      <c r="H2331" s="189"/>
      <c r="I2331" s="189"/>
      <c r="J2331" s="189"/>
      <c r="K2331" s="189"/>
      <c r="L2331" s="189"/>
      <c r="M2331" s="189"/>
      <c r="N2331" s="189"/>
      <c r="O2331" s="211"/>
      <c r="P2331" s="210"/>
    </row>
    <row r="2332" spans="2:16" s="191" customFormat="1" ht="15.75" x14ac:dyDescent="0.25">
      <c r="B2332" s="189"/>
      <c r="C2332" s="190"/>
      <c r="D2332" s="190" t="str">
        <f t="shared" si="72"/>
        <v/>
      </c>
      <c r="E2332" s="189" t="str">
        <f t="shared" si="73"/>
        <v/>
      </c>
      <c r="F2332" s="189" t="str">
        <f>IF(ISNA(VLOOKUP(D2332,'Standard Smelter Names'!$B$3:$E$187,4,FALSE)),"",VLOOKUP(D2332,'Standard Smelter Names'!$B$3:$E$187,4,FALSE))</f>
        <v/>
      </c>
      <c r="G2332" s="189"/>
      <c r="H2332" s="189"/>
      <c r="I2332" s="189"/>
      <c r="J2332" s="189"/>
      <c r="K2332" s="189"/>
      <c r="L2332" s="189"/>
      <c r="M2332" s="189"/>
      <c r="N2332" s="189"/>
      <c r="O2332" s="211"/>
      <c r="P2332" s="210"/>
    </row>
    <row r="2333" spans="2:16" s="191" customFormat="1" ht="15.75" x14ac:dyDescent="0.25">
      <c r="B2333" s="189"/>
      <c r="C2333" s="190"/>
      <c r="D2333" s="190" t="str">
        <f t="shared" si="72"/>
        <v/>
      </c>
      <c r="E2333" s="189" t="str">
        <f t="shared" si="73"/>
        <v/>
      </c>
      <c r="F2333" s="189" t="str">
        <f>IF(ISNA(VLOOKUP(D2333,'Standard Smelter Names'!$B$3:$E$187,4,FALSE)),"",VLOOKUP(D2333,'Standard Smelter Names'!$B$3:$E$187,4,FALSE))</f>
        <v/>
      </c>
      <c r="G2333" s="189"/>
      <c r="H2333" s="189"/>
      <c r="I2333" s="189"/>
      <c r="J2333" s="189"/>
      <c r="K2333" s="189"/>
      <c r="L2333" s="189"/>
      <c r="M2333" s="189"/>
      <c r="N2333" s="189"/>
      <c r="O2333" s="211"/>
      <c r="P2333" s="210"/>
    </row>
    <row r="2334" spans="2:16" s="191" customFormat="1" ht="15.75" x14ac:dyDescent="0.25">
      <c r="B2334" s="189"/>
      <c r="C2334" s="190"/>
      <c r="D2334" s="190" t="str">
        <f t="shared" si="72"/>
        <v/>
      </c>
      <c r="E2334" s="189" t="str">
        <f t="shared" si="73"/>
        <v/>
      </c>
      <c r="F2334" s="189" t="str">
        <f>IF(ISNA(VLOOKUP(D2334,'Standard Smelter Names'!$B$3:$E$187,4,FALSE)),"",VLOOKUP(D2334,'Standard Smelter Names'!$B$3:$E$187,4,FALSE))</f>
        <v/>
      </c>
      <c r="G2334" s="189"/>
      <c r="H2334" s="189"/>
      <c r="I2334" s="189"/>
      <c r="J2334" s="189"/>
      <c r="K2334" s="189"/>
      <c r="L2334" s="189"/>
      <c r="M2334" s="189"/>
      <c r="N2334" s="189"/>
      <c r="O2334" s="211"/>
      <c r="P2334" s="210"/>
    </row>
    <row r="2335" spans="2:16" s="191" customFormat="1" ht="15.75" x14ac:dyDescent="0.25">
      <c r="B2335" s="189"/>
      <c r="C2335" s="190"/>
      <c r="D2335" s="190" t="str">
        <f t="shared" si="72"/>
        <v/>
      </c>
      <c r="E2335" s="189" t="str">
        <f t="shared" si="73"/>
        <v/>
      </c>
      <c r="F2335" s="189" t="str">
        <f>IF(ISNA(VLOOKUP(D2335,'Standard Smelter Names'!$B$3:$E$187,4,FALSE)),"",VLOOKUP(D2335,'Standard Smelter Names'!$B$3:$E$187,4,FALSE))</f>
        <v/>
      </c>
      <c r="G2335" s="189"/>
      <c r="H2335" s="189"/>
      <c r="I2335" s="189"/>
      <c r="J2335" s="189"/>
      <c r="K2335" s="189"/>
      <c r="L2335" s="189"/>
      <c r="M2335" s="189"/>
      <c r="N2335" s="189"/>
      <c r="O2335" s="211"/>
      <c r="P2335" s="210"/>
    </row>
    <row r="2336" spans="2:16" s="191" customFormat="1" ht="15.75" x14ac:dyDescent="0.25">
      <c r="B2336" s="189"/>
      <c r="C2336" s="190"/>
      <c r="D2336" s="190" t="str">
        <f t="shared" si="72"/>
        <v/>
      </c>
      <c r="E2336" s="189" t="str">
        <f t="shared" si="73"/>
        <v/>
      </c>
      <c r="F2336" s="189" t="str">
        <f>IF(ISNA(VLOOKUP(D2336,'Standard Smelter Names'!$B$3:$E$187,4,FALSE)),"",VLOOKUP(D2336,'Standard Smelter Names'!$B$3:$E$187,4,FALSE))</f>
        <v/>
      </c>
      <c r="G2336" s="189"/>
      <c r="H2336" s="189"/>
      <c r="I2336" s="189"/>
      <c r="J2336" s="189"/>
      <c r="K2336" s="189"/>
      <c r="L2336" s="189"/>
      <c r="M2336" s="189"/>
      <c r="N2336" s="189"/>
      <c r="O2336" s="211"/>
      <c r="P2336" s="210"/>
    </row>
    <row r="2337" spans="2:16" s="191" customFormat="1" ht="15.75" x14ac:dyDescent="0.25">
      <c r="B2337" s="189"/>
      <c r="C2337" s="190"/>
      <c r="D2337" s="190" t="str">
        <f t="shared" si="72"/>
        <v/>
      </c>
      <c r="E2337" s="189" t="str">
        <f t="shared" si="73"/>
        <v/>
      </c>
      <c r="F2337" s="189" t="str">
        <f>IF(ISNA(VLOOKUP(D2337,'Standard Smelter Names'!$B$3:$E$187,4,FALSE)),"",VLOOKUP(D2337,'Standard Smelter Names'!$B$3:$E$187,4,FALSE))</f>
        <v/>
      </c>
      <c r="G2337" s="189"/>
      <c r="H2337" s="189"/>
      <c r="I2337" s="189"/>
      <c r="J2337" s="189"/>
      <c r="K2337" s="189"/>
      <c r="L2337" s="189"/>
      <c r="M2337" s="189"/>
      <c r="N2337" s="189"/>
      <c r="O2337" s="211"/>
      <c r="P2337" s="210"/>
    </row>
    <row r="2338" spans="2:16" s="191" customFormat="1" ht="15.75" x14ac:dyDescent="0.25">
      <c r="B2338" s="189"/>
      <c r="C2338" s="190"/>
      <c r="D2338" s="190" t="str">
        <f t="shared" si="72"/>
        <v/>
      </c>
      <c r="E2338" s="189" t="str">
        <f t="shared" si="73"/>
        <v/>
      </c>
      <c r="F2338" s="189" t="str">
        <f>IF(ISNA(VLOOKUP(D2338,'Standard Smelter Names'!$B$3:$E$187,4,FALSE)),"",VLOOKUP(D2338,'Standard Smelter Names'!$B$3:$E$187,4,FALSE))</f>
        <v/>
      </c>
      <c r="G2338" s="189"/>
      <c r="H2338" s="189"/>
      <c r="I2338" s="189"/>
      <c r="J2338" s="189"/>
      <c r="K2338" s="189"/>
      <c r="L2338" s="189"/>
      <c r="M2338" s="189"/>
      <c r="N2338" s="189"/>
      <c r="O2338" s="211"/>
      <c r="P2338" s="210"/>
    </row>
    <row r="2339" spans="2:16" s="191" customFormat="1" ht="15.75" x14ac:dyDescent="0.25">
      <c r="B2339" s="189"/>
      <c r="C2339" s="190"/>
      <c r="D2339" s="190" t="str">
        <f t="shared" si="72"/>
        <v/>
      </c>
      <c r="E2339" s="189" t="str">
        <f t="shared" si="73"/>
        <v/>
      </c>
      <c r="F2339" s="189" t="str">
        <f>IF(ISNA(VLOOKUP(D2339,'Standard Smelter Names'!$B$3:$E$187,4,FALSE)),"",VLOOKUP(D2339,'Standard Smelter Names'!$B$3:$E$187,4,FALSE))</f>
        <v/>
      </c>
      <c r="G2339" s="189"/>
      <c r="H2339" s="189"/>
      <c r="I2339" s="189"/>
      <c r="J2339" s="189"/>
      <c r="K2339" s="189"/>
      <c r="L2339" s="189"/>
      <c r="M2339" s="189"/>
      <c r="N2339" s="189"/>
      <c r="O2339" s="211"/>
      <c r="P2339" s="210"/>
    </row>
    <row r="2340" spans="2:16" s="191" customFormat="1" ht="15.75" x14ac:dyDescent="0.25">
      <c r="B2340" s="189"/>
      <c r="C2340" s="190"/>
      <c r="D2340" s="190" t="str">
        <f t="shared" si="72"/>
        <v/>
      </c>
      <c r="E2340" s="189" t="str">
        <f t="shared" si="73"/>
        <v/>
      </c>
      <c r="F2340" s="189" t="str">
        <f>IF(ISNA(VLOOKUP(D2340,'Standard Smelter Names'!$B$3:$E$187,4,FALSE)),"",VLOOKUP(D2340,'Standard Smelter Names'!$B$3:$E$187,4,FALSE))</f>
        <v/>
      </c>
      <c r="G2340" s="189"/>
      <c r="H2340" s="189"/>
      <c r="I2340" s="189"/>
      <c r="J2340" s="189"/>
      <c r="K2340" s="189"/>
      <c r="L2340" s="189"/>
      <c r="M2340" s="189"/>
      <c r="N2340" s="189"/>
      <c r="O2340" s="211"/>
      <c r="P2340" s="210"/>
    </row>
    <row r="2341" spans="2:16" s="191" customFormat="1" ht="15.75" x14ac:dyDescent="0.25">
      <c r="B2341" s="189"/>
      <c r="C2341" s="190"/>
      <c r="D2341" s="190" t="str">
        <f t="shared" si="72"/>
        <v/>
      </c>
      <c r="E2341" s="189" t="str">
        <f t="shared" si="73"/>
        <v/>
      </c>
      <c r="F2341" s="189" t="str">
        <f>IF(ISNA(VLOOKUP(D2341,'Standard Smelter Names'!$B$3:$E$187,4,FALSE)),"",VLOOKUP(D2341,'Standard Smelter Names'!$B$3:$E$187,4,FALSE))</f>
        <v/>
      </c>
      <c r="G2341" s="189"/>
      <c r="H2341" s="189"/>
      <c r="I2341" s="189"/>
      <c r="J2341" s="189"/>
      <c r="K2341" s="189"/>
      <c r="L2341" s="189"/>
      <c r="M2341" s="189"/>
      <c r="N2341" s="189"/>
      <c r="O2341" s="211"/>
      <c r="P2341" s="210"/>
    </row>
    <row r="2342" spans="2:16" s="191" customFormat="1" ht="15.75" x14ac:dyDescent="0.25">
      <c r="B2342" s="189"/>
      <c r="C2342" s="190"/>
      <c r="D2342" s="190" t="str">
        <f t="shared" si="72"/>
        <v/>
      </c>
      <c r="E2342" s="189" t="str">
        <f t="shared" si="73"/>
        <v/>
      </c>
      <c r="F2342" s="189" t="str">
        <f>IF(ISNA(VLOOKUP(D2342,'Standard Smelter Names'!$B$3:$E$187,4,FALSE)),"",VLOOKUP(D2342,'Standard Smelter Names'!$B$3:$E$187,4,FALSE))</f>
        <v/>
      </c>
      <c r="G2342" s="189"/>
      <c r="H2342" s="189"/>
      <c r="I2342" s="189"/>
      <c r="J2342" s="189"/>
      <c r="K2342" s="189"/>
      <c r="L2342" s="189"/>
      <c r="M2342" s="189"/>
      <c r="N2342" s="189"/>
      <c r="O2342" s="211"/>
      <c r="P2342" s="210"/>
    </row>
    <row r="2343" spans="2:16" s="191" customFormat="1" ht="15.75" x14ac:dyDescent="0.25">
      <c r="B2343" s="189"/>
      <c r="C2343" s="190"/>
      <c r="D2343" s="190" t="str">
        <f t="shared" si="72"/>
        <v/>
      </c>
      <c r="E2343" s="189" t="str">
        <f t="shared" si="73"/>
        <v/>
      </c>
      <c r="F2343" s="189" t="str">
        <f>IF(ISNA(VLOOKUP(D2343,'Standard Smelter Names'!$B$3:$E$187,4,FALSE)),"",VLOOKUP(D2343,'Standard Smelter Names'!$B$3:$E$187,4,FALSE))</f>
        <v/>
      </c>
      <c r="G2343" s="189"/>
      <c r="H2343" s="189"/>
      <c r="I2343" s="189"/>
      <c r="J2343" s="189"/>
      <c r="K2343" s="189"/>
      <c r="L2343" s="189"/>
      <c r="M2343" s="189"/>
      <c r="N2343" s="189"/>
      <c r="O2343" s="211"/>
      <c r="P2343" s="210"/>
    </row>
    <row r="2344" spans="2:16" s="191" customFormat="1" ht="15.75" x14ac:dyDescent="0.25">
      <c r="B2344" s="189"/>
      <c r="C2344" s="190"/>
      <c r="D2344" s="190" t="str">
        <f t="shared" si="72"/>
        <v/>
      </c>
      <c r="E2344" s="189" t="str">
        <f t="shared" si="73"/>
        <v/>
      </c>
      <c r="F2344" s="189" t="str">
        <f>IF(ISNA(VLOOKUP(D2344,'Standard Smelter Names'!$B$3:$E$187,4,FALSE)),"",VLOOKUP(D2344,'Standard Smelter Names'!$B$3:$E$187,4,FALSE))</f>
        <v/>
      </c>
      <c r="G2344" s="189"/>
      <c r="H2344" s="189"/>
      <c r="I2344" s="189"/>
      <c r="J2344" s="189"/>
      <c r="K2344" s="189"/>
      <c r="L2344" s="189"/>
      <c r="M2344" s="189"/>
      <c r="N2344" s="189"/>
      <c r="O2344" s="211"/>
      <c r="P2344" s="210"/>
    </row>
    <row r="2345" spans="2:16" s="191" customFormat="1" ht="15.75" x14ac:dyDescent="0.25">
      <c r="B2345" s="189"/>
      <c r="C2345" s="190"/>
      <c r="D2345" s="190" t="str">
        <f t="shared" si="72"/>
        <v/>
      </c>
      <c r="E2345" s="189" t="str">
        <f t="shared" si="73"/>
        <v/>
      </c>
      <c r="F2345" s="189" t="str">
        <f>IF(ISNA(VLOOKUP(D2345,'Standard Smelter Names'!$B$3:$E$187,4,FALSE)),"",VLOOKUP(D2345,'Standard Smelter Names'!$B$3:$E$187,4,FALSE))</f>
        <v/>
      </c>
      <c r="G2345" s="189"/>
      <c r="H2345" s="189"/>
      <c r="I2345" s="189"/>
      <c r="J2345" s="189"/>
      <c r="K2345" s="189"/>
      <c r="L2345" s="189"/>
      <c r="M2345" s="189"/>
      <c r="N2345" s="189"/>
      <c r="O2345" s="211"/>
      <c r="P2345" s="210"/>
    </row>
    <row r="2346" spans="2:16" s="191" customFormat="1" ht="15.75" x14ac:dyDescent="0.25">
      <c r="B2346" s="189"/>
      <c r="C2346" s="190"/>
      <c r="D2346" s="190" t="str">
        <f t="shared" si="72"/>
        <v/>
      </c>
      <c r="E2346" s="189" t="str">
        <f t="shared" si="73"/>
        <v/>
      </c>
      <c r="F2346" s="189" t="str">
        <f>IF(ISNA(VLOOKUP(D2346,'Standard Smelter Names'!$B$3:$E$187,4,FALSE)),"",VLOOKUP(D2346,'Standard Smelter Names'!$B$3:$E$187,4,FALSE))</f>
        <v/>
      </c>
      <c r="G2346" s="189"/>
      <c r="H2346" s="189"/>
      <c r="I2346" s="189"/>
      <c r="J2346" s="189"/>
      <c r="K2346" s="189"/>
      <c r="L2346" s="189"/>
      <c r="M2346" s="189"/>
      <c r="N2346" s="189"/>
      <c r="O2346" s="211"/>
      <c r="P2346" s="210"/>
    </row>
    <row r="2347" spans="2:16" s="191" customFormat="1" ht="15.75" x14ac:dyDescent="0.25">
      <c r="B2347" s="189"/>
      <c r="C2347" s="190"/>
      <c r="D2347" s="190" t="str">
        <f t="shared" si="72"/>
        <v/>
      </c>
      <c r="E2347" s="189" t="str">
        <f t="shared" si="73"/>
        <v/>
      </c>
      <c r="F2347" s="189" t="str">
        <f>IF(ISNA(VLOOKUP(D2347,'Standard Smelter Names'!$B$3:$E$187,4,FALSE)),"",VLOOKUP(D2347,'Standard Smelter Names'!$B$3:$E$187,4,FALSE))</f>
        <v/>
      </c>
      <c r="G2347" s="189"/>
      <c r="H2347" s="189"/>
      <c r="I2347" s="189"/>
      <c r="J2347" s="189"/>
      <c r="K2347" s="189"/>
      <c r="L2347" s="189"/>
      <c r="M2347" s="189"/>
      <c r="N2347" s="189"/>
      <c r="O2347" s="211"/>
      <c r="P2347" s="210"/>
    </row>
    <row r="2348" spans="2:16" s="191" customFormat="1" ht="15.75" x14ac:dyDescent="0.25">
      <c r="B2348" s="189"/>
      <c r="C2348" s="190"/>
      <c r="D2348" s="190" t="str">
        <f t="shared" si="72"/>
        <v/>
      </c>
      <c r="E2348" s="189" t="str">
        <f t="shared" si="73"/>
        <v/>
      </c>
      <c r="F2348" s="189" t="str">
        <f>IF(ISNA(VLOOKUP(D2348,'Standard Smelter Names'!$B$3:$E$187,4,FALSE)),"",VLOOKUP(D2348,'Standard Smelter Names'!$B$3:$E$187,4,FALSE))</f>
        <v/>
      </c>
      <c r="G2348" s="189"/>
      <c r="H2348" s="189"/>
      <c r="I2348" s="189"/>
      <c r="J2348" s="189"/>
      <c r="K2348" s="189"/>
      <c r="L2348" s="189"/>
      <c r="M2348" s="189"/>
      <c r="N2348" s="189"/>
      <c r="O2348" s="211"/>
      <c r="P2348" s="210"/>
    </row>
    <row r="2349" spans="2:16" s="191" customFormat="1" ht="15.75" x14ac:dyDescent="0.25">
      <c r="B2349" s="189"/>
      <c r="C2349" s="190"/>
      <c r="D2349" s="190" t="str">
        <f t="shared" si="72"/>
        <v/>
      </c>
      <c r="E2349" s="189" t="str">
        <f t="shared" si="73"/>
        <v/>
      </c>
      <c r="F2349" s="189" t="str">
        <f>IF(ISNA(VLOOKUP(D2349,'Standard Smelter Names'!$B$3:$E$187,4,FALSE)),"",VLOOKUP(D2349,'Standard Smelter Names'!$B$3:$E$187,4,FALSE))</f>
        <v/>
      </c>
      <c r="G2349" s="189"/>
      <c r="H2349" s="189"/>
      <c r="I2349" s="189"/>
      <c r="J2349" s="189"/>
      <c r="K2349" s="189"/>
      <c r="L2349" s="189"/>
      <c r="M2349" s="189"/>
      <c r="N2349" s="189"/>
      <c r="O2349" s="211"/>
      <c r="P2349" s="210"/>
    </row>
    <row r="2350" spans="2:16" s="191" customFormat="1" ht="15.75" x14ac:dyDescent="0.25">
      <c r="B2350" s="189"/>
      <c r="C2350" s="190"/>
      <c r="D2350" s="190" t="str">
        <f t="shared" si="72"/>
        <v/>
      </c>
      <c r="E2350" s="189" t="str">
        <f t="shared" si="73"/>
        <v/>
      </c>
      <c r="F2350" s="189" t="str">
        <f>IF(ISNA(VLOOKUP(D2350,'Standard Smelter Names'!$B$3:$E$187,4,FALSE)),"",VLOOKUP(D2350,'Standard Smelter Names'!$B$3:$E$187,4,FALSE))</f>
        <v/>
      </c>
      <c r="G2350" s="189"/>
      <c r="H2350" s="189"/>
      <c r="I2350" s="189"/>
      <c r="J2350" s="189"/>
      <c r="K2350" s="189"/>
      <c r="L2350" s="189"/>
      <c r="M2350" s="189"/>
      <c r="N2350" s="189"/>
      <c r="O2350" s="211"/>
      <c r="P2350" s="210"/>
    </row>
    <row r="2351" spans="2:16" s="191" customFormat="1" ht="15.75" x14ac:dyDescent="0.25">
      <c r="B2351" s="189"/>
      <c r="C2351" s="190"/>
      <c r="D2351" s="190" t="str">
        <f t="shared" si="72"/>
        <v/>
      </c>
      <c r="E2351" s="189" t="str">
        <f t="shared" si="73"/>
        <v/>
      </c>
      <c r="F2351" s="189" t="str">
        <f>IF(ISNA(VLOOKUP(D2351,'Standard Smelter Names'!$B$3:$E$187,4,FALSE)),"",VLOOKUP(D2351,'Standard Smelter Names'!$B$3:$E$187,4,FALSE))</f>
        <v/>
      </c>
      <c r="G2351" s="189"/>
      <c r="H2351" s="189"/>
      <c r="I2351" s="189"/>
      <c r="J2351" s="189"/>
      <c r="K2351" s="189"/>
      <c r="L2351" s="189"/>
      <c r="M2351" s="189"/>
      <c r="N2351" s="189"/>
      <c r="O2351" s="211"/>
      <c r="P2351" s="210"/>
    </row>
    <row r="2352" spans="2:16" s="191" customFormat="1" ht="15.75" x14ac:dyDescent="0.25">
      <c r="B2352" s="189"/>
      <c r="C2352" s="190"/>
      <c r="D2352" s="190" t="str">
        <f t="shared" si="72"/>
        <v/>
      </c>
      <c r="E2352" s="189" t="str">
        <f t="shared" si="73"/>
        <v/>
      </c>
      <c r="F2352" s="189" t="str">
        <f>IF(ISNA(VLOOKUP(D2352,'Standard Smelter Names'!$B$3:$E$187,4,FALSE)),"",VLOOKUP(D2352,'Standard Smelter Names'!$B$3:$E$187,4,FALSE))</f>
        <v/>
      </c>
      <c r="G2352" s="189"/>
      <c r="H2352" s="189"/>
      <c r="I2352" s="189"/>
      <c r="J2352" s="189"/>
      <c r="K2352" s="189"/>
      <c r="L2352" s="189"/>
      <c r="M2352" s="189"/>
      <c r="N2352" s="189"/>
      <c r="O2352" s="211"/>
      <c r="P2352" s="210"/>
    </row>
    <row r="2353" spans="2:16" s="191" customFormat="1" ht="15.75" x14ac:dyDescent="0.25">
      <c r="B2353" s="189"/>
      <c r="C2353" s="190"/>
      <c r="D2353" s="190" t="str">
        <f t="shared" si="72"/>
        <v/>
      </c>
      <c r="E2353" s="189" t="str">
        <f t="shared" si="73"/>
        <v/>
      </c>
      <c r="F2353" s="189" t="str">
        <f>IF(ISNA(VLOOKUP(D2353,'Standard Smelter Names'!$B$3:$E$187,4,FALSE)),"",VLOOKUP(D2353,'Standard Smelter Names'!$B$3:$E$187,4,FALSE))</f>
        <v/>
      </c>
      <c r="G2353" s="189"/>
      <c r="H2353" s="189"/>
      <c r="I2353" s="189"/>
      <c r="J2353" s="189"/>
      <c r="K2353" s="189"/>
      <c r="L2353" s="189"/>
      <c r="M2353" s="189"/>
      <c r="N2353" s="189"/>
      <c r="O2353" s="211"/>
      <c r="P2353" s="210"/>
    </row>
    <row r="2354" spans="2:16" s="191" customFormat="1" ht="15.75" x14ac:dyDescent="0.25">
      <c r="B2354" s="189"/>
      <c r="C2354" s="190"/>
      <c r="D2354" s="190" t="str">
        <f t="shared" si="72"/>
        <v/>
      </c>
      <c r="E2354" s="189" t="str">
        <f t="shared" si="73"/>
        <v/>
      </c>
      <c r="F2354" s="189" t="str">
        <f>IF(ISNA(VLOOKUP(D2354,'Standard Smelter Names'!$B$3:$E$187,4,FALSE)),"",VLOOKUP(D2354,'Standard Smelter Names'!$B$3:$E$187,4,FALSE))</f>
        <v/>
      </c>
      <c r="G2354" s="189"/>
      <c r="H2354" s="189"/>
      <c r="I2354" s="189"/>
      <c r="J2354" s="189"/>
      <c r="K2354" s="189"/>
      <c r="L2354" s="189"/>
      <c r="M2354" s="189"/>
      <c r="N2354" s="189"/>
      <c r="O2354" s="211"/>
      <c r="P2354" s="210"/>
    </row>
    <row r="2355" spans="2:16" s="191" customFormat="1" ht="15.75" x14ac:dyDescent="0.25">
      <c r="B2355" s="189"/>
      <c r="C2355" s="190"/>
      <c r="D2355" s="190" t="str">
        <f t="shared" si="72"/>
        <v/>
      </c>
      <c r="E2355" s="189" t="str">
        <f t="shared" si="73"/>
        <v/>
      </c>
      <c r="F2355" s="189" t="str">
        <f>IF(ISNA(VLOOKUP(D2355,'Standard Smelter Names'!$B$3:$E$187,4,FALSE)),"",VLOOKUP(D2355,'Standard Smelter Names'!$B$3:$E$187,4,FALSE))</f>
        <v/>
      </c>
      <c r="G2355" s="189"/>
      <c r="H2355" s="189"/>
      <c r="I2355" s="189"/>
      <c r="J2355" s="189"/>
      <c r="K2355" s="189"/>
      <c r="L2355" s="189"/>
      <c r="M2355" s="189"/>
      <c r="N2355" s="189"/>
      <c r="O2355" s="211"/>
      <c r="P2355" s="210"/>
    </row>
    <row r="2356" spans="2:16" s="191" customFormat="1" ht="15.75" x14ac:dyDescent="0.25">
      <c r="B2356" s="189"/>
      <c r="C2356" s="190"/>
      <c r="D2356" s="190" t="str">
        <f t="shared" si="72"/>
        <v/>
      </c>
      <c r="E2356" s="189" t="str">
        <f t="shared" si="73"/>
        <v/>
      </c>
      <c r="F2356" s="189" t="str">
        <f>IF(ISNA(VLOOKUP(D2356,'Standard Smelter Names'!$B$3:$E$187,4,FALSE)),"",VLOOKUP(D2356,'Standard Smelter Names'!$B$3:$E$187,4,FALSE))</f>
        <v/>
      </c>
      <c r="G2356" s="189"/>
      <c r="H2356" s="189"/>
      <c r="I2356" s="189"/>
      <c r="J2356" s="189"/>
      <c r="K2356" s="189"/>
      <c r="L2356" s="189"/>
      <c r="M2356" s="189"/>
      <c r="N2356" s="189"/>
      <c r="O2356" s="211"/>
      <c r="P2356" s="210"/>
    </row>
    <row r="2357" spans="2:16" s="191" customFormat="1" ht="15.75" x14ac:dyDescent="0.25">
      <c r="B2357" s="189"/>
      <c r="C2357" s="190"/>
      <c r="D2357" s="190" t="str">
        <f t="shared" si="72"/>
        <v/>
      </c>
      <c r="E2357" s="189" t="str">
        <f t="shared" si="73"/>
        <v/>
      </c>
      <c r="F2357" s="189" t="str">
        <f>IF(ISNA(VLOOKUP(D2357,'Standard Smelter Names'!$B$3:$E$187,4,FALSE)),"",VLOOKUP(D2357,'Standard Smelter Names'!$B$3:$E$187,4,FALSE))</f>
        <v/>
      </c>
      <c r="G2357" s="189"/>
      <c r="H2357" s="189"/>
      <c r="I2357" s="189"/>
      <c r="J2357" s="189"/>
      <c r="K2357" s="189"/>
      <c r="L2357" s="189"/>
      <c r="M2357" s="189"/>
      <c r="N2357" s="189"/>
      <c r="O2357" s="211"/>
      <c r="P2357" s="210"/>
    </row>
    <row r="2358" spans="2:16" s="191" customFormat="1" ht="15.75" x14ac:dyDescent="0.25">
      <c r="B2358" s="189"/>
      <c r="C2358" s="190"/>
      <c r="D2358" s="190" t="str">
        <f t="shared" si="72"/>
        <v/>
      </c>
      <c r="E2358" s="189" t="str">
        <f t="shared" si="73"/>
        <v/>
      </c>
      <c r="F2358" s="189" t="str">
        <f>IF(ISNA(VLOOKUP(D2358,'Standard Smelter Names'!$B$3:$E$187,4,FALSE)),"",VLOOKUP(D2358,'Standard Smelter Names'!$B$3:$E$187,4,FALSE))</f>
        <v/>
      </c>
      <c r="G2358" s="189"/>
      <c r="H2358" s="189"/>
      <c r="I2358" s="189"/>
      <c r="J2358" s="189"/>
      <c r="K2358" s="189"/>
      <c r="L2358" s="189"/>
      <c r="M2358" s="189"/>
      <c r="N2358" s="189"/>
      <c r="O2358" s="211"/>
      <c r="P2358" s="210"/>
    </row>
    <row r="2359" spans="2:16" s="191" customFormat="1" ht="15.75" x14ac:dyDescent="0.25">
      <c r="B2359" s="189"/>
      <c r="C2359" s="190"/>
      <c r="D2359" s="190" t="str">
        <f t="shared" si="72"/>
        <v/>
      </c>
      <c r="E2359" s="189" t="str">
        <f t="shared" si="73"/>
        <v/>
      </c>
      <c r="F2359" s="189" t="str">
        <f>IF(ISNA(VLOOKUP(D2359,'Standard Smelter Names'!$B$3:$E$187,4,FALSE)),"",VLOOKUP(D2359,'Standard Smelter Names'!$B$3:$E$187,4,FALSE))</f>
        <v/>
      </c>
      <c r="G2359" s="189"/>
      <c r="H2359" s="189"/>
      <c r="I2359" s="189"/>
      <c r="J2359" s="189"/>
      <c r="K2359" s="189"/>
      <c r="L2359" s="189"/>
      <c r="M2359" s="189"/>
      <c r="N2359" s="189"/>
      <c r="O2359" s="211"/>
      <c r="P2359" s="210"/>
    </row>
    <row r="2360" spans="2:16" s="191" customFormat="1" ht="15.75" x14ac:dyDescent="0.25">
      <c r="B2360" s="189"/>
      <c r="C2360" s="190"/>
      <c r="D2360" s="190" t="str">
        <f t="shared" si="72"/>
        <v/>
      </c>
      <c r="E2360" s="189" t="str">
        <f t="shared" si="73"/>
        <v/>
      </c>
      <c r="F2360" s="189" t="str">
        <f>IF(ISNA(VLOOKUP(D2360,'Standard Smelter Names'!$B$3:$E$187,4,FALSE)),"",VLOOKUP(D2360,'Standard Smelter Names'!$B$3:$E$187,4,FALSE))</f>
        <v/>
      </c>
      <c r="G2360" s="189"/>
      <c r="H2360" s="189"/>
      <c r="I2360" s="189"/>
      <c r="J2360" s="189"/>
      <c r="K2360" s="189"/>
      <c r="L2360" s="189"/>
      <c r="M2360" s="189"/>
      <c r="N2360" s="189"/>
      <c r="O2360" s="211"/>
      <c r="P2360" s="210"/>
    </row>
    <row r="2361" spans="2:16" s="191" customFormat="1" ht="15.75" x14ac:dyDescent="0.25">
      <c r="B2361" s="189"/>
      <c r="C2361" s="190"/>
      <c r="D2361" s="190" t="str">
        <f t="shared" si="72"/>
        <v/>
      </c>
      <c r="E2361" s="189" t="str">
        <f t="shared" si="73"/>
        <v/>
      </c>
      <c r="F2361" s="189" t="str">
        <f>IF(ISNA(VLOOKUP(D2361,'Standard Smelter Names'!$B$3:$E$187,4,FALSE)),"",VLOOKUP(D2361,'Standard Smelter Names'!$B$3:$E$187,4,FALSE))</f>
        <v/>
      </c>
      <c r="G2361" s="189"/>
      <c r="H2361" s="189"/>
      <c r="I2361" s="189"/>
      <c r="J2361" s="189"/>
      <c r="K2361" s="189"/>
      <c r="L2361" s="189"/>
      <c r="M2361" s="189"/>
      <c r="N2361" s="189"/>
      <c r="O2361" s="211"/>
      <c r="P2361" s="210"/>
    </row>
    <row r="2362" spans="2:16" s="191" customFormat="1" ht="15.75" x14ac:dyDescent="0.25">
      <c r="B2362" s="189"/>
      <c r="C2362" s="190"/>
      <c r="D2362" s="190" t="str">
        <f t="shared" si="72"/>
        <v/>
      </c>
      <c r="E2362" s="189" t="str">
        <f t="shared" si="73"/>
        <v/>
      </c>
      <c r="F2362" s="189" t="str">
        <f>IF(ISNA(VLOOKUP(D2362,'Standard Smelter Names'!$B$3:$E$187,4,FALSE)),"",VLOOKUP(D2362,'Standard Smelter Names'!$B$3:$E$187,4,FALSE))</f>
        <v/>
      </c>
      <c r="G2362" s="189"/>
      <c r="H2362" s="189"/>
      <c r="I2362" s="189"/>
      <c r="J2362" s="189"/>
      <c r="K2362" s="189"/>
      <c r="L2362" s="189"/>
      <c r="M2362" s="189"/>
      <c r="N2362" s="189"/>
      <c r="O2362" s="211"/>
      <c r="P2362" s="210"/>
    </row>
    <row r="2363" spans="2:16" s="191" customFormat="1" ht="15.75" x14ac:dyDescent="0.25">
      <c r="B2363" s="189"/>
      <c r="C2363" s="190"/>
      <c r="D2363" s="190" t="str">
        <f t="shared" si="72"/>
        <v/>
      </c>
      <c r="E2363" s="189" t="str">
        <f t="shared" si="73"/>
        <v/>
      </c>
      <c r="F2363" s="189" t="str">
        <f>IF(ISNA(VLOOKUP(D2363,'Standard Smelter Names'!$B$3:$E$187,4,FALSE)),"",VLOOKUP(D2363,'Standard Smelter Names'!$B$3:$E$187,4,FALSE))</f>
        <v/>
      </c>
      <c r="G2363" s="189"/>
      <c r="H2363" s="189"/>
      <c r="I2363" s="189"/>
      <c r="J2363" s="189"/>
      <c r="K2363" s="189"/>
      <c r="L2363" s="189"/>
      <c r="M2363" s="189"/>
      <c r="N2363" s="189"/>
      <c r="O2363" s="211"/>
      <c r="P2363" s="210"/>
    </row>
    <row r="2364" spans="2:16" s="191" customFormat="1" ht="15.75" x14ac:dyDescent="0.25">
      <c r="B2364" s="189"/>
      <c r="C2364" s="190"/>
      <c r="D2364" s="190" t="str">
        <f t="shared" si="72"/>
        <v/>
      </c>
      <c r="E2364" s="189" t="str">
        <f t="shared" si="73"/>
        <v/>
      </c>
      <c r="F2364" s="189" t="str">
        <f>IF(ISNA(VLOOKUP(D2364,'Standard Smelter Names'!$B$3:$E$187,4,FALSE)),"",VLOOKUP(D2364,'Standard Smelter Names'!$B$3:$E$187,4,FALSE))</f>
        <v/>
      </c>
      <c r="G2364" s="189"/>
      <c r="H2364" s="189"/>
      <c r="I2364" s="189"/>
      <c r="J2364" s="189"/>
      <c r="K2364" s="189"/>
      <c r="L2364" s="189"/>
      <c r="M2364" s="189"/>
      <c r="N2364" s="189"/>
      <c r="O2364" s="211"/>
      <c r="P2364" s="210"/>
    </row>
    <row r="2365" spans="2:16" s="191" customFormat="1" ht="15.75" x14ac:dyDescent="0.25">
      <c r="B2365" s="189"/>
      <c r="C2365" s="190"/>
      <c r="D2365" s="190" t="str">
        <f t="shared" si="72"/>
        <v/>
      </c>
      <c r="E2365" s="189" t="str">
        <f t="shared" si="73"/>
        <v/>
      </c>
      <c r="F2365" s="189" t="str">
        <f>IF(ISNA(VLOOKUP(D2365,'Standard Smelter Names'!$B$3:$E$187,4,FALSE)),"",VLOOKUP(D2365,'Standard Smelter Names'!$B$3:$E$187,4,FALSE))</f>
        <v/>
      </c>
      <c r="G2365" s="189"/>
      <c r="H2365" s="189"/>
      <c r="I2365" s="189"/>
      <c r="J2365" s="189"/>
      <c r="K2365" s="189"/>
      <c r="L2365" s="189"/>
      <c r="M2365" s="189"/>
      <c r="N2365" s="189"/>
      <c r="O2365" s="211"/>
      <c r="P2365" s="210"/>
    </row>
    <row r="2366" spans="2:16" s="191" customFormat="1" ht="15.75" x14ac:dyDescent="0.25">
      <c r="B2366" s="189"/>
      <c r="C2366" s="190"/>
      <c r="D2366" s="190" t="str">
        <f t="shared" si="72"/>
        <v/>
      </c>
      <c r="E2366" s="189" t="str">
        <f t="shared" si="73"/>
        <v/>
      </c>
      <c r="F2366" s="189" t="str">
        <f>IF(ISNA(VLOOKUP(D2366,'Standard Smelter Names'!$B$3:$E$187,4,FALSE)),"",VLOOKUP(D2366,'Standard Smelter Names'!$B$3:$E$187,4,FALSE))</f>
        <v/>
      </c>
      <c r="G2366" s="189"/>
      <c r="H2366" s="189"/>
      <c r="I2366" s="189"/>
      <c r="J2366" s="189"/>
      <c r="K2366" s="189"/>
      <c r="L2366" s="189"/>
      <c r="M2366" s="189"/>
      <c r="N2366" s="189"/>
      <c r="O2366" s="211"/>
      <c r="P2366" s="210"/>
    </row>
    <row r="2367" spans="2:16" s="191" customFormat="1" ht="15.75" x14ac:dyDescent="0.25">
      <c r="B2367" s="189"/>
      <c r="C2367" s="190"/>
      <c r="D2367" s="190" t="str">
        <f t="shared" si="72"/>
        <v/>
      </c>
      <c r="E2367" s="189" t="str">
        <f t="shared" si="73"/>
        <v/>
      </c>
      <c r="F2367" s="189" t="str">
        <f>IF(ISNA(VLOOKUP(D2367,'Standard Smelter Names'!$B$3:$E$187,4,FALSE)),"",VLOOKUP(D2367,'Standard Smelter Names'!$B$3:$E$187,4,FALSE))</f>
        <v/>
      </c>
      <c r="G2367" s="189"/>
      <c r="H2367" s="189"/>
      <c r="I2367" s="189"/>
      <c r="J2367" s="189"/>
      <c r="K2367" s="189"/>
      <c r="L2367" s="189"/>
      <c r="M2367" s="189"/>
      <c r="N2367" s="189"/>
      <c r="O2367" s="211"/>
      <c r="P2367" s="210"/>
    </row>
    <row r="2368" spans="2:16" s="191" customFormat="1" ht="15.75" x14ac:dyDescent="0.25">
      <c r="B2368" s="189"/>
      <c r="C2368" s="190"/>
      <c r="D2368" s="190" t="str">
        <f t="shared" si="72"/>
        <v/>
      </c>
      <c r="E2368" s="189" t="str">
        <f t="shared" si="73"/>
        <v/>
      </c>
      <c r="F2368" s="189" t="str">
        <f>IF(ISNA(VLOOKUP(D2368,'Standard Smelter Names'!$B$3:$E$187,4,FALSE)),"",VLOOKUP(D2368,'Standard Smelter Names'!$B$3:$E$187,4,FALSE))</f>
        <v/>
      </c>
      <c r="G2368" s="189"/>
      <c r="H2368" s="189"/>
      <c r="I2368" s="189"/>
      <c r="J2368" s="189"/>
      <c r="K2368" s="189"/>
      <c r="L2368" s="189"/>
      <c r="M2368" s="189"/>
      <c r="N2368" s="189"/>
      <c r="O2368" s="211"/>
      <c r="P2368" s="210"/>
    </row>
    <row r="2369" spans="2:16" s="191" customFormat="1" ht="15.75" x14ac:dyDescent="0.25">
      <c r="B2369" s="189"/>
      <c r="C2369" s="190"/>
      <c r="D2369" s="190" t="str">
        <f t="shared" si="72"/>
        <v/>
      </c>
      <c r="E2369" s="189" t="str">
        <f t="shared" si="73"/>
        <v/>
      </c>
      <c r="F2369" s="189" t="str">
        <f>IF(ISNA(VLOOKUP(D2369,'Standard Smelter Names'!$B$3:$E$187,4,FALSE)),"",VLOOKUP(D2369,'Standard Smelter Names'!$B$3:$E$187,4,FALSE))</f>
        <v/>
      </c>
      <c r="G2369" s="189"/>
      <c r="H2369" s="189"/>
      <c r="I2369" s="189"/>
      <c r="J2369" s="189"/>
      <c r="K2369" s="189"/>
      <c r="L2369" s="189"/>
      <c r="M2369" s="189"/>
      <c r="N2369" s="189"/>
      <c r="O2369" s="211"/>
      <c r="P2369" s="210"/>
    </row>
    <row r="2370" spans="2:16" s="191" customFormat="1" ht="15.75" x14ac:dyDescent="0.25">
      <c r="B2370" s="189"/>
      <c r="C2370" s="190"/>
      <c r="D2370" s="190" t="str">
        <f t="shared" si="72"/>
        <v/>
      </c>
      <c r="E2370" s="189" t="str">
        <f t="shared" si="73"/>
        <v/>
      </c>
      <c r="F2370" s="189" t="str">
        <f>IF(ISNA(VLOOKUP(D2370,'Standard Smelter Names'!$B$3:$E$187,4,FALSE)),"",VLOOKUP(D2370,'Standard Smelter Names'!$B$3:$E$187,4,FALSE))</f>
        <v/>
      </c>
      <c r="G2370" s="189"/>
      <c r="H2370" s="189"/>
      <c r="I2370" s="189"/>
      <c r="J2370" s="189"/>
      <c r="K2370" s="189"/>
      <c r="L2370" s="189"/>
      <c r="M2370" s="189"/>
      <c r="N2370" s="189"/>
      <c r="O2370" s="211"/>
      <c r="P2370" s="210"/>
    </row>
    <row r="2371" spans="2:16" s="191" customFormat="1" ht="15.75" x14ac:dyDescent="0.25">
      <c r="B2371" s="189"/>
      <c r="C2371" s="190"/>
      <c r="D2371" s="190" t="str">
        <f t="shared" si="72"/>
        <v/>
      </c>
      <c r="E2371" s="189" t="str">
        <f t="shared" si="73"/>
        <v/>
      </c>
      <c r="F2371" s="189" t="str">
        <f>IF(ISNA(VLOOKUP(D2371,'Standard Smelter Names'!$B$3:$E$187,4,FALSE)),"",VLOOKUP(D2371,'Standard Smelter Names'!$B$3:$E$187,4,FALSE))</f>
        <v/>
      </c>
      <c r="G2371" s="189"/>
      <c r="H2371" s="189"/>
      <c r="I2371" s="189"/>
      <c r="J2371" s="189"/>
      <c r="K2371" s="189"/>
      <c r="L2371" s="189"/>
      <c r="M2371" s="189"/>
      <c r="N2371" s="189"/>
      <c r="O2371" s="211"/>
      <c r="P2371" s="210"/>
    </row>
    <row r="2372" spans="2:16" s="191" customFormat="1" ht="15.75" x14ac:dyDescent="0.25">
      <c r="B2372" s="189"/>
      <c r="C2372" s="190"/>
      <c r="D2372" s="190" t="str">
        <f t="shared" si="72"/>
        <v/>
      </c>
      <c r="E2372" s="189" t="str">
        <f t="shared" si="73"/>
        <v/>
      </c>
      <c r="F2372" s="189" t="str">
        <f>IF(ISNA(VLOOKUP(D2372,'Standard Smelter Names'!$B$3:$E$187,4,FALSE)),"",VLOOKUP(D2372,'Standard Smelter Names'!$B$3:$E$187,4,FALSE))</f>
        <v/>
      </c>
      <c r="G2372" s="189"/>
      <c r="H2372" s="189"/>
      <c r="I2372" s="189"/>
      <c r="J2372" s="189"/>
      <c r="K2372" s="189"/>
      <c r="L2372" s="189"/>
      <c r="M2372" s="189"/>
      <c r="N2372" s="189"/>
      <c r="O2372" s="211"/>
      <c r="P2372" s="210"/>
    </row>
    <row r="2373" spans="2:16" s="191" customFormat="1" ht="15.75" x14ac:dyDescent="0.25">
      <c r="B2373" s="189"/>
      <c r="C2373" s="190"/>
      <c r="D2373" s="190" t="str">
        <f t="shared" ref="D2373:D2436" si="74">IF(ISNA(VLOOKUP(C2373,$G$2525:$I$2929,3,FALSE)),"",VLOOKUP(C2373,$G$2525:$I$2929,3,FALSE))</f>
        <v/>
      </c>
      <c r="E2373" s="189" t="str">
        <f t="shared" ref="E2373:E2436" si="75">IF(ISNA(VLOOKUP(C2373,$G$2525:$I$2929,2,FALSE)),"",VLOOKUP(C2373,$G$2525:$I$2929,2,FALSE))</f>
        <v/>
      </c>
      <c r="F2373" s="189" t="str">
        <f>IF(ISNA(VLOOKUP(D2373,'Standard Smelter Names'!$B$3:$E$187,4,FALSE)),"",VLOOKUP(D2373,'Standard Smelter Names'!$B$3:$E$187,4,FALSE))</f>
        <v/>
      </c>
      <c r="G2373" s="189"/>
      <c r="H2373" s="189"/>
      <c r="I2373" s="189"/>
      <c r="J2373" s="189"/>
      <c r="K2373" s="189"/>
      <c r="L2373" s="189"/>
      <c r="M2373" s="189"/>
      <c r="N2373" s="189"/>
      <c r="O2373" s="211"/>
      <c r="P2373" s="210"/>
    </row>
    <row r="2374" spans="2:16" s="191" customFormat="1" ht="15.75" x14ac:dyDescent="0.25">
      <c r="B2374" s="189"/>
      <c r="C2374" s="190"/>
      <c r="D2374" s="190" t="str">
        <f t="shared" si="74"/>
        <v/>
      </c>
      <c r="E2374" s="189" t="str">
        <f t="shared" si="75"/>
        <v/>
      </c>
      <c r="F2374" s="189" t="str">
        <f>IF(ISNA(VLOOKUP(D2374,'Standard Smelter Names'!$B$3:$E$187,4,FALSE)),"",VLOOKUP(D2374,'Standard Smelter Names'!$B$3:$E$187,4,FALSE))</f>
        <v/>
      </c>
      <c r="G2374" s="189"/>
      <c r="H2374" s="189"/>
      <c r="I2374" s="189"/>
      <c r="J2374" s="189"/>
      <c r="K2374" s="189"/>
      <c r="L2374" s="189"/>
      <c r="M2374" s="189"/>
      <c r="N2374" s="189"/>
      <c r="O2374" s="211"/>
      <c r="P2374" s="210"/>
    </row>
    <row r="2375" spans="2:16" s="191" customFormat="1" ht="15.75" x14ac:dyDescent="0.25">
      <c r="B2375" s="189"/>
      <c r="C2375" s="190"/>
      <c r="D2375" s="190" t="str">
        <f t="shared" si="74"/>
        <v/>
      </c>
      <c r="E2375" s="189" t="str">
        <f t="shared" si="75"/>
        <v/>
      </c>
      <c r="F2375" s="189" t="str">
        <f>IF(ISNA(VLOOKUP(D2375,'Standard Smelter Names'!$B$3:$E$187,4,FALSE)),"",VLOOKUP(D2375,'Standard Smelter Names'!$B$3:$E$187,4,FALSE))</f>
        <v/>
      </c>
      <c r="G2375" s="189"/>
      <c r="H2375" s="189"/>
      <c r="I2375" s="189"/>
      <c r="J2375" s="189"/>
      <c r="K2375" s="189"/>
      <c r="L2375" s="189"/>
      <c r="M2375" s="189"/>
      <c r="N2375" s="189"/>
      <c r="O2375" s="211"/>
      <c r="P2375" s="210"/>
    </row>
    <row r="2376" spans="2:16" s="191" customFormat="1" ht="15.75" x14ac:dyDescent="0.25">
      <c r="B2376" s="189"/>
      <c r="C2376" s="190"/>
      <c r="D2376" s="190" t="str">
        <f t="shared" si="74"/>
        <v/>
      </c>
      <c r="E2376" s="189" t="str">
        <f t="shared" si="75"/>
        <v/>
      </c>
      <c r="F2376" s="189" t="str">
        <f>IF(ISNA(VLOOKUP(D2376,'Standard Smelter Names'!$B$3:$E$187,4,FALSE)),"",VLOOKUP(D2376,'Standard Smelter Names'!$B$3:$E$187,4,FALSE))</f>
        <v/>
      </c>
      <c r="G2376" s="189"/>
      <c r="H2376" s="189"/>
      <c r="I2376" s="189"/>
      <c r="J2376" s="189"/>
      <c r="K2376" s="189"/>
      <c r="L2376" s="189"/>
      <c r="M2376" s="189"/>
      <c r="N2376" s="189"/>
      <c r="O2376" s="211"/>
      <c r="P2376" s="210"/>
    </row>
    <row r="2377" spans="2:16" s="191" customFormat="1" ht="15.75" x14ac:dyDescent="0.25">
      <c r="B2377" s="189"/>
      <c r="C2377" s="190"/>
      <c r="D2377" s="190" t="str">
        <f t="shared" si="74"/>
        <v/>
      </c>
      <c r="E2377" s="189" t="str">
        <f t="shared" si="75"/>
        <v/>
      </c>
      <c r="F2377" s="189" t="str">
        <f>IF(ISNA(VLOOKUP(D2377,'Standard Smelter Names'!$B$3:$E$187,4,FALSE)),"",VLOOKUP(D2377,'Standard Smelter Names'!$B$3:$E$187,4,FALSE))</f>
        <v/>
      </c>
      <c r="G2377" s="189"/>
      <c r="H2377" s="189"/>
      <c r="I2377" s="189"/>
      <c r="J2377" s="189"/>
      <c r="K2377" s="189"/>
      <c r="L2377" s="189"/>
      <c r="M2377" s="189"/>
      <c r="N2377" s="189"/>
      <c r="O2377" s="211"/>
      <c r="P2377" s="210"/>
    </row>
    <row r="2378" spans="2:16" s="191" customFormat="1" ht="15.75" x14ac:dyDescent="0.25">
      <c r="B2378" s="189"/>
      <c r="C2378" s="190"/>
      <c r="D2378" s="190" t="str">
        <f t="shared" si="74"/>
        <v/>
      </c>
      <c r="E2378" s="189" t="str">
        <f t="shared" si="75"/>
        <v/>
      </c>
      <c r="F2378" s="189" t="str">
        <f>IF(ISNA(VLOOKUP(D2378,'Standard Smelter Names'!$B$3:$E$187,4,FALSE)),"",VLOOKUP(D2378,'Standard Smelter Names'!$B$3:$E$187,4,FALSE))</f>
        <v/>
      </c>
      <c r="G2378" s="189"/>
      <c r="H2378" s="189"/>
      <c r="I2378" s="189"/>
      <c r="J2378" s="189"/>
      <c r="K2378" s="189"/>
      <c r="L2378" s="189"/>
      <c r="M2378" s="189"/>
      <c r="N2378" s="189"/>
      <c r="O2378" s="211"/>
      <c r="P2378" s="210"/>
    </row>
    <row r="2379" spans="2:16" s="191" customFormat="1" ht="15.75" x14ac:dyDescent="0.25">
      <c r="B2379" s="189"/>
      <c r="C2379" s="190"/>
      <c r="D2379" s="190" t="str">
        <f t="shared" si="74"/>
        <v/>
      </c>
      <c r="E2379" s="189" t="str">
        <f t="shared" si="75"/>
        <v/>
      </c>
      <c r="F2379" s="189" t="str">
        <f>IF(ISNA(VLOOKUP(D2379,'Standard Smelter Names'!$B$3:$E$187,4,FALSE)),"",VLOOKUP(D2379,'Standard Smelter Names'!$B$3:$E$187,4,FALSE))</f>
        <v/>
      </c>
      <c r="G2379" s="189"/>
      <c r="H2379" s="189"/>
      <c r="I2379" s="189"/>
      <c r="J2379" s="189"/>
      <c r="K2379" s="189"/>
      <c r="L2379" s="189"/>
      <c r="M2379" s="189"/>
      <c r="N2379" s="189"/>
      <c r="O2379" s="211"/>
      <c r="P2379" s="210"/>
    </row>
    <row r="2380" spans="2:16" s="191" customFormat="1" ht="15.75" x14ac:dyDescent="0.25">
      <c r="B2380" s="189"/>
      <c r="C2380" s="190"/>
      <c r="D2380" s="190" t="str">
        <f t="shared" si="74"/>
        <v/>
      </c>
      <c r="E2380" s="189" t="str">
        <f t="shared" si="75"/>
        <v/>
      </c>
      <c r="F2380" s="189" t="str">
        <f>IF(ISNA(VLOOKUP(D2380,'Standard Smelter Names'!$B$3:$E$187,4,FALSE)),"",VLOOKUP(D2380,'Standard Smelter Names'!$B$3:$E$187,4,FALSE))</f>
        <v/>
      </c>
      <c r="G2380" s="189"/>
      <c r="H2380" s="189"/>
      <c r="I2380" s="189"/>
      <c r="J2380" s="189"/>
      <c r="K2380" s="189"/>
      <c r="L2380" s="189"/>
      <c r="M2380" s="189"/>
      <c r="N2380" s="189"/>
      <c r="O2380" s="211"/>
      <c r="P2380" s="210"/>
    </row>
    <row r="2381" spans="2:16" s="191" customFormat="1" ht="15.75" x14ac:dyDescent="0.25">
      <c r="B2381" s="189"/>
      <c r="C2381" s="190"/>
      <c r="D2381" s="190" t="str">
        <f t="shared" si="74"/>
        <v/>
      </c>
      <c r="E2381" s="189" t="str">
        <f t="shared" si="75"/>
        <v/>
      </c>
      <c r="F2381" s="189" t="str">
        <f>IF(ISNA(VLOOKUP(D2381,'Standard Smelter Names'!$B$3:$E$187,4,FALSE)),"",VLOOKUP(D2381,'Standard Smelter Names'!$B$3:$E$187,4,FALSE))</f>
        <v/>
      </c>
      <c r="G2381" s="189"/>
      <c r="H2381" s="189"/>
      <c r="I2381" s="189"/>
      <c r="J2381" s="189"/>
      <c r="K2381" s="189"/>
      <c r="L2381" s="189"/>
      <c r="M2381" s="189"/>
      <c r="N2381" s="189"/>
      <c r="O2381" s="211"/>
      <c r="P2381" s="210"/>
    </row>
    <row r="2382" spans="2:16" s="191" customFormat="1" ht="15.75" x14ac:dyDescent="0.25">
      <c r="B2382" s="189"/>
      <c r="C2382" s="190"/>
      <c r="D2382" s="190" t="str">
        <f t="shared" si="74"/>
        <v/>
      </c>
      <c r="E2382" s="189" t="str">
        <f t="shared" si="75"/>
        <v/>
      </c>
      <c r="F2382" s="189" t="str">
        <f>IF(ISNA(VLOOKUP(D2382,'Standard Smelter Names'!$B$3:$E$187,4,FALSE)),"",VLOOKUP(D2382,'Standard Smelter Names'!$B$3:$E$187,4,FALSE))</f>
        <v/>
      </c>
      <c r="G2382" s="189"/>
      <c r="H2382" s="189"/>
      <c r="I2382" s="189"/>
      <c r="J2382" s="189"/>
      <c r="K2382" s="189"/>
      <c r="L2382" s="189"/>
      <c r="M2382" s="189"/>
      <c r="N2382" s="189"/>
      <c r="O2382" s="211"/>
      <c r="P2382" s="210"/>
    </row>
    <row r="2383" spans="2:16" s="191" customFormat="1" ht="15.75" x14ac:dyDescent="0.25">
      <c r="B2383" s="189"/>
      <c r="C2383" s="190"/>
      <c r="D2383" s="190" t="str">
        <f t="shared" si="74"/>
        <v/>
      </c>
      <c r="E2383" s="189" t="str">
        <f t="shared" si="75"/>
        <v/>
      </c>
      <c r="F2383" s="189" t="str">
        <f>IF(ISNA(VLOOKUP(D2383,'Standard Smelter Names'!$B$3:$E$187,4,FALSE)),"",VLOOKUP(D2383,'Standard Smelter Names'!$B$3:$E$187,4,FALSE))</f>
        <v/>
      </c>
      <c r="G2383" s="189"/>
      <c r="H2383" s="189"/>
      <c r="I2383" s="189"/>
      <c r="J2383" s="189"/>
      <c r="K2383" s="189"/>
      <c r="L2383" s="189"/>
      <c r="M2383" s="189"/>
      <c r="N2383" s="189"/>
      <c r="O2383" s="211"/>
      <c r="P2383" s="210"/>
    </row>
    <row r="2384" spans="2:16" s="191" customFormat="1" ht="15.75" x14ac:dyDescent="0.25">
      <c r="B2384" s="189"/>
      <c r="C2384" s="190"/>
      <c r="D2384" s="190" t="str">
        <f t="shared" si="74"/>
        <v/>
      </c>
      <c r="E2384" s="189" t="str">
        <f t="shared" si="75"/>
        <v/>
      </c>
      <c r="F2384" s="189" t="str">
        <f>IF(ISNA(VLOOKUP(D2384,'Standard Smelter Names'!$B$3:$E$187,4,FALSE)),"",VLOOKUP(D2384,'Standard Smelter Names'!$B$3:$E$187,4,FALSE))</f>
        <v/>
      </c>
      <c r="G2384" s="189"/>
      <c r="H2384" s="189"/>
      <c r="I2384" s="189"/>
      <c r="J2384" s="189"/>
      <c r="K2384" s="189"/>
      <c r="L2384" s="189"/>
      <c r="M2384" s="189"/>
      <c r="N2384" s="189"/>
      <c r="O2384" s="211"/>
      <c r="P2384" s="210"/>
    </row>
    <row r="2385" spans="2:16" s="191" customFormat="1" ht="15.75" x14ac:dyDescent="0.25">
      <c r="B2385" s="189"/>
      <c r="C2385" s="190"/>
      <c r="D2385" s="190" t="str">
        <f t="shared" si="74"/>
        <v/>
      </c>
      <c r="E2385" s="189" t="str">
        <f t="shared" si="75"/>
        <v/>
      </c>
      <c r="F2385" s="189" t="str">
        <f>IF(ISNA(VLOOKUP(D2385,'Standard Smelter Names'!$B$3:$E$187,4,FALSE)),"",VLOOKUP(D2385,'Standard Smelter Names'!$B$3:$E$187,4,FALSE))</f>
        <v/>
      </c>
      <c r="G2385" s="189"/>
      <c r="H2385" s="189"/>
      <c r="I2385" s="189"/>
      <c r="J2385" s="189"/>
      <c r="K2385" s="189"/>
      <c r="L2385" s="189"/>
      <c r="M2385" s="189"/>
      <c r="N2385" s="189"/>
      <c r="O2385" s="211"/>
      <c r="P2385" s="210"/>
    </row>
    <row r="2386" spans="2:16" s="191" customFormat="1" ht="15.75" x14ac:dyDescent="0.25">
      <c r="B2386" s="189"/>
      <c r="C2386" s="190"/>
      <c r="D2386" s="190" t="str">
        <f t="shared" si="74"/>
        <v/>
      </c>
      <c r="E2386" s="189" t="str">
        <f t="shared" si="75"/>
        <v/>
      </c>
      <c r="F2386" s="189" t="str">
        <f>IF(ISNA(VLOOKUP(D2386,'Standard Smelter Names'!$B$3:$E$187,4,FALSE)),"",VLOOKUP(D2386,'Standard Smelter Names'!$B$3:$E$187,4,FALSE))</f>
        <v/>
      </c>
      <c r="G2386" s="189"/>
      <c r="H2386" s="189"/>
      <c r="I2386" s="189"/>
      <c r="J2386" s="189"/>
      <c r="K2386" s="189"/>
      <c r="L2386" s="189"/>
      <c r="M2386" s="189"/>
      <c r="N2386" s="189"/>
      <c r="O2386" s="211"/>
      <c r="P2386" s="210"/>
    </row>
    <row r="2387" spans="2:16" s="191" customFormat="1" ht="15.75" x14ac:dyDescent="0.25">
      <c r="B2387" s="189"/>
      <c r="C2387" s="190"/>
      <c r="D2387" s="190" t="str">
        <f t="shared" si="74"/>
        <v/>
      </c>
      <c r="E2387" s="189" t="str">
        <f t="shared" si="75"/>
        <v/>
      </c>
      <c r="F2387" s="189" t="str">
        <f>IF(ISNA(VLOOKUP(D2387,'Standard Smelter Names'!$B$3:$E$187,4,FALSE)),"",VLOOKUP(D2387,'Standard Smelter Names'!$B$3:$E$187,4,FALSE))</f>
        <v/>
      </c>
      <c r="G2387" s="189"/>
      <c r="H2387" s="189"/>
      <c r="I2387" s="189"/>
      <c r="J2387" s="189"/>
      <c r="K2387" s="189"/>
      <c r="L2387" s="189"/>
      <c r="M2387" s="189"/>
      <c r="N2387" s="189"/>
      <c r="O2387" s="211"/>
      <c r="P2387" s="210"/>
    </row>
    <row r="2388" spans="2:16" s="191" customFormat="1" ht="15.75" x14ac:dyDescent="0.25">
      <c r="B2388" s="189"/>
      <c r="C2388" s="190"/>
      <c r="D2388" s="190" t="str">
        <f t="shared" si="74"/>
        <v/>
      </c>
      <c r="E2388" s="189" t="str">
        <f t="shared" si="75"/>
        <v/>
      </c>
      <c r="F2388" s="189" t="str">
        <f>IF(ISNA(VLOOKUP(D2388,'Standard Smelter Names'!$B$3:$E$187,4,FALSE)),"",VLOOKUP(D2388,'Standard Smelter Names'!$B$3:$E$187,4,FALSE))</f>
        <v/>
      </c>
      <c r="G2388" s="189"/>
      <c r="H2388" s="189"/>
      <c r="I2388" s="189"/>
      <c r="J2388" s="189"/>
      <c r="K2388" s="189"/>
      <c r="L2388" s="189"/>
      <c r="M2388" s="189"/>
      <c r="N2388" s="189"/>
      <c r="O2388" s="211"/>
      <c r="P2388" s="210"/>
    </row>
    <row r="2389" spans="2:16" s="191" customFormat="1" ht="15.75" x14ac:dyDescent="0.25">
      <c r="B2389" s="189"/>
      <c r="C2389" s="190"/>
      <c r="D2389" s="190" t="str">
        <f t="shared" si="74"/>
        <v/>
      </c>
      <c r="E2389" s="189" t="str">
        <f t="shared" si="75"/>
        <v/>
      </c>
      <c r="F2389" s="189" t="str">
        <f>IF(ISNA(VLOOKUP(D2389,'Standard Smelter Names'!$B$3:$E$187,4,FALSE)),"",VLOOKUP(D2389,'Standard Smelter Names'!$B$3:$E$187,4,FALSE))</f>
        <v/>
      </c>
      <c r="G2389" s="189"/>
      <c r="H2389" s="189"/>
      <c r="I2389" s="189"/>
      <c r="J2389" s="189"/>
      <c r="K2389" s="189"/>
      <c r="L2389" s="189"/>
      <c r="M2389" s="189"/>
      <c r="N2389" s="189"/>
      <c r="O2389" s="211"/>
      <c r="P2389" s="210"/>
    </row>
    <row r="2390" spans="2:16" s="191" customFormat="1" ht="15.75" x14ac:dyDescent="0.25">
      <c r="B2390" s="189"/>
      <c r="C2390" s="190"/>
      <c r="D2390" s="190" t="str">
        <f t="shared" si="74"/>
        <v/>
      </c>
      <c r="E2390" s="189" t="str">
        <f t="shared" si="75"/>
        <v/>
      </c>
      <c r="F2390" s="189" t="str">
        <f>IF(ISNA(VLOOKUP(D2390,'Standard Smelter Names'!$B$3:$E$187,4,FALSE)),"",VLOOKUP(D2390,'Standard Smelter Names'!$B$3:$E$187,4,FALSE))</f>
        <v/>
      </c>
      <c r="G2390" s="189"/>
      <c r="H2390" s="189"/>
      <c r="I2390" s="189"/>
      <c r="J2390" s="189"/>
      <c r="K2390" s="189"/>
      <c r="L2390" s="189"/>
      <c r="M2390" s="189"/>
      <c r="N2390" s="189"/>
      <c r="O2390" s="211"/>
      <c r="P2390" s="210"/>
    </row>
    <row r="2391" spans="2:16" s="191" customFormat="1" ht="15.75" x14ac:dyDescent="0.25">
      <c r="B2391" s="189"/>
      <c r="C2391" s="190"/>
      <c r="D2391" s="190" t="str">
        <f t="shared" si="74"/>
        <v/>
      </c>
      <c r="E2391" s="189" t="str">
        <f t="shared" si="75"/>
        <v/>
      </c>
      <c r="F2391" s="189" t="str">
        <f>IF(ISNA(VLOOKUP(D2391,'Standard Smelter Names'!$B$3:$E$187,4,FALSE)),"",VLOOKUP(D2391,'Standard Smelter Names'!$B$3:$E$187,4,FALSE))</f>
        <v/>
      </c>
      <c r="G2391" s="189"/>
      <c r="H2391" s="189"/>
      <c r="I2391" s="189"/>
      <c r="J2391" s="189"/>
      <c r="K2391" s="189"/>
      <c r="L2391" s="189"/>
      <c r="M2391" s="189"/>
      <c r="N2391" s="189"/>
      <c r="O2391" s="211"/>
      <c r="P2391" s="210"/>
    </row>
    <row r="2392" spans="2:16" s="191" customFormat="1" ht="15.75" x14ac:dyDescent="0.25">
      <c r="B2392" s="189"/>
      <c r="C2392" s="190"/>
      <c r="D2392" s="190" t="str">
        <f t="shared" si="74"/>
        <v/>
      </c>
      <c r="E2392" s="189" t="str">
        <f t="shared" si="75"/>
        <v/>
      </c>
      <c r="F2392" s="189" t="str">
        <f>IF(ISNA(VLOOKUP(D2392,'Standard Smelter Names'!$B$3:$E$187,4,FALSE)),"",VLOOKUP(D2392,'Standard Smelter Names'!$B$3:$E$187,4,FALSE))</f>
        <v/>
      </c>
      <c r="G2392" s="189"/>
      <c r="H2392" s="189"/>
      <c r="I2392" s="189"/>
      <c r="J2392" s="189"/>
      <c r="K2392" s="189"/>
      <c r="L2392" s="189"/>
      <c r="M2392" s="189"/>
      <c r="N2392" s="189"/>
      <c r="O2392" s="211"/>
      <c r="P2392" s="210"/>
    </row>
    <row r="2393" spans="2:16" s="191" customFormat="1" ht="15.75" x14ac:dyDescent="0.25">
      <c r="B2393" s="189"/>
      <c r="C2393" s="190"/>
      <c r="D2393" s="190" t="str">
        <f t="shared" si="74"/>
        <v/>
      </c>
      <c r="E2393" s="189" t="str">
        <f t="shared" si="75"/>
        <v/>
      </c>
      <c r="F2393" s="189" t="str">
        <f>IF(ISNA(VLOOKUP(D2393,'Standard Smelter Names'!$B$3:$E$187,4,FALSE)),"",VLOOKUP(D2393,'Standard Smelter Names'!$B$3:$E$187,4,FALSE))</f>
        <v/>
      </c>
      <c r="G2393" s="189"/>
      <c r="H2393" s="189"/>
      <c r="I2393" s="189"/>
      <c r="J2393" s="189"/>
      <c r="K2393" s="189"/>
      <c r="L2393" s="189"/>
      <c r="M2393" s="189"/>
      <c r="N2393" s="189"/>
      <c r="O2393" s="211"/>
      <c r="P2393" s="210"/>
    </row>
    <row r="2394" spans="2:16" s="191" customFormat="1" ht="15.75" x14ac:dyDescent="0.25">
      <c r="B2394" s="189"/>
      <c r="C2394" s="190"/>
      <c r="D2394" s="190" t="str">
        <f t="shared" si="74"/>
        <v/>
      </c>
      <c r="E2394" s="189" t="str">
        <f t="shared" si="75"/>
        <v/>
      </c>
      <c r="F2394" s="189" t="str">
        <f>IF(ISNA(VLOOKUP(D2394,'Standard Smelter Names'!$B$3:$E$187,4,FALSE)),"",VLOOKUP(D2394,'Standard Smelter Names'!$B$3:$E$187,4,FALSE))</f>
        <v/>
      </c>
      <c r="G2394" s="189"/>
      <c r="H2394" s="189"/>
      <c r="I2394" s="189"/>
      <c r="J2394" s="189"/>
      <c r="K2394" s="189"/>
      <c r="L2394" s="189"/>
      <c r="M2394" s="189"/>
      <c r="N2394" s="189"/>
      <c r="O2394" s="211"/>
      <c r="P2394" s="210"/>
    </row>
    <row r="2395" spans="2:16" s="191" customFormat="1" ht="15.75" x14ac:dyDescent="0.25">
      <c r="B2395" s="189"/>
      <c r="C2395" s="190"/>
      <c r="D2395" s="190" t="str">
        <f t="shared" si="74"/>
        <v/>
      </c>
      <c r="E2395" s="189" t="str">
        <f t="shared" si="75"/>
        <v/>
      </c>
      <c r="F2395" s="189" t="str">
        <f>IF(ISNA(VLOOKUP(D2395,'Standard Smelter Names'!$B$3:$E$187,4,FALSE)),"",VLOOKUP(D2395,'Standard Smelter Names'!$B$3:$E$187,4,FALSE))</f>
        <v/>
      </c>
      <c r="G2395" s="189"/>
      <c r="H2395" s="189"/>
      <c r="I2395" s="189"/>
      <c r="J2395" s="189"/>
      <c r="K2395" s="189"/>
      <c r="L2395" s="189"/>
      <c r="M2395" s="189"/>
      <c r="N2395" s="189"/>
      <c r="O2395" s="211"/>
      <c r="P2395" s="210"/>
    </row>
    <row r="2396" spans="2:16" s="191" customFormat="1" ht="15.75" x14ac:dyDescent="0.25">
      <c r="B2396" s="189"/>
      <c r="C2396" s="190"/>
      <c r="D2396" s="190" t="str">
        <f t="shared" si="74"/>
        <v/>
      </c>
      <c r="E2396" s="189" t="str">
        <f t="shared" si="75"/>
        <v/>
      </c>
      <c r="F2396" s="189" t="str">
        <f>IF(ISNA(VLOOKUP(D2396,'Standard Smelter Names'!$B$3:$E$187,4,FALSE)),"",VLOOKUP(D2396,'Standard Smelter Names'!$B$3:$E$187,4,FALSE))</f>
        <v/>
      </c>
      <c r="G2396" s="189"/>
      <c r="H2396" s="189"/>
      <c r="I2396" s="189"/>
      <c r="J2396" s="189"/>
      <c r="K2396" s="189"/>
      <c r="L2396" s="189"/>
      <c r="M2396" s="189"/>
      <c r="N2396" s="189"/>
      <c r="O2396" s="211"/>
      <c r="P2396" s="210"/>
    </row>
    <row r="2397" spans="2:16" s="191" customFormat="1" ht="15.75" x14ac:dyDescent="0.25">
      <c r="B2397" s="189"/>
      <c r="C2397" s="190"/>
      <c r="D2397" s="190" t="str">
        <f t="shared" si="74"/>
        <v/>
      </c>
      <c r="E2397" s="189" t="str">
        <f t="shared" si="75"/>
        <v/>
      </c>
      <c r="F2397" s="189" t="str">
        <f>IF(ISNA(VLOOKUP(D2397,'Standard Smelter Names'!$B$3:$E$187,4,FALSE)),"",VLOOKUP(D2397,'Standard Smelter Names'!$B$3:$E$187,4,FALSE))</f>
        <v/>
      </c>
      <c r="G2397" s="189"/>
      <c r="H2397" s="189"/>
      <c r="I2397" s="189"/>
      <c r="J2397" s="189"/>
      <c r="K2397" s="189"/>
      <c r="L2397" s="189"/>
      <c r="M2397" s="189"/>
      <c r="N2397" s="189"/>
      <c r="O2397" s="211"/>
      <c r="P2397" s="210"/>
    </row>
    <row r="2398" spans="2:16" s="191" customFormat="1" ht="15.75" x14ac:dyDescent="0.25">
      <c r="B2398" s="189"/>
      <c r="C2398" s="190"/>
      <c r="D2398" s="190" t="str">
        <f t="shared" si="74"/>
        <v/>
      </c>
      <c r="E2398" s="189" t="str">
        <f t="shared" si="75"/>
        <v/>
      </c>
      <c r="F2398" s="189" t="str">
        <f>IF(ISNA(VLOOKUP(D2398,'Standard Smelter Names'!$B$3:$E$187,4,FALSE)),"",VLOOKUP(D2398,'Standard Smelter Names'!$B$3:$E$187,4,FALSE))</f>
        <v/>
      </c>
      <c r="G2398" s="189"/>
      <c r="H2398" s="189"/>
      <c r="I2398" s="189"/>
      <c r="J2398" s="189"/>
      <c r="K2398" s="189"/>
      <c r="L2398" s="189"/>
      <c r="M2398" s="189"/>
      <c r="N2398" s="189"/>
      <c r="O2398" s="211"/>
      <c r="P2398" s="210"/>
    </row>
    <row r="2399" spans="2:16" s="191" customFormat="1" ht="15.75" x14ac:dyDescent="0.25">
      <c r="B2399" s="189"/>
      <c r="C2399" s="190"/>
      <c r="D2399" s="190" t="str">
        <f t="shared" si="74"/>
        <v/>
      </c>
      <c r="E2399" s="189" t="str">
        <f t="shared" si="75"/>
        <v/>
      </c>
      <c r="F2399" s="189" t="str">
        <f>IF(ISNA(VLOOKUP(D2399,'Standard Smelter Names'!$B$3:$E$187,4,FALSE)),"",VLOOKUP(D2399,'Standard Smelter Names'!$B$3:$E$187,4,FALSE))</f>
        <v/>
      </c>
      <c r="G2399" s="189"/>
      <c r="H2399" s="189"/>
      <c r="I2399" s="189"/>
      <c r="J2399" s="189"/>
      <c r="K2399" s="189"/>
      <c r="L2399" s="189"/>
      <c r="M2399" s="189"/>
      <c r="N2399" s="189"/>
      <c r="O2399" s="211"/>
      <c r="P2399" s="210"/>
    </row>
    <row r="2400" spans="2:16" s="191" customFormat="1" ht="15.75" x14ac:dyDescent="0.25">
      <c r="B2400" s="189"/>
      <c r="C2400" s="190"/>
      <c r="D2400" s="190" t="str">
        <f t="shared" si="74"/>
        <v/>
      </c>
      <c r="E2400" s="189" t="str">
        <f t="shared" si="75"/>
        <v/>
      </c>
      <c r="F2400" s="189" t="str">
        <f>IF(ISNA(VLOOKUP(D2400,'Standard Smelter Names'!$B$3:$E$187,4,FALSE)),"",VLOOKUP(D2400,'Standard Smelter Names'!$B$3:$E$187,4,FALSE))</f>
        <v/>
      </c>
      <c r="G2400" s="189"/>
      <c r="H2400" s="189"/>
      <c r="I2400" s="189"/>
      <c r="J2400" s="189"/>
      <c r="K2400" s="189"/>
      <c r="L2400" s="189"/>
      <c r="M2400" s="189"/>
      <c r="N2400" s="189"/>
      <c r="O2400" s="211"/>
      <c r="P2400" s="210"/>
    </row>
    <row r="2401" spans="2:16" s="191" customFormat="1" ht="15.75" x14ac:dyDescent="0.25">
      <c r="B2401" s="189"/>
      <c r="C2401" s="190"/>
      <c r="D2401" s="190" t="str">
        <f t="shared" si="74"/>
        <v/>
      </c>
      <c r="E2401" s="189" t="str">
        <f t="shared" si="75"/>
        <v/>
      </c>
      <c r="F2401" s="189" t="str">
        <f>IF(ISNA(VLOOKUP(D2401,'Standard Smelter Names'!$B$3:$E$187,4,FALSE)),"",VLOOKUP(D2401,'Standard Smelter Names'!$B$3:$E$187,4,FALSE))</f>
        <v/>
      </c>
      <c r="G2401" s="189"/>
      <c r="H2401" s="189"/>
      <c r="I2401" s="189"/>
      <c r="J2401" s="189"/>
      <c r="K2401" s="189"/>
      <c r="L2401" s="189"/>
      <c r="M2401" s="189"/>
      <c r="N2401" s="189"/>
      <c r="O2401" s="211"/>
      <c r="P2401" s="210"/>
    </row>
    <row r="2402" spans="2:16" s="191" customFormat="1" ht="15.75" x14ac:dyDescent="0.25">
      <c r="B2402" s="189"/>
      <c r="C2402" s="190"/>
      <c r="D2402" s="190" t="str">
        <f t="shared" si="74"/>
        <v/>
      </c>
      <c r="E2402" s="189" t="str">
        <f t="shared" si="75"/>
        <v/>
      </c>
      <c r="F2402" s="189" t="str">
        <f>IF(ISNA(VLOOKUP(D2402,'Standard Smelter Names'!$B$3:$E$187,4,FALSE)),"",VLOOKUP(D2402,'Standard Smelter Names'!$B$3:$E$187,4,FALSE))</f>
        <v/>
      </c>
      <c r="G2402" s="189"/>
      <c r="H2402" s="189"/>
      <c r="I2402" s="189"/>
      <c r="J2402" s="189"/>
      <c r="K2402" s="189"/>
      <c r="L2402" s="189"/>
      <c r="M2402" s="189"/>
      <c r="N2402" s="189"/>
      <c r="O2402" s="211"/>
      <c r="P2402" s="210"/>
    </row>
    <row r="2403" spans="2:16" s="191" customFormat="1" ht="15.75" x14ac:dyDescent="0.25">
      <c r="B2403" s="189"/>
      <c r="C2403" s="190"/>
      <c r="D2403" s="190" t="str">
        <f t="shared" si="74"/>
        <v/>
      </c>
      <c r="E2403" s="189" t="str">
        <f t="shared" si="75"/>
        <v/>
      </c>
      <c r="F2403" s="189" t="str">
        <f>IF(ISNA(VLOOKUP(D2403,'Standard Smelter Names'!$B$3:$E$187,4,FALSE)),"",VLOOKUP(D2403,'Standard Smelter Names'!$B$3:$E$187,4,FALSE))</f>
        <v/>
      </c>
      <c r="G2403" s="189"/>
      <c r="H2403" s="189"/>
      <c r="I2403" s="189"/>
      <c r="J2403" s="189"/>
      <c r="K2403" s="189"/>
      <c r="L2403" s="189"/>
      <c r="M2403" s="189"/>
      <c r="N2403" s="189"/>
      <c r="O2403" s="211"/>
      <c r="P2403" s="210"/>
    </row>
    <row r="2404" spans="2:16" s="191" customFormat="1" ht="15.75" x14ac:dyDescent="0.25">
      <c r="B2404" s="189"/>
      <c r="C2404" s="190"/>
      <c r="D2404" s="190" t="str">
        <f t="shared" si="74"/>
        <v/>
      </c>
      <c r="E2404" s="189" t="str">
        <f t="shared" si="75"/>
        <v/>
      </c>
      <c r="F2404" s="189" t="str">
        <f>IF(ISNA(VLOOKUP(D2404,'Standard Smelter Names'!$B$3:$E$187,4,FALSE)),"",VLOOKUP(D2404,'Standard Smelter Names'!$B$3:$E$187,4,FALSE))</f>
        <v/>
      </c>
      <c r="G2404" s="189"/>
      <c r="H2404" s="189"/>
      <c r="I2404" s="189"/>
      <c r="J2404" s="189"/>
      <c r="K2404" s="189"/>
      <c r="L2404" s="189"/>
      <c r="M2404" s="189"/>
      <c r="N2404" s="189"/>
      <c r="O2404" s="211"/>
      <c r="P2404" s="210"/>
    </row>
    <row r="2405" spans="2:16" s="191" customFormat="1" ht="15.75" x14ac:dyDescent="0.25">
      <c r="B2405" s="189"/>
      <c r="C2405" s="190"/>
      <c r="D2405" s="190" t="str">
        <f t="shared" si="74"/>
        <v/>
      </c>
      <c r="E2405" s="189" t="str">
        <f t="shared" si="75"/>
        <v/>
      </c>
      <c r="F2405" s="189" t="str">
        <f>IF(ISNA(VLOOKUP(D2405,'Standard Smelter Names'!$B$3:$E$187,4,FALSE)),"",VLOOKUP(D2405,'Standard Smelter Names'!$B$3:$E$187,4,FALSE))</f>
        <v/>
      </c>
      <c r="G2405" s="189"/>
      <c r="H2405" s="189"/>
      <c r="I2405" s="189"/>
      <c r="J2405" s="189"/>
      <c r="K2405" s="189"/>
      <c r="L2405" s="189"/>
      <c r="M2405" s="189"/>
      <c r="N2405" s="189"/>
      <c r="O2405" s="211"/>
      <c r="P2405" s="210"/>
    </row>
    <row r="2406" spans="2:16" s="191" customFormat="1" ht="15.75" x14ac:dyDescent="0.25">
      <c r="B2406" s="189"/>
      <c r="C2406" s="190"/>
      <c r="D2406" s="190" t="str">
        <f t="shared" si="74"/>
        <v/>
      </c>
      <c r="E2406" s="189" t="str">
        <f t="shared" si="75"/>
        <v/>
      </c>
      <c r="F2406" s="189" t="str">
        <f>IF(ISNA(VLOOKUP(D2406,'Standard Smelter Names'!$B$3:$E$187,4,FALSE)),"",VLOOKUP(D2406,'Standard Smelter Names'!$B$3:$E$187,4,FALSE))</f>
        <v/>
      </c>
      <c r="G2406" s="189"/>
      <c r="H2406" s="189"/>
      <c r="I2406" s="189"/>
      <c r="J2406" s="189"/>
      <c r="K2406" s="189"/>
      <c r="L2406" s="189"/>
      <c r="M2406" s="189"/>
      <c r="N2406" s="189"/>
      <c r="O2406" s="211"/>
      <c r="P2406" s="210"/>
    </row>
    <row r="2407" spans="2:16" s="191" customFormat="1" ht="15.75" x14ac:dyDescent="0.25">
      <c r="B2407" s="189"/>
      <c r="C2407" s="190"/>
      <c r="D2407" s="190" t="str">
        <f t="shared" si="74"/>
        <v/>
      </c>
      <c r="E2407" s="189" t="str">
        <f t="shared" si="75"/>
        <v/>
      </c>
      <c r="F2407" s="189" t="str">
        <f>IF(ISNA(VLOOKUP(D2407,'Standard Smelter Names'!$B$3:$E$187,4,FALSE)),"",VLOOKUP(D2407,'Standard Smelter Names'!$B$3:$E$187,4,FALSE))</f>
        <v/>
      </c>
      <c r="G2407" s="189"/>
      <c r="H2407" s="189"/>
      <c r="I2407" s="189"/>
      <c r="J2407" s="189"/>
      <c r="K2407" s="189"/>
      <c r="L2407" s="189"/>
      <c r="M2407" s="189"/>
      <c r="N2407" s="189"/>
      <c r="O2407" s="211"/>
      <c r="P2407" s="210"/>
    </row>
    <row r="2408" spans="2:16" s="191" customFormat="1" ht="15.75" x14ac:dyDescent="0.25">
      <c r="B2408" s="189"/>
      <c r="C2408" s="190"/>
      <c r="D2408" s="190" t="str">
        <f t="shared" si="74"/>
        <v/>
      </c>
      <c r="E2408" s="189" t="str">
        <f t="shared" si="75"/>
        <v/>
      </c>
      <c r="F2408" s="189" t="str">
        <f>IF(ISNA(VLOOKUP(D2408,'Standard Smelter Names'!$B$3:$E$187,4,FALSE)),"",VLOOKUP(D2408,'Standard Smelter Names'!$B$3:$E$187,4,FALSE))</f>
        <v/>
      </c>
      <c r="G2408" s="189"/>
      <c r="H2408" s="189"/>
      <c r="I2408" s="189"/>
      <c r="J2408" s="189"/>
      <c r="K2408" s="189"/>
      <c r="L2408" s="189"/>
      <c r="M2408" s="189"/>
      <c r="N2408" s="189"/>
      <c r="O2408" s="211"/>
      <c r="P2408" s="210"/>
    </row>
    <row r="2409" spans="2:16" s="191" customFormat="1" ht="15.75" x14ac:dyDescent="0.25">
      <c r="B2409" s="189"/>
      <c r="C2409" s="190"/>
      <c r="D2409" s="190" t="str">
        <f t="shared" si="74"/>
        <v/>
      </c>
      <c r="E2409" s="189" t="str">
        <f t="shared" si="75"/>
        <v/>
      </c>
      <c r="F2409" s="189" t="str">
        <f>IF(ISNA(VLOOKUP(D2409,'Standard Smelter Names'!$B$3:$E$187,4,FALSE)),"",VLOOKUP(D2409,'Standard Smelter Names'!$B$3:$E$187,4,FALSE))</f>
        <v/>
      </c>
      <c r="G2409" s="189"/>
      <c r="H2409" s="189"/>
      <c r="I2409" s="189"/>
      <c r="J2409" s="189"/>
      <c r="K2409" s="189"/>
      <c r="L2409" s="189"/>
      <c r="M2409" s="189"/>
      <c r="N2409" s="189"/>
      <c r="O2409" s="211"/>
      <c r="P2409" s="210"/>
    </row>
    <row r="2410" spans="2:16" s="191" customFormat="1" ht="15.75" x14ac:dyDescent="0.25">
      <c r="B2410" s="189"/>
      <c r="C2410" s="190"/>
      <c r="D2410" s="190" t="str">
        <f t="shared" si="74"/>
        <v/>
      </c>
      <c r="E2410" s="189" t="str">
        <f t="shared" si="75"/>
        <v/>
      </c>
      <c r="F2410" s="189" t="str">
        <f>IF(ISNA(VLOOKUP(D2410,'Standard Smelter Names'!$B$3:$E$187,4,FALSE)),"",VLOOKUP(D2410,'Standard Smelter Names'!$B$3:$E$187,4,FALSE))</f>
        <v/>
      </c>
      <c r="G2410" s="189"/>
      <c r="H2410" s="189"/>
      <c r="I2410" s="189"/>
      <c r="J2410" s="189"/>
      <c r="K2410" s="189"/>
      <c r="L2410" s="189"/>
      <c r="M2410" s="189"/>
      <c r="N2410" s="189"/>
      <c r="O2410" s="211"/>
      <c r="P2410" s="210"/>
    </row>
    <row r="2411" spans="2:16" s="191" customFormat="1" ht="15.75" x14ac:dyDescent="0.25">
      <c r="B2411" s="189"/>
      <c r="C2411" s="190"/>
      <c r="D2411" s="190" t="str">
        <f t="shared" si="74"/>
        <v/>
      </c>
      <c r="E2411" s="189" t="str">
        <f t="shared" si="75"/>
        <v/>
      </c>
      <c r="F2411" s="189" t="str">
        <f>IF(ISNA(VLOOKUP(D2411,'Standard Smelter Names'!$B$3:$E$187,4,FALSE)),"",VLOOKUP(D2411,'Standard Smelter Names'!$B$3:$E$187,4,FALSE))</f>
        <v/>
      </c>
      <c r="G2411" s="189"/>
      <c r="H2411" s="189"/>
      <c r="I2411" s="189"/>
      <c r="J2411" s="189"/>
      <c r="K2411" s="189"/>
      <c r="L2411" s="189"/>
      <c r="M2411" s="189"/>
      <c r="N2411" s="189"/>
      <c r="O2411" s="211"/>
      <c r="P2411" s="210"/>
    </row>
    <row r="2412" spans="2:16" s="191" customFormat="1" ht="15.75" x14ac:dyDescent="0.25">
      <c r="B2412" s="189"/>
      <c r="C2412" s="190"/>
      <c r="D2412" s="190" t="str">
        <f t="shared" si="74"/>
        <v/>
      </c>
      <c r="E2412" s="189" t="str">
        <f t="shared" si="75"/>
        <v/>
      </c>
      <c r="F2412" s="189" t="str">
        <f>IF(ISNA(VLOOKUP(D2412,'Standard Smelter Names'!$B$3:$E$187,4,FALSE)),"",VLOOKUP(D2412,'Standard Smelter Names'!$B$3:$E$187,4,FALSE))</f>
        <v/>
      </c>
      <c r="G2412" s="189"/>
      <c r="H2412" s="189"/>
      <c r="I2412" s="189"/>
      <c r="J2412" s="189"/>
      <c r="K2412" s="189"/>
      <c r="L2412" s="189"/>
      <c r="M2412" s="189"/>
      <c r="N2412" s="189"/>
      <c r="O2412" s="211"/>
      <c r="P2412" s="210"/>
    </row>
    <row r="2413" spans="2:16" s="191" customFormat="1" ht="15.75" x14ac:dyDescent="0.25">
      <c r="B2413" s="189"/>
      <c r="C2413" s="190"/>
      <c r="D2413" s="190" t="str">
        <f t="shared" si="74"/>
        <v/>
      </c>
      <c r="E2413" s="189" t="str">
        <f t="shared" si="75"/>
        <v/>
      </c>
      <c r="F2413" s="189" t="str">
        <f>IF(ISNA(VLOOKUP(D2413,'Standard Smelter Names'!$B$3:$E$187,4,FALSE)),"",VLOOKUP(D2413,'Standard Smelter Names'!$B$3:$E$187,4,FALSE))</f>
        <v/>
      </c>
      <c r="G2413" s="189"/>
      <c r="H2413" s="189"/>
      <c r="I2413" s="189"/>
      <c r="J2413" s="189"/>
      <c r="K2413" s="189"/>
      <c r="L2413" s="189"/>
      <c r="M2413" s="189"/>
      <c r="N2413" s="189"/>
      <c r="O2413" s="211"/>
      <c r="P2413" s="210"/>
    </row>
    <row r="2414" spans="2:16" s="191" customFormat="1" ht="15.75" x14ac:dyDescent="0.25">
      <c r="B2414" s="189"/>
      <c r="C2414" s="190"/>
      <c r="D2414" s="190" t="str">
        <f t="shared" si="74"/>
        <v/>
      </c>
      <c r="E2414" s="189" t="str">
        <f t="shared" si="75"/>
        <v/>
      </c>
      <c r="F2414" s="189" t="str">
        <f>IF(ISNA(VLOOKUP(D2414,'Standard Smelter Names'!$B$3:$E$187,4,FALSE)),"",VLOOKUP(D2414,'Standard Smelter Names'!$B$3:$E$187,4,FALSE))</f>
        <v/>
      </c>
      <c r="G2414" s="189"/>
      <c r="H2414" s="189"/>
      <c r="I2414" s="189"/>
      <c r="J2414" s="189"/>
      <c r="K2414" s="189"/>
      <c r="L2414" s="189"/>
      <c r="M2414" s="189"/>
      <c r="N2414" s="189"/>
      <c r="O2414" s="211"/>
      <c r="P2414" s="210"/>
    </row>
    <row r="2415" spans="2:16" s="191" customFormat="1" ht="15.75" x14ac:dyDescent="0.25">
      <c r="B2415" s="189"/>
      <c r="C2415" s="190"/>
      <c r="D2415" s="190" t="str">
        <f t="shared" si="74"/>
        <v/>
      </c>
      <c r="E2415" s="189" t="str">
        <f t="shared" si="75"/>
        <v/>
      </c>
      <c r="F2415" s="189" t="str">
        <f>IF(ISNA(VLOOKUP(D2415,'Standard Smelter Names'!$B$3:$E$187,4,FALSE)),"",VLOOKUP(D2415,'Standard Smelter Names'!$B$3:$E$187,4,FALSE))</f>
        <v/>
      </c>
      <c r="G2415" s="189"/>
      <c r="H2415" s="189"/>
      <c r="I2415" s="189"/>
      <c r="J2415" s="189"/>
      <c r="K2415" s="189"/>
      <c r="L2415" s="189"/>
      <c r="M2415" s="189"/>
      <c r="N2415" s="189"/>
      <c r="O2415" s="211"/>
      <c r="P2415" s="210"/>
    </row>
    <row r="2416" spans="2:16" s="191" customFormat="1" ht="15.75" x14ac:dyDescent="0.25">
      <c r="B2416" s="189"/>
      <c r="C2416" s="190"/>
      <c r="D2416" s="190" t="str">
        <f t="shared" si="74"/>
        <v/>
      </c>
      <c r="E2416" s="189" t="str">
        <f t="shared" si="75"/>
        <v/>
      </c>
      <c r="F2416" s="189" t="str">
        <f>IF(ISNA(VLOOKUP(D2416,'Standard Smelter Names'!$B$3:$E$187,4,FALSE)),"",VLOOKUP(D2416,'Standard Smelter Names'!$B$3:$E$187,4,FALSE))</f>
        <v/>
      </c>
      <c r="G2416" s="189"/>
      <c r="H2416" s="189"/>
      <c r="I2416" s="189"/>
      <c r="J2416" s="189"/>
      <c r="K2416" s="189"/>
      <c r="L2416" s="189"/>
      <c r="M2416" s="189"/>
      <c r="N2416" s="189"/>
      <c r="O2416" s="211"/>
      <c r="P2416" s="210"/>
    </row>
    <row r="2417" spans="2:16" s="191" customFormat="1" ht="15.75" x14ac:dyDescent="0.25">
      <c r="B2417" s="189"/>
      <c r="C2417" s="190"/>
      <c r="D2417" s="190" t="str">
        <f t="shared" si="74"/>
        <v/>
      </c>
      <c r="E2417" s="189" t="str">
        <f t="shared" si="75"/>
        <v/>
      </c>
      <c r="F2417" s="189" t="str">
        <f>IF(ISNA(VLOOKUP(D2417,'Standard Smelter Names'!$B$3:$E$187,4,FALSE)),"",VLOOKUP(D2417,'Standard Smelter Names'!$B$3:$E$187,4,FALSE))</f>
        <v/>
      </c>
      <c r="G2417" s="189"/>
      <c r="H2417" s="189"/>
      <c r="I2417" s="189"/>
      <c r="J2417" s="189"/>
      <c r="K2417" s="189"/>
      <c r="L2417" s="189"/>
      <c r="M2417" s="189"/>
      <c r="N2417" s="189"/>
      <c r="O2417" s="211"/>
      <c r="P2417" s="210"/>
    </row>
    <row r="2418" spans="2:16" s="191" customFormat="1" ht="15.75" x14ac:dyDescent="0.25">
      <c r="B2418" s="189"/>
      <c r="C2418" s="190"/>
      <c r="D2418" s="190" t="str">
        <f t="shared" si="74"/>
        <v/>
      </c>
      <c r="E2418" s="189" t="str">
        <f t="shared" si="75"/>
        <v/>
      </c>
      <c r="F2418" s="189" t="str">
        <f>IF(ISNA(VLOOKUP(D2418,'Standard Smelter Names'!$B$3:$E$187,4,FALSE)),"",VLOOKUP(D2418,'Standard Smelter Names'!$B$3:$E$187,4,FALSE))</f>
        <v/>
      </c>
      <c r="G2418" s="189"/>
      <c r="H2418" s="189"/>
      <c r="I2418" s="189"/>
      <c r="J2418" s="189"/>
      <c r="K2418" s="189"/>
      <c r="L2418" s="189"/>
      <c r="M2418" s="189"/>
      <c r="N2418" s="189"/>
      <c r="O2418" s="211"/>
      <c r="P2418" s="210"/>
    </row>
    <row r="2419" spans="2:16" s="191" customFormat="1" ht="15.75" x14ac:dyDescent="0.25">
      <c r="B2419" s="189"/>
      <c r="C2419" s="190"/>
      <c r="D2419" s="190" t="str">
        <f t="shared" si="74"/>
        <v/>
      </c>
      <c r="E2419" s="189" t="str">
        <f t="shared" si="75"/>
        <v/>
      </c>
      <c r="F2419" s="189" t="str">
        <f>IF(ISNA(VLOOKUP(D2419,'Standard Smelter Names'!$B$3:$E$187,4,FALSE)),"",VLOOKUP(D2419,'Standard Smelter Names'!$B$3:$E$187,4,FALSE))</f>
        <v/>
      </c>
      <c r="G2419" s="189"/>
      <c r="H2419" s="189"/>
      <c r="I2419" s="189"/>
      <c r="J2419" s="189"/>
      <c r="K2419" s="189"/>
      <c r="L2419" s="189"/>
      <c r="M2419" s="189"/>
      <c r="N2419" s="189"/>
      <c r="O2419" s="211"/>
      <c r="P2419" s="210"/>
    </row>
    <row r="2420" spans="2:16" s="191" customFormat="1" ht="15.75" x14ac:dyDescent="0.25">
      <c r="B2420" s="189"/>
      <c r="C2420" s="190"/>
      <c r="D2420" s="190" t="str">
        <f t="shared" si="74"/>
        <v/>
      </c>
      <c r="E2420" s="189" t="str">
        <f t="shared" si="75"/>
        <v/>
      </c>
      <c r="F2420" s="189" t="str">
        <f>IF(ISNA(VLOOKUP(D2420,'Standard Smelter Names'!$B$3:$E$187,4,FALSE)),"",VLOOKUP(D2420,'Standard Smelter Names'!$B$3:$E$187,4,FALSE))</f>
        <v/>
      </c>
      <c r="G2420" s="189"/>
      <c r="H2420" s="189"/>
      <c r="I2420" s="189"/>
      <c r="J2420" s="189"/>
      <c r="K2420" s="189"/>
      <c r="L2420" s="189"/>
      <c r="M2420" s="189"/>
      <c r="N2420" s="189"/>
      <c r="O2420" s="211"/>
      <c r="P2420" s="210"/>
    </row>
    <row r="2421" spans="2:16" s="191" customFormat="1" ht="15.75" x14ac:dyDescent="0.25">
      <c r="B2421" s="189"/>
      <c r="C2421" s="190"/>
      <c r="D2421" s="190" t="str">
        <f t="shared" si="74"/>
        <v/>
      </c>
      <c r="E2421" s="189" t="str">
        <f t="shared" si="75"/>
        <v/>
      </c>
      <c r="F2421" s="189" t="str">
        <f>IF(ISNA(VLOOKUP(D2421,'Standard Smelter Names'!$B$3:$E$187,4,FALSE)),"",VLOOKUP(D2421,'Standard Smelter Names'!$B$3:$E$187,4,FALSE))</f>
        <v/>
      </c>
      <c r="G2421" s="189"/>
      <c r="H2421" s="189"/>
      <c r="I2421" s="189"/>
      <c r="J2421" s="189"/>
      <c r="K2421" s="189"/>
      <c r="L2421" s="189"/>
      <c r="M2421" s="189"/>
      <c r="N2421" s="189"/>
      <c r="O2421" s="211"/>
      <c r="P2421" s="210"/>
    </row>
    <row r="2422" spans="2:16" s="191" customFormat="1" ht="15.75" x14ac:dyDescent="0.25">
      <c r="B2422" s="189"/>
      <c r="C2422" s="190"/>
      <c r="D2422" s="190" t="str">
        <f t="shared" si="74"/>
        <v/>
      </c>
      <c r="E2422" s="189" t="str">
        <f t="shared" si="75"/>
        <v/>
      </c>
      <c r="F2422" s="189" t="str">
        <f>IF(ISNA(VLOOKUP(D2422,'Standard Smelter Names'!$B$3:$E$187,4,FALSE)),"",VLOOKUP(D2422,'Standard Smelter Names'!$B$3:$E$187,4,FALSE))</f>
        <v/>
      </c>
      <c r="G2422" s="189"/>
      <c r="H2422" s="189"/>
      <c r="I2422" s="189"/>
      <c r="J2422" s="189"/>
      <c r="K2422" s="189"/>
      <c r="L2422" s="189"/>
      <c r="M2422" s="189"/>
      <c r="N2422" s="189"/>
      <c r="O2422" s="211"/>
      <c r="P2422" s="210"/>
    </row>
    <row r="2423" spans="2:16" s="191" customFormat="1" ht="15.75" x14ac:dyDescent="0.25">
      <c r="B2423" s="189"/>
      <c r="C2423" s="190"/>
      <c r="D2423" s="190" t="str">
        <f t="shared" si="74"/>
        <v/>
      </c>
      <c r="E2423" s="189" t="str">
        <f t="shared" si="75"/>
        <v/>
      </c>
      <c r="F2423" s="189" t="str">
        <f>IF(ISNA(VLOOKUP(D2423,'Standard Smelter Names'!$B$3:$E$187,4,FALSE)),"",VLOOKUP(D2423,'Standard Smelter Names'!$B$3:$E$187,4,FALSE))</f>
        <v/>
      </c>
      <c r="G2423" s="189"/>
      <c r="H2423" s="189"/>
      <c r="I2423" s="189"/>
      <c r="J2423" s="189"/>
      <c r="K2423" s="189"/>
      <c r="L2423" s="189"/>
      <c r="M2423" s="189"/>
      <c r="N2423" s="189"/>
      <c r="O2423" s="211"/>
      <c r="P2423" s="210"/>
    </row>
    <row r="2424" spans="2:16" s="191" customFormat="1" ht="15.75" x14ac:dyDescent="0.25">
      <c r="B2424" s="189"/>
      <c r="C2424" s="190"/>
      <c r="D2424" s="190" t="str">
        <f t="shared" si="74"/>
        <v/>
      </c>
      <c r="E2424" s="189" t="str">
        <f t="shared" si="75"/>
        <v/>
      </c>
      <c r="F2424" s="189" t="str">
        <f>IF(ISNA(VLOOKUP(D2424,'Standard Smelter Names'!$B$3:$E$187,4,FALSE)),"",VLOOKUP(D2424,'Standard Smelter Names'!$B$3:$E$187,4,FALSE))</f>
        <v/>
      </c>
      <c r="G2424" s="189"/>
      <c r="H2424" s="189"/>
      <c r="I2424" s="189"/>
      <c r="J2424" s="189"/>
      <c r="K2424" s="189"/>
      <c r="L2424" s="189"/>
      <c r="M2424" s="189"/>
      <c r="N2424" s="189"/>
      <c r="O2424" s="211"/>
      <c r="P2424" s="210"/>
    </row>
    <row r="2425" spans="2:16" s="191" customFormat="1" ht="15.75" x14ac:dyDescent="0.25">
      <c r="B2425" s="189"/>
      <c r="C2425" s="190"/>
      <c r="D2425" s="190" t="str">
        <f t="shared" si="74"/>
        <v/>
      </c>
      <c r="E2425" s="189" t="str">
        <f t="shared" si="75"/>
        <v/>
      </c>
      <c r="F2425" s="189" t="str">
        <f>IF(ISNA(VLOOKUP(D2425,'Standard Smelter Names'!$B$3:$E$187,4,FALSE)),"",VLOOKUP(D2425,'Standard Smelter Names'!$B$3:$E$187,4,FALSE))</f>
        <v/>
      </c>
      <c r="G2425" s="189"/>
      <c r="H2425" s="189"/>
      <c r="I2425" s="189"/>
      <c r="J2425" s="189"/>
      <c r="K2425" s="189"/>
      <c r="L2425" s="189"/>
      <c r="M2425" s="189"/>
      <c r="N2425" s="189"/>
      <c r="O2425" s="211"/>
      <c r="P2425" s="210"/>
    </row>
    <row r="2426" spans="2:16" s="191" customFormat="1" ht="15.75" x14ac:dyDescent="0.25">
      <c r="B2426" s="189"/>
      <c r="C2426" s="190"/>
      <c r="D2426" s="190" t="str">
        <f t="shared" si="74"/>
        <v/>
      </c>
      <c r="E2426" s="189" t="str">
        <f t="shared" si="75"/>
        <v/>
      </c>
      <c r="F2426" s="189" t="str">
        <f>IF(ISNA(VLOOKUP(D2426,'Standard Smelter Names'!$B$3:$E$187,4,FALSE)),"",VLOOKUP(D2426,'Standard Smelter Names'!$B$3:$E$187,4,FALSE))</f>
        <v/>
      </c>
      <c r="G2426" s="189"/>
      <c r="H2426" s="189"/>
      <c r="I2426" s="189"/>
      <c r="J2426" s="189"/>
      <c r="K2426" s="189"/>
      <c r="L2426" s="189"/>
      <c r="M2426" s="189"/>
      <c r="N2426" s="189"/>
      <c r="O2426" s="211"/>
      <c r="P2426" s="210"/>
    </row>
    <row r="2427" spans="2:16" s="191" customFormat="1" ht="15.75" x14ac:dyDescent="0.25">
      <c r="B2427" s="189"/>
      <c r="C2427" s="190"/>
      <c r="D2427" s="190" t="str">
        <f t="shared" si="74"/>
        <v/>
      </c>
      <c r="E2427" s="189" t="str">
        <f t="shared" si="75"/>
        <v/>
      </c>
      <c r="F2427" s="189" t="str">
        <f>IF(ISNA(VLOOKUP(D2427,'Standard Smelter Names'!$B$3:$E$187,4,FALSE)),"",VLOOKUP(D2427,'Standard Smelter Names'!$B$3:$E$187,4,FALSE))</f>
        <v/>
      </c>
      <c r="G2427" s="189"/>
      <c r="H2427" s="189"/>
      <c r="I2427" s="189"/>
      <c r="J2427" s="189"/>
      <c r="K2427" s="189"/>
      <c r="L2427" s="189"/>
      <c r="M2427" s="189"/>
      <c r="N2427" s="189"/>
      <c r="O2427" s="211"/>
      <c r="P2427" s="210"/>
    </row>
    <row r="2428" spans="2:16" s="191" customFormat="1" ht="15.75" x14ac:dyDescent="0.25">
      <c r="B2428" s="189"/>
      <c r="C2428" s="190"/>
      <c r="D2428" s="190" t="str">
        <f t="shared" si="74"/>
        <v/>
      </c>
      <c r="E2428" s="189" t="str">
        <f t="shared" si="75"/>
        <v/>
      </c>
      <c r="F2428" s="189" t="str">
        <f>IF(ISNA(VLOOKUP(D2428,'Standard Smelter Names'!$B$3:$E$187,4,FALSE)),"",VLOOKUP(D2428,'Standard Smelter Names'!$B$3:$E$187,4,FALSE))</f>
        <v/>
      </c>
      <c r="G2428" s="189"/>
      <c r="H2428" s="189"/>
      <c r="I2428" s="189"/>
      <c r="J2428" s="189"/>
      <c r="K2428" s="189"/>
      <c r="L2428" s="189"/>
      <c r="M2428" s="189"/>
      <c r="N2428" s="189"/>
      <c r="O2428" s="211"/>
      <c r="P2428" s="210"/>
    </row>
    <row r="2429" spans="2:16" s="191" customFormat="1" ht="15.75" x14ac:dyDescent="0.25">
      <c r="B2429" s="189"/>
      <c r="C2429" s="190"/>
      <c r="D2429" s="190" t="str">
        <f t="shared" si="74"/>
        <v/>
      </c>
      <c r="E2429" s="189" t="str">
        <f t="shared" si="75"/>
        <v/>
      </c>
      <c r="F2429" s="189" t="str">
        <f>IF(ISNA(VLOOKUP(D2429,'Standard Smelter Names'!$B$3:$E$187,4,FALSE)),"",VLOOKUP(D2429,'Standard Smelter Names'!$B$3:$E$187,4,FALSE))</f>
        <v/>
      </c>
      <c r="G2429" s="189"/>
      <c r="H2429" s="189"/>
      <c r="I2429" s="189"/>
      <c r="J2429" s="189"/>
      <c r="K2429" s="189"/>
      <c r="L2429" s="189"/>
      <c r="M2429" s="189"/>
      <c r="N2429" s="189"/>
      <c r="O2429" s="211"/>
      <c r="P2429" s="210"/>
    </row>
    <row r="2430" spans="2:16" s="191" customFormat="1" ht="15.75" x14ac:dyDescent="0.25">
      <c r="B2430" s="189"/>
      <c r="C2430" s="190"/>
      <c r="D2430" s="190" t="str">
        <f t="shared" si="74"/>
        <v/>
      </c>
      <c r="E2430" s="189" t="str">
        <f t="shared" si="75"/>
        <v/>
      </c>
      <c r="F2430" s="189" t="str">
        <f>IF(ISNA(VLOOKUP(D2430,'Standard Smelter Names'!$B$3:$E$187,4,FALSE)),"",VLOOKUP(D2430,'Standard Smelter Names'!$B$3:$E$187,4,FALSE))</f>
        <v/>
      </c>
      <c r="G2430" s="189"/>
      <c r="H2430" s="189"/>
      <c r="I2430" s="189"/>
      <c r="J2430" s="189"/>
      <c r="K2430" s="189"/>
      <c r="L2430" s="189"/>
      <c r="M2430" s="189"/>
      <c r="N2430" s="189"/>
      <c r="O2430" s="211"/>
      <c r="P2430" s="210"/>
    </row>
    <row r="2431" spans="2:16" s="191" customFormat="1" ht="15.75" x14ac:dyDescent="0.25">
      <c r="B2431" s="189"/>
      <c r="C2431" s="190"/>
      <c r="D2431" s="190" t="str">
        <f t="shared" si="74"/>
        <v/>
      </c>
      <c r="E2431" s="189" t="str">
        <f t="shared" si="75"/>
        <v/>
      </c>
      <c r="F2431" s="189" t="str">
        <f>IF(ISNA(VLOOKUP(D2431,'Standard Smelter Names'!$B$3:$E$187,4,FALSE)),"",VLOOKUP(D2431,'Standard Smelter Names'!$B$3:$E$187,4,FALSE))</f>
        <v/>
      </c>
      <c r="G2431" s="189"/>
      <c r="H2431" s="189"/>
      <c r="I2431" s="189"/>
      <c r="J2431" s="189"/>
      <c r="K2431" s="189"/>
      <c r="L2431" s="189"/>
      <c r="M2431" s="189"/>
      <c r="N2431" s="189"/>
      <c r="O2431" s="211"/>
      <c r="P2431" s="210"/>
    </row>
    <row r="2432" spans="2:16" s="191" customFormat="1" ht="15.75" x14ac:dyDescent="0.25">
      <c r="B2432" s="189"/>
      <c r="C2432" s="190"/>
      <c r="D2432" s="190" t="str">
        <f t="shared" si="74"/>
        <v/>
      </c>
      <c r="E2432" s="189" t="str">
        <f t="shared" si="75"/>
        <v/>
      </c>
      <c r="F2432" s="189" t="str">
        <f>IF(ISNA(VLOOKUP(D2432,'Standard Smelter Names'!$B$3:$E$187,4,FALSE)),"",VLOOKUP(D2432,'Standard Smelter Names'!$B$3:$E$187,4,FALSE))</f>
        <v/>
      </c>
      <c r="G2432" s="189"/>
      <c r="H2432" s="189"/>
      <c r="I2432" s="189"/>
      <c r="J2432" s="189"/>
      <c r="K2432" s="189"/>
      <c r="L2432" s="189"/>
      <c r="M2432" s="189"/>
      <c r="N2432" s="189"/>
      <c r="O2432" s="211"/>
      <c r="P2432" s="210"/>
    </row>
    <row r="2433" spans="2:16" s="191" customFormat="1" ht="15.75" x14ac:dyDescent="0.25">
      <c r="B2433" s="189"/>
      <c r="C2433" s="190"/>
      <c r="D2433" s="190" t="str">
        <f t="shared" si="74"/>
        <v/>
      </c>
      <c r="E2433" s="189" t="str">
        <f t="shared" si="75"/>
        <v/>
      </c>
      <c r="F2433" s="189" t="str">
        <f>IF(ISNA(VLOOKUP(D2433,'Standard Smelter Names'!$B$3:$E$187,4,FALSE)),"",VLOOKUP(D2433,'Standard Smelter Names'!$B$3:$E$187,4,FALSE))</f>
        <v/>
      </c>
      <c r="G2433" s="189"/>
      <c r="H2433" s="189"/>
      <c r="I2433" s="189"/>
      <c r="J2433" s="189"/>
      <c r="K2433" s="189"/>
      <c r="L2433" s="189"/>
      <c r="M2433" s="189"/>
      <c r="N2433" s="189"/>
      <c r="O2433" s="211"/>
      <c r="P2433" s="210"/>
    </row>
    <row r="2434" spans="2:16" s="191" customFormat="1" ht="15.75" x14ac:dyDescent="0.25">
      <c r="B2434" s="189"/>
      <c r="C2434" s="190"/>
      <c r="D2434" s="190" t="str">
        <f t="shared" si="74"/>
        <v/>
      </c>
      <c r="E2434" s="189" t="str">
        <f t="shared" si="75"/>
        <v/>
      </c>
      <c r="F2434" s="189" t="str">
        <f>IF(ISNA(VLOOKUP(D2434,'Standard Smelter Names'!$B$3:$E$187,4,FALSE)),"",VLOOKUP(D2434,'Standard Smelter Names'!$B$3:$E$187,4,FALSE))</f>
        <v/>
      </c>
      <c r="G2434" s="189"/>
      <c r="H2434" s="189"/>
      <c r="I2434" s="189"/>
      <c r="J2434" s="189"/>
      <c r="K2434" s="189"/>
      <c r="L2434" s="189"/>
      <c r="M2434" s="189"/>
      <c r="N2434" s="189"/>
      <c r="O2434" s="211"/>
      <c r="P2434" s="210"/>
    </row>
    <row r="2435" spans="2:16" s="191" customFormat="1" ht="15.75" x14ac:dyDescent="0.25">
      <c r="B2435" s="189"/>
      <c r="C2435" s="190"/>
      <c r="D2435" s="190" t="str">
        <f t="shared" si="74"/>
        <v/>
      </c>
      <c r="E2435" s="189" t="str">
        <f t="shared" si="75"/>
        <v/>
      </c>
      <c r="F2435" s="189" t="str">
        <f>IF(ISNA(VLOOKUP(D2435,'Standard Smelter Names'!$B$3:$E$187,4,FALSE)),"",VLOOKUP(D2435,'Standard Smelter Names'!$B$3:$E$187,4,FALSE))</f>
        <v/>
      </c>
      <c r="G2435" s="189"/>
      <c r="H2435" s="189"/>
      <c r="I2435" s="189"/>
      <c r="J2435" s="189"/>
      <c r="K2435" s="189"/>
      <c r="L2435" s="189"/>
      <c r="M2435" s="189"/>
      <c r="N2435" s="189"/>
      <c r="O2435" s="211"/>
      <c r="P2435" s="210"/>
    </row>
    <row r="2436" spans="2:16" s="191" customFormat="1" ht="15.75" x14ac:dyDescent="0.25">
      <c r="B2436" s="189"/>
      <c r="C2436" s="190"/>
      <c r="D2436" s="190" t="str">
        <f t="shared" si="74"/>
        <v/>
      </c>
      <c r="E2436" s="189" t="str">
        <f t="shared" si="75"/>
        <v/>
      </c>
      <c r="F2436" s="189" t="str">
        <f>IF(ISNA(VLOOKUP(D2436,'Standard Smelter Names'!$B$3:$E$187,4,FALSE)),"",VLOOKUP(D2436,'Standard Smelter Names'!$B$3:$E$187,4,FALSE))</f>
        <v/>
      </c>
      <c r="G2436" s="189"/>
      <c r="H2436" s="189"/>
      <c r="I2436" s="189"/>
      <c r="J2436" s="189"/>
      <c r="K2436" s="189"/>
      <c r="L2436" s="189"/>
      <c r="M2436" s="189"/>
      <c r="N2436" s="189"/>
      <c r="O2436" s="211"/>
      <c r="P2436" s="210"/>
    </row>
    <row r="2437" spans="2:16" s="191" customFormat="1" ht="15.75" x14ac:dyDescent="0.25">
      <c r="B2437" s="189"/>
      <c r="C2437" s="190"/>
      <c r="D2437" s="190" t="str">
        <f t="shared" ref="D2437:D2500" si="76">IF(ISNA(VLOOKUP(C2437,$G$2525:$I$2929,3,FALSE)),"",VLOOKUP(C2437,$G$2525:$I$2929,3,FALSE))</f>
        <v/>
      </c>
      <c r="E2437" s="189" t="str">
        <f t="shared" ref="E2437:E2504" si="77">IF(ISNA(VLOOKUP(C2437,$G$2525:$I$2929,2,FALSE)),"",VLOOKUP(C2437,$G$2525:$I$2929,2,FALSE))</f>
        <v/>
      </c>
      <c r="F2437" s="189" t="str">
        <f>IF(ISNA(VLOOKUP(D2437,'Standard Smelter Names'!$B$3:$E$187,4,FALSE)),"",VLOOKUP(D2437,'Standard Smelter Names'!$B$3:$E$187,4,FALSE))</f>
        <v/>
      </c>
      <c r="G2437" s="189"/>
      <c r="H2437" s="189"/>
      <c r="I2437" s="189"/>
      <c r="J2437" s="189"/>
      <c r="K2437" s="189"/>
      <c r="L2437" s="189"/>
      <c r="M2437" s="189"/>
      <c r="N2437" s="189"/>
      <c r="O2437" s="211"/>
      <c r="P2437" s="210"/>
    </row>
    <row r="2438" spans="2:16" s="191" customFormat="1" ht="15.75" x14ac:dyDescent="0.25">
      <c r="B2438" s="189"/>
      <c r="C2438" s="190"/>
      <c r="D2438" s="190" t="str">
        <f t="shared" si="76"/>
        <v/>
      </c>
      <c r="E2438" s="189" t="str">
        <f t="shared" si="77"/>
        <v/>
      </c>
      <c r="F2438" s="189" t="str">
        <f>IF(ISNA(VLOOKUP(D2438,'Standard Smelter Names'!$B$3:$E$187,4,FALSE)),"",VLOOKUP(D2438,'Standard Smelter Names'!$B$3:$E$187,4,FALSE))</f>
        <v/>
      </c>
      <c r="G2438" s="189"/>
      <c r="H2438" s="189"/>
      <c r="I2438" s="189"/>
      <c r="J2438" s="189"/>
      <c r="K2438" s="189"/>
      <c r="L2438" s="189"/>
      <c r="M2438" s="189"/>
      <c r="N2438" s="189"/>
      <c r="O2438" s="211"/>
      <c r="P2438" s="210"/>
    </row>
    <row r="2439" spans="2:16" s="191" customFormat="1" ht="15.75" x14ac:dyDescent="0.25">
      <c r="B2439" s="189"/>
      <c r="C2439" s="190"/>
      <c r="D2439" s="190" t="str">
        <f t="shared" si="76"/>
        <v/>
      </c>
      <c r="E2439" s="189" t="str">
        <f t="shared" si="77"/>
        <v/>
      </c>
      <c r="F2439" s="189" t="str">
        <f>IF(ISNA(VLOOKUP(D2439,'Standard Smelter Names'!$B$3:$E$187,4,FALSE)),"",VLOOKUP(D2439,'Standard Smelter Names'!$B$3:$E$187,4,FALSE))</f>
        <v/>
      </c>
      <c r="G2439" s="189"/>
      <c r="H2439" s="189"/>
      <c r="I2439" s="189"/>
      <c r="J2439" s="189"/>
      <c r="K2439" s="189"/>
      <c r="L2439" s="189"/>
      <c r="M2439" s="189"/>
      <c r="N2439" s="189"/>
      <c r="O2439" s="211"/>
      <c r="P2439" s="210"/>
    </row>
    <row r="2440" spans="2:16" s="191" customFormat="1" ht="15.75" x14ac:dyDescent="0.25">
      <c r="B2440" s="189"/>
      <c r="C2440" s="190"/>
      <c r="D2440" s="190" t="str">
        <f t="shared" si="76"/>
        <v/>
      </c>
      <c r="E2440" s="189" t="str">
        <f t="shared" si="77"/>
        <v/>
      </c>
      <c r="F2440" s="189" t="str">
        <f>IF(ISNA(VLOOKUP(D2440,'Standard Smelter Names'!$B$3:$E$187,4,FALSE)),"",VLOOKUP(D2440,'Standard Smelter Names'!$B$3:$E$187,4,FALSE))</f>
        <v/>
      </c>
      <c r="G2440" s="189"/>
      <c r="H2440" s="189"/>
      <c r="I2440" s="189"/>
      <c r="J2440" s="189"/>
      <c r="K2440" s="189"/>
      <c r="L2440" s="189"/>
      <c r="M2440" s="189"/>
      <c r="N2440" s="189"/>
      <c r="O2440" s="211"/>
      <c r="P2440" s="210"/>
    </row>
    <row r="2441" spans="2:16" s="191" customFormat="1" ht="15.75" x14ac:dyDescent="0.25">
      <c r="B2441" s="189"/>
      <c r="C2441" s="190"/>
      <c r="D2441" s="190" t="str">
        <f t="shared" si="76"/>
        <v/>
      </c>
      <c r="E2441" s="189" t="str">
        <f t="shared" si="77"/>
        <v/>
      </c>
      <c r="F2441" s="189" t="str">
        <f>IF(ISNA(VLOOKUP(D2441,'Standard Smelter Names'!$B$3:$E$187,4,FALSE)),"",VLOOKUP(D2441,'Standard Smelter Names'!$B$3:$E$187,4,FALSE))</f>
        <v/>
      </c>
      <c r="G2441" s="189"/>
      <c r="H2441" s="189"/>
      <c r="I2441" s="189"/>
      <c r="J2441" s="189"/>
      <c r="K2441" s="189"/>
      <c r="L2441" s="189"/>
      <c r="M2441" s="189"/>
      <c r="N2441" s="189"/>
      <c r="O2441" s="211"/>
      <c r="P2441" s="210"/>
    </row>
    <row r="2442" spans="2:16" s="191" customFormat="1" ht="15.75" x14ac:dyDescent="0.25">
      <c r="B2442" s="189"/>
      <c r="C2442" s="190"/>
      <c r="D2442" s="190" t="str">
        <f t="shared" si="76"/>
        <v/>
      </c>
      <c r="E2442" s="189" t="str">
        <f t="shared" si="77"/>
        <v/>
      </c>
      <c r="F2442" s="189" t="str">
        <f>IF(ISNA(VLOOKUP(D2442,'Standard Smelter Names'!$B$3:$E$187,4,FALSE)),"",VLOOKUP(D2442,'Standard Smelter Names'!$B$3:$E$187,4,FALSE))</f>
        <v/>
      </c>
      <c r="G2442" s="189"/>
      <c r="H2442" s="189"/>
      <c r="I2442" s="189"/>
      <c r="J2442" s="189"/>
      <c r="K2442" s="189"/>
      <c r="L2442" s="189"/>
      <c r="M2442" s="189"/>
      <c r="N2442" s="189"/>
      <c r="O2442" s="211"/>
      <c r="P2442" s="210"/>
    </row>
    <row r="2443" spans="2:16" s="191" customFormat="1" ht="15.75" x14ac:dyDescent="0.25">
      <c r="B2443" s="189"/>
      <c r="C2443" s="190"/>
      <c r="D2443" s="190" t="str">
        <f t="shared" si="76"/>
        <v/>
      </c>
      <c r="E2443" s="189" t="str">
        <f t="shared" si="77"/>
        <v/>
      </c>
      <c r="F2443" s="189" t="str">
        <f>IF(ISNA(VLOOKUP(D2443,'Standard Smelter Names'!$B$3:$E$187,4,FALSE)),"",VLOOKUP(D2443,'Standard Smelter Names'!$B$3:$E$187,4,FALSE))</f>
        <v/>
      </c>
      <c r="G2443" s="189"/>
      <c r="H2443" s="189"/>
      <c r="I2443" s="189"/>
      <c r="J2443" s="189"/>
      <c r="K2443" s="189"/>
      <c r="L2443" s="189"/>
      <c r="M2443" s="189"/>
      <c r="N2443" s="189"/>
      <c r="O2443" s="211"/>
      <c r="P2443" s="210"/>
    </row>
    <row r="2444" spans="2:16" s="191" customFormat="1" ht="15.75" x14ac:dyDescent="0.25">
      <c r="B2444" s="189"/>
      <c r="C2444" s="190"/>
      <c r="D2444" s="190" t="str">
        <f t="shared" si="76"/>
        <v/>
      </c>
      <c r="E2444" s="189" t="str">
        <f t="shared" si="77"/>
        <v/>
      </c>
      <c r="F2444" s="189" t="str">
        <f>IF(ISNA(VLOOKUP(D2444,'Standard Smelter Names'!$B$3:$E$187,4,FALSE)),"",VLOOKUP(D2444,'Standard Smelter Names'!$B$3:$E$187,4,FALSE))</f>
        <v/>
      </c>
      <c r="G2444" s="189"/>
      <c r="H2444" s="189"/>
      <c r="I2444" s="189"/>
      <c r="J2444" s="189"/>
      <c r="K2444" s="189"/>
      <c r="L2444" s="189"/>
      <c r="M2444" s="189"/>
      <c r="N2444" s="189"/>
      <c r="O2444" s="211"/>
      <c r="P2444" s="210"/>
    </row>
    <row r="2445" spans="2:16" s="191" customFormat="1" ht="15.75" x14ac:dyDescent="0.25">
      <c r="B2445" s="189"/>
      <c r="C2445" s="190"/>
      <c r="D2445" s="190" t="str">
        <f t="shared" si="76"/>
        <v/>
      </c>
      <c r="E2445" s="189" t="str">
        <f t="shared" si="77"/>
        <v/>
      </c>
      <c r="F2445" s="189" t="str">
        <f>IF(ISNA(VLOOKUP(D2445,'Standard Smelter Names'!$B$3:$E$187,4,FALSE)),"",VLOOKUP(D2445,'Standard Smelter Names'!$B$3:$E$187,4,FALSE))</f>
        <v/>
      </c>
      <c r="G2445" s="189"/>
      <c r="H2445" s="189"/>
      <c r="I2445" s="189"/>
      <c r="J2445" s="189"/>
      <c r="K2445" s="189"/>
      <c r="L2445" s="189"/>
      <c r="M2445" s="189"/>
      <c r="N2445" s="189"/>
      <c r="O2445" s="211"/>
      <c r="P2445" s="210"/>
    </row>
    <row r="2446" spans="2:16" s="191" customFormat="1" ht="15.75" x14ac:dyDescent="0.25">
      <c r="B2446" s="189"/>
      <c r="C2446" s="190"/>
      <c r="D2446" s="190" t="str">
        <f t="shared" si="76"/>
        <v/>
      </c>
      <c r="E2446" s="189" t="str">
        <f t="shared" si="77"/>
        <v/>
      </c>
      <c r="F2446" s="189" t="str">
        <f>IF(ISNA(VLOOKUP(D2446,'Standard Smelter Names'!$B$3:$E$187,4,FALSE)),"",VLOOKUP(D2446,'Standard Smelter Names'!$B$3:$E$187,4,FALSE))</f>
        <v/>
      </c>
      <c r="G2446" s="189"/>
      <c r="H2446" s="189"/>
      <c r="I2446" s="189"/>
      <c r="J2446" s="189"/>
      <c r="K2446" s="189"/>
      <c r="L2446" s="189"/>
      <c r="M2446" s="189"/>
      <c r="N2446" s="189"/>
      <c r="O2446" s="211"/>
      <c r="P2446" s="210"/>
    </row>
    <row r="2447" spans="2:16" s="191" customFormat="1" ht="15.75" x14ac:dyDescent="0.25">
      <c r="B2447" s="189"/>
      <c r="C2447" s="190"/>
      <c r="D2447" s="190" t="str">
        <f t="shared" si="76"/>
        <v/>
      </c>
      <c r="E2447" s="189" t="str">
        <f t="shared" si="77"/>
        <v/>
      </c>
      <c r="F2447" s="189" t="str">
        <f>IF(ISNA(VLOOKUP(D2447,'Standard Smelter Names'!$B$3:$E$187,4,FALSE)),"",VLOOKUP(D2447,'Standard Smelter Names'!$B$3:$E$187,4,FALSE))</f>
        <v/>
      </c>
      <c r="G2447" s="189"/>
      <c r="H2447" s="189"/>
      <c r="I2447" s="189"/>
      <c r="J2447" s="189"/>
      <c r="K2447" s="189"/>
      <c r="L2447" s="189"/>
      <c r="M2447" s="189"/>
      <c r="N2447" s="189"/>
      <c r="O2447" s="211"/>
      <c r="P2447" s="210"/>
    </row>
    <row r="2448" spans="2:16" s="191" customFormat="1" ht="15.75" x14ac:dyDescent="0.25">
      <c r="B2448" s="189"/>
      <c r="C2448" s="190"/>
      <c r="D2448" s="190" t="str">
        <f t="shared" si="76"/>
        <v/>
      </c>
      <c r="E2448" s="189" t="str">
        <f t="shared" si="77"/>
        <v/>
      </c>
      <c r="F2448" s="189" t="str">
        <f>IF(ISNA(VLOOKUP(D2448,'Standard Smelter Names'!$B$3:$E$187,4,FALSE)),"",VLOOKUP(D2448,'Standard Smelter Names'!$B$3:$E$187,4,FALSE))</f>
        <v/>
      </c>
      <c r="G2448" s="189"/>
      <c r="H2448" s="189"/>
      <c r="I2448" s="189"/>
      <c r="J2448" s="189"/>
      <c r="K2448" s="189"/>
      <c r="L2448" s="189"/>
      <c r="M2448" s="189"/>
      <c r="N2448" s="189"/>
      <c r="O2448" s="211"/>
      <c r="P2448" s="210"/>
    </row>
    <row r="2449" spans="2:16" s="191" customFormat="1" ht="15.75" x14ac:dyDescent="0.25">
      <c r="B2449" s="189"/>
      <c r="C2449" s="190"/>
      <c r="D2449" s="190" t="str">
        <f t="shared" si="76"/>
        <v/>
      </c>
      <c r="E2449" s="189" t="str">
        <f t="shared" si="77"/>
        <v/>
      </c>
      <c r="F2449" s="189" t="str">
        <f>IF(ISNA(VLOOKUP(D2449,'Standard Smelter Names'!$B$3:$E$187,4,FALSE)),"",VLOOKUP(D2449,'Standard Smelter Names'!$B$3:$E$187,4,FALSE))</f>
        <v/>
      </c>
      <c r="G2449" s="189"/>
      <c r="H2449" s="189"/>
      <c r="I2449" s="189"/>
      <c r="J2449" s="189"/>
      <c r="K2449" s="189"/>
      <c r="L2449" s="189"/>
      <c r="M2449" s="189"/>
      <c r="N2449" s="189"/>
      <c r="O2449" s="211"/>
      <c r="P2449" s="210"/>
    </row>
    <row r="2450" spans="2:16" s="191" customFormat="1" ht="15.75" x14ac:dyDescent="0.25">
      <c r="B2450" s="189"/>
      <c r="C2450" s="190"/>
      <c r="D2450" s="190" t="str">
        <f t="shared" si="76"/>
        <v/>
      </c>
      <c r="E2450" s="189" t="str">
        <f t="shared" si="77"/>
        <v/>
      </c>
      <c r="F2450" s="189" t="str">
        <f>IF(ISNA(VLOOKUP(D2450,'Standard Smelter Names'!$B$3:$E$187,4,FALSE)),"",VLOOKUP(D2450,'Standard Smelter Names'!$B$3:$E$187,4,FALSE))</f>
        <v/>
      </c>
      <c r="G2450" s="189"/>
      <c r="H2450" s="189"/>
      <c r="I2450" s="189"/>
      <c r="J2450" s="189"/>
      <c r="K2450" s="189"/>
      <c r="L2450" s="189"/>
      <c r="M2450" s="189"/>
      <c r="N2450" s="189"/>
      <c r="O2450" s="211"/>
      <c r="P2450" s="210"/>
    </row>
    <row r="2451" spans="2:16" s="191" customFormat="1" ht="15.75" x14ac:dyDescent="0.25">
      <c r="B2451" s="189"/>
      <c r="C2451" s="190"/>
      <c r="D2451" s="190" t="str">
        <f t="shared" si="76"/>
        <v/>
      </c>
      <c r="E2451" s="189" t="str">
        <f t="shared" si="77"/>
        <v/>
      </c>
      <c r="F2451" s="189" t="str">
        <f>IF(ISNA(VLOOKUP(D2451,'Standard Smelter Names'!$B$3:$E$187,4,FALSE)),"",VLOOKUP(D2451,'Standard Smelter Names'!$B$3:$E$187,4,FALSE))</f>
        <v/>
      </c>
      <c r="G2451" s="189"/>
      <c r="H2451" s="189"/>
      <c r="I2451" s="189"/>
      <c r="J2451" s="189"/>
      <c r="K2451" s="189"/>
      <c r="L2451" s="189"/>
      <c r="M2451" s="189"/>
      <c r="N2451" s="189"/>
      <c r="O2451" s="211"/>
      <c r="P2451" s="210"/>
    </row>
    <row r="2452" spans="2:16" s="191" customFormat="1" ht="15.75" x14ac:dyDescent="0.25">
      <c r="B2452" s="189"/>
      <c r="C2452" s="190"/>
      <c r="D2452" s="190" t="str">
        <f t="shared" si="76"/>
        <v/>
      </c>
      <c r="E2452" s="189" t="str">
        <f t="shared" si="77"/>
        <v/>
      </c>
      <c r="F2452" s="189" t="str">
        <f>IF(ISNA(VLOOKUP(D2452,'Standard Smelter Names'!$B$3:$E$187,4,FALSE)),"",VLOOKUP(D2452,'Standard Smelter Names'!$B$3:$E$187,4,FALSE))</f>
        <v/>
      </c>
      <c r="G2452" s="189"/>
      <c r="H2452" s="189"/>
      <c r="I2452" s="189"/>
      <c r="J2452" s="189"/>
      <c r="K2452" s="189"/>
      <c r="L2452" s="189"/>
      <c r="M2452" s="189"/>
      <c r="N2452" s="189"/>
      <c r="O2452" s="211"/>
      <c r="P2452" s="210"/>
    </row>
    <row r="2453" spans="2:16" s="191" customFormat="1" ht="15.75" x14ac:dyDescent="0.25">
      <c r="B2453" s="189"/>
      <c r="C2453" s="190"/>
      <c r="D2453" s="190" t="str">
        <f t="shared" si="76"/>
        <v/>
      </c>
      <c r="E2453" s="189" t="str">
        <f t="shared" si="77"/>
        <v/>
      </c>
      <c r="F2453" s="189" t="str">
        <f>IF(ISNA(VLOOKUP(D2453,'Standard Smelter Names'!$B$3:$E$187,4,FALSE)),"",VLOOKUP(D2453,'Standard Smelter Names'!$B$3:$E$187,4,FALSE))</f>
        <v/>
      </c>
      <c r="G2453" s="189"/>
      <c r="H2453" s="189"/>
      <c r="I2453" s="189"/>
      <c r="J2453" s="189"/>
      <c r="K2453" s="189"/>
      <c r="L2453" s="189"/>
      <c r="M2453" s="189"/>
      <c r="N2453" s="189"/>
      <c r="O2453" s="211"/>
      <c r="P2453" s="210"/>
    </row>
    <row r="2454" spans="2:16" s="191" customFormat="1" ht="15.75" x14ac:dyDescent="0.25">
      <c r="B2454" s="189"/>
      <c r="C2454" s="190"/>
      <c r="D2454" s="190" t="str">
        <f t="shared" si="76"/>
        <v/>
      </c>
      <c r="E2454" s="189" t="str">
        <f t="shared" si="77"/>
        <v/>
      </c>
      <c r="F2454" s="189" t="str">
        <f>IF(ISNA(VLOOKUP(D2454,'Standard Smelter Names'!$B$3:$E$187,4,FALSE)),"",VLOOKUP(D2454,'Standard Smelter Names'!$B$3:$E$187,4,FALSE))</f>
        <v/>
      </c>
      <c r="G2454" s="189"/>
      <c r="H2454" s="189"/>
      <c r="I2454" s="189"/>
      <c r="J2454" s="189"/>
      <c r="K2454" s="189"/>
      <c r="L2454" s="189"/>
      <c r="M2454" s="189"/>
      <c r="N2454" s="189"/>
      <c r="O2454" s="211"/>
      <c r="P2454" s="210"/>
    </row>
    <row r="2455" spans="2:16" s="191" customFormat="1" ht="15.75" x14ac:dyDescent="0.25">
      <c r="B2455" s="189"/>
      <c r="C2455" s="190"/>
      <c r="D2455" s="190" t="str">
        <f t="shared" si="76"/>
        <v/>
      </c>
      <c r="E2455" s="189" t="str">
        <f t="shared" si="77"/>
        <v/>
      </c>
      <c r="F2455" s="189" t="str">
        <f>IF(ISNA(VLOOKUP(D2455,'Standard Smelter Names'!$B$3:$E$187,4,FALSE)),"",VLOOKUP(D2455,'Standard Smelter Names'!$B$3:$E$187,4,FALSE))</f>
        <v/>
      </c>
      <c r="G2455" s="189"/>
      <c r="H2455" s="189"/>
      <c r="I2455" s="189"/>
      <c r="J2455" s="189"/>
      <c r="K2455" s="189"/>
      <c r="L2455" s="189"/>
      <c r="M2455" s="189"/>
      <c r="N2455" s="189"/>
      <c r="O2455" s="211"/>
      <c r="P2455" s="210"/>
    </row>
    <row r="2456" spans="2:16" s="191" customFormat="1" ht="15.75" x14ac:dyDescent="0.25">
      <c r="B2456" s="189"/>
      <c r="C2456" s="190"/>
      <c r="D2456" s="190" t="str">
        <f t="shared" si="76"/>
        <v/>
      </c>
      <c r="E2456" s="189" t="str">
        <f t="shared" si="77"/>
        <v/>
      </c>
      <c r="F2456" s="189" t="str">
        <f>IF(ISNA(VLOOKUP(D2456,'Standard Smelter Names'!$B$3:$E$187,4,FALSE)),"",VLOOKUP(D2456,'Standard Smelter Names'!$B$3:$E$187,4,FALSE))</f>
        <v/>
      </c>
      <c r="G2456" s="189"/>
      <c r="H2456" s="189"/>
      <c r="I2456" s="189"/>
      <c r="J2456" s="189"/>
      <c r="K2456" s="189"/>
      <c r="L2456" s="189"/>
      <c r="M2456" s="189"/>
      <c r="N2456" s="189"/>
      <c r="O2456" s="211"/>
      <c r="P2456" s="210"/>
    </row>
    <row r="2457" spans="2:16" s="191" customFormat="1" ht="15.75" x14ac:dyDescent="0.25">
      <c r="B2457" s="189"/>
      <c r="C2457" s="190"/>
      <c r="D2457" s="190" t="str">
        <f t="shared" si="76"/>
        <v/>
      </c>
      <c r="E2457" s="189" t="str">
        <f t="shared" si="77"/>
        <v/>
      </c>
      <c r="F2457" s="189" t="str">
        <f>IF(ISNA(VLOOKUP(D2457,'Standard Smelter Names'!$B$3:$E$187,4,FALSE)),"",VLOOKUP(D2457,'Standard Smelter Names'!$B$3:$E$187,4,FALSE))</f>
        <v/>
      </c>
      <c r="G2457" s="189"/>
      <c r="H2457" s="189"/>
      <c r="I2457" s="189"/>
      <c r="J2457" s="189"/>
      <c r="K2457" s="189"/>
      <c r="L2457" s="189"/>
      <c r="M2457" s="189"/>
      <c r="N2457" s="189"/>
      <c r="O2457" s="211"/>
      <c r="P2457" s="210"/>
    </row>
    <row r="2458" spans="2:16" s="191" customFormat="1" ht="15.75" x14ac:dyDescent="0.25">
      <c r="B2458" s="189"/>
      <c r="C2458" s="190"/>
      <c r="D2458" s="190" t="str">
        <f t="shared" si="76"/>
        <v/>
      </c>
      <c r="E2458" s="189" t="str">
        <f t="shared" si="77"/>
        <v/>
      </c>
      <c r="F2458" s="189" t="str">
        <f>IF(ISNA(VLOOKUP(D2458,'Standard Smelter Names'!$B$3:$E$187,4,FALSE)),"",VLOOKUP(D2458,'Standard Smelter Names'!$B$3:$E$187,4,FALSE))</f>
        <v/>
      </c>
      <c r="G2458" s="189"/>
      <c r="H2458" s="189"/>
      <c r="I2458" s="189"/>
      <c r="J2458" s="189"/>
      <c r="K2458" s="189"/>
      <c r="L2458" s="189"/>
      <c r="M2458" s="189"/>
      <c r="N2458" s="189"/>
      <c r="O2458" s="211"/>
      <c r="P2458" s="210"/>
    </row>
    <row r="2459" spans="2:16" s="191" customFormat="1" ht="15.75" x14ac:dyDescent="0.25">
      <c r="B2459" s="189"/>
      <c r="C2459" s="190"/>
      <c r="D2459" s="190" t="str">
        <f t="shared" si="76"/>
        <v/>
      </c>
      <c r="E2459" s="189" t="str">
        <f t="shared" si="77"/>
        <v/>
      </c>
      <c r="F2459" s="189" t="str">
        <f>IF(ISNA(VLOOKUP(D2459,'Standard Smelter Names'!$B$3:$E$187,4,FALSE)),"",VLOOKUP(D2459,'Standard Smelter Names'!$B$3:$E$187,4,FALSE))</f>
        <v/>
      </c>
      <c r="G2459" s="189"/>
      <c r="H2459" s="189"/>
      <c r="I2459" s="189"/>
      <c r="J2459" s="189"/>
      <c r="K2459" s="189"/>
      <c r="L2459" s="189"/>
      <c r="M2459" s="189"/>
      <c r="N2459" s="189"/>
      <c r="O2459" s="211"/>
      <c r="P2459" s="210"/>
    </row>
    <row r="2460" spans="2:16" s="191" customFormat="1" ht="15.75" x14ac:dyDescent="0.25">
      <c r="B2460" s="189"/>
      <c r="C2460" s="190"/>
      <c r="D2460" s="190" t="str">
        <f t="shared" si="76"/>
        <v/>
      </c>
      <c r="E2460" s="189" t="str">
        <f t="shared" si="77"/>
        <v/>
      </c>
      <c r="F2460" s="189" t="str">
        <f>IF(ISNA(VLOOKUP(D2460,'Standard Smelter Names'!$B$3:$E$187,4,FALSE)),"",VLOOKUP(D2460,'Standard Smelter Names'!$B$3:$E$187,4,FALSE))</f>
        <v/>
      </c>
      <c r="G2460" s="189"/>
      <c r="H2460" s="189"/>
      <c r="I2460" s="189"/>
      <c r="J2460" s="189"/>
      <c r="K2460" s="189"/>
      <c r="L2460" s="189"/>
      <c r="M2460" s="189"/>
      <c r="N2460" s="189"/>
      <c r="O2460" s="211"/>
      <c r="P2460" s="210"/>
    </row>
    <row r="2461" spans="2:16" s="191" customFormat="1" ht="15.75" x14ac:dyDescent="0.25">
      <c r="B2461" s="189"/>
      <c r="C2461" s="190"/>
      <c r="D2461" s="190" t="str">
        <f t="shared" si="76"/>
        <v/>
      </c>
      <c r="E2461" s="189" t="str">
        <f t="shared" si="77"/>
        <v/>
      </c>
      <c r="F2461" s="189" t="str">
        <f>IF(ISNA(VLOOKUP(D2461,'Standard Smelter Names'!$B$3:$E$187,4,FALSE)),"",VLOOKUP(D2461,'Standard Smelter Names'!$B$3:$E$187,4,FALSE))</f>
        <v/>
      </c>
      <c r="G2461" s="189"/>
      <c r="H2461" s="189"/>
      <c r="I2461" s="189"/>
      <c r="J2461" s="189"/>
      <c r="K2461" s="189"/>
      <c r="L2461" s="189"/>
      <c r="M2461" s="189"/>
      <c r="N2461" s="189"/>
      <c r="O2461" s="211"/>
      <c r="P2461" s="210"/>
    </row>
    <row r="2462" spans="2:16" s="191" customFormat="1" ht="15.75" x14ac:dyDescent="0.25">
      <c r="B2462" s="189"/>
      <c r="C2462" s="190"/>
      <c r="D2462" s="190" t="str">
        <f t="shared" si="76"/>
        <v/>
      </c>
      <c r="E2462" s="189" t="str">
        <f t="shared" si="77"/>
        <v/>
      </c>
      <c r="F2462" s="189" t="str">
        <f>IF(ISNA(VLOOKUP(D2462,'Standard Smelter Names'!$B$3:$E$187,4,FALSE)),"",VLOOKUP(D2462,'Standard Smelter Names'!$B$3:$E$187,4,FALSE))</f>
        <v/>
      </c>
      <c r="G2462" s="189"/>
      <c r="H2462" s="189"/>
      <c r="I2462" s="189"/>
      <c r="J2462" s="189"/>
      <c r="K2462" s="189"/>
      <c r="L2462" s="189"/>
      <c r="M2462" s="189"/>
      <c r="N2462" s="189"/>
      <c r="O2462" s="211"/>
      <c r="P2462" s="210"/>
    </row>
    <row r="2463" spans="2:16" s="191" customFormat="1" ht="15.75" x14ac:dyDescent="0.25">
      <c r="B2463" s="189"/>
      <c r="C2463" s="190"/>
      <c r="D2463" s="190" t="str">
        <f t="shared" si="76"/>
        <v/>
      </c>
      <c r="E2463" s="189" t="str">
        <f t="shared" si="77"/>
        <v/>
      </c>
      <c r="F2463" s="189" t="str">
        <f>IF(ISNA(VLOOKUP(D2463,'Standard Smelter Names'!$B$3:$E$187,4,FALSE)),"",VLOOKUP(D2463,'Standard Smelter Names'!$B$3:$E$187,4,FALSE))</f>
        <v/>
      </c>
      <c r="G2463" s="189"/>
      <c r="H2463" s="189"/>
      <c r="I2463" s="189"/>
      <c r="J2463" s="189"/>
      <c r="K2463" s="189"/>
      <c r="L2463" s="189"/>
      <c r="M2463" s="189"/>
      <c r="N2463" s="189"/>
      <c r="O2463" s="211"/>
      <c r="P2463" s="210"/>
    </row>
    <row r="2464" spans="2:16" s="191" customFormat="1" ht="15.75" x14ac:dyDescent="0.25">
      <c r="B2464" s="189"/>
      <c r="C2464" s="190"/>
      <c r="D2464" s="190" t="str">
        <f t="shared" si="76"/>
        <v/>
      </c>
      <c r="E2464" s="189" t="str">
        <f t="shared" si="77"/>
        <v/>
      </c>
      <c r="F2464" s="189" t="str">
        <f>IF(ISNA(VLOOKUP(D2464,'Standard Smelter Names'!$B$3:$E$187,4,FALSE)),"",VLOOKUP(D2464,'Standard Smelter Names'!$B$3:$E$187,4,FALSE))</f>
        <v/>
      </c>
      <c r="G2464" s="189"/>
      <c r="H2464" s="189"/>
      <c r="I2464" s="189"/>
      <c r="J2464" s="189"/>
      <c r="K2464" s="189"/>
      <c r="L2464" s="189"/>
      <c r="M2464" s="189"/>
      <c r="N2464" s="189"/>
      <c r="O2464" s="211"/>
      <c r="P2464" s="210"/>
    </row>
    <row r="2465" spans="2:16" s="191" customFormat="1" ht="15.75" x14ac:dyDescent="0.25">
      <c r="B2465" s="189"/>
      <c r="C2465" s="190"/>
      <c r="D2465" s="190" t="str">
        <f t="shared" si="76"/>
        <v/>
      </c>
      <c r="E2465" s="189" t="str">
        <f t="shared" si="77"/>
        <v/>
      </c>
      <c r="F2465" s="189" t="str">
        <f>IF(ISNA(VLOOKUP(D2465,'Standard Smelter Names'!$B$3:$E$187,4,FALSE)),"",VLOOKUP(D2465,'Standard Smelter Names'!$B$3:$E$187,4,FALSE))</f>
        <v/>
      </c>
      <c r="G2465" s="189"/>
      <c r="H2465" s="189"/>
      <c r="I2465" s="189"/>
      <c r="J2465" s="189"/>
      <c r="K2465" s="189"/>
      <c r="L2465" s="189"/>
      <c r="M2465" s="189"/>
      <c r="N2465" s="189"/>
      <c r="O2465" s="211"/>
      <c r="P2465" s="210"/>
    </row>
    <row r="2466" spans="2:16" s="191" customFormat="1" ht="15.75" x14ac:dyDescent="0.25">
      <c r="B2466" s="189"/>
      <c r="C2466" s="190"/>
      <c r="D2466" s="190" t="str">
        <f t="shared" si="76"/>
        <v/>
      </c>
      <c r="E2466" s="189" t="str">
        <f t="shared" si="77"/>
        <v/>
      </c>
      <c r="F2466" s="189" t="str">
        <f>IF(ISNA(VLOOKUP(D2466,'Standard Smelter Names'!$B$3:$E$187,4,FALSE)),"",VLOOKUP(D2466,'Standard Smelter Names'!$B$3:$E$187,4,FALSE))</f>
        <v/>
      </c>
      <c r="G2466" s="189"/>
      <c r="H2466" s="189"/>
      <c r="I2466" s="189"/>
      <c r="J2466" s="189"/>
      <c r="K2466" s="189"/>
      <c r="L2466" s="189"/>
      <c r="M2466" s="189"/>
      <c r="N2466" s="189"/>
      <c r="O2466" s="211"/>
      <c r="P2466" s="210"/>
    </row>
    <row r="2467" spans="2:16" s="191" customFormat="1" ht="15.75" x14ac:dyDescent="0.25">
      <c r="B2467" s="189"/>
      <c r="C2467" s="190"/>
      <c r="D2467" s="190" t="str">
        <f t="shared" si="76"/>
        <v/>
      </c>
      <c r="E2467" s="189" t="str">
        <f t="shared" si="77"/>
        <v/>
      </c>
      <c r="F2467" s="189" t="str">
        <f>IF(ISNA(VLOOKUP(D2467,'Standard Smelter Names'!$B$3:$E$187,4,FALSE)),"",VLOOKUP(D2467,'Standard Smelter Names'!$B$3:$E$187,4,FALSE))</f>
        <v/>
      </c>
      <c r="G2467" s="189"/>
      <c r="H2467" s="189"/>
      <c r="I2467" s="189"/>
      <c r="J2467" s="189"/>
      <c r="K2467" s="189"/>
      <c r="L2467" s="189"/>
      <c r="M2467" s="189"/>
      <c r="N2467" s="189"/>
      <c r="O2467" s="211"/>
      <c r="P2467" s="210"/>
    </row>
    <row r="2468" spans="2:16" s="191" customFormat="1" ht="15.75" x14ac:dyDescent="0.25">
      <c r="B2468" s="189"/>
      <c r="C2468" s="190"/>
      <c r="D2468" s="190" t="str">
        <f t="shared" si="76"/>
        <v/>
      </c>
      <c r="E2468" s="189" t="str">
        <f t="shared" si="77"/>
        <v/>
      </c>
      <c r="F2468" s="189" t="str">
        <f>IF(ISNA(VLOOKUP(D2468,'Standard Smelter Names'!$B$3:$E$187,4,FALSE)),"",VLOOKUP(D2468,'Standard Smelter Names'!$B$3:$E$187,4,FALSE))</f>
        <v/>
      </c>
      <c r="G2468" s="189"/>
      <c r="H2468" s="189"/>
      <c r="I2468" s="189"/>
      <c r="J2468" s="189"/>
      <c r="K2468" s="189"/>
      <c r="L2468" s="189"/>
      <c r="M2468" s="189"/>
      <c r="N2468" s="189"/>
      <c r="O2468" s="211"/>
      <c r="P2468" s="210"/>
    </row>
    <row r="2469" spans="2:16" s="191" customFormat="1" ht="15.75" x14ac:dyDescent="0.25">
      <c r="B2469" s="189"/>
      <c r="C2469" s="190"/>
      <c r="D2469" s="190" t="str">
        <f t="shared" si="76"/>
        <v/>
      </c>
      <c r="E2469" s="189" t="str">
        <f t="shared" si="77"/>
        <v/>
      </c>
      <c r="F2469" s="189" t="str">
        <f>IF(ISNA(VLOOKUP(D2469,'Standard Smelter Names'!$B$3:$E$187,4,FALSE)),"",VLOOKUP(D2469,'Standard Smelter Names'!$B$3:$E$187,4,FALSE))</f>
        <v/>
      </c>
      <c r="G2469" s="189"/>
      <c r="H2469" s="189"/>
      <c r="I2469" s="189"/>
      <c r="J2469" s="189"/>
      <c r="K2469" s="189"/>
      <c r="L2469" s="189"/>
      <c r="M2469" s="189"/>
      <c r="N2469" s="189"/>
      <c r="O2469" s="211"/>
      <c r="P2469" s="210"/>
    </row>
    <row r="2470" spans="2:16" s="191" customFormat="1" ht="15.75" x14ac:dyDescent="0.25">
      <c r="B2470" s="189"/>
      <c r="C2470" s="190"/>
      <c r="D2470" s="190" t="str">
        <f t="shared" si="76"/>
        <v/>
      </c>
      <c r="E2470" s="189" t="str">
        <f t="shared" si="77"/>
        <v/>
      </c>
      <c r="F2470" s="189" t="str">
        <f>IF(ISNA(VLOOKUP(D2470,'Standard Smelter Names'!$B$3:$E$187,4,FALSE)),"",VLOOKUP(D2470,'Standard Smelter Names'!$B$3:$E$187,4,FALSE))</f>
        <v/>
      </c>
      <c r="G2470" s="189"/>
      <c r="H2470" s="189"/>
      <c r="I2470" s="189"/>
      <c r="J2470" s="189"/>
      <c r="K2470" s="189"/>
      <c r="L2470" s="189"/>
      <c r="M2470" s="189"/>
      <c r="N2470" s="189"/>
      <c r="O2470" s="211"/>
      <c r="P2470" s="210"/>
    </row>
    <row r="2471" spans="2:16" s="191" customFormat="1" ht="15.75" x14ac:dyDescent="0.25">
      <c r="B2471" s="189"/>
      <c r="C2471" s="190"/>
      <c r="D2471" s="190" t="str">
        <f t="shared" si="76"/>
        <v/>
      </c>
      <c r="E2471" s="189" t="str">
        <f t="shared" si="77"/>
        <v/>
      </c>
      <c r="F2471" s="189" t="str">
        <f>IF(ISNA(VLOOKUP(D2471,'Standard Smelter Names'!$B$3:$E$187,4,FALSE)),"",VLOOKUP(D2471,'Standard Smelter Names'!$B$3:$E$187,4,FALSE))</f>
        <v/>
      </c>
      <c r="G2471" s="189"/>
      <c r="H2471" s="189"/>
      <c r="I2471" s="189"/>
      <c r="J2471" s="189"/>
      <c r="K2471" s="189"/>
      <c r="L2471" s="189"/>
      <c r="M2471" s="189"/>
      <c r="N2471" s="189"/>
      <c r="O2471" s="211"/>
      <c r="P2471" s="210"/>
    </row>
    <row r="2472" spans="2:16" s="191" customFormat="1" ht="15.75" x14ac:dyDescent="0.25">
      <c r="B2472" s="189"/>
      <c r="C2472" s="190"/>
      <c r="D2472" s="190" t="str">
        <f t="shared" si="76"/>
        <v/>
      </c>
      <c r="E2472" s="189" t="str">
        <f t="shared" si="77"/>
        <v/>
      </c>
      <c r="F2472" s="189" t="str">
        <f>IF(ISNA(VLOOKUP(D2472,'Standard Smelter Names'!$B$3:$E$187,4,FALSE)),"",VLOOKUP(D2472,'Standard Smelter Names'!$B$3:$E$187,4,FALSE))</f>
        <v/>
      </c>
      <c r="G2472" s="189"/>
      <c r="H2472" s="189"/>
      <c r="I2472" s="189"/>
      <c r="J2472" s="189"/>
      <c r="K2472" s="189"/>
      <c r="L2472" s="189"/>
      <c r="M2472" s="189"/>
      <c r="N2472" s="189"/>
      <c r="O2472" s="211"/>
      <c r="P2472" s="210"/>
    </row>
    <row r="2473" spans="2:16" s="191" customFormat="1" ht="15.75" x14ac:dyDescent="0.25">
      <c r="B2473" s="189"/>
      <c r="C2473" s="190"/>
      <c r="D2473" s="190" t="str">
        <f t="shared" si="76"/>
        <v/>
      </c>
      <c r="E2473" s="189" t="str">
        <f t="shared" si="77"/>
        <v/>
      </c>
      <c r="F2473" s="189" t="str">
        <f>IF(ISNA(VLOOKUP(D2473,'Standard Smelter Names'!$B$3:$E$187,4,FALSE)),"",VLOOKUP(D2473,'Standard Smelter Names'!$B$3:$E$187,4,FALSE))</f>
        <v/>
      </c>
      <c r="G2473" s="189"/>
      <c r="H2473" s="189"/>
      <c r="I2473" s="189"/>
      <c r="J2473" s="189"/>
      <c r="K2473" s="189"/>
      <c r="L2473" s="189"/>
      <c r="M2473" s="189"/>
      <c r="N2473" s="189"/>
      <c r="O2473" s="211"/>
      <c r="P2473" s="210"/>
    </row>
    <row r="2474" spans="2:16" s="191" customFormat="1" ht="15.75" x14ac:dyDescent="0.25">
      <c r="B2474" s="189"/>
      <c r="C2474" s="190"/>
      <c r="D2474" s="190" t="str">
        <f t="shared" si="76"/>
        <v/>
      </c>
      <c r="E2474" s="189" t="str">
        <f t="shared" si="77"/>
        <v/>
      </c>
      <c r="F2474" s="189" t="str">
        <f>IF(ISNA(VLOOKUP(D2474,'Standard Smelter Names'!$B$3:$E$187,4,FALSE)),"",VLOOKUP(D2474,'Standard Smelter Names'!$B$3:$E$187,4,FALSE))</f>
        <v/>
      </c>
      <c r="G2474" s="189"/>
      <c r="H2474" s="189"/>
      <c r="I2474" s="189"/>
      <c r="J2474" s="189"/>
      <c r="K2474" s="189"/>
      <c r="L2474" s="189"/>
      <c r="M2474" s="189"/>
      <c r="N2474" s="189"/>
      <c r="O2474" s="211"/>
      <c r="P2474" s="210"/>
    </row>
    <row r="2475" spans="2:16" s="191" customFormat="1" ht="15.75" x14ac:dyDescent="0.25">
      <c r="B2475" s="189"/>
      <c r="C2475" s="190"/>
      <c r="D2475" s="190" t="str">
        <f t="shared" si="76"/>
        <v/>
      </c>
      <c r="E2475" s="189" t="str">
        <f t="shared" si="77"/>
        <v/>
      </c>
      <c r="F2475" s="189" t="str">
        <f>IF(ISNA(VLOOKUP(D2475,'Standard Smelter Names'!$B$3:$E$187,4,FALSE)),"",VLOOKUP(D2475,'Standard Smelter Names'!$B$3:$E$187,4,FALSE))</f>
        <v/>
      </c>
      <c r="G2475" s="189"/>
      <c r="H2475" s="189"/>
      <c r="I2475" s="189"/>
      <c r="J2475" s="189"/>
      <c r="K2475" s="189"/>
      <c r="L2475" s="189"/>
      <c r="M2475" s="189"/>
      <c r="N2475" s="189"/>
      <c r="O2475" s="211"/>
      <c r="P2475" s="210"/>
    </row>
    <row r="2476" spans="2:16" s="191" customFormat="1" ht="15.75" x14ac:dyDescent="0.25">
      <c r="B2476" s="189"/>
      <c r="C2476" s="190"/>
      <c r="D2476" s="190" t="str">
        <f t="shared" si="76"/>
        <v/>
      </c>
      <c r="E2476" s="189" t="str">
        <f t="shared" si="77"/>
        <v/>
      </c>
      <c r="F2476" s="189" t="str">
        <f>IF(ISNA(VLOOKUP(D2476,'Standard Smelter Names'!$B$3:$E$187,4,FALSE)),"",VLOOKUP(D2476,'Standard Smelter Names'!$B$3:$E$187,4,FALSE))</f>
        <v/>
      </c>
      <c r="G2476" s="189"/>
      <c r="H2476" s="189"/>
      <c r="I2476" s="189"/>
      <c r="J2476" s="189"/>
      <c r="K2476" s="189"/>
      <c r="L2476" s="189"/>
      <c r="M2476" s="189"/>
      <c r="N2476" s="189"/>
      <c r="O2476" s="211"/>
      <c r="P2476" s="210"/>
    </row>
    <row r="2477" spans="2:16" s="191" customFormat="1" ht="15.75" x14ac:dyDescent="0.25">
      <c r="B2477" s="189"/>
      <c r="C2477" s="190"/>
      <c r="D2477" s="190" t="str">
        <f t="shared" si="76"/>
        <v/>
      </c>
      <c r="E2477" s="189" t="str">
        <f t="shared" si="77"/>
        <v/>
      </c>
      <c r="F2477" s="189" t="str">
        <f>IF(ISNA(VLOOKUP(D2477,'Standard Smelter Names'!$B$3:$E$187,4,FALSE)),"",VLOOKUP(D2477,'Standard Smelter Names'!$B$3:$E$187,4,FALSE))</f>
        <v/>
      </c>
      <c r="G2477" s="189"/>
      <c r="H2477" s="189"/>
      <c r="I2477" s="189"/>
      <c r="J2477" s="189"/>
      <c r="K2477" s="189"/>
      <c r="L2477" s="189"/>
      <c r="M2477" s="189"/>
      <c r="N2477" s="189"/>
      <c r="O2477" s="211"/>
      <c r="P2477" s="210"/>
    </row>
    <row r="2478" spans="2:16" s="191" customFormat="1" ht="15.75" x14ac:dyDescent="0.25">
      <c r="B2478" s="189"/>
      <c r="C2478" s="190"/>
      <c r="D2478" s="190" t="str">
        <f t="shared" si="76"/>
        <v/>
      </c>
      <c r="E2478" s="189" t="str">
        <f t="shared" si="77"/>
        <v/>
      </c>
      <c r="F2478" s="189" t="str">
        <f>IF(ISNA(VLOOKUP(D2478,'Standard Smelter Names'!$B$3:$E$187,4,FALSE)),"",VLOOKUP(D2478,'Standard Smelter Names'!$B$3:$E$187,4,FALSE))</f>
        <v/>
      </c>
      <c r="G2478" s="189"/>
      <c r="H2478" s="189"/>
      <c r="I2478" s="189"/>
      <c r="J2478" s="189"/>
      <c r="K2478" s="189"/>
      <c r="L2478" s="189"/>
      <c r="M2478" s="189"/>
      <c r="N2478" s="189"/>
      <c r="O2478" s="211"/>
      <c r="P2478" s="210"/>
    </row>
    <row r="2479" spans="2:16" s="191" customFormat="1" ht="15.75" x14ac:dyDescent="0.25">
      <c r="B2479" s="189"/>
      <c r="C2479" s="190"/>
      <c r="D2479" s="190" t="str">
        <f t="shared" si="76"/>
        <v/>
      </c>
      <c r="E2479" s="189" t="str">
        <f t="shared" si="77"/>
        <v/>
      </c>
      <c r="F2479" s="189" t="str">
        <f>IF(ISNA(VLOOKUP(D2479,'Standard Smelter Names'!$B$3:$E$187,4,FALSE)),"",VLOOKUP(D2479,'Standard Smelter Names'!$B$3:$E$187,4,FALSE))</f>
        <v/>
      </c>
      <c r="G2479" s="189"/>
      <c r="H2479" s="189"/>
      <c r="I2479" s="189"/>
      <c r="J2479" s="189"/>
      <c r="K2479" s="189"/>
      <c r="L2479" s="189"/>
      <c r="M2479" s="189"/>
      <c r="N2479" s="189"/>
      <c r="O2479" s="211"/>
      <c r="P2479" s="210"/>
    </row>
    <row r="2480" spans="2:16" s="191" customFormat="1" ht="15.75" x14ac:dyDescent="0.25">
      <c r="B2480" s="189"/>
      <c r="C2480" s="190"/>
      <c r="D2480" s="190" t="str">
        <f t="shared" si="76"/>
        <v/>
      </c>
      <c r="E2480" s="189" t="str">
        <f t="shared" si="77"/>
        <v/>
      </c>
      <c r="F2480" s="189" t="str">
        <f>IF(ISNA(VLOOKUP(D2480,'Standard Smelter Names'!$B$3:$E$187,4,FALSE)),"",VLOOKUP(D2480,'Standard Smelter Names'!$B$3:$E$187,4,FALSE))</f>
        <v/>
      </c>
      <c r="G2480" s="189"/>
      <c r="H2480" s="189"/>
      <c r="I2480" s="189"/>
      <c r="J2480" s="189"/>
      <c r="K2480" s="189"/>
      <c r="L2480" s="189"/>
      <c r="M2480" s="189"/>
      <c r="N2480" s="189"/>
      <c r="O2480" s="211"/>
      <c r="P2480" s="210"/>
    </row>
    <row r="2481" spans="2:16" s="191" customFormat="1" ht="15.75" x14ac:dyDescent="0.25">
      <c r="B2481" s="189"/>
      <c r="C2481" s="190"/>
      <c r="D2481" s="190" t="str">
        <f t="shared" si="76"/>
        <v/>
      </c>
      <c r="E2481" s="189" t="str">
        <f t="shared" si="77"/>
        <v/>
      </c>
      <c r="F2481" s="189" t="str">
        <f>IF(ISNA(VLOOKUP(D2481,'Standard Smelter Names'!$B$3:$E$187,4,FALSE)),"",VLOOKUP(D2481,'Standard Smelter Names'!$B$3:$E$187,4,FALSE))</f>
        <v/>
      </c>
      <c r="G2481" s="189"/>
      <c r="H2481" s="189"/>
      <c r="I2481" s="189"/>
      <c r="J2481" s="189"/>
      <c r="K2481" s="189"/>
      <c r="L2481" s="189"/>
      <c r="M2481" s="189"/>
      <c r="N2481" s="189"/>
      <c r="O2481" s="211"/>
      <c r="P2481" s="210"/>
    </row>
    <row r="2482" spans="2:16" s="191" customFormat="1" ht="15.75" x14ac:dyDescent="0.25">
      <c r="B2482" s="189"/>
      <c r="C2482" s="190"/>
      <c r="D2482" s="190" t="str">
        <f t="shared" si="76"/>
        <v/>
      </c>
      <c r="E2482" s="189" t="str">
        <f t="shared" si="77"/>
        <v/>
      </c>
      <c r="F2482" s="189" t="str">
        <f>IF(ISNA(VLOOKUP(D2482,'Standard Smelter Names'!$B$3:$E$187,4,FALSE)),"",VLOOKUP(D2482,'Standard Smelter Names'!$B$3:$E$187,4,FALSE))</f>
        <v/>
      </c>
      <c r="G2482" s="189"/>
      <c r="H2482" s="189"/>
      <c r="I2482" s="189"/>
      <c r="J2482" s="189"/>
      <c r="K2482" s="189"/>
      <c r="L2482" s="189"/>
      <c r="M2482" s="189"/>
      <c r="N2482" s="189"/>
      <c r="O2482" s="211"/>
      <c r="P2482" s="210"/>
    </row>
    <row r="2483" spans="2:16" s="191" customFormat="1" ht="15.75" x14ac:dyDescent="0.25">
      <c r="B2483" s="189"/>
      <c r="C2483" s="190"/>
      <c r="D2483" s="190" t="str">
        <f t="shared" si="76"/>
        <v/>
      </c>
      <c r="E2483" s="189" t="str">
        <f t="shared" si="77"/>
        <v/>
      </c>
      <c r="F2483" s="189" t="str">
        <f>IF(ISNA(VLOOKUP(D2483,'Standard Smelter Names'!$B$3:$E$187,4,FALSE)),"",VLOOKUP(D2483,'Standard Smelter Names'!$B$3:$E$187,4,FALSE))</f>
        <v/>
      </c>
      <c r="G2483" s="192"/>
      <c r="H2483" s="192"/>
      <c r="I2483" s="189"/>
      <c r="J2483" s="192"/>
      <c r="K2483" s="192"/>
      <c r="L2483" s="192"/>
      <c r="M2483" s="192"/>
      <c r="N2483" s="192"/>
      <c r="O2483" s="212"/>
      <c r="P2483" s="210"/>
    </row>
    <row r="2484" spans="2:16" s="191" customFormat="1" ht="15.75" x14ac:dyDescent="0.25">
      <c r="B2484" s="189"/>
      <c r="C2484" s="190"/>
      <c r="D2484" s="190" t="str">
        <f t="shared" si="76"/>
        <v/>
      </c>
      <c r="E2484" s="189" t="str">
        <f t="shared" si="77"/>
        <v/>
      </c>
      <c r="F2484" s="189" t="str">
        <f>IF(ISNA(VLOOKUP(D2484,'Standard Smelter Names'!$B$3:$E$187,4,FALSE)),"",VLOOKUP(D2484,'Standard Smelter Names'!$B$3:$E$187,4,FALSE))</f>
        <v/>
      </c>
      <c r="G2484" s="193"/>
      <c r="H2484" s="193"/>
      <c r="I2484" s="189"/>
      <c r="J2484" s="193"/>
      <c r="K2484" s="193"/>
      <c r="L2484" s="193"/>
      <c r="M2484" s="193"/>
      <c r="N2484" s="193"/>
      <c r="O2484" s="213"/>
      <c r="P2484" s="210"/>
    </row>
    <row r="2485" spans="2:16" s="191" customFormat="1" ht="15.75" x14ac:dyDescent="0.25">
      <c r="B2485" s="189"/>
      <c r="C2485" s="190"/>
      <c r="D2485" s="190" t="str">
        <f t="shared" si="76"/>
        <v/>
      </c>
      <c r="E2485" s="189" t="str">
        <f t="shared" si="77"/>
        <v/>
      </c>
      <c r="F2485" s="189" t="str">
        <f>IF(ISNA(VLOOKUP(D2485,'Standard Smelter Names'!$B$3:$E$187,4,FALSE)),"",VLOOKUP(D2485,'Standard Smelter Names'!$B$3:$E$187,4,FALSE))</f>
        <v/>
      </c>
      <c r="G2485" s="193"/>
      <c r="H2485" s="193"/>
      <c r="I2485" s="189"/>
      <c r="J2485" s="193"/>
      <c r="K2485" s="193"/>
      <c r="L2485" s="193"/>
      <c r="M2485" s="193"/>
      <c r="N2485" s="193"/>
      <c r="O2485" s="213"/>
      <c r="P2485" s="210"/>
    </row>
    <row r="2486" spans="2:16" s="191" customFormat="1" ht="15.75" x14ac:dyDescent="0.25">
      <c r="B2486" s="189"/>
      <c r="C2486" s="190"/>
      <c r="D2486" s="190" t="str">
        <f t="shared" si="76"/>
        <v/>
      </c>
      <c r="E2486" s="189" t="str">
        <f t="shared" si="77"/>
        <v/>
      </c>
      <c r="F2486" s="189" t="str">
        <f>IF(ISNA(VLOOKUP(D2486,'Standard Smelter Names'!$B$3:$E$187,4,FALSE)),"",VLOOKUP(D2486,'Standard Smelter Names'!$B$3:$E$187,4,FALSE))</f>
        <v/>
      </c>
      <c r="G2486" s="193"/>
      <c r="H2486" s="193"/>
      <c r="I2486" s="189"/>
      <c r="J2486" s="193"/>
      <c r="K2486" s="193"/>
      <c r="L2486" s="193"/>
      <c r="M2486" s="193"/>
      <c r="N2486" s="193"/>
      <c r="O2486" s="213"/>
      <c r="P2486" s="210"/>
    </row>
    <row r="2487" spans="2:16" s="191" customFormat="1" ht="15.75" x14ac:dyDescent="0.25">
      <c r="B2487" s="189"/>
      <c r="C2487" s="190"/>
      <c r="D2487" s="190" t="str">
        <f t="shared" si="76"/>
        <v/>
      </c>
      <c r="E2487" s="189" t="str">
        <f t="shared" si="77"/>
        <v/>
      </c>
      <c r="F2487" s="189" t="str">
        <f>IF(ISNA(VLOOKUP(D2487,'Standard Smelter Names'!$B$3:$E$187,4,FALSE)),"",VLOOKUP(D2487,'Standard Smelter Names'!$B$3:$E$187,4,FALSE))</f>
        <v/>
      </c>
      <c r="G2487" s="193"/>
      <c r="H2487" s="193"/>
      <c r="I2487" s="189"/>
      <c r="J2487" s="193"/>
      <c r="K2487" s="193"/>
      <c r="L2487" s="193"/>
      <c r="M2487" s="193"/>
      <c r="N2487" s="193"/>
      <c r="O2487" s="213"/>
      <c r="P2487" s="210"/>
    </row>
    <row r="2488" spans="2:16" s="191" customFormat="1" ht="15.75" x14ac:dyDescent="0.25">
      <c r="B2488" s="189"/>
      <c r="C2488" s="190"/>
      <c r="D2488" s="190" t="str">
        <f t="shared" si="76"/>
        <v/>
      </c>
      <c r="E2488" s="189" t="str">
        <f t="shared" si="77"/>
        <v/>
      </c>
      <c r="F2488" s="189" t="str">
        <f>IF(ISNA(VLOOKUP(D2488,'Standard Smelter Names'!$B$3:$E$187,4,FALSE)),"",VLOOKUP(D2488,'Standard Smelter Names'!$B$3:$E$187,4,FALSE))</f>
        <v/>
      </c>
      <c r="G2488" s="193"/>
      <c r="H2488" s="193"/>
      <c r="I2488" s="189"/>
      <c r="J2488" s="193"/>
      <c r="K2488" s="193"/>
      <c r="L2488" s="193"/>
      <c r="M2488" s="193"/>
      <c r="N2488" s="193"/>
      <c r="O2488" s="213"/>
      <c r="P2488" s="210"/>
    </row>
    <row r="2489" spans="2:16" s="191" customFormat="1" ht="15.75" x14ac:dyDescent="0.25">
      <c r="B2489" s="189"/>
      <c r="C2489" s="190"/>
      <c r="D2489" s="190" t="str">
        <f t="shared" si="76"/>
        <v/>
      </c>
      <c r="E2489" s="189" t="str">
        <f t="shared" si="77"/>
        <v/>
      </c>
      <c r="F2489" s="189" t="str">
        <f>IF(ISNA(VLOOKUP(D2489,'Standard Smelter Names'!$B$3:$E$187,4,FALSE)),"",VLOOKUP(D2489,'Standard Smelter Names'!$B$3:$E$187,4,FALSE))</f>
        <v/>
      </c>
      <c r="G2489" s="193"/>
      <c r="H2489" s="193"/>
      <c r="I2489" s="189"/>
      <c r="J2489" s="193"/>
      <c r="K2489" s="193"/>
      <c r="L2489" s="193"/>
      <c r="M2489" s="193"/>
      <c r="N2489" s="193"/>
      <c r="O2489" s="213"/>
      <c r="P2489" s="210"/>
    </row>
    <row r="2490" spans="2:16" s="191" customFormat="1" ht="15.75" x14ac:dyDescent="0.25">
      <c r="B2490" s="189"/>
      <c r="C2490" s="190"/>
      <c r="D2490" s="190" t="str">
        <f t="shared" si="76"/>
        <v/>
      </c>
      <c r="E2490" s="189" t="str">
        <f t="shared" si="77"/>
        <v/>
      </c>
      <c r="F2490" s="189" t="str">
        <f>IF(ISNA(VLOOKUP(D2490,'Standard Smelter Names'!$B$3:$E$187,4,FALSE)),"",VLOOKUP(D2490,'Standard Smelter Names'!$B$3:$E$187,4,FALSE))</f>
        <v/>
      </c>
      <c r="G2490" s="193"/>
      <c r="H2490" s="193"/>
      <c r="I2490" s="189"/>
      <c r="J2490" s="193"/>
      <c r="K2490" s="193"/>
      <c r="L2490" s="193"/>
      <c r="M2490" s="193"/>
      <c r="N2490" s="193"/>
      <c r="O2490" s="213"/>
      <c r="P2490" s="210"/>
    </row>
    <row r="2491" spans="2:16" s="191" customFormat="1" ht="15.75" x14ac:dyDescent="0.25">
      <c r="B2491" s="189"/>
      <c r="C2491" s="190"/>
      <c r="D2491" s="190" t="str">
        <f t="shared" si="76"/>
        <v/>
      </c>
      <c r="E2491" s="189" t="str">
        <f t="shared" si="77"/>
        <v/>
      </c>
      <c r="F2491" s="189" t="str">
        <f>IF(ISNA(VLOOKUP(D2491,'Standard Smelter Names'!$B$3:$E$187,4,FALSE)),"",VLOOKUP(D2491,'Standard Smelter Names'!$B$3:$E$187,4,FALSE))</f>
        <v/>
      </c>
      <c r="G2491" s="193"/>
      <c r="H2491" s="193"/>
      <c r="I2491" s="189"/>
      <c r="J2491" s="193"/>
      <c r="K2491" s="193"/>
      <c r="L2491" s="193"/>
      <c r="M2491" s="193"/>
      <c r="N2491" s="193"/>
      <c r="O2491" s="213"/>
      <c r="P2491" s="210"/>
    </row>
    <row r="2492" spans="2:16" s="191" customFormat="1" ht="15.75" x14ac:dyDescent="0.25">
      <c r="B2492" s="189"/>
      <c r="C2492" s="190"/>
      <c r="D2492" s="190" t="str">
        <f t="shared" si="76"/>
        <v/>
      </c>
      <c r="E2492" s="189" t="str">
        <f t="shared" si="77"/>
        <v/>
      </c>
      <c r="F2492" s="189" t="str">
        <f>IF(ISNA(VLOOKUP(D2492,'Standard Smelter Names'!$B$3:$E$187,4,FALSE)),"",VLOOKUP(D2492,'Standard Smelter Names'!$B$3:$E$187,4,FALSE))</f>
        <v/>
      </c>
      <c r="G2492" s="193"/>
      <c r="H2492" s="193"/>
      <c r="I2492" s="189"/>
      <c r="J2492" s="193"/>
      <c r="K2492" s="193"/>
      <c r="L2492" s="193"/>
      <c r="M2492" s="193"/>
      <c r="N2492" s="193"/>
      <c r="O2492" s="213"/>
      <c r="P2492" s="210"/>
    </row>
    <row r="2493" spans="2:16" s="191" customFormat="1" ht="15.75" x14ac:dyDescent="0.25">
      <c r="B2493" s="189"/>
      <c r="C2493" s="190"/>
      <c r="D2493" s="190" t="str">
        <f t="shared" si="76"/>
        <v/>
      </c>
      <c r="E2493" s="189" t="str">
        <f t="shared" si="77"/>
        <v/>
      </c>
      <c r="F2493" s="189" t="str">
        <f>IF(ISNA(VLOOKUP(D2493,'Standard Smelter Names'!$B$3:$E$187,4,FALSE)),"",VLOOKUP(D2493,'Standard Smelter Names'!$B$3:$E$187,4,FALSE))</f>
        <v/>
      </c>
      <c r="G2493" s="193"/>
      <c r="H2493" s="193"/>
      <c r="I2493" s="189"/>
      <c r="J2493" s="193"/>
      <c r="K2493" s="193"/>
      <c r="L2493" s="193"/>
      <c r="M2493" s="193"/>
      <c r="N2493" s="193"/>
      <c r="O2493" s="213"/>
      <c r="P2493" s="210"/>
    </row>
    <row r="2494" spans="2:16" s="191" customFormat="1" ht="15.75" x14ac:dyDescent="0.25">
      <c r="B2494" s="189"/>
      <c r="C2494" s="190"/>
      <c r="D2494" s="190" t="str">
        <f t="shared" si="76"/>
        <v/>
      </c>
      <c r="E2494" s="189" t="str">
        <f t="shared" si="77"/>
        <v/>
      </c>
      <c r="F2494" s="189" t="str">
        <f>IF(ISNA(VLOOKUP(D2494,'Standard Smelter Names'!$B$3:$E$187,4,FALSE)),"",VLOOKUP(D2494,'Standard Smelter Names'!$B$3:$E$187,4,FALSE))</f>
        <v/>
      </c>
      <c r="G2494" s="193"/>
      <c r="H2494" s="193"/>
      <c r="I2494" s="189"/>
      <c r="J2494" s="193"/>
      <c r="K2494" s="193"/>
      <c r="L2494" s="193"/>
      <c r="M2494" s="193"/>
      <c r="N2494" s="193"/>
      <c r="O2494" s="213"/>
      <c r="P2494" s="210"/>
    </row>
    <row r="2495" spans="2:16" s="191" customFormat="1" ht="15.75" x14ac:dyDescent="0.25">
      <c r="B2495" s="189"/>
      <c r="C2495" s="190"/>
      <c r="D2495" s="190" t="str">
        <f t="shared" si="76"/>
        <v/>
      </c>
      <c r="E2495" s="189" t="str">
        <f t="shared" si="77"/>
        <v/>
      </c>
      <c r="F2495" s="189" t="str">
        <f>IF(ISNA(VLOOKUP(D2495,'Standard Smelter Names'!$B$3:$E$187,4,FALSE)),"",VLOOKUP(D2495,'Standard Smelter Names'!$B$3:$E$187,4,FALSE))</f>
        <v/>
      </c>
      <c r="G2495" s="193"/>
      <c r="H2495" s="193"/>
      <c r="I2495" s="189"/>
      <c r="J2495" s="193"/>
      <c r="K2495" s="193"/>
      <c r="L2495" s="193"/>
      <c r="M2495" s="193"/>
      <c r="N2495" s="193"/>
      <c r="O2495" s="213"/>
      <c r="P2495" s="210"/>
    </row>
    <row r="2496" spans="2:16" s="191" customFormat="1" ht="15.75" x14ac:dyDescent="0.25">
      <c r="B2496" s="189"/>
      <c r="C2496" s="190"/>
      <c r="D2496" s="190" t="str">
        <f t="shared" si="76"/>
        <v/>
      </c>
      <c r="E2496" s="189" t="str">
        <f t="shared" si="77"/>
        <v/>
      </c>
      <c r="F2496" s="189" t="str">
        <f>IF(ISNA(VLOOKUP(D2496,'Standard Smelter Names'!$B$3:$E$187,4,FALSE)),"",VLOOKUP(D2496,'Standard Smelter Names'!$B$3:$E$187,4,FALSE))</f>
        <v/>
      </c>
      <c r="G2496" s="193"/>
      <c r="H2496" s="193"/>
      <c r="I2496" s="189"/>
      <c r="J2496" s="193"/>
      <c r="K2496" s="193"/>
      <c r="L2496" s="193"/>
      <c r="M2496" s="193"/>
      <c r="N2496" s="193"/>
      <c r="O2496" s="213"/>
      <c r="P2496" s="210"/>
    </row>
    <row r="2497" spans="2:16" s="191" customFormat="1" ht="15.75" x14ac:dyDescent="0.25">
      <c r="B2497" s="189"/>
      <c r="C2497" s="190"/>
      <c r="D2497" s="190" t="str">
        <f t="shared" si="76"/>
        <v/>
      </c>
      <c r="E2497" s="189" t="str">
        <f t="shared" si="77"/>
        <v/>
      </c>
      <c r="F2497" s="189" t="str">
        <f>IF(ISNA(VLOOKUP(D2497,'Standard Smelter Names'!$B$3:$E$187,4,FALSE)),"",VLOOKUP(D2497,'Standard Smelter Names'!$B$3:$E$187,4,FALSE))</f>
        <v/>
      </c>
      <c r="G2497" s="193"/>
      <c r="H2497" s="193"/>
      <c r="I2497" s="189"/>
      <c r="J2497" s="193"/>
      <c r="K2497" s="193"/>
      <c r="L2497" s="193"/>
      <c r="M2497" s="193"/>
      <c r="N2497" s="193"/>
      <c r="O2497" s="213"/>
      <c r="P2497" s="210"/>
    </row>
    <row r="2498" spans="2:16" s="191" customFormat="1" ht="15.75" x14ac:dyDescent="0.25">
      <c r="B2498" s="189"/>
      <c r="C2498" s="190"/>
      <c r="D2498" s="190" t="str">
        <f t="shared" si="76"/>
        <v/>
      </c>
      <c r="E2498" s="189" t="str">
        <f t="shared" si="77"/>
        <v/>
      </c>
      <c r="F2498" s="189" t="str">
        <f>IF(ISNA(VLOOKUP(D2498,'Standard Smelter Names'!$B$3:$E$187,4,FALSE)),"",VLOOKUP(D2498,'Standard Smelter Names'!$B$3:$E$187,4,FALSE))</f>
        <v/>
      </c>
      <c r="G2498" s="193"/>
      <c r="H2498" s="193"/>
      <c r="I2498" s="189"/>
      <c r="J2498" s="193"/>
      <c r="K2498" s="193"/>
      <c r="L2498" s="193"/>
      <c r="M2498" s="193"/>
      <c r="N2498" s="193"/>
      <c r="O2498" s="213"/>
      <c r="P2498" s="210"/>
    </row>
    <row r="2499" spans="2:16" s="191" customFormat="1" ht="15.75" x14ac:dyDescent="0.25">
      <c r="B2499" s="189"/>
      <c r="C2499" s="190"/>
      <c r="D2499" s="190" t="str">
        <f t="shared" si="76"/>
        <v/>
      </c>
      <c r="E2499" s="189" t="str">
        <f t="shared" si="77"/>
        <v/>
      </c>
      <c r="F2499" s="189" t="str">
        <f>IF(ISNA(VLOOKUP(D2499,'Standard Smelter Names'!$B$3:$E$187,4,FALSE)),"",VLOOKUP(D2499,'Standard Smelter Names'!$B$3:$E$187,4,FALSE))</f>
        <v/>
      </c>
      <c r="G2499" s="193"/>
      <c r="H2499" s="193"/>
      <c r="I2499" s="189"/>
      <c r="J2499" s="193"/>
      <c r="K2499" s="193"/>
      <c r="L2499" s="193"/>
      <c r="M2499" s="193"/>
      <c r="N2499" s="193"/>
      <c r="O2499" s="213"/>
      <c r="P2499" s="210"/>
    </row>
    <row r="2500" spans="2:16" s="191" customFormat="1" ht="15.75" x14ac:dyDescent="0.25">
      <c r="B2500" s="189"/>
      <c r="C2500" s="190"/>
      <c r="D2500" s="190" t="str">
        <f t="shared" si="76"/>
        <v/>
      </c>
      <c r="E2500" s="189" t="str">
        <f t="shared" si="77"/>
        <v/>
      </c>
      <c r="F2500" s="189" t="str">
        <f>IF(ISNA(VLOOKUP(D2500,'Standard Smelter Names'!$B$3:$E$187,4,FALSE)),"",VLOOKUP(D2500,'Standard Smelter Names'!$B$3:$E$187,4,FALSE))</f>
        <v/>
      </c>
      <c r="G2500" s="193"/>
      <c r="H2500" s="193"/>
      <c r="I2500" s="189"/>
      <c r="J2500" s="193"/>
      <c r="K2500" s="193"/>
      <c r="L2500" s="193"/>
      <c r="M2500" s="193"/>
      <c r="N2500" s="193"/>
      <c r="O2500" s="213"/>
      <c r="P2500" s="210"/>
    </row>
    <row r="2501" spans="2:16" s="191" customFormat="1" ht="15.75" x14ac:dyDescent="0.25">
      <c r="B2501" s="189"/>
      <c r="C2501" s="190"/>
      <c r="D2501" s="190" t="str">
        <f t="shared" ref="D2501:D2504" si="78">IF(ISNA(VLOOKUP(C2501,$G$2525:$I$2929,3,FALSE)),"",VLOOKUP(C2501,$G$2525:$I$2929,3,FALSE))</f>
        <v/>
      </c>
      <c r="E2501" s="189" t="str">
        <f t="shared" si="77"/>
        <v/>
      </c>
      <c r="F2501" s="189" t="str">
        <f>IF(ISNA(VLOOKUP(D2501,'Standard Smelter Names'!$B$3:$E$187,4,FALSE)),"",VLOOKUP(D2501,'Standard Smelter Names'!$B$3:$E$187,4,FALSE))</f>
        <v/>
      </c>
      <c r="G2501" s="193"/>
      <c r="H2501" s="193"/>
      <c r="I2501" s="189"/>
      <c r="J2501" s="193"/>
      <c r="K2501" s="193"/>
      <c r="L2501" s="193"/>
      <c r="M2501" s="193"/>
      <c r="N2501" s="193"/>
      <c r="O2501" s="213"/>
      <c r="P2501" s="210"/>
    </row>
    <row r="2502" spans="2:16" s="191" customFormat="1" ht="15.75" x14ac:dyDescent="0.25">
      <c r="B2502" s="189"/>
      <c r="C2502" s="190"/>
      <c r="D2502" s="190" t="str">
        <f t="shared" si="78"/>
        <v/>
      </c>
      <c r="E2502" s="189" t="str">
        <f t="shared" si="77"/>
        <v/>
      </c>
      <c r="F2502" s="189" t="str">
        <f>IF(ISNA(VLOOKUP(D2502,'Standard Smelter Names'!$B$3:$E$187,4,FALSE)),"",VLOOKUP(D2502,'Standard Smelter Names'!$B$3:$E$187,4,FALSE))</f>
        <v/>
      </c>
      <c r="G2502" s="193"/>
      <c r="H2502" s="193"/>
      <c r="I2502" s="189"/>
      <c r="J2502" s="193"/>
      <c r="K2502" s="193"/>
      <c r="L2502" s="193"/>
      <c r="M2502" s="193"/>
      <c r="N2502" s="193"/>
      <c r="O2502" s="213"/>
      <c r="P2502" s="210"/>
    </row>
    <row r="2503" spans="2:16" s="191" customFormat="1" ht="15.75" x14ac:dyDescent="0.25">
      <c r="B2503" s="189"/>
      <c r="C2503" s="190"/>
      <c r="D2503" s="190" t="str">
        <f t="shared" si="78"/>
        <v/>
      </c>
      <c r="E2503" s="189" t="str">
        <f t="shared" si="77"/>
        <v/>
      </c>
      <c r="F2503" s="189" t="str">
        <f>IF(ISNA(VLOOKUP(D2503,'Standard Smelter Names'!$B$3:$E$187,4,FALSE)),"",VLOOKUP(D2503,'Standard Smelter Names'!$B$3:$E$187,4,FALSE))</f>
        <v/>
      </c>
      <c r="G2503" s="193"/>
      <c r="H2503" s="193"/>
      <c r="I2503" s="189"/>
      <c r="J2503" s="193"/>
      <c r="K2503" s="193"/>
      <c r="L2503" s="193"/>
      <c r="M2503" s="193"/>
      <c r="N2503" s="193"/>
      <c r="O2503" s="213"/>
      <c r="P2503" s="210"/>
    </row>
    <row r="2504" spans="2:16" s="191" customFormat="1" ht="15.75" x14ac:dyDescent="0.25">
      <c r="B2504" s="189"/>
      <c r="C2504" s="190"/>
      <c r="D2504" s="190" t="str">
        <f t="shared" si="78"/>
        <v/>
      </c>
      <c r="E2504" s="189" t="str">
        <f t="shared" si="77"/>
        <v/>
      </c>
      <c r="F2504" s="189" t="str">
        <f>IF(ISNA(VLOOKUP(D2504,'Standard Smelter Names'!$B$3:$E$187,4,FALSE)),"",VLOOKUP(D2504,'Standard Smelter Names'!$B$3:$E$187,4,FALSE))</f>
        <v/>
      </c>
      <c r="G2504" s="193"/>
      <c r="H2504" s="193"/>
      <c r="I2504" s="189"/>
      <c r="J2504" s="193"/>
      <c r="K2504" s="193"/>
      <c r="L2504" s="193"/>
      <c r="M2504" s="193"/>
      <c r="N2504" s="193"/>
      <c r="O2504" s="213"/>
      <c r="P2504" s="210"/>
    </row>
    <row r="2505" spans="2:16" ht="13.5" customHeight="1" thickBot="1" x14ac:dyDescent="0.25">
      <c r="B2505" s="318"/>
      <c r="C2505" s="318"/>
      <c r="D2505" s="318"/>
      <c r="E2505" s="318"/>
      <c r="F2505" s="318"/>
      <c r="G2505" s="318"/>
      <c r="H2505" s="318"/>
      <c r="I2505" s="318"/>
      <c r="J2505" s="318"/>
      <c r="K2505" s="318"/>
      <c r="L2505" s="318"/>
      <c r="M2505" s="318"/>
      <c r="N2505" s="318"/>
      <c r="O2505" s="177"/>
    </row>
    <row r="2506" spans="2:16" ht="13.5" thickTop="1" x14ac:dyDescent="0.2">
      <c r="B2506" s="62"/>
      <c r="C2506" s="62"/>
      <c r="D2506" s="62"/>
      <c r="E2506" s="62"/>
      <c r="F2506" s="62"/>
      <c r="G2506" s="62"/>
      <c r="H2506" s="62"/>
      <c r="I2506" s="62"/>
      <c r="J2506" s="62"/>
      <c r="K2506" s="62"/>
      <c r="L2506" s="62"/>
      <c r="M2506" s="62"/>
      <c r="N2506" s="167" t="s">
        <v>1641</v>
      </c>
    </row>
    <row r="2507" spans="2:16" hidden="1" x14ac:dyDescent="0.2">
      <c r="B2507" s="62"/>
      <c r="C2507" s="62"/>
      <c r="D2507" s="79" t="s">
        <v>85</v>
      </c>
      <c r="E2507" s="79" t="s">
        <v>86</v>
      </c>
      <c r="F2507" s="79" t="s">
        <v>87</v>
      </c>
      <c r="G2507" s="79" t="s">
        <v>88</v>
      </c>
      <c r="H2507" s="79" t="s">
        <v>1057</v>
      </c>
      <c r="I2507" s="79" t="s">
        <v>1058</v>
      </c>
      <c r="J2507" s="79" t="s">
        <v>1059</v>
      </c>
      <c r="K2507" s="79" t="s">
        <v>1349</v>
      </c>
      <c r="L2507" s="79" t="s">
        <v>2387</v>
      </c>
      <c r="M2507" s="62"/>
      <c r="N2507" s="62"/>
    </row>
    <row r="2508" spans="2:16" hidden="1" x14ac:dyDescent="0.2">
      <c r="B2508" s="62"/>
      <c r="C2508" s="62"/>
      <c r="D2508" s="146" t="s">
        <v>11</v>
      </c>
      <c r="E2508" s="146" t="s">
        <v>1502</v>
      </c>
      <c r="F2508" s="146" t="s">
        <v>105</v>
      </c>
      <c r="G2508" s="146" t="s">
        <v>132</v>
      </c>
      <c r="H2508" s="146" t="s">
        <v>1503</v>
      </c>
      <c r="I2508" s="146" t="s">
        <v>11</v>
      </c>
      <c r="J2508" s="146" t="s">
        <v>1504</v>
      </c>
      <c r="K2508" s="146" t="s">
        <v>1505</v>
      </c>
      <c r="L2508" s="146" t="s">
        <v>2527</v>
      </c>
      <c r="M2508" s="62"/>
      <c r="N2508" s="62"/>
    </row>
    <row r="2509" spans="2:16" hidden="1" x14ac:dyDescent="0.2">
      <c r="B2509" s="62"/>
      <c r="C2509" s="62"/>
      <c r="D2509" s="66" t="s">
        <v>2166</v>
      </c>
      <c r="E2509" s="155" t="s">
        <v>2167</v>
      </c>
      <c r="F2509" s="155" t="s">
        <v>2168</v>
      </c>
      <c r="G2509" s="155" t="s">
        <v>2169</v>
      </c>
      <c r="H2509" s="155" t="s">
        <v>2170</v>
      </c>
      <c r="I2509" s="155" t="s">
        <v>2193</v>
      </c>
      <c r="J2509" s="155" t="s">
        <v>2171</v>
      </c>
      <c r="K2509" s="155" t="s">
        <v>2172</v>
      </c>
      <c r="L2509" s="155" t="s">
        <v>2536</v>
      </c>
      <c r="M2509" s="62"/>
      <c r="N2509" s="62"/>
    </row>
    <row r="2510" spans="2:16" hidden="1" x14ac:dyDescent="0.2">
      <c r="B2510" s="62"/>
      <c r="C2510" s="62"/>
      <c r="D2510" s="7" t="s">
        <v>1636</v>
      </c>
      <c r="E2510" s="155" t="s">
        <v>1868</v>
      </c>
      <c r="F2510" s="155" t="s">
        <v>1910</v>
      </c>
      <c r="G2510" s="155" t="s">
        <v>2082</v>
      </c>
      <c r="H2510" s="155" t="s">
        <v>1873</v>
      </c>
      <c r="I2510" s="155" t="s">
        <v>2194</v>
      </c>
      <c r="J2510" s="155" t="s">
        <v>2009</v>
      </c>
      <c r="K2510" s="155" t="s">
        <v>2164</v>
      </c>
      <c r="L2510" s="155" t="s">
        <v>2537</v>
      </c>
      <c r="M2510" s="62"/>
      <c r="N2510" s="62"/>
    </row>
    <row r="2511" spans="2:16" hidden="1" x14ac:dyDescent="0.2">
      <c r="B2511" s="62"/>
      <c r="C2511" s="62"/>
      <c r="D2511" s="66" t="s">
        <v>191</v>
      </c>
      <c r="E2511" s="146" t="s">
        <v>1506</v>
      </c>
      <c r="F2511" s="146" t="s">
        <v>1507</v>
      </c>
      <c r="G2511" s="146" t="s">
        <v>1508</v>
      </c>
      <c r="H2511" s="146" t="s">
        <v>1509</v>
      </c>
      <c r="I2511" s="146" t="s">
        <v>1510</v>
      </c>
      <c r="J2511" s="66" t="s">
        <v>2010</v>
      </c>
      <c r="K2511" s="146" t="s">
        <v>1512</v>
      </c>
      <c r="L2511" s="91" t="s">
        <v>2640</v>
      </c>
      <c r="M2511" s="62"/>
      <c r="N2511" s="62"/>
    </row>
    <row r="2512" spans="2:16" hidden="1" x14ac:dyDescent="0.2">
      <c r="B2512" s="62"/>
      <c r="C2512" s="62"/>
      <c r="D2512" s="66" t="s">
        <v>188</v>
      </c>
      <c r="E2512" s="146" t="s">
        <v>1513</v>
      </c>
      <c r="F2512" s="146" t="s">
        <v>1514</v>
      </c>
      <c r="G2512" s="146" t="s">
        <v>1515</v>
      </c>
      <c r="H2512" s="146" t="s">
        <v>1516</v>
      </c>
      <c r="I2512" s="146" t="s">
        <v>1517</v>
      </c>
      <c r="J2512" s="146" t="s">
        <v>2011</v>
      </c>
      <c r="K2512" s="146" t="s">
        <v>1518</v>
      </c>
      <c r="L2512" s="91" t="s">
        <v>2641</v>
      </c>
      <c r="M2512" s="62"/>
      <c r="N2512" s="62"/>
    </row>
    <row r="2513" spans="2:22" hidden="1" x14ac:dyDescent="0.2">
      <c r="B2513" s="62"/>
      <c r="C2513" s="62"/>
      <c r="D2513" s="66" t="s">
        <v>189</v>
      </c>
      <c r="E2513" s="146" t="s">
        <v>1519</v>
      </c>
      <c r="F2513" s="146" t="s">
        <v>1520</v>
      </c>
      <c r="G2513" s="146" t="s">
        <v>1521</v>
      </c>
      <c r="H2513" s="146" t="s">
        <v>1522</v>
      </c>
      <c r="I2513" s="146" t="s">
        <v>1523</v>
      </c>
      <c r="J2513" s="146" t="s">
        <v>2012</v>
      </c>
      <c r="K2513" s="146" t="s">
        <v>1524</v>
      </c>
      <c r="L2513" s="91" t="s">
        <v>2642</v>
      </c>
      <c r="M2513" s="62"/>
      <c r="N2513" s="62"/>
    </row>
    <row r="2514" spans="2:22" hidden="1" x14ac:dyDescent="0.2">
      <c r="B2514" s="62"/>
      <c r="C2514" s="62"/>
      <c r="D2514" s="66" t="s">
        <v>686</v>
      </c>
      <c r="E2514" s="146" t="s">
        <v>1525</v>
      </c>
      <c r="F2514" s="146" t="s">
        <v>1526</v>
      </c>
      <c r="G2514" s="146" t="s">
        <v>1527</v>
      </c>
      <c r="H2514" s="146" t="s">
        <v>1528</v>
      </c>
      <c r="I2514" s="146" t="s">
        <v>1529</v>
      </c>
      <c r="J2514" s="146" t="s">
        <v>2013</v>
      </c>
      <c r="K2514" s="146" t="s">
        <v>1530</v>
      </c>
      <c r="L2514" s="91" t="s">
        <v>2643</v>
      </c>
      <c r="M2514" s="62"/>
      <c r="N2514" s="62"/>
    </row>
    <row r="2515" spans="2:22" hidden="1" x14ac:dyDescent="0.2">
      <c r="B2515" s="62"/>
      <c r="C2515" s="62"/>
      <c r="D2515" s="146" t="s">
        <v>57</v>
      </c>
      <c r="E2515" s="146" t="s">
        <v>1531</v>
      </c>
      <c r="F2515" s="146" t="s">
        <v>165</v>
      </c>
      <c r="G2515" s="146" t="s">
        <v>1532</v>
      </c>
      <c r="H2515" s="146" t="s">
        <v>1533</v>
      </c>
      <c r="I2515" s="146" t="s">
        <v>1534</v>
      </c>
      <c r="J2515" s="146" t="s">
        <v>2014</v>
      </c>
      <c r="K2515" s="146" t="s">
        <v>1535</v>
      </c>
      <c r="L2515" s="146" t="s">
        <v>2528</v>
      </c>
      <c r="M2515" s="62"/>
      <c r="N2515" s="62"/>
    </row>
    <row r="2516" spans="2:22" hidden="1" x14ac:dyDescent="0.2">
      <c r="B2516" s="62"/>
      <c r="C2516" s="62"/>
      <c r="D2516" s="146" t="s">
        <v>58</v>
      </c>
      <c r="E2516" s="146" t="s">
        <v>1536</v>
      </c>
      <c r="F2516" s="146" t="s">
        <v>166</v>
      </c>
      <c r="G2516" s="146" t="s">
        <v>1537</v>
      </c>
      <c r="H2516" s="146" t="s">
        <v>1538</v>
      </c>
      <c r="I2516" s="146" t="s">
        <v>1539</v>
      </c>
      <c r="J2516" s="146" t="s">
        <v>2015</v>
      </c>
      <c r="K2516" s="146" t="s">
        <v>1540</v>
      </c>
      <c r="L2516" s="146" t="s">
        <v>2529</v>
      </c>
      <c r="M2516" s="62"/>
      <c r="N2516" s="62"/>
    </row>
    <row r="2517" spans="2:22" hidden="1" x14ac:dyDescent="0.2">
      <c r="B2517" s="62"/>
      <c r="C2517" s="62"/>
      <c r="D2517" s="146" t="s">
        <v>12</v>
      </c>
      <c r="E2517" s="146" t="s">
        <v>106</v>
      </c>
      <c r="F2517" s="146" t="s">
        <v>167</v>
      </c>
      <c r="G2517" s="146" t="s">
        <v>1541</v>
      </c>
      <c r="H2517" s="146" t="s">
        <v>1542</v>
      </c>
      <c r="I2517" s="146" t="s">
        <v>1543</v>
      </c>
      <c r="J2517" s="146" t="s">
        <v>1544</v>
      </c>
      <c r="K2517" s="146" t="s">
        <v>1545</v>
      </c>
      <c r="L2517" s="146" t="s">
        <v>2530</v>
      </c>
      <c r="M2517" s="62"/>
      <c r="N2517" s="62"/>
    </row>
    <row r="2518" spans="2:22" hidden="1" x14ac:dyDescent="0.2">
      <c r="B2518" s="62"/>
      <c r="C2518" s="62"/>
      <c r="D2518" s="146" t="s">
        <v>757</v>
      </c>
      <c r="E2518" s="146" t="s">
        <v>1546</v>
      </c>
      <c r="F2518" s="146" t="s">
        <v>758</v>
      </c>
      <c r="G2518" s="146" t="s">
        <v>759</v>
      </c>
      <c r="H2518" s="146" t="s">
        <v>1547</v>
      </c>
      <c r="I2518" s="146" t="s">
        <v>1548</v>
      </c>
      <c r="J2518" s="146" t="s">
        <v>2016</v>
      </c>
      <c r="K2518" s="146" t="s">
        <v>1549</v>
      </c>
      <c r="L2518" s="146" t="s">
        <v>2531</v>
      </c>
      <c r="M2518" s="62"/>
      <c r="N2518" s="62"/>
    </row>
    <row r="2519" spans="2:22" hidden="1" x14ac:dyDescent="0.2">
      <c r="B2519" s="62"/>
      <c r="C2519" s="62"/>
      <c r="D2519" s="146" t="s">
        <v>760</v>
      </c>
      <c r="E2519" s="146" t="s">
        <v>1550</v>
      </c>
      <c r="F2519" s="146" t="s">
        <v>761</v>
      </c>
      <c r="G2519" s="146" t="s">
        <v>762</v>
      </c>
      <c r="H2519" s="146" t="s">
        <v>1551</v>
      </c>
      <c r="I2519" s="146" t="s">
        <v>1552</v>
      </c>
      <c r="J2519" s="146" t="s">
        <v>2017</v>
      </c>
      <c r="K2519" s="146" t="s">
        <v>1553</v>
      </c>
      <c r="L2519" s="146" t="s">
        <v>2532</v>
      </c>
      <c r="M2519" s="62"/>
      <c r="N2519" s="62"/>
    </row>
    <row r="2520" spans="2:22" hidden="1" x14ac:dyDescent="0.2">
      <c r="B2520" s="62"/>
      <c r="C2520" s="62"/>
      <c r="D2520" s="152" t="s">
        <v>2</v>
      </c>
      <c r="E2520" s="152" t="s">
        <v>95</v>
      </c>
      <c r="F2520" s="152" t="s">
        <v>148</v>
      </c>
      <c r="G2520" s="152" t="s">
        <v>1469</v>
      </c>
      <c r="H2520" s="152" t="s">
        <v>1470</v>
      </c>
      <c r="I2520" s="152" t="s">
        <v>1471</v>
      </c>
      <c r="J2520" s="152" t="s">
        <v>2008</v>
      </c>
      <c r="K2520" s="152" t="s">
        <v>1472</v>
      </c>
      <c r="L2520" s="152" t="s">
        <v>2523</v>
      </c>
      <c r="M2520" s="62"/>
      <c r="N2520" s="62"/>
    </row>
    <row r="2521" spans="2:22" hidden="1" x14ac:dyDescent="0.2">
      <c r="B2521" s="62"/>
      <c r="C2521" s="62"/>
      <c r="D2521" s="146" t="s">
        <v>745</v>
      </c>
      <c r="E2521" s="146" t="s">
        <v>1554</v>
      </c>
      <c r="F2521" s="146" t="s">
        <v>1555</v>
      </c>
      <c r="G2521" s="146" t="s">
        <v>2259</v>
      </c>
      <c r="H2521" s="146" t="s">
        <v>1556</v>
      </c>
      <c r="I2521" s="146" t="s">
        <v>1557</v>
      </c>
      <c r="J2521" s="146" t="s">
        <v>2018</v>
      </c>
      <c r="K2521" s="146" t="s">
        <v>1558</v>
      </c>
      <c r="L2521" s="146" t="s">
        <v>2533</v>
      </c>
      <c r="M2521" s="62"/>
      <c r="N2521" s="62"/>
    </row>
    <row r="2522" spans="2:22" ht="89.25" hidden="1" x14ac:dyDescent="0.2">
      <c r="B2522" s="62"/>
      <c r="C2522" s="62"/>
      <c r="D2522" s="209" t="s">
        <v>1637</v>
      </c>
      <c r="E2522" s="155" t="s">
        <v>1869</v>
      </c>
      <c r="F2522" s="176" t="s">
        <v>1911</v>
      </c>
      <c r="G2522" s="155" t="s">
        <v>2083</v>
      </c>
      <c r="H2522" s="146" t="s">
        <v>1874</v>
      </c>
      <c r="I2522" s="155" t="s">
        <v>2195</v>
      </c>
      <c r="J2522" s="155" t="s">
        <v>2019</v>
      </c>
      <c r="K2522" s="155" t="s">
        <v>2165</v>
      </c>
      <c r="L2522" s="155" t="s">
        <v>2538</v>
      </c>
      <c r="M2522" s="62"/>
      <c r="N2522" s="62"/>
    </row>
    <row r="2523" spans="2:22" hidden="1" x14ac:dyDescent="0.2">
      <c r="B2523" s="62"/>
      <c r="C2523" s="62"/>
      <c r="D2523" s="7" t="s">
        <v>695</v>
      </c>
      <c r="E2523" s="155" t="s">
        <v>1865</v>
      </c>
      <c r="F2523" s="155" t="s">
        <v>1907</v>
      </c>
      <c r="G2523" s="155" t="s">
        <v>2079</v>
      </c>
      <c r="H2523" s="155" t="s">
        <v>1870</v>
      </c>
      <c r="I2523" s="155" t="s">
        <v>2190</v>
      </c>
      <c r="J2523" s="155" t="s">
        <v>1862</v>
      </c>
      <c r="K2523" s="155" t="s">
        <v>2161</v>
      </c>
      <c r="L2523" s="155"/>
      <c r="M2523" s="62"/>
      <c r="N2523" s="62"/>
    </row>
    <row r="2524" spans="2:22" hidden="1" x14ac:dyDescent="0.2">
      <c r="B2524" s="62"/>
      <c r="C2524" s="62"/>
      <c r="D2524" s="79" t="s">
        <v>436</v>
      </c>
      <c r="E2524" s="79" t="s">
        <v>197</v>
      </c>
      <c r="F2524" s="79"/>
      <c r="G2524" s="79" t="s">
        <v>1501</v>
      </c>
      <c r="H2524" s="79" t="s">
        <v>1496</v>
      </c>
      <c r="I2524" s="79" t="s">
        <v>1494</v>
      </c>
      <c r="J2524" s="79"/>
      <c r="K2524" s="79"/>
      <c r="L2524" s="79"/>
      <c r="M2524" s="79"/>
      <c r="N2524" s="79"/>
      <c r="O2524" s="79"/>
      <c r="P2524" s="79"/>
      <c r="Q2524" s="79"/>
      <c r="R2524" s="79"/>
      <c r="S2524" s="79"/>
      <c r="T2524" s="79"/>
      <c r="U2524" s="79"/>
      <c r="V2524" s="79"/>
    </row>
    <row r="2525" spans="2:22" hidden="1" x14ac:dyDescent="0.2">
      <c r="B2525" s="62"/>
      <c r="C2525" s="62"/>
      <c r="D2525" s="62" t="s">
        <v>440</v>
      </c>
      <c r="E2525" s="62" t="s">
        <v>201</v>
      </c>
      <c r="F2525" s="79" t="s">
        <v>1497</v>
      </c>
      <c r="G2525" s="79" t="s">
        <v>2547</v>
      </c>
      <c r="H2525" s="79"/>
      <c r="I2525" s="79"/>
      <c r="L2525" s="62"/>
    </row>
    <row r="2526" spans="2:22" hidden="1" x14ac:dyDescent="0.2">
      <c r="B2526" s="62"/>
      <c r="C2526" s="62"/>
      <c r="D2526" s="62" t="s">
        <v>496</v>
      </c>
      <c r="E2526" s="62" t="s">
        <v>257</v>
      </c>
      <c r="F2526" s="79" t="s">
        <v>1498</v>
      </c>
      <c r="G2526" s="91" t="s">
        <v>822</v>
      </c>
      <c r="H2526" s="91" t="s">
        <v>450</v>
      </c>
      <c r="I2526" s="91" t="s">
        <v>1495</v>
      </c>
      <c r="L2526" s="62"/>
    </row>
    <row r="2527" spans="2:22" hidden="1" x14ac:dyDescent="0.2">
      <c r="B2527" s="62"/>
      <c r="C2527" s="62"/>
      <c r="D2527" s="62" t="s">
        <v>446</v>
      </c>
      <c r="E2527" s="62" t="s">
        <v>207</v>
      </c>
      <c r="F2527" s="79" t="s">
        <v>1499</v>
      </c>
      <c r="G2527" s="91" t="s">
        <v>1916</v>
      </c>
      <c r="H2527" s="62" t="s">
        <v>545</v>
      </c>
      <c r="I2527" s="91" t="s">
        <v>1647</v>
      </c>
      <c r="L2527" s="62"/>
    </row>
    <row r="2528" spans="2:22" hidden="1" x14ac:dyDescent="0.2">
      <c r="B2528" s="62"/>
      <c r="C2528" s="62"/>
      <c r="D2528" s="62" t="s">
        <v>441</v>
      </c>
      <c r="E2528" s="62" t="s">
        <v>202</v>
      </c>
      <c r="F2528" s="79" t="s">
        <v>1500</v>
      </c>
      <c r="G2528" s="91" t="s">
        <v>2285</v>
      </c>
      <c r="H2528" s="62" t="s">
        <v>545</v>
      </c>
      <c r="I2528" s="91" t="s">
        <v>2285</v>
      </c>
      <c r="L2528" s="62"/>
    </row>
    <row r="2529" spans="2:14" hidden="1" x14ac:dyDescent="0.2">
      <c r="B2529" s="62"/>
      <c r="C2529" s="62"/>
      <c r="D2529" s="62" t="s">
        <v>438</v>
      </c>
      <c r="E2529" s="62" t="s">
        <v>199</v>
      </c>
      <c r="F2529" s="62"/>
      <c r="G2529" s="91" t="s">
        <v>1915</v>
      </c>
      <c r="H2529" s="62" t="s">
        <v>491</v>
      </c>
      <c r="I2529" s="91" t="s">
        <v>1642</v>
      </c>
      <c r="L2529" s="62"/>
    </row>
    <row r="2530" spans="2:14" hidden="1" x14ac:dyDescent="0.2">
      <c r="B2530" s="62"/>
      <c r="C2530" s="62"/>
      <c r="D2530" s="62" t="s">
        <v>439</v>
      </c>
      <c r="E2530" s="62" t="s">
        <v>200</v>
      </c>
      <c r="F2530" s="62"/>
      <c r="G2530" s="91" t="s">
        <v>1914</v>
      </c>
      <c r="H2530" s="62" t="s">
        <v>491</v>
      </c>
      <c r="I2530" s="91" t="s">
        <v>1642</v>
      </c>
      <c r="L2530" s="62"/>
    </row>
    <row r="2531" spans="2:14" hidden="1" x14ac:dyDescent="0.2">
      <c r="B2531" s="62"/>
      <c r="C2531" s="62"/>
      <c r="D2531" s="62" t="s">
        <v>447</v>
      </c>
      <c r="E2531" s="62" t="s">
        <v>208</v>
      </c>
      <c r="F2531" s="62"/>
      <c r="G2531" s="91" t="s">
        <v>711</v>
      </c>
      <c r="H2531" s="62" t="s">
        <v>491</v>
      </c>
      <c r="I2531" s="91" t="s">
        <v>1642</v>
      </c>
      <c r="L2531" s="62"/>
    </row>
    <row r="2532" spans="2:14" hidden="1" x14ac:dyDescent="0.2">
      <c r="B2532" s="62"/>
      <c r="C2532" s="62"/>
      <c r="D2532" s="62" t="s">
        <v>449</v>
      </c>
      <c r="E2532" s="62" t="s">
        <v>210</v>
      </c>
      <c r="F2532" s="62"/>
      <c r="G2532" s="91" t="s">
        <v>1642</v>
      </c>
      <c r="H2532" s="62" t="s">
        <v>491</v>
      </c>
      <c r="I2532" s="91" t="s">
        <v>1642</v>
      </c>
      <c r="L2532" s="62"/>
    </row>
    <row r="2533" spans="2:14" hidden="1" x14ac:dyDescent="0.2">
      <c r="B2533" s="62"/>
      <c r="C2533" s="62"/>
      <c r="D2533" s="62" t="s">
        <v>444</v>
      </c>
      <c r="E2533" s="62" t="s">
        <v>205</v>
      </c>
      <c r="F2533" s="62"/>
      <c r="G2533" s="91" t="s">
        <v>2648</v>
      </c>
      <c r="H2533" s="62" t="s">
        <v>659</v>
      </c>
      <c r="I2533" s="91" t="s">
        <v>2648</v>
      </c>
      <c r="L2533" s="62"/>
    </row>
    <row r="2534" spans="2:14" hidden="1" x14ac:dyDescent="0.2">
      <c r="B2534" s="62"/>
      <c r="C2534" s="62"/>
      <c r="D2534" s="62" t="s">
        <v>445</v>
      </c>
      <c r="E2534" s="62" t="s">
        <v>206</v>
      </c>
      <c r="F2534" s="62"/>
      <c r="G2534" s="91" t="s">
        <v>1645</v>
      </c>
      <c r="H2534" s="62" t="s">
        <v>466</v>
      </c>
      <c r="I2534" s="91" t="s">
        <v>1644</v>
      </c>
      <c r="L2534" s="62"/>
    </row>
    <row r="2535" spans="2:14" hidden="1" x14ac:dyDescent="0.2">
      <c r="B2535" s="62"/>
      <c r="C2535" s="62"/>
      <c r="D2535" s="62" t="s">
        <v>437</v>
      </c>
      <c r="E2535" s="62" t="s">
        <v>198</v>
      </c>
      <c r="F2535" s="62"/>
      <c r="G2535" s="91" t="s">
        <v>1644</v>
      </c>
      <c r="H2535" s="62" t="s">
        <v>466</v>
      </c>
      <c r="I2535" s="91" t="s">
        <v>1644</v>
      </c>
      <c r="L2535" s="62"/>
    </row>
    <row r="2536" spans="2:14" hidden="1" x14ac:dyDescent="0.2">
      <c r="B2536" s="62"/>
      <c r="C2536" s="62"/>
      <c r="D2536" s="62" t="s">
        <v>450</v>
      </c>
      <c r="E2536" s="62" t="s">
        <v>211</v>
      </c>
      <c r="F2536" s="62"/>
      <c r="G2536" s="91" t="s">
        <v>712</v>
      </c>
      <c r="H2536" s="62" t="s">
        <v>475</v>
      </c>
      <c r="I2536" s="91" t="s">
        <v>1646</v>
      </c>
      <c r="L2536" s="62"/>
    </row>
    <row r="2537" spans="2:14" hidden="1" x14ac:dyDescent="0.2">
      <c r="B2537" s="62"/>
      <c r="C2537" s="62"/>
      <c r="D2537" s="62" t="s">
        <v>451</v>
      </c>
      <c r="E2537" s="62" t="s">
        <v>212</v>
      </c>
      <c r="F2537" s="62"/>
      <c r="G2537" s="91" t="s">
        <v>1646</v>
      </c>
      <c r="H2537" s="62" t="s">
        <v>475</v>
      </c>
      <c r="I2537" s="91" t="s">
        <v>1646</v>
      </c>
      <c r="L2537" s="62"/>
    </row>
    <row r="2538" spans="2:14" hidden="1" x14ac:dyDescent="0.2">
      <c r="B2538" s="62"/>
      <c r="C2538" s="62"/>
      <c r="D2538" s="62" t="s">
        <v>452</v>
      </c>
      <c r="E2538" s="62" t="s">
        <v>213</v>
      </c>
      <c r="F2538" s="62"/>
      <c r="G2538" s="91" t="s">
        <v>1647</v>
      </c>
      <c r="H2538" s="62" t="s">
        <v>545</v>
      </c>
      <c r="I2538" s="91" t="s">
        <v>1647</v>
      </c>
      <c r="L2538" s="62"/>
    </row>
    <row r="2539" spans="2:14" hidden="1" x14ac:dyDescent="0.2">
      <c r="B2539" s="62"/>
      <c r="C2539" s="62"/>
      <c r="D2539" s="62" t="s">
        <v>460</v>
      </c>
      <c r="E2539" s="62" t="s">
        <v>221</v>
      </c>
      <c r="F2539" s="62"/>
      <c r="G2539" s="91" t="s">
        <v>1917</v>
      </c>
      <c r="H2539" s="62" t="s">
        <v>545</v>
      </c>
      <c r="I2539" s="91" t="s">
        <v>1647</v>
      </c>
      <c r="L2539" s="62"/>
    </row>
    <row r="2540" spans="2:14" hidden="1" x14ac:dyDescent="0.2">
      <c r="B2540" s="62"/>
      <c r="C2540" s="62"/>
      <c r="D2540" s="62" t="s">
        <v>459</v>
      </c>
      <c r="E2540" s="62" t="s">
        <v>220</v>
      </c>
      <c r="F2540" s="62"/>
      <c r="G2540" s="91" t="s">
        <v>2286</v>
      </c>
      <c r="H2540" s="62" t="s">
        <v>545</v>
      </c>
      <c r="I2540" s="91" t="s">
        <v>2286</v>
      </c>
      <c r="L2540" s="62"/>
      <c r="M2540" s="62"/>
      <c r="N2540" s="62"/>
    </row>
    <row r="2541" spans="2:14" hidden="1" x14ac:dyDescent="0.2">
      <c r="B2541" s="62"/>
      <c r="C2541" s="62"/>
      <c r="D2541" s="62" t="s">
        <v>457</v>
      </c>
      <c r="E2541" s="62" t="s">
        <v>218</v>
      </c>
      <c r="F2541" s="62"/>
      <c r="G2541" s="91" t="s">
        <v>1648</v>
      </c>
      <c r="H2541" s="62" t="s">
        <v>650</v>
      </c>
      <c r="I2541" s="91" t="s">
        <v>2649</v>
      </c>
      <c r="L2541" s="62"/>
      <c r="M2541" s="62"/>
      <c r="N2541" s="62"/>
    </row>
    <row r="2542" spans="2:14" hidden="1" x14ac:dyDescent="0.2">
      <c r="B2542" s="62"/>
      <c r="C2542" s="62"/>
      <c r="D2542" s="62" t="s">
        <v>467</v>
      </c>
      <c r="E2542" s="62" t="s">
        <v>228</v>
      </c>
      <c r="F2542" s="62"/>
      <c r="G2542" s="91" t="s">
        <v>2649</v>
      </c>
      <c r="H2542" s="62" t="s">
        <v>650</v>
      </c>
      <c r="I2542" s="91" t="s">
        <v>2649</v>
      </c>
      <c r="L2542" s="62"/>
      <c r="M2542" s="62"/>
      <c r="N2542" s="62"/>
    </row>
    <row r="2543" spans="2:14" hidden="1" x14ac:dyDescent="0.2">
      <c r="B2543" s="62"/>
      <c r="C2543" s="62"/>
      <c r="D2543" s="62" t="s">
        <v>462</v>
      </c>
      <c r="E2543" s="62" t="s">
        <v>223</v>
      </c>
      <c r="F2543" s="62"/>
      <c r="G2543" s="91" t="s">
        <v>713</v>
      </c>
      <c r="H2543" s="62" t="s">
        <v>491</v>
      </c>
      <c r="I2543" s="91" t="s">
        <v>1649</v>
      </c>
      <c r="L2543" s="62"/>
      <c r="M2543" s="62"/>
      <c r="N2543" s="62"/>
    </row>
    <row r="2544" spans="2:14" hidden="1" x14ac:dyDescent="0.2">
      <c r="B2544" s="62"/>
      <c r="C2544" s="62"/>
      <c r="D2544" s="62" t="s">
        <v>454</v>
      </c>
      <c r="E2544" s="62" t="s">
        <v>215</v>
      </c>
      <c r="F2544" s="62"/>
      <c r="G2544" s="91" t="s">
        <v>1649</v>
      </c>
      <c r="H2544" s="62" t="s">
        <v>491</v>
      </c>
      <c r="I2544" s="91" t="s">
        <v>1649</v>
      </c>
      <c r="L2544" s="62"/>
      <c r="M2544" s="62"/>
      <c r="N2544" s="62"/>
    </row>
    <row r="2545" spans="2:14" hidden="1" x14ac:dyDescent="0.2">
      <c r="B2545" s="62"/>
      <c r="C2545" s="62"/>
      <c r="D2545" s="62" t="s">
        <v>463</v>
      </c>
      <c r="E2545" s="62" t="s">
        <v>224</v>
      </c>
      <c r="F2545" s="62"/>
      <c r="G2545" s="91" t="s">
        <v>714</v>
      </c>
      <c r="H2545" s="62" t="s">
        <v>604</v>
      </c>
      <c r="I2545" s="91" t="s">
        <v>714</v>
      </c>
      <c r="L2545" s="62"/>
      <c r="M2545" s="62"/>
      <c r="N2545" s="62"/>
    </row>
    <row r="2546" spans="2:14" hidden="1" x14ac:dyDescent="0.2">
      <c r="B2546" s="62"/>
      <c r="C2546" s="62"/>
      <c r="D2546" s="62" t="s">
        <v>455</v>
      </c>
      <c r="E2546" s="62" t="s">
        <v>216</v>
      </c>
      <c r="F2546" s="62"/>
      <c r="G2546" s="91" t="s">
        <v>1652</v>
      </c>
      <c r="H2546" s="62" t="s">
        <v>635</v>
      </c>
      <c r="I2546" s="91" t="s">
        <v>1652</v>
      </c>
      <c r="L2546" s="62"/>
      <c r="M2546" s="62"/>
      <c r="N2546" s="62"/>
    </row>
    <row r="2547" spans="2:14" hidden="1" x14ac:dyDescent="0.2">
      <c r="B2547" s="62"/>
      <c r="C2547" s="62"/>
      <c r="D2547" s="62" t="s">
        <v>464</v>
      </c>
      <c r="E2547" s="62" t="s">
        <v>225</v>
      </c>
      <c r="F2547" s="62"/>
      <c r="G2547" s="91" t="s">
        <v>40</v>
      </c>
      <c r="H2547" s="62" t="s">
        <v>635</v>
      </c>
      <c r="I2547" s="91" t="s">
        <v>1652</v>
      </c>
      <c r="L2547" s="62"/>
      <c r="M2547" s="62"/>
      <c r="N2547" s="62"/>
    </row>
    <row r="2548" spans="2:14" hidden="1" x14ac:dyDescent="0.2">
      <c r="B2548" s="62"/>
      <c r="C2548" s="62"/>
      <c r="D2548" s="62" t="s">
        <v>469</v>
      </c>
      <c r="E2548" s="62" t="s">
        <v>230</v>
      </c>
      <c r="F2548" s="62"/>
      <c r="G2548" s="91" t="s">
        <v>1964</v>
      </c>
      <c r="H2548" s="62" t="s">
        <v>473</v>
      </c>
      <c r="I2548" s="91" t="s">
        <v>1697</v>
      </c>
      <c r="L2548" s="62"/>
      <c r="M2548" s="62"/>
      <c r="N2548" s="62"/>
    </row>
    <row r="2549" spans="2:14" hidden="1" x14ac:dyDescent="0.2">
      <c r="B2549" s="62"/>
      <c r="C2549" s="62"/>
      <c r="D2549" s="62" t="s">
        <v>465</v>
      </c>
      <c r="E2549" s="62" t="s">
        <v>226</v>
      </c>
      <c r="F2549" s="62"/>
      <c r="G2549" s="91" t="s">
        <v>715</v>
      </c>
      <c r="H2549" s="62" t="s">
        <v>571</v>
      </c>
      <c r="I2549" s="91" t="s">
        <v>715</v>
      </c>
      <c r="L2549" s="62"/>
      <c r="M2549" s="62"/>
      <c r="N2549" s="62"/>
    </row>
    <row r="2550" spans="2:14" hidden="1" x14ac:dyDescent="0.2">
      <c r="B2550" s="62"/>
      <c r="C2550" s="62"/>
      <c r="D2550" s="62" t="s">
        <v>461</v>
      </c>
      <c r="E2550" s="62" t="s">
        <v>222</v>
      </c>
      <c r="F2550" s="62"/>
      <c r="G2550" s="91" t="s">
        <v>1965</v>
      </c>
      <c r="H2550" s="62" t="s">
        <v>473</v>
      </c>
      <c r="I2550" s="91" t="s">
        <v>1697</v>
      </c>
      <c r="L2550" s="62"/>
      <c r="M2550" s="62"/>
      <c r="N2550" s="62"/>
    </row>
    <row r="2551" spans="2:14" hidden="1" x14ac:dyDescent="0.2">
      <c r="B2551" s="62"/>
      <c r="C2551" s="62"/>
      <c r="D2551" s="62" t="s">
        <v>471</v>
      </c>
      <c r="E2551" s="62" t="s">
        <v>232</v>
      </c>
      <c r="F2551" s="62"/>
      <c r="G2551" s="91" t="s">
        <v>1653</v>
      </c>
      <c r="H2551" s="62" t="s">
        <v>475</v>
      </c>
      <c r="I2551" s="91" t="s">
        <v>1653</v>
      </c>
      <c r="L2551" s="62"/>
      <c r="M2551" s="62"/>
      <c r="N2551" s="62"/>
    </row>
    <row r="2552" spans="2:14" hidden="1" x14ac:dyDescent="0.2">
      <c r="B2552" s="62"/>
      <c r="C2552" s="62"/>
      <c r="D2552" s="62" t="s">
        <v>470</v>
      </c>
      <c r="E2552" s="62" t="s">
        <v>231</v>
      </c>
      <c r="F2552" s="62"/>
      <c r="G2552" s="91" t="s">
        <v>1654</v>
      </c>
      <c r="H2552" s="62" t="s">
        <v>475</v>
      </c>
      <c r="I2552" s="91" t="s">
        <v>1653</v>
      </c>
      <c r="L2552" s="62"/>
      <c r="M2552" s="62"/>
      <c r="N2552" s="62"/>
    </row>
    <row r="2553" spans="2:14" hidden="1" x14ac:dyDescent="0.2">
      <c r="B2553" s="62"/>
      <c r="C2553" s="62"/>
      <c r="D2553" s="62" t="s">
        <v>466</v>
      </c>
      <c r="E2553" s="62" t="s">
        <v>227</v>
      </c>
      <c r="F2553" s="62"/>
      <c r="G2553" s="91" t="s">
        <v>716</v>
      </c>
      <c r="H2553" s="62" t="s">
        <v>552</v>
      </c>
      <c r="I2553" s="91" t="s">
        <v>716</v>
      </c>
      <c r="L2553" s="62"/>
      <c r="M2553" s="62"/>
      <c r="N2553" s="62"/>
    </row>
    <row r="2554" spans="2:14" hidden="1" x14ac:dyDescent="0.2">
      <c r="B2554" s="62"/>
      <c r="C2554" s="62"/>
      <c r="D2554" s="62" t="s">
        <v>536</v>
      </c>
      <c r="E2554" s="62" t="s">
        <v>297</v>
      </c>
      <c r="F2554" s="62"/>
      <c r="G2554" s="91" t="s">
        <v>1651</v>
      </c>
      <c r="H2554" s="62" t="s">
        <v>604</v>
      </c>
      <c r="I2554" s="91" t="s">
        <v>714</v>
      </c>
      <c r="L2554" s="62"/>
      <c r="M2554" s="62"/>
      <c r="N2554" s="62"/>
    </row>
    <row r="2555" spans="2:14" hidden="1" x14ac:dyDescent="0.2">
      <c r="B2555" s="62"/>
      <c r="C2555" s="62"/>
      <c r="D2555" s="62" t="s">
        <v>468</v>
      </c>
      <c r="E2555" s="62" t="s">
        <v>229</v>
      </c>
      <c r="F2555" s="62"/>
      <c r="G2555" s="91" t="s">
        <v>1655</v>
      </c>
      <c r="H2555" s="62" t="s">
        <v>542</v>
      </c>
      <c r="I2555" s="91" t="s">
        <v>41</v>
      </c>
      <c r="L2555" s="62"/>
      <c r="M2555" s="62"/>
      <c r="N2555" s="62"/>
    </row>
    <row r="2556" spans="2:14" hidden="1" x14ac:dyDescent="0.2">
      <c r="B2556" s="62"/>
      <c r="C2556" s="62"/>
      <c r="D2556" s="62" t="s">
        <v>458</v>
      </c>
      <c r="E2556" s="62" t="s">
        <v>219</v>
      </c>
      <c r="F2556" s="62"/>
      <c r="G2556" s="91" t="s">
        <v>41</v>
      </c>
      <c r="H2556" s="62" t="s">
        <v>542</v>
      </c>
      <c r="I2556" s="91" t="s">
        <v>41</v>
      </c>
      <c r="L2556" s="62"/>
      <c r="M2556" s="62"/>
      <c r="N2556" s="62"/>
    </row>
    <row r="2557" spans="2:14" hidden="1" x14ac:dyDescent="0.2">
      <c r="B2557" s="62"/>
      <c r="C2557" s="62"/>
      <c r="D2557" s="62" t="s">
        <v>456</v>
      </c>
      <c r="E2557" s="62" t="s">
        <v>217</v>
      </c>
      <c r="F2557" s="62"/>
      <c r="G2557" s="91" t="s">
        <v>1945</v>
      </c>
      <c r="H2557" s="62" t="s">
        <v>477</v>
      </c>
      <c r="I2557" s="91" t="s">
        <v>1684</v>
      </c>
      <c r="L2557" s="62"/>
      <c r="M2557" s="62"/>
      <c r="N2557" s="62"/>
    </row>
    <row r="2558" spans="2:14" hidden="1" x14ac:dyDescent="0.2">
      <c r="B2558" s="62"/>
      <c r="C2558" s="62"/>
      <c r="D2558" s="62" t="s">
        <v>453</v>
      </c>
      <c r="E2558" s="62" t="s">
        <v>214</v>
      </c>
      <c r="F2558" s="62"/>
      <c r="G2558" s="91" t="s">
        <v>2377</v>
      </c>
      <c r="H2558" s="62" t="s">
        <v>545</v>
      </c>
      <c r="I2558" s="91" t="s">
        <v>2377</v>
      </c>
      <c r="L2558" s="62"/>
      <c r="M2558" s="62"/>
      <c r="N2558" s="62"/>
    </row>
    <row r="2559" spans="2:14" hidden="1" x14ac:dyDescent="0.2">
      <c r="B2559" s="62"/>
      <c r="C2559" s="62"/>
      <c r="D2559" s="62" t="s">
        <v>549</v>
      </c>
      <c r="E2559" s="62" t="s">
        <v>310</v>
      </c>
      <c r="F2559" s="62"/>
      <c r="G2559" s="91" t="s">
        <v>717</v>
      </c>
      <c r="H2559" s="62" t="s">
        <v>476</v>
      </c>
      <c r="I2559" s="91" t="s">
        <v>717</v>
      </c>
      <c r="L2559" s="62"/>
      <c r="M2559" s="62"/>
      <c r="N2559" s="62"/>
    </row>
    <row r="2560" spans="2:14" hidden="1" x14ac:dyDescent="0.2">
      <c r="B2560" s="62"/>
      <c r="C2560" s="62"/>
      <c r="D2560" s="62" t="s">
        <v>479</v>
      </c>
      <c r="E2560" s="62" t="s">
        <v>240</v>
      </c>
      <c r="F2560" s="62"/>
      <c r="G2560" s="91" t="s">
        <v>2615</v>
      </c>
      <c r="H2560" s="62" t="s">
        <v>552</v>
      </c>
      <c r="I2560" s="91" t="s">
        <v>2615</v>
      </c>
      <c r="L2560" s="62"/>
      <c r="M2560" s="62"/>
      <c r="N2560" s="62"/>
    </row>
    <row r="2561" spans="2:14" hidden="1" x14ac:dyDescent="0.2">
      <c r="B2561" s="62"/>
      <c r="C2561" s="62"/>
      <c r="D2561" s="62" t="s">
        <v>473</v>
      </c>
      <c r="E2561" s="62" t="s">
        <v>234</v>
      </c>
      <c r="F2561" s="62"/>
      <c r="G2561" s="91" t="s">
        <v>2606</v>
      </c>
      <c r="H2561" s="62" t="s">
        <v>552</v>
      </c>
      <c r="I2561" s="91" t="s">
        <v>2606</v>
      </c>
      <c r="L2561" s="62"/>
      <c r="M2561" s="62"/>
      <c r="N2561" s="62"/>
    </row>
    <row r="2562" spans="2:14" hidden="1" x14ac:dyDescent="0.2">
      <c r="B2562" s="62"/>
      <c r="C2562" s="62"/>
      <c r="D2562" s="62" t="s">
        <v>484</v>
      </c>
      <c r="E2562" s="62" t="s">
        <v>245</v>
      </c>
      <c r="F2562" s="62"/>
      <c r="G2562" s="91" t="s">
        <v>718</v>
      </c>
      <c r="H2562" s="62" t="s">
        <v>545</v>
      </c>
      <c r="I2562" s="91" t="s">
        <v>718</v>
      </c>
      <c r="L2562" s="62"/>
      <c r="M2562" s="62"/>
      <c r="N2562" s="62"/>
    </row>
    <row r="2563" spans="2:14" hidden="1" x14ac:dyDescent="0.2">
      <c r="B2563" s="62"/>
      <c r="C2563" s="62"/>
      <c r="D2563" s="62" t="s">
        <v>488</v>
      </c>
      <c r="E2563" s="62" t="s">
        <v>249</v>
      </c>
      <c r="F2563" s="62"/>
      <c r="G2563" s="91" t="s">
        <v>1924</v>
      </c>
      <c r="H2563" s="62" t="s">
        <v>545</v>
      </c>
      <c r="I2563" s="91" t="s">
        <v>718</v>
      </c>
      <c r="L2563" s="62"/>
      <c r="M2563" s="62"/>
      <c r="N2563" s="62"/>
    </row>
    <row r="2564" spans="2:14" hidden="1" x14ac:dyDescent="0.2">
      <c r="B2564" s="62"/>
      <c r="C2564" s="62"/>
      <c r="D2564" s="62" t="s">
        <v>472</v>
      </c>
      <c r="E2564" s="62" t="s">
        <v>233</v>
      </c>
      <c r="F2564" s="62"/>
      <c r="G2564" s="91" t="s">
        <v>1919</v>
      </c>
      <c r="H2564" s="62" t="s">
        <v>545</v>
      </c>
      <c r="I2564" s="91" t="s">
        <v>718</v>
      </c>
      <c r="L2564" s="62"/>
      <c r="M2564" s="62"/>
      <c r="N2564" s="62"/>
    </row>
    <row r="2565" spans="2:14" hidden="1" x14ac:dyDescent="0.2">
      <c r="B2565" s="62"/>
      <c r="C2565" s="62"/>
      <c r="D2565" s="62" t="s">
        <v>640</v>
      </c>
      <c r="E2565" s="62" t="s">
        <v>401</v>
      </c>
      <c r="F2565" s="62"/>
      <c r="G2565" s="91" t="s">
        <v>1922</v>
      </c>
      <c r="H2565" s="62" t="s">
        <v>545</v>
      </c>
      <c r="I2565" s="91" t="s">
        <v>718</v>
      </c>
      <c r="L2565" s="62"/>
      <c r="M2565" s="62"/>
      <c r="N2565" s="62"/>
    </row>
    <row r="2566" spans="2:14" hidden="1" x14ac:dyDescent="0.2">
      <c r="B2566" s="62"/>
      <c r="C2566" s="62"/>
      <c r="D2566" s="62" t="s">
        <v>476</v>
      </c>
      <c r="E2566" s="62" t="s">
        <v>237</v>
      </c>
      <c r="F2566" s="62"/>
      <c r="G2566" s="91" t="s">
        <v>1920</v>
      </c>
      <c r="H2566" s="62" t="s">
        <v>545</v>
      </c>
      <c r="I2566" s="91" t="s">
        <v>718</v>
      </c>
      <c r="L2566" s="62"/>
      <c r="M2566" s="62"/>
      <c r="N2566" s="62"/>
    </row>
    <row r="2567" spans="2:14" hidden="1" x14ac:dyDescent="0.2">
      <c r="B2567" s="62"/>
      <c r="C2567" s="62"/>
      <c r="D2567" s="62" t="s">
        <v>477</v>
      </c>
      <c r="E2567" s="62" t="s">
        <v>238</v>
      </c>
      <c r="F2567" s="62"/>
      <c r="G2567" s="91" t="s">
        <v>1923</v>
      </c>
      <c r="H2567" s="62" t="s">
        <v>545</v>
      </c>
      <c r="I2567" s="91" t="s">
        <v>718</v>
      </c>
      <c r="L2567" s="62"/>
      <c r="M2567" s="62"/>
      <c r="N2567" s="62"/>
    </row>
    <row r="2568" spans="2:14" hidden="1" x14ac:dyDescent="0.2">
      <c r="B2568" s="62"/>
      <c r="C2568" s="62"/>
      <c r="D2568" s="62" t="s">
        <v>487</v>
      </c>
      <c r="E2568" s="62" t="s">
        <v>248</v>
      </c>
      <c r="F2568" s="62"/>
      <c r="G2568" s="91" t="s">
        <v>1921</v>
      </c>
      <c r="H2568" s="62" t="s">
        <v>545</v>
      </c>
      <c r="I2568" s="91" t="s">
        <v>718</v>
      </c>
      <c r="L2568" s="62"/>
      <c r="M2568" s="62"/>
      <c r="N2568" s="62"/>
    </row>
    <row r="2569" spans="2:14" hidden="1" x14ac:dyDescent="0.2">
      <c r="B2569" s="62"/>
      <c r="C2569" s="62"/>
      <c r="D2569" s="62" t="s">
        <v>474</v>
      </c>
      <c r="E2569" s="62" t="s">
        <v>235</v>
      </c>
      <c r="F2569" s="62"/>
      <c r="G2569" s="91" t="s">
        <v>2617</v>
      </c>
      <c r="H2569" s="62" t="s">
        <v>552</v>
      </c>
      <c r="I2569" s="91" t="s">
        <v>2617</v>
      </c>
      <c r="L2569" s="62"/>
      <c r="M2569" s="62"/>
      <c r="N2569" s="62"/>
    </row>
    <row r="2570" spans="2:14" hidden="1" x14ac:dyDescent="0.2">
      <c r="B2570" s="62"/>
      <c r="C2570" s="62"/>
      <c r="D2570" s="62" t="s">
        <v>482</v>
      </c>
      <c r="E2570" s="62" t="s">
        <v>243</v>
      </c>
      <c r="F2570" s="62"/>
      <c r="G2570" s="91" t="s">
        <v>1664</v>
      </c>
      <c r="H2570" s="62" t="s">
        <v>616</v>
      </c>
      <c r="I2570" s="91" t="s">
        <v>721</v>
      </c>
      <c r="L2570" s="62"/>
      <c r="M2570" s="62"/>
      <c r="N2570" s="62"/>
    </row>
    <row r="2571" spans="2:14" hidden="1" x14ac:dyDescent="0.2">
      <c r="B2571" s="62"/>
      <c r="C2571" s="62"/>
      <c r="D2571" s="62" t="s">
        <v>483</v>
      </c>
      <c r="E2571" s="62" t="s">
        <v>244</v>
      </c>
      <c r="F2571" s="62"/>
      <c r="G2571" s="91" t="s">
        <v>719</v>
      </c>
      <c r="H2571" s="62" t="s">
        <v>616</v>
      </c>
      <c r="I2571" s="91" t="s">
        <v>719</v>
      </c>
      <c r="L2571" s="62"/>
      <c r="M2571" s="62"/>
      <c r="N2571" s="62"/>
    </row>
    <row r="2572" spans="2:14" hidden="1" x14ac:dyDescent="0.2">
      <c r="B2572" s="62"/>
      <c r="C2572" s="62"/>
      <c r="D2572" s="62" t="s">
        <v>480</v>
      </c>
      <c r="E2572" s="62" t="s">
        <v>241</v>
      </c>
      <c r="F2572" s="62"/>
      <c r="G2572" s="91" t="s">
        <v>1691</v>
      </c>
      <c r="H2572" s="62" t="s">
        <v>477</v>
      </c>
      <c r="I2572" s="91" t="s">
        <v>2653</v>
      </c>
      <c r="L2572" s="62"/>
      <c r="M2572" s="62"/>
      <c r="N2572" s="62"/>
    </row>
    <row r="2573" spans="2:14" hidden="1" x14ac:dyDescent="0.2">
      <c r="B2573" s="62"/>
      <c r="C2573" s="62"/>
      <c r="D2573" s="62" t="s">
        <v>481</v>
      </c>
      <c r="E2573" s="62" t="s">
        <v>242</v>
      </c>
      <c r="F2573" s="62"/>
      <c r="G2573" s="91" t="s">
        <v>841</v>
      </c>
      <c r="H2573" s="62" t="s">
        <v>491</v>
      </c>
      <c r="I2573" s="91" t="s">
        <v>841</v>
      </c>
      <c r="J2573" s="62"/>
      <c r="K2573" s="62"/>
      <c r="L2573" s="62"/>
      <c r="M2573" s="62"/>
      <c r="N2573" s="62"/>
    </row>
    <row r="2574" spans="2:14" hidden="1" x14ac:dyDescent="0.2">
      <c r="B2574" s="62"/>
      <c r="C2574" s="62"/>
      <c r="D2574" s="62" t="s">
        <v>485</v>
      </c>
      <c r="E2574" s="62" t="s">
        <v>246</v>
      </c>
      <c r="F2574" s="62"/>
      <c r="G2574" s="91" t="s">
        <v>1925</v>
      </c>
      <c r="H2574" s="62" t="s">
        <v>491</v>
      </c>
      <c r="I2574" s="91" t="s">
        <v>1656</v>
      </c>
      <c r="J2574" s="62"/>
      <c r="K2574" s="62"/>
      <c r="L2574" s="62"/>
      <c r="M2574" s="62"/>
      <c r="N2574" s="62"/>
    </row>
    <row r="2575" spans="2:14" hidden="1" x14ac:dyDescent="0.2">
      <c r="B2575" s="62"/>
      <c r="C2575" s="62"/>
      <c r="D2575" s="62" t="s">
        <v>478</v>
      </c>
      <c r="E2575" s="62" t="s">
        <v>239</v>
      </c>
      <c r="F2575" s="62"/>
      <c r="G2575" s="91" t="s">
        <v>1926</v>
      </c>
      <c r="H2575" s="62" t="s">
        <v>491</v>
      </c>
      <c r="I2575" s="91" t="s">
        <v>1656</v>
      </c>
      <c r="J2575" s="62"/>
      <c r="K2575" s="62"/>
      <c r="L2575" s="62"/>
      <c r="M2575" s="62"/>
      <c r="N2575" s="62"/>
    </row>
    <row r="2576" spans="2:14" hidden="1" x14ac:dyDescent="0.2">
      <c r="B2576" s="62"/>
      <c r="C2576" s="62"/>
      <c r="D2576" s="62" t="s">
        <v>531</v>
      </c>
      <c r="E2576" s="62" t="s">
        <v>292</v>
      </c>
      <c r="F2576" s="62"/>
      <c r="G2576" s="91" t="s">
        <v>1929</v>
      </c>
      <c r="H2576" s="62" t="s">
        <v>528</v>
      </c>
      <c r="I2576" s="91" t="s">
        <v>1657</v>
      </c>
      <c r="J2576" s="62"/>
      <c r="K2576" s="62"/>
      <c r="L2576" s="62"/>
      <c r="M2576" s="62"/>
      <c r="N2576" s="62"/>
    </row>
    <row r="2577" spans="2:14" hidden="1" x14ac:dyDescent="0.2">
      <c r="B2577" s="62"/>
      <c r="C2577" s="62"/>
      <c r="D2577" s="62" t="s">
        <v>486</v>
      </c>
      <c r="E2577" s="62" t="s">
        <v>247</v>
      </c>
      <c r="F2577" s="62"/>
      <c r="G2577" s="91" t="s">
        <v>1930</v>
      </c>
      <c r="H2577" s="62" t="s">
        <v>528</v>
      </c>
      <c r="I2577" s="91" t="s">
        <v>1657</v>
      </c>
      <c r="J2577" s="62"/>
      <c r="K2577" s="62"/>
      <c r="L2577" s="62"/>
      <c r="M2577" s="62"/>
      <c r="N2577" s="62"/>
    </row>
    <row r="2578" spans="2:14" hidden="1" x14ac:dyDescent="0.2">
      <c r="B2578" s="62"/>
      <c r="C2578" s="62"/>
      <c r="D2578" s="62" t="s">
        <v>489</v>
      </c>
      <c r="E2578" s="62" t="s">
        <v>250</v>
      </c>
      <c r="F2578" s="62"/>
      <c r="G2578" s="91" t="s">
        <v>1657</v>
      </c>
      <c r="H2578" s="62" t="s">
        <v>528</v>
      </c>
      <c r="I2578" s="91" t="s">
        <v>1657</v>
      </c>
      <c r="J2578" s="62"/>
      <c r="K2578" s="62"/>
      <c r="L2578" s="62"/>
      <c r="M2578" s="62"/>
      <c r="N2578" s="62"/>
    </row>
    <row r="2579" spans="2:14" hidden="1" x14ac:dyDescent="0.2">
      <c r="B2579" s="62"/>
      <c r="C2579" s="62"/>
      <c r="D2579" s="62" t="s">
        <v>490</v>
      </c>
      <c r="E2579" s="62" t="s">
        <v>251</v>
      </c>
      <c r="F2579" s="62"/>
      <c r="G2579" s="91" t="s">
        <v>1927</v>
      </c>
      <c r="H2579" s="62" t="s">
        <v>491</v>
      </c>
      <c r="I2579" s="91" t="s">
        <v>1656</v>
      </c>
      <c r="J2579" s="62"/>
      <c r="K2579" s="62"/>
      <c r="L2579" s="62"/>
      <c r="M2579" s="62"/>
      <c r="N2579" s="62"/>
    </row>
    <row r="2580" spans="2:14" hidden="1" x14ac:dyDescent="0.2">
      <c r="B2580" s="62"/>
      <c r="C2580" s="62"/>
      <c r="D2580" s="62" t="s">
        <v>494</v>
      </c>
      <c r="E2580" s="62" t="s">
        <v>255</v>
      </c>
      <c r="F2580" s="62"/>
      <c r="G2580" s="91" t="s">
        <v>1656</v>
      </c>
      <c r="H2580" s="62" t="s">
        <v>491</v>
      </c>
      <c r="I2580" s="91" t="s">
        <v>1656</v>
      </c>
      <c r="J2580" s="62"/>
      <c r="K2580" s="62"/>
      <c r="L2580" s="62"/>
      <c r="M2580" s="62"/>
      <c r="N2580" s="62"/>
    </row>
    <row r="2581" spans="2:14" hidden="1" x14ac:dyDescent="0.2">
      <c r="B2581" s="62"/>
      <c r="C2581" s="62"/>
      <c r="D2581" s="62" t="s">
        <v>492</v>
      </c>
      <c r="E2581" s="62" t="s">
        <v>253</v>
      </c>
      <c r="F2581" s="62"/>
      <c r="G2581" s="91" t="s">
        <v>1931</v>
      </c>
      <c r="H2581" s="62" t="s">
        <v>528</v>
      </c>
      <c r="I2581" s="91" t="s">
        <v>1657</v>
      </c>
      <c r="J2581" s="62"/>
      <c r="K2581" s="62"/>
      <c r="L2581" s="62"/>
      <c r="M2581" s="62"/>
      <c r="N2581" s="62"/>
    </row>
    <row r="2582" spans="2:14" hidden="1" x14ac:dyDescent="0.2">
      <c r="B2582" s="62"/>
      <c r="C2582" s="62"/>
      <c r="D2582" s="62" t="s">
        <v>493</v>
      </c>
      <c r="E2582" s="62" t="s">
        <v>254</v>
      </c>
      <c r="F2582" s="62"/>
      <c r="G2582" s="91" t="s">
        <v>1966</v>
      </c>
      <c r="H2582" s="62" t="s">
        <v>473</v>
      </c>
      <c r="I2582" s="91" t="s">
        <v>1697</v>
      </c>
      <c r="J2582" s="62"/>
      <c r="K2582" s="62"/>
      <c r="L2582" s="62"/>
      <c r="M2582" s="62"/>
      <c r="N2582" s="62"/>
    </row>
    <row r="2583" spans="2:14" hidden="1" x14ac:dyDescent="0.2">
      <c r="B2583" s="62"/>
      <c r="C2583" s="62"/>
      <c r="D2583" s="62" t="s">
        <v>495</v>
      </c>
      <c r="E2583" s="62" t="s">
        <v>256</v>
      </c>
      <c r="F2583" s="62"/>
      <c r="G2583" s="91" t="s">
        <v>2616</v>
      </c>
      <c r="H2583" s="62" t="s">
        <v>552</v>
      </c>
      <c r="I2583" s="91" t="s">
        <v>2616</v>
      </c>
      <c r="J2583" s="62"/>
      <c r="K2583" s="62"/>
      <c r="L2583" s="62"/>
      <c r="M2583" s="62"/>
      <c r="N2583" s="62"/>
    </row>
    <row r="2584" spans="2:14" hidden="1" x14ac:dyDescent="0.2">
      <c r="B2584" s="62"/>
      <c r="C2584" s="62"/>
      <c r="D2584" s="62" t="s">
        <v>646</v>
      </c>
      <c r="E2584" s="62" t="s">
        <v>407</v>
      </c>
      <c r="F2584" s="62"/>
      <c r="G2584" s="91" t="s">
        <v>2650</v>
      </c>
      <c r="H2584" s="62" t="s">
        <v>477</v>
      </c>
      <c r="I2584" s="91" t="s">
        <v>2650</v>
      </c>
      <c r="J2584" s="62"/>
      <c r="K2584" s="62"/>
      <c r="L2584" s="62"/>
      <c r="M2584" s="62"/>
      <c r="N2584" s="62"/>
    </row>
    <row r="2585" spans="2:14" hidden="1" x14ac:dyDescent="0.2">
      <c r="B2585" s="62"/>
      <c r="C2585" s="62"/>
      <c r="D2585" s="62" t="s">
        <v>497</v>
      </c>
      <c r="E2585" s="62" t="s">
        <v>258</v>
      </c>
      <c r="F2585" s="62"/>
      <c r="G2585" s="91" t="s">
        <v>1659</v>
      </c>
      <c r="H2585" s="62" t="s">
        <v>545</v>
      </c>
      <c r="I2585" s="91" t="s">
        <v>1659</v>
      </c>
      <c r="J2585" s="62"/>
      <c r="K2585" s="62"/>
      <c r="L2585" s="62"/>
      <c r="M2585" s="62"/>
      <c r="N2585" s="62"/>
    </row>
    <row r="2586" spans="2:14" hidden="1" x14ac:dyDescent="0.2">
      <c r="B2586" s="62"/>
      <c r="C2586" s="62"/>
      <c r="D2586" s="62" t="s">
        <v>498</v>
      </c>
      <c r="E2586" s="62" t="s">
        <v>259</v>
      </c>
      <c r="F2586" s="62"/>
      <c r="G2586" s="91" t="s">
        <v>1660</v>
      </c>
      <c r="H2586" s="62" t="s">
        <v>545</v>
      </c>
      <c r="I2586" s="91" t="s">
        <v>1659</v>
      </c>
      <c r="J2586" s="62"/>
      <c r="K2586" s="62"/>
      <c r="L2586" s="62"/>
      <c r="M2586" s="62"/>
      <c r="N2586" s="62"/>
    </row>
    <row r="2587" spans="2:14" hidden="1" x14ac:dyDescent="0.2">
      <c r="B2587" s="62"/>
      <c r="C2587" s="62"/>
      <c r="D2587" s="62" t="s">
        <v>627</v>
      </c>
      <c r="E2587" s="62" t="s">
        <v>388</v>
      </c>
      <c r="F2587" s="62"/>
      <c r="G2587" s="91" t="s">
        <v>1704</v>
      </c>
      <c r="H2587" s="62" t="s">
        <v>650</v>
      </c>
      <c r="I2587" s="91" t="s">
        <v>1704</v>
      </c>
      <c r="J2587" s="62"/>
      <c r="K2587" s="62"/>
      <c r="L2587" s="62"/>
      <c r="M2587" s="62"/>
      <c r="N2587" s="62"/>
    </row>
    <row r="2588" spans="2:14" hidden="1" x14ac:dyDescent="0.2">
      <c r="B2588" s="62"/>
      <c r="C2588" s="62"/>
      <c r="D2588" s="62" t="s">
        <v>520</v>
      </c>
      <c r="E2588" s="62" t="s">
        <v>281</v>
      </c>
      <c r="F2588" s="62"/>
      <c r="G2588" s="91" t="s">
        <v>720</v>
      </c>
      <c r="H2588" s="62" t="s">
        <v>545</v>
      </c>
      <c r="I2588" s="91" t="s">
        <v>720</v>
      </c>
      <c r="J2588" s="62"/>
      <c r="K2588" s="62"/>
      <c r="L2588" s="62"/>
      <c r="M2588" s="62"/>
      <c r="N2588" s="62"/>
    </row>
    <row r="2589" spans="2:14" hidden="1" x14ac:dyDescent="0.2">
      <c r="B2589" s="62"/>
      <c r="C2589" s="62"/>
      <c r="D2589" s="62" t="s">
        <v>499</v>
      </c>
      <c r="E2589" s="62" t="s">
        <v>260</v>
      </c>
      <c r="F2589" s="62"/>
      <c r="G2589" s="91" t="s">
        <v>1661</v>
      </c>
      <c r="H2589" s="62" t="s">
        <v>545</v>
      </c>
      <c r="I2589" s="91" t="s">
        <v>720</v>
      </c>
      <c r="J2589" s="62"/>
      <c r="K2589" s="62"/>
      <c r="L2589" s="62"/>
      <c r="M2589" s="62"/>
      <c r="N2589" s="62"/>
    </row>
    <row r="2590" spans="2:14" hidden="1" x14ac:dyDescent="0.2">
      <c r="B2590" s="62"/>
      <c r="C2590" s="62"/>
      <c r="D2590" s="62" t="s">
        <v>502</v>
      </c>
      <c r="E2590" s="62" t="s">
        <v>263</v>
      </c>
      <c r="F2590" s="62"/>
      <c r="G2590" s="91" t="s">
        <v>1662</v>
      </c>
      <c r="H2590" s="62" t="s">
        <v>477</v>
      </c>
      <c r="I2590" s="91" t="s">
        <v>2651</v>
      </c>
      <c r="J2590" s="62"/>
      <c r="K2590" s="62"/>
      <c r="L2590" s="62"/>
      <c r="M2590" s="62"/>
      <c r="N2590" s="62"/>
    </row>
    <row r="2591" spans="2:14" hidden="1" x14ac:dyDescent="0.2">
      <c r="B2591" s="62"/>
      <c r="C2591" s="62"/>
      <c r="D2591" s="62" t="s">
        <v>503</v>
      </c>
      <c r="E2591" s="62" t="s">
        <v>264</v>
      </c>
      <c r="F2591" s="62"/>
      <c r="G2591" s="91" t="s">
        <v>2651</v>
      </c>
      <c r="H2591" s="62" t="s">
        <v>477</v>
      </c>
      <c r="I2591" s="91" t="s">
        <v>2651</v>
      </c>
      <c r="J2591" s="62"/>
      <c r="K2591" s="62"/>
      <c r="L2591" s="62"/>
      <c r="M2591" s="62"/>
      <c r="N2591" s="62"/>
    </row>
    <row r="2592" spans="2:14" hidden="1" x14ac:dyDescent="0.2">
      <c r="B2592" s="62"/>
      <c r="C2592" s="62"/>
      <c r="D2592" s="62" t="s">
        <v>506</v>
      </c>
      <c r="E2592" s="62" t="s">
        <v>267</v>
      </c>
      <c r="F2592" s="62"/>
      <c r="G2592" s="91" t="s">
        <v>1933</v>
      </c>
      <c r="H2592" s="62" t="s">
        <v>473</v>
      </c>
      <c r="I2592" s="91" t="s">
        <v>1663</v>
      </c>
      <c r="J2592" s="62"/>
      <c r="K2592" s="62"/>
      <c r="L2592" s="62"/>
      <c r="M2592" s="62"/>
      <c r="N2592" s="62"/>
    </row>
    <row r="2593" spans="2:14" hidden="1" x14ac:dyDescent="0.2">
      <c r="B2593" s="62"/>
      <c r="C2593" s="62"/>
      <c r="D2593" s="62" t="s">
        <v>508</v>
      </c>
      <c r="E2593" s="62" t="s">
        <v>269</v>
      </c>
      <c r="F2593" s="62"/>
      <c r="G2593" s="91" t="s">
        <v>1935</v>
      </c>
      <c r="H2593" s="62" t="s">
        <v>658</v>
      </c>
      <c r="I2593" s="91" t="s">
        <v>832</v>
      </c>
      <c r="J2593" s="62"/>
      <c r="K2593" s="62"/>
      <c r="L2593" s="62"/>
      <c r="M2593" s="62"/>
      <c r="N2593" s="62"/>
    </row>
    <row r="2594" spans="2:14" hidden="1" x14ac:dyDescent="0.2">
      <c r="B2594" s="62"/>
      <c r="C2594" s="62"/>
      <c r="D2594" s="62" t="s">
        <v>505</v>
      </c>
      <c r="E2594" s="62" t="s">
        <v>266</v>
      </c>
      <c r="F2594" s="62"/>
      <c r="G2594" s="91" t="s">
        <v>1932</v>
      </c>
      <c r="H2594" s="62" t="s">
        <v>473</v>
      </c>
      <c r="I2594" s="91" t="s">
        <v>1663</v>
      </c>
      <c r="J2594" s="62"/>
      <c r="K2594" s="62"/>
      <c r="L2594" s="62"/>
      <c r="M2594" s="62"/>
      <c r="N2594" s="62"/>
    </row>
    <row r="2595" spans="2:14" hidden="1" x14ac:dyDescent="0.2">
      <c r="B2595" s="62"/>
      <c r="C2595" s="62"/>
      <c r="D2595" s="62" t="s">
        <v>504</v>
      </c>
      <c r="E2595" s="62" t="s">
        <v>265</v>
      </c>
      <c r="F2595" s="62"/>
      <c r="G2595" s="91" t="s">
        <v>832</v>
      </c>
      <c r="H2595" s="62" t="s">
        <v>658</v>
      </c>
      <c r="I2595" s="91" t="s">
        <v>832</v>
      </c>
      <c r="J2595" s="62"/>
      <c r="K2595" s="62"/>
      <c r="L2595" s="62"/>
      <c r="M2595" s="62"/>
      <c r="N2595" s="62"/>
    </row>
    <row r="2596" spans="2:14" hidden="1" x14ac:dyDescent="0.2">
      <c r="B2596" s="62"/>
      <c r="C2596" s="62"/>
      <c r="D2596" s="62" t="s">
        <v>507</v>
      </c>
      <c r="E2596" s="62" t="s">
        <v>268</v>
      </c>
      <c r="F2596" s="62"/>
      <c r="G2596" s="91" t="s">
        <v>1663</v>
      </c>
      <c r="H2596" s="62" t="s">
        <v>473</v>
      </c>
      <c r="I2596" s="91" t="s">
        <v>1663</v>
      </c>
      <c r="J2596" s="62"/>
      <c r="K2596" s="62"/>
      <c r="L2596" s="62"/>
      <c r="M2596" s="62"/>
      <c r="N2596" s="62"/>
    </row>
    <row r="2597" spans="2:14" hidden="1" x14ac:dyDescent="0.2">
      <c r="B2597" s="62"/>
      <c r="C2597" s="62"/>
      <c r="D2597" s="62" t="s">
        <v>510</v>
      </c>
      <c r="E2597" s="62" t="s">
        <v>271</v>
      </c>
      <c r="F2597" s="62"/>
      <c r="G2597" s="91" t="s">
        <v>1934</v>
      </c>
      <c r="H2597" s="62" t="s">
        <v>658</v>
      </c>
      <c r="I2597" s="91" t="s">
        <v>832</v>
      </c>
      <c r="J2597" s="62"/>
      <c r="K2597" s="62"/>
      <c r="L2597" s="62"/>
      <c r="M2597" s="62"/>
      <c r="N2597" s="62"/>
    </row>
    <row r="2598" spans="2:14" hidden="1" x14ac:dyDescent="0.2">
      <c r="B2598" s="62"/>
      <c r="C2598" s="62"/>
      <c r="D2598" s="62" t="s">
        <v>525</v>
      </c>
      <c r="E2598" s="62" t="s">
        <v>286</v>
      </c>
      <c r="F2598" s="62"/>
      <c r="G2598" s="91" t="s">
        <v>1936</v>
      </c>
      <c r="H2598" s="62" t="s">
        <v>658</v>
      </c>
      <c r="I2598" s="91" t="s">
        <v>832</v>
      </c>
      <c r="J2598" s="62"/>
      <c r="K2598" s="62"/>
      <c r="L2598" s="62"/>
      <c r="M2598" s="62"/>
      <c r="N2598" s="62"/>
    </row>
    <row r="2599" spans="2:14" hidden="1" x14ac:dyDescent="0.2">
      <c r="B2599" s="62"/>
      <c r="C2599" s="62"/>
      <c r="D2599" s="62" t="s">
        <v>612</v>
      </c>
      <c r="E2599" s="62" t="s">
        <v>373</v>
      </c>
      <c r="F2599" s="62"/>
      <c r="G2599" s="91" t="s">
        <v>721</v>
      </c>
      <c r="H2599" s="62" t="s">
        <v>616</v>
      </c>
      <c r="I2599" s="91" t="s">
        <v>721</v>
      </c>
      <c r="J2599" s="62"/>
      <c r="K2599" s="62"/>
      <c r="L2599" s="62"/>
      <c r="M2599" s="62"/>
      <c r="N2599" s="62"/>
    </row>
    <row r="2600" spans="2:14" hidden="1" x14ac:dyDescent="0.2">
      <c r="B2600" s="62"/>
      <c r="C2600" s="62"/>
      <c r="D2600" s="62" t="s">
        <v>448</v>
      </c>
      <c r="E2600" s="62" t="s">
        <v>209</v>
      </c>
      <c r="F2600" s="62"/>
      <c r="G2600" s="91" t="s">
        <v>722</v>
      </c>
      <c r="H2600" s="62" t="s">
        <v>616</v>
      </c>
      <c r="I2600" s="91" t="s">
        <v>722</v>
      </c>
      <c r="J2600" s="62"/>
      <c r="K2600" s="62"/>
      <c r="L2600" s="62"/>
      <c r="M2600" s="62"/>
      <c r="N2600" s="62"/>
    </row>
    <row r="2601" spans="2:14" hidden="1" x14ac:dyDescent="0.2">
      <c r="B2601" s="62"/>
      <c r="C2601" s="62"/>
      <c r="D2601" s="62" t="s">
        <v>511</v>
      </c>
      <c r="E2601" s="62" t="s">
        <v>272</v>
      </c>
      <c r="F2601" s="62"/>
      <c r="G2601" s="91" t="s">
        <v>1665</v>
      </c>
      <c r="H2601" s="62" t="s">
        <v>545</v>
      </c>
      <c r="I2601" s="91" t="s">
        <v>1665</v>
      </c>
      <c r="J2601" s="62"/>
      <c r="K2601" s="62"/>
      <c r="L2601" s="62"/>
      <c r="M2601" s="62"/>
      <c r="N2601" s="62"/>
    </row>
    <row r="2602" spans="2:14" hidden="1" x14ac:dyDescent="0.2">
      <c r="B2602" s="62"/>
      <c r="C2602" s="62"/>
      <c r="D2602" s="62" t="s">
        <v>518</v>
      </c>
      <c r="E2602" s="62" t="s">
        <v>279</v>
      </c>
      <c r="F2602" s="62"/>
      <c r="G2602" s="91" t="s">
        <v>1937</v>
      </c>
      <c r="H2602" s="62" t="s">
        <v>545</v>
      </c>
      <c r="I2602" s="91" t="s">
        <v>1665</v>
      </c>
      <c r="J2602" s="62"/>
      <c r="K2602" s="62"/>
      <c r="L2602" s="62"/>
      <c r="M2602" s="62"/>
      <c r="N2602" s="62"/>
    </row>
    <row r="2603" spans="2:14" hidden="1" x14ac:dyDescent="0.2">
      <c r="B2603" s="62"/>
      <c r="C2603" s="62"/>
      <c r="D2603" s="62" t="s">
        <v>513</v>
      </c>
      <c r="E2603" s="62" t="s">
        <v>274</v>
      </c>
      <c r="F2603" s="62"/>
      <c r="G2603" s="91" t="s">
        <v>723</v>
      </c>
      <c r="H2603" s="62" t="s">
        <v>546</v>
      </c>
      <c r="I2603" s="91" t="s">
        <v>723</v>
      </c>
      <c r="J2603" s="62"/>
      <c r="K2603" s="62"/>
      <c r="L2603" s="62"/>
      <c r="M2603" s="62"/>
      <c r="N2603" s="62"/>
    </row>
    <row r="2604" spans="2:14" hidden="1" x14ac:dyDescent="0.2">
      <c r="B2604" s="62"/>
      <c r="C2604" s="62"/>
      <c r="D2604" s="62" t="s">
        <v>491</v>
      </c>
      <c r="E2604" s="62" t="s">
        <v>252</v>
      </c>
      <c r="F2604" s="62"/>
      <c r="G2604" s="91" t="s">
        <v>2287</v>
      </c>
      <c r="H2604" s="62" t="s">
        <v>545</v>
      </c>
      <c r="I2604" s="91" t="s">
        <v>2287</v>
      </c>
      <c r="J2604" s="62"/>
      <c r="K2604" s="62"/>
      <c r="L2604" s="62"/>
      <c r="M2604" s="62"/>
      <c r="N2604" s="62"/>
    </row>
    <row r="2605" spans="2:14" hidden="1" x14ac:dyDescent="0.2">
      <c r="B2605" s="62"/>
      <c r="C2605" s="62"/>
      <c r="D2605" s="62" t="s">
        <v>514</v>
      </c>
      <c r="E2605" s="62" t="s">
        <v>275</v>
      </c>
      <c r="F2605" s="62"/>
      <c r="G2605" s="91" t="s">
        <v>2607</v>
      </c>
      <c r="H2605" s="62" t="s">
        <v>552</v>
      </c>
      <c r="I2605" s="91" t="s">
        <v>2607</v>
      </c>
      <c r="J2605" s="62"/>
      <c r="K2605" s="62"/>
      <c r="L2605" s="62"/>
      <c r="M2605" s="62"/>
      <c r="N2605" s="62"/>
    </row>
    <row r="2606" spans="2:14" hidden="1" x14ac:dyDescent="0.2">
      <c r="B2606" s="62"/>
      <c r="C2606" s="62"/>
      <c r="D2606" s="62" t="s">
        <v>515</v>
      </c>
      <c r="E2606" s="62" t="s">
        <v>276</v>
      </c>
      <c r="F2606" s="62"/>
      <c r="G2606" s="91" t="s">
        <v>42</v>
      </c>
      <c r="H2606" s="62" t="s">
        <v>548</v>
      </c>
      <c r="I2606" s="91" t="s">
        <v>42</v>
      </c>
      <c r="J2606" s="62"/>
      <c r="K2606" s="62"/>
      <c r="L2606" s="62"/>
      <c r="M2606" s="62"/>
      <c r="N2606" s="62"/>
    </row>
    <row r="2607" spans="2:14" hidden="1" x14ac:dyDescent="0.2">
      <c r="B2607" s="62"/>
      <c r="C2607" s="62"/>
      <c r="D2607" s="62" t="s">
        <v>521</v>
      </c>
      <c r="E2607" s="62" t="s">
        <v>282</v>
      </c>
      <c r="F2607" s="62"/>
      <c r="G2607" s="91" t="s">
        <v>1666</v>
      </c>
      <c r="H2607" s="62" t="s">
        <v>618</v>
      </c>
      <c r="I2607" s="91" t="s">
        <v>2652</v>
      </c>
      <c r="J2607" s="62"/>
      <c r="K2607" s="62"/>
      <c r="L2607" s="62"/>
      <c r="M2607" s="62"/>
      <c r="N2607" s="62"/>
    </row>
    <row r="2608" spans="2:14" hidden="1" x14ac:dyDescent="0.2">
      <c r="B2608" s="62"/>
      <c r="C2608" s="62"/>
      <c r="D2608" s="62" t="s">
        <v>523</v>
      </c>
      <c r="E2608" s="62" t="s">
        <v>284</v>
      </c>
      <c r="F2608" s="62"/>
      <c r="G2608" s="91" t="s">
        <v>2652</v>
      </c>
      <c r="H2608" s="62" t="s">
        <v>618</v>
      </c>
      <c r="I2608" s="91" t="s">
        <v>2652</v>
      </c>
      <c r="J2608" s="62"/>
      <c r="K2608" s="62"/>
      <c r="L2608" s="62"/>
      <c r="M2608" s="62"/>
      <c r="N2608" s="62"/>
    </row>
    <row r="2609" spans="2:14" hidden="1" x14ac:dyDescent="0.2">
      <c r="B2609" s="62"/>
      <c r="C2609" s="62"/>
      <c r="D2609" s="62" t="s">
        <v>522</v>
      </c>
      <c r="E2609" s="62" t="s">
        <v>283</v>
      </c>
      <c r="F2609" s="62"/>
      <c r="G2609" s="91" t="s">
        <v>724</v>
      </c>
      <c r="H2609" s="62" t="s">
        <v>552</v>
      </c>
      <c r="I2609" s="91" t="s">
        <v>1667</v>
      </c>
      <c r="J2609" s="62"/>
      <c r="K2609" s="62"/>
      <c r="L2609" s="62"/>
      <c r="M2609" s="62"/>
      <c r="N2609" s="62"/>
    </row>
    <row r="2610" spans="2:14" hidden="1" x14ac:dyDescent="0.2">
      <c r="B2610" s="62"/>
      <c r="C2610" s="62"/>
      <c r="D2610" s="62" t="s">
        <v>517</v>
      </c>
      <c r="E2610" s="62" t="s">
        <v>278</v>
      </c>
      <c r="F2610" s="62"/>
      <c r="G2610" s="91" t="s">
        <v>1667</v>
      </c>
      <c r="H2610" s="62" t="s">
        <v>552</v>
      </c>
      <c r="I2610" s="91" t="s">
        <v>1667</v>
      </c>
      <c r="J2610" s="62"/>
      <c r="K2610" s="62"/>
      <c r="L2610" s="62"/>
      <c r="M2610" s="62"/>
      <c r="N2610" s="62"/>
    </row>
    <row r="2611" spans="2:14" hidden="1" x14ac:dyDescent="0.2">
      <c r="B2611" s="62"/>
      <c r="C2611" s="62"/>
      <c r="D2611" s="62" t="s">
        <v>526</v>
      </c>
      <c r="E2611" s="62" t="s">
        <v>287</v>
      </c>
      <c r="F2611" s="62"/>
      <c r="G2611" s="91" t="s">
        <v>725</v>
      </c>
      <c r="H2611" s="62" t="s">
        <v>658</v>
      </c>
      <c r="I2611" s="91" t="s">
        <v>725</v>
      </c>
      <c r="J2611" s="62"/>
      <c r="K2611" s="62"/>
      <c r="L2611" s="62"/>
      <c r="M2611" s="62"/>
      <c r="N2611" s="62"/>
    </row>
    <row r="2612" spans="2:14" hidden="1" x14ac:dyDescent="0.2">
      <c r="B2612" s="62"/>
      <c r="C2612" s="62"/>
      <c r="D2612" s="62" t="s">
        <v>524</v>
      </c>
      <c r="E2612" s="62" t="s">
        <v>285</v>
      </c>
      <c r="F2612" s="62"/>
      <c r="G2612" s="91" t="s">
        <v>1668</v>
      </c>
      <c r="H2612" s="62" t="s">
        <v>658</v>
      </c>
      <c r="I2612" s="91" t="s">
        <v>725</v>
      </c>
      <c r="J2612" s="62"/>
      <c r="K2612" s="62"/>
      <c r="L2612" s="62"/>
      <c r="M2612" s="62"/>
      <c r="N2612" s="62"/>
    </row>
    <row r="2613" spans="2:14" hidden="1" x14ac:dyDescent="0.2">
      <c r="B2613" s="62"/>
      <c r="C2613" s="62"/>
      <c r="D2613" s="62" t="s">
        <v>516</v>
      </c>
      <c r="E2613" s="62" t="s">
        <v>277</v>
      </c>
      <c r="F2613" s="62"/>
      <c r="G2613" s="91" t="s">
        <v>1669</v>
      </c>
      <c r="H2613" s="62" t="s">
        <v>545</v>
      </c>
      <c r="I2613" s="91" t="s">
        <v>1669</v>
      </c>
      <c r="J2613" s="62"/>
      <c r="K2613" s="62"/>
      <c r="L2613" s="62"/>
      <c r="M2613" s="62"/>
      <c r="N2613" s="62"/>
    </row>
    <row r="2614" spans="2:14" hidden="1" x14ac:dyDescent="0.2">
      <c r="B2614" s="62"/>
      <c r="C2614" s="62"/>
      <c r="D2614" s="62" t="s">
        <v>519</v>
      </c>
      <c r="E2614" s="62" t="s">
        <v>280</v>
      </c>
      <c r="F2614" s="62"/>
      <c r="G2614" s="91" t="s">
        <v>1939</v>
      </c>
      <c r="H2614" s="62" t="s">
        <v>528</v>
      </c>
      <c r="I2614" s="91" t="s">
        <v>1671</v>
      </c>
      <c r="J2614" s="62"/>
      <c r="K2614" s="62"/>
      <c r="L2614" s="62"/>
      <c r="M2614" s="62"/>
      <c r="N2614" s="62"/>
    </row>
    <row r="2615" spans="2:14" hidden="1" x14ac:dyDescent="0.2">
      <c r="B2615" s="62"/>
      <c r="C2615" s="62"/>
      <c r="D2615" s="62" t="s">
        <v>527</v>
      </c>
      <c r="E2615" s="62" t="s">
        <v>288</v>
      </c>
      <c r="F2615" s="62"/>
      <c r="G2615" s="91" t="s">
        <v>1855</v>
      </c>
      <c r="H2615" s="62" t="s">
        <v>475</v>
      </c>
      <c r="I2615" s="91" t="s">
        <v>1670</v>
      </c>
      <c r="J2615" s="62"/>
      <c r="K2615" s="62"/>
      <c r="L2615" s="62"/>
      <c r="M2615" s="62"/>
      <c r="N2615" s="62"/>
    </row>
    <row r="2616" spans="2:14" hidden="1" x14ac:dyDescent="0.2">
      <c r="B2616" s="62"/>
      <c r="C2616" s="62"/>
      <c r="D2616" s="62" t="s">
        <v>532</v>
      </c>
      <c r="E2616" s="62" t="s">
        <v>293</v>
      </c>
      <c r="F2616" s="62"/>
      <c r="G2616" s="91" t="s">
        <v>1671</v>
      </c>
      <c r="H2616" s="62" t="s">
        <v>528</v>
      </c>
      <c r="I2616" s="91" t="s">
        <v>1671</v>
      </c>
      <c r="J2616" s="62"/>
      <c r="K2616" s="62"/>
      <c r="L2616" s="62"/>
      <c r="M2616" s="62"/>
      <c r="N2616" s="62"/>
    </row>
    <row r="2617" spans="2:14" hidden="1" x14ac:dyDescent="0.2">
      <c r="B2617" s="62"/>
      <c r="C2617" s="62"/>
      <c r="D2617" s="62" t="s">
        <v>529</v>
      </c>
      <c r="E2617" s="62" t="s">
        <v>290</v>
      </c>
      <c r="F2617" s="62"/>
      <c r="G2617" s="91" t="s">
        <v>1670</v>
      </c>
      <c r="H2617" s="62" t="s">
        <v>475</v>
      </c>
      <c r="I2617" s="91" t="s">
        <v>1670</v>
      </c>
      <c r="J2617" s="62"/>
      <c r="K2617" s="62"/>
      <c r="L2617" s="62"/>
      <c r="M2617" s="62"/>
      <c r="N2617" s="62"/>
    </row>
    <row r="2618" spans="2:14" hidden="1" x14ac:dyDescent="0.2">
      <c r="B2618" s="62"/>
      <c r="C2618" s="62"/>
      <c r="D2618" s="62" t="s">
        <v>530</v>
      </c>
      <c r="E2618" s="62" t="s">
        <v>291</v>
      </c>
      <c r="F2618" s="62"/>
      <c r="G2618" s="91" t="s">
        <v>1672</v>
      </c>
      <c r="H2618" s="62" t="s">
        <v>658</v>
      </c>
      <c r="I2618" s="91" t="s">
        <v>1672</v>
      </c>
      <c r="J2618" s="62"/>
      <c r="K2618" s="62"/>
      <c r="L2618" s="62"/>
      <c r="M2618" s="62"/>
      <c r="N2618" s="62"/>
    </row>
    <row r="2619" spans="2:14" hidden="1" x14ac:dyDescent="0.2">
      <c r="B2619" s="62"/>
      <c r="C2619" s="62"/>
      <c r="D2619" s="62" t="s">
        <v>528</v>
      </c>
      <c r="E2619" s="62" t="s">
        <v>289</v>
      </c>
      <c r="F2619" s="62"/>
      <c r="G2619" s="91" t="s">
        <v>1673</v>
      </c>
      <c r="H2619" s="62" t="s">
        <v>571</v>
      </c>
      <c r="I2619" s="91" t="s">
        <v>1673</v>
      </c>
      <c r="J2619" s="62"/>
      <c r="K2619" s="62"/>
      <c r="L2619" s="62"/>
      <c r="M2619" s="62"/>
      <c r="N2619" s="62"/>
    </row>
    <row r="2620" spans="2:14" hidden="1" x14ac:dyDescent="0.2">
      <c r="B2620" s="62"/>
      <c r="C2620" s="62"/>
      <c r="D2620" s="62" t="s">
        <v>533</v>
      </c>
      <c r="E2620" s="62" t="s">
        <v>294</v>
      </c>
      <c r="F2620" s="62"/>
      <c r="G2620" s="91" t="s">
        <v>2281</v>
      </c>
      <c r="H2620" s="62" t="s">
        <v>545</v>
      </c>
      <c r="I2620" s="91" t="s">
        <v>2281</v>
      </c>
      <c r="J2620" s="62"/>
      <c r="K2620" s="62"/>
      <c r="L2620" s="62"/>
      <c r="M2620" s="62"/>
      <c r="N2620" s="62"/>
    </row>
    <row r="2621" spans="2:14" hidden="1" x14ac:dyDescent="0.2">
      <c r="B2621" s="62"/>
      <c r="C2621" s="62"/>
      <c r="D2621" s="62" t="s">
        <v>540</v>
      </c>
      <c r="E2621" s="62" t="s">
        <v>301</v>
      </c>
      <c r="F2621" s="62"/>
      <c r="G2621" s="91" t="s">
        <v>46</v>
      </c>
      <c r="H2621" s="62" t="s">
        <v>545</v>
      </c>
      <c r="I2621" s="91" t="s">
        <v>1674</v>
      </c>
      <c r="J2621" s="62"/>
      <c r="K2621" s="62"/>
      <c r="L2621" s="62"/>
      <c r="M2621" s="62"/>
      <c r="N2621" s="62"/>
    </row>
    <row r="2622" spans="2:14" hidden="1" x14ac:dyDescent="0.2">
      <c r="B2622" s="62"/>
      <c r="C2622" s="62"/>
      <c r="D2622" s="62" t="s">
        <v>535</v>
      </c>
      <c r="E2622" s="62" t="s">
        <v>296</v>
      </c>
      <c r="F2622" s="62"/>
      <c r="G2622" s="91" t="s">
        <v>1674</v>
      </c>
      <c r="H2622" s="62" t="s">
        <v>545</v>
      </c>
      <c r="I2622" s="91" t="s">
        <v>1674</v>
      </c>
      <c r="J2622" s="62"/>
      <c r="K2622" s="62"/>
      <c r="L2622" s="62"/>
      <c r="M2622" s="62"/>
      <c r="N2622" s="62"/>
    </row>
    <row r="2623" spans="2:14" hidden="1" x14ac:dyDescent="0.2">
      <c r="B2623" s="62"/>
      <c r="C2623" s="62"/>
      <c r="D2623" s="62" t="s">
        <v>534</v>
      </c>
      <c r="E2623" s="62" t="s">
        <v>295</v>
      </c>
      <c r="F2623" s="62"/>
      <c r="G2623" s="91" t="s">
        <v>726</v>
      </c>
      <c r="H2623" s="62" t="s">
        <v>616</v>
      </c>
      <c r="I2623" s="91" t="s">
        <v>726</v>
      </c>
      <c r="J2623" s="62"/>
      <c r="K2623" s="62"/>
      <c r="L2623" s="62"/>
      <c r="M2623" s="62"/>
      <c r="N2623" s="62"/>
    </row>
    <row r="2624" spans="2:14" hidden="1" x14ac:dyDescent="0.2">
      <c r="B2624" s="62"/>
      <c r="C2624" s="62"/>
      <c r="D2624" s="62" t="s">
        <v>538</v>
      </c>
      <c r="E2624" s="62" t="s">
        <v>299</v>
      </c>
      <c r="F2624" s="62"/>
      <c r="G2624" s="91" t="s">
        <v>1705</v>
      </c>
      <c r="H2624" s="62" t="s">
        <v>650</v>
      </c>
      <c r="I2624" s="91" t="s">
        <v>1705</v>
      </c>
      <c r="J2624" s="62"/>
      <c r="K2624" s="62"/>
      <c r="L2624" s="62"/>
      <c r="M2624" s="62"/>
      <c r="N2624" s="62"/>
    </row>
    <row r="2625" spans="2:14" hidden="1" x14ac:dyDescent="0.2">
      <c r="B2625" s="62"/>
      <c r="C2625" s="62"/>
      <c r="D2625" s="62" t="s">
        <v>539</v>
      </c>
      <c r="E2625" s="62" t="s">
        <v>300</v>
      </c>
      <c r="F2625" s="62"/>
      <c r="G2625" s="91" t="s">
        <v>727</v>
      </c>
      <c r="H2625" s="62" t="s">
        <v>659</v>
      </c>
      <c r="I2625" s="91" t="s">
        <v>1675</v>
      </c>
      <c r="J2625" s="62"/>
      <c r="K2625" s="62"/>
      <c r="L2625" s="62"/>
      <c r="M2625" s="62"/>
      <c r="N2625" s="62"/>
    </row>
    <row r="2626" spans="2:14" hidden="1" x14ac:dyDescent="0.2">
      <c r="B2626" s="62"/>
      <c r="C2626" s="62"/>
      <c r="D2626" s="62" t="s">
        <v>537</v>
      </c>
      <c r="E2626" s="62" t="s">
        <v>298</v>
      </c>
      <c r="F2626" s="62"/>
      <c r="G2626" s="91" t="s">
        <v>1675</v>
      </c>
      <c r="H2626" s="62" t="s">
        <v>659</v>
      </c>
      <c r="I2626" s="91" t="s">
        <v>1675</v>
      </c>
      <c r="J2626" s="62"/>
      <c r="K2626" s="62"/>
      <c r="L2626" s="62"/>
      <c r="M2626" s="62"/>
      <c r="N2626" s="62"/>
    </row>
    <row r="2627" spans="2:14" hidden="1" x14ac:dyDescent="0.2">
      <c r="B2627" s="62"/>
      <c r="C2627" s="62"/>
      <c r="D2627" s="62" t="s">
        <v>541</v>
      </c>
      <c r="E2627" s="62" t="s">
        <v>302</v>
      </c>
      <c r="F2627" s="62"/>
      <c r="G2627" s="91" t="s">
        <v>2284</v>
      </c>
      <c r="H2627" s="62" t="s">
        <v>545</v>
      </c>
      <c r="I2627" s="91" t="s">
        <v>2284</v>
      </c>
      <c r="J2627" s="62"/>
      <c r="K2627" s="62"/>
      <c r="L2627" s="62"/>
      <c r="M2627" s="62"/>
      <c r="N2627" s="62"/>
    </row>
    <row r="2628" spans="2:14" hidden="1" x14ac:dyDescent="0.2">
      <c r="B2628" s="62"/>
      <c r="C2628" s="62"/>
      <c r="D2628" s="62" t="s">
        <v>542</v>
      </c>
      <c r="E2628" s="62" t="s">
        <v>303</v>
      </c>
      <c r="F2628" s="62"/>
      <c r="G2628" s="91" t="s">
        <v>1938</v>
      </c>
      <c r="H2628" s="62" t="s">
        <v>545</v>
      </c>
      <c r="I2628" s="91" t="s">
        <v>1665</v>
      </c>
      <c r="J2628" s="62"/>
      <c r="K2628" s="62"/>
      <c r="L2628" s="62"/>
      <c r="M2628" s="62"/>
      <c r="N2628" s="62"/>
    </row>
    <row r="2629" spans="2:14" hidden="1" x14ac:dyDescent="0.2">
      <c r="B2629" s="62"/>
      <c r="C2629" s="62"/>
      <c r="D2629" s="62" t="s">
        <v>543</v>
      </c>
      <c r="E2629" s="62" t="s">
        <v>304</v>
      </c>
      <c r="F2629" s="62"/>
      <c r="G2629" s="91" t="s">
        <v>1940</v>
      </c>
      <c r="H2629" s="62" t="s">
        <v>659</v>
      </c>
      <c r="I2629" s="91" t="s">
        <v>1675</v>
      </c>
      <c r="J2629" s="62"/>
      <c r="K2629" s="62"/>
      <c r="L2629" s="62"/>
      <c r="M2629" s="62"/>
      <c r="N2629" s="62"/>
    </row>
    <row r="2630" spans="2:14" hidden="1" x14ac:dyDescent="0.2">
      <c r="B2630" s="62"/>
      <c r="C2630" s="62"/>
      <c r="D2630" s="62" t="s">
        <v>545</v>
      </c>
      <c r="E2630" s="62" t="s">
        <v>306</v>
      </c>
      <c r="F2630" s="62"/>
      <c r="G2630" s="91" t="s">
        <v>1918</v>
      </c>
      <c r="H2630" s="62" t="s">
        <v>491</v>
      </c>
      <c r="I2630" s="91" t="s">
        <v>1649</v>
      </c>
      <c r="J2630" s="62"/>
      <c r="K2630" s="62"/>
      <c r="L2630" s="62"/>
      <c r="M2630" s="62"/>
      <c r="N2630" s="62"/>
    </row>
    <row r="2631" spans="2:14" hidden="1" x14ac:dyDescent="0.2">
      <c r="B2631" s="62"/>
      <c r="C2631" s="62"/>
      <c r="D2631" s="62" t="s">
        <v>544</v>
      </c>
      <c r="E2631" s="62" t="s">
        <v>305</v>
      </c>
      <c r="F2631" s="62"/>
      <c r="G2631" s="91" t="s">
        <v>709</v>
      </c>
      <c r="H2631" s="62" t="s">
        <v>616</v>
      </c>
      <c r="I2631" s="91" t="s">
        <v>719</v>
      </c>
      <c r="J2631" s="62"/>
      <c r="K2631" s="62"/>
      <c r="L2631" s="62"/>
      <c r="M2631" s="62"/>
      <c r="N2631" s="62"/>
    </row>
    <row r="2632" spans="2:14" hidden="1" x14ac:dyDescent="0.2">
      <c r="B2632" s="62"/>
      <c r="C2632" s="62"/>
      <c r="D2632" s="62" t="s">
        <v>546</v>
      </c>
      <c r="E2632" s="62" t="s">
        <v>307</v>
      </c>
      <c r="F2632" s="62"/>
      <c r="G2632" s="91" t="s">
        <v>2201</v>
      </c>
      <c r="H2632" s="62" t="s">
        <v>658</v>
      </c>
      <c r="I2632" s="91" t="s">
        <v>728</v>
      </c>
      <c r="J2632" s="62"/>
      <c r="K2632" s="62"/>
      <c r="L2632" s="62"/>
      <c r="M2632" s="62"/>
      <c r="N2632" s="62"/>
    </row>
    <row r="2633" spans="2:14" hidden="1" x14ac:dyDescent="0.2">
      <c r="B2633" s="62"/>
      <c r="C2633" s="62"/>
      <c r="D2633" s="62" t="s">
        <v>547</v>
      </c>
      <c r="E2633" s="62" t="s">
        <v>308</v>
      </c>
      <c r="F2633" s="62"/>
      <c r="G2633" s="91" t="s">
        <v>1676</v>
      </c>
      <c r="H2633" s="62" t="s">
        <v>616</v>
      </c>
      <c r="I2633" s="91" t="s">
        <v>1676</v>
      </c>
      <c r="J2633" s="62"/>
      <c r="K2633" s="62"/>
      <c r="L2633" s="62"/>
      <c r="M2633" s="62"/>
      <c r="N2633" s="62"/>
    </row>
    <row r="2634" spans="2:14" hidden="1" x14ac:dyDescent="0.2">
      <c r="B2634" s="62"/>
      <c r="C2634" s="62"/>
      <c r="D2634" s="62" t="s">
        <v>550</v>
      </c>
      <c r="E2634" s="62" t="s">
        <v>311</v>
      </c>
      <c r="F2634" s="62"/>
      <c r="G2634" s="91" t="s">
        <v>1701</v>
      </c>
      <c r="H2634" s="62" t="s">
        <v>616</v>
      </c>
      <c r="I2634" s="91" t="s">
        <v>1701</v>
      </c>
      <c r="J2634" s="62"/>
      <c r="K2634" s="62"/>
      <c r="L2634" s="62"/>
      <c r="M2634" s="62"/>
      <c r="N2634" s="62"/>
    </row>
    <row r="2635" spans="2:14" hidden="1" x14ac:dyDescent="0.2">
      <c r="B2635" s="62"/>
      <c r="C2635" s="62"/>
      <c r="D2635" s="62" t="s">
        <v>609</v>
      </c>
      <c r="E2635" s="62" t="s">
        <v>370</v>
      </c>
      <c r="F2635" s="62"/>
      <c r="G2635" s="91" t="s">
        <v>2549</v>
      </c>
      <c r="H2635" s="62" t="s">
        <v>658</v>
      </c>
      <c r="I2635" s="91" t="s">
        <v>728</v>
      </c>
      <c r="J2635" s="62"/>
      <c r="K2635" s="62"/>
      <c r="L2635" s="62"/>
      <c r="M2635" s="62"/>
      <c r="N2635" s="62"/>
    </row>
    <row r="2636" spans="2:14" hidden="1" x14ac:dyDescent="0.2">
      <c r="B2636" s="62"/>
      <c r="C2636" s="62"/>
      <c r="D2636" s="62" t="s">
        <v>552</v>
      </c>
      <c r="E2636" s="62" t="s">
        <v>313</v>
      </c>
      <c r="F2636" s="62"/>
      <c r="G2636" s="91" t="s">
        <v>729</v>
      </c>
      <c r="H2636" s="62" t="s">
        <v>475</v>
      </c>
      <c r="I2636" s="91" t="s">
        <v>729</v>
      </c>
      <c r="J2636" s="62"/>
      <c r="K2636" s="62"/>
      <c r="L2636" s="62"/>
      <c r="M2636" s="62"/>
      <c r="N2636" s="62"/>
    </row>
    <row r="2637" spans="2:14" hidden="1" x14ac:dyDescent="0.2">
      <c r="B2637" s="62"/>
      <c r="C2637" s="62"/>
      <c r="D2637" s="62" t="s">
        <v>553</v>
      </c>
      <c r="E2637" s="62" t="s">
        <v>314</v>
      </c>
      <c r="F2637" s="62"/>
      <c r="G2637" s="91" t="s">
        <v>1677</v>
      </c>
      <c r="H2637" s="62" t="s">
        <v>475</v>
      </c>
      <c r="I2637" s="91" t="s">
        <v>729</v>
      </c>
      <c r="J2637" s="62"/>
      <c r="K2637" s="62"/>
      <c r="L2637" s="62"/>
      <c r="M2637" s="62"/>
      <c r="N2637" s="62"/>
    </row>
    <row r="2638" spans="2:14" hidden="1" x14ac:dyDescent="0.2">
      <c r="B2638" s="62"/>
      <c r="C2638" s="62"/>
      <c r="D2638" s="62" t="s">
        <v>548</v>
      </c>
      <c r="E2638" s="62" t="s">
        <v>309</v>
      </c>
      <c r="F2638" s="62"/>
      <c r="G2638" s="91" t="s">
        <v>2562</v>
      </c>
      <c r="H2638" s="91" t="s">
        <v>545</v>
      </c>
      <c r="I2638" s="91" t="s">
        <v>2562</v>
      </c>
      <c r="J2638" s="62"/>
      <c r="K2638" s="62"/>
      <c r="L2638" s="62"/>
      <c r="M2638" s="62"/>
      <c r="N2638" s="62"/>
    </row>
    <row r="2639" spans="2:14" hidden="1" x14ac:dyDescent="0.2">
      <c r="B2639" s="62"/>
      <c r="C2639" s="62"/>
      <c r="D2639" s="62" t="s">
        <v>554</v>
      </c>
      <c r="E2639" s="62" t="s">
        <v>315</v>
      </c>
      <c r="F2639" s="62"/>
      <c r="G2639" s="91" t="s">
        <v>730</v>
      </c>
      <c r="H2639" s="62" t="s">
        <v>450</v>
      </c>
      <c r="I2639" s="91" t="s">
        <v>1495</v>
      </c>
      <c r="J2639" s="62"/>
      <c r="K2639" s="62"/>
      <c r="L2639" s="62"/>
      <c r="M2639" s="62"/>
      <c r="N2639" s="62"/>
    </row>
    <row r="2640" spans="2:14" hidden="1" x14ac:dyDescent="0.2">
      <c r="B2640" s="62"/>
      <c r="C2640" s="62"/>
      <c r="D2640" s="62" t="s">
        <v>564</v>
      </c>
      <c r="E2640" s="62" t="s">
        <v>325</v>
      </c>
      <c r="F2640" s="62"/>
      <c r="G2640" s="91" t="s">
        <v>1679</v>
      </c>
      <c r="H2640" s="62" t="s">
        <v>616</v>
      </c>
      <c r="I2640" s="91" t="s">
        <v>731</v>
      </c>
      <c r="J2640" s="62"/>
      <c r="K2640" s="62"/>
      <c r="L2640" s="62"/>
      <c r="M2640" s="62"/>
      <c r="N2640" s="62"/>
    </row>
    <row r="2641" spans="2:14" hidden="1" x14ac:dyDescent="0.2">
      <c r="B2641" s="62"/>
      <c r="C2641" s="62"/>
      <c r="D2641" s="62" t="s">
        <v>555</v>
      </c>
      <c r="E2641" s="62" t="s">
        <v>316</v>
      </c>
      <c r="F2641" s="62"/>
      <c r="G2641" s="91" t="s">
        <v>731</v>
      </c>
      <c r="H2641" s="62" t="s">
        <v>616</v>
      </c>
      <c r="I2641" s="91" t="s">
        <v>731</v>
      </c>
      <c r="J2641" s="62"/>
      <c r="K2641" s="62"/>
      <c r="L2641" s="62"/>
      <c r="M2641" s="62"/>
      <c r="N2641" s="62"/>
    </row>
    <row r="2642" spans="2:14" hidden="1" x14ac:dyDescent="0.2">
      <c r="B2642" s="62"/>
      <c r="C2642" s="62"/>
      <c r="D2642" s="62" t="s">
        <v>561</v>
      </c>
      <c r="E2642" s="62" t="s">
        <v>322</v>
      </c>
      <c r="F2642" s="62"/>
      <c r="G2642" s="91" t="s">
        <v>1680</v>
      </c>
      <c r="H2642" s="62" t="s">
        <v>534</v>
      </c>
      <c r="I2642" s="91" t="s">
        <v>1680</v>
      </c>
      <c r="J2642" s="62"/>
      <c r="K2642" s="62"/>
      <c r="L2642" s="62"/>
      <c r="M2642" s="62"/>
      <c r="N2642" s="62"/>
    </row>
    <row r="2643" spans="2:14" hidden="1" x14ac:dyDescent="0.2">
      <c r="B2643" s="62"/>
      <c r="C2643" s="62"/>
      <c r="D2643" s="62" t="s">
        <v>556</v>
      </c>
      <c r="E2643" s="62" t="s">
        <v>317</v>
      </c>
      <c r="F2643" s="62"/>
      <c r="G2643" s="91" t="s">
        <v>1703</v>
      </c>
      <c r="H2643" s="62" t="s">
        <v>475</v>
      </c>
      <c r="I2643" s="91" t="s">
        <v>1702</v>
      </c>
      <c r="J2643" s="62"/>
      <c r="K2643" s="62"/>
      <c r="L2643" s="62"/>
      <c r="M2643" s="62"/>
      <c r="N2643" s="62"/>
    </row>
    <row r="2644" spans="2:14" hidden="1" x14ac:dyDescent="0.2">
      <c r="B2644" s="62"/>
      <c r="C2644" s="62"/>
      <c r="D2644" s="62" t="s">
        <v>557</v>
      </c>
      <c r="E2644" s="62" t="s">
        <v>318</v>
      </c>
      <c r="F2644" s="62"/>
      <c r="G2644" s="91" t="s">
        <v>1702</v>
      </c>
      <c r="H2644" s="62" t="s">
        <v>475</v>
      </c>
      <c r="I2644" s="91" t="s">
        <v>1702</v>
      </c>
      <c r="J2644" s="62"/>
      <c r="K2644" s="62"/>
      <c r="L2644" s="62"/>
      <c r="M2644" s="62"/>
      <c r="N2644" s="62"/>
    </row>
    <row r="2645" spans="2:14" hidden="1" x14ac:dyDescent="0.2">
      <c r="B2645" s="62"/>
      <c r="C2645" s="62"/>
      <c r="D2645" s="62" t="s">
        <v>559</v>
      </c>
      <c r="E2645" s="62" t="s">
        <v>320</v>
      </c>
      <c r="F2645" s="62"/>
      <c r="G2645" s="91" t="s">
        <v>1658</v>
      </c>
      <c r="H2645" s="62" t="s">
        <v>477</v>
      </c>
      <c r="I2645" s="91" t="s">
        <v>2650</v>
      </c>
      <c r="J2645" s="62"/>
      <c r="K2645" s="62"/>
      <c r="L2645" s="62"/>
      <c r="M2645" s="62"/>
      <c r="N2645" s="62"/>
    </row>
    <row r="2646" spans="2:14" hidden="1" x14ac:dyDescent="0.2">
      <c r="B2646" s="62"/>
      <c r="C2646" s="62"/>
      <c r="D2646" s="62" t="s">
        <v>562</v>
      </c>
      <c r="E2646" s="62" t="s">
        <v>323</v>
      </c>
      <c r="F2646" s="62"/>
      <c r="G2646" s="91" t="s">
        <v>1943</v>
      </c>
      <c r="H2646" s="62" t="s">
        <v>671</v>
      </c>
      <c r="I2646" s="91" t="s">
        <v>1681</v>
      </c>
      <c r="J2646" s="62"/>
      <c r="K2646" s="62"/>
      <c r="L2646" s="62"/>
      <c r="M2646" s="62"/>
      <c r="N2646" s="62"/>
    </row>
    <row r="2647" spans="2:14" hidden="1" x14ac:dyDescent="0.2">
      <c r="B2647" s="62"/>
      <c r="C2647" s="62"/>
      <c r="D2647" s="62" t="s">
        <v>563</v>
      </c>
      <c r="E2647" s="62" t="s">
        <v>324</v>
      </c>
      <c r="F2647" s="62"/>
      <c r="G2647" s="91" t="s">
        <v>1681</v>
      </c>
      <c r="H2647" s="62" t="s">
        <v>671</v>
      </c>
      <c r="I2647" s="91" t="s">
        <v>1681</v>
      </c>
      <c r="J2647" s="62"/>
      <c r="K2647" s="62"/>
      <c r="L2647" s="62"/>
      <c r="M2647" s="62"/>
      <c r="N2647" s="62"/>
    </row>
    <row r="2648" spans="2:14" hidden="1" x14ac:dyDescent="0.2">
      <c r="B2648" s="62"/>
      <c r="C2648" s="62"/>
      <c r="D2648" s="62" t="s">
        <v>565</v>
      </c>
      <c r="E2648" s="62" t="s">
        <v>326</v>
      </c>
      <c r="F2648" s="62"/>
      <c r="G2648" s="91" t="s">
        <v>732</v>
      </c>
      <c r="H2648" s="62" t="s">
        <v>671</v>
      </c>
      <c r="I2648" s="91" t="s">
        <v>1681</v>
      </c>
      <c r="J2648" s="62"/>
      <c r="K2648" s="62"/>
      <c r="L2648" s="62"/>
      <c r="M2648" s="62"/>
      <c r="N2648" s="62"/>
    </row>
    <row r="2649" spans="2:14" hidden="1" x14ac:dyDescent="0.2">
      <c r="B2649" s="62"/>
      <c r="C2649" s="62"/>
      <c r="D2649" s="62" t="s">
        <v>573</v>
      </c>
      <c r="E2649" s="62" t="s">
        <v>334</v>
      </c>
      <c r="F2649" s="62"/>
      <c r="G2649" s="91" t="s">
        <v>733</v>
      </c>
      <c r="H2649" s="62" t="s">
        <v>473</v>
      </c>
      <c r="I2649" s="91" t="s">
        <v>733</v>
      </c>
      <c r="J2649" s="62"/>
      <c r="K2649" s="62"/>
      <c r="L2649" s="62"/>
      <c r="M2649" s="62"/>
      <c r="N2649" s="62"/>
    </row>
    <row r="2650" spans="2:14" hidden="1" x14ac:dyDescent="0.2">
      <c r="B2650" s="62"/>
      <c r="C2650" s="62"/>
      <c r="D2650" s="62" t="s">
        <v>569</v>
      </c>
      <c r="E2650" s="62" t="s">
        <v>330</v>
      </c>
      <c r="F2650" s="62"/>
      <c r="G2650" s="91" t="s">
        <v>2288</v>
      </c>
      <c r="H2650" s="62" t="s">
        <v>658</v>
      </c>
      <c r="I2650" s="91" t="s">
        <v>2288</v>
      </c>
      <c r="J2650" s="62"/>
      <c r="K2650" s="62"/>
      <c r="L2650" s="62"/>
      <c r="M2650" s="62"/>
      <c r="N2650" s="62"/>
    </row>
    <row r="2651" spans="2:14" hidden="1" x14ac:dyDescent="0.2">
      <c r="B2651" s="62"/>
      <c r="C2651" s="62"/>
      <c r="D2651" s="62" t="s">
        <v>584</v>
      </c>
      <c r="E2651" s="62" t="s">
        <v>345</v>
      </c>
      <c r="F2651" s="62"/>
      <c r="G2651" s="91" t="s">
        <v>2200</v>
      </c>
      <c r="H2651" s="62" t="s">
        <v>545</v>
      </c>
      <c r="I2651" s="91" t="s">
        <v>1665</v>
      </c>
      <c r="J2651" s="62"/>
      <c r="K2651" s="62"/>
      <c r="L2651" s="62"/>
      <c r="M2651" s="62"/>
      <c r="N2651" s="62"/>
    </row>
    <row r="2652" spans="2:14" hidden="1" x14ac:dyDescent="0.2">
      <c r="B2652" s="62"/>
      <c r="C2652" s="62"/>
      <c r="D2652" s="62" t="s">
        <v>585</v>
      </c>
      <c r="E2652" s="62" t="s">
        <v>346</v>
      </c>
      <c r="F2652" s="62"/>
      <c r="G2652" s="91" t="s">
        <v>2608</v>
      </c>
      <c r="H2652" s="62" t="s">
        <v>552</v>
      </c>
      <c r="I2652" s="91" t="s">
        <v>2608</v>
      </c>
      <c r="J2652" s="62"/>
      <c r="K2652" s="62"/>
      <c r="L2652" s="62"/>
      <c r="M2652" s="62"/>
      <c r="N2652" s="62"/>
    </row>
    <row r="2653" spans="2:14" hidden="1" x14ac:dyDescent="0.2">
      <c r="B2653" s="62"/>
      <c r="C2653" s="62"/>
      <c r="D2653" s="62" t="s">
        <v>570</v>
      </c>
      <c r="E2653" s="62" t="s">
        <v>331</v>
      </c>
      <c r="F2653" s="62"/>
      <c r="G2653" s="91" t="s">
        <v>734</v>
      </c>
      <c r="H2653" s="62" t="s">
        <v>594</v>
      </c>
      <c r="I2653" s="91" t="s">
        <v>734</v>
      </c>
      <c r="J2653" s="62"/>
      <c r="K2653" s="62"/>
      <c r="L2653" s="62"/>
      <c r="M2653" s="62"/>
      <c r="N2653" s="62"/>
    </row>
    <row r="2654" spans="2:14" hidden="1" x14ac:dyDescent="0.2">
      <c r="B2654" s="62"/>
      <c r="C2654" s="62"/>
      <c r="D2654" s="62" t="s">
        <v>574</v>
      </c>
      <c r="E2654" s="62" t="s">
        <v>335</v>
      </c>
      <c r="F2654" s="62"/>
      <c r="G2654" s="91" t="s">
        <v>2560</v>
      </c>
      <c r="H2654" s="62" t="s">
        <v>501</v>
      </c>
      <c r="I2654" s="91" t="s">
        <v>735</v>
      </c>
      <c r="J2654" s="62"/>
      <c r="K2654" s="62"/>
      <c r="L2654" s="62"/>
      <c r="M2654" s="62"/>
      <c r="N2654" s="62"/>
    </row>
    <row r="2655" spans="2:14" hidden="1" x14ac:dyDescent="0.2">
      <c r="B2655" s="62"/>
      <c r="C2655" s="62"/>
      <c r="D2655" s="62" t="s">
        <v>575</v>
      </c>
      <c r="E2655" s="62" t="s">
        <v>336</v>
      </c>
      <c r="F2655" s="62"/>
      <c r="G2655" s="91" t="s">
        <v>735</v>
      </c>
      <c r="H2655" s="62" t="s">
        <v>501</v>
      </c>
      <c r="I2655" s="91" t="s">
        <v>735</v>
      </c>
      <c r="J2655" s="62"/>
      <c r="K2655" s="62"/>
      <c r="L2655" s="62"/>
      <c r="M2655" s="62"/>
      <c r="N2655" s="62"/>
    </row>
    <row r="2656" spans="2:14" hidden="1" x14ac:dyDescent="0.2">
      <c r="B2656" s="62"/>
      <c r="C2656" s="62"/>
      <c r="D2656" s="62" t="s">
        <v>572</v>
      </c>
      <c r="E2656" s="62" t="s">
        <v>333</v>
      </c>
      <c r="F2656" s="62"/>
      <c r="G2656" s="91" t="s">
        <v>1944</v>
      </c>
      <c r="H2656" s="62" t="s">
        <v>477</v>
      </c>
      <c r="I2656" s="91" t="s">
        <v>2572</v>
      </c>
      <c r="J2656" s="62"/>
      <c r="K2656" s="62"/>
      <c r="L2656" s="62"/>
      <c r="M2656" s="62"/>
      <c r="N2656" s="62"/>
    </row>
    <row r="2657" spans="2:14" hidden="1" x14ac:dyDescent="0.2">
      <c r="B2657" s="62"/>
      <c r="C2657" s="62"/>
      <c r="D2657" s="62" t="s">
        <v>582</v>
      </c>
      <c r="E2657" s="62" t="s">
        <v>343</v>
      </c>
      <c r="F2657" s="62"/>
      <c r="G2657" s="91" t="s">
        <v>2573</v>
      </c>
      <c r="H2657" s="62" t="s">
        <v>477</v>
      </c>
      <c r="I2657" s="91" t="s">
        <v>2573</v>
      </c>
      <c r="J2657" s="62"/>
      <c r="K2657" s="62"/>
      <c r="L2657" s="62"/>
      <c r="M2657" s="62"/>
      <c r="N2657" s="62"/>
    </row>
    <row r="2658" spans="2:14" hidden="1" x14ac:dyDescent="0.2">
      <c r="B2658" s="62"/>
      <c r="C2658" s="62"/>
      <c r="D2658" s="62" t="s">
        <v>580</v>
      </c>
      <c r="E2658" s="62" t="s">
        <v>341</v>
      </c>
      <c r="F2658" s="62"/>
      <c r="G2658" s="91" t="s">
        <v>2556</v>
      </c>
      <c r="H2658" s="62" t="s">
        <v>477</v>
      </c>
      <c r="I2658" s="91" t="s">
        <v>2573</v>
      </c>
      <c r="J2658" s="62"/>
      <c r="K2658" s="62"/>
      <c r="L2658" s="62"/>
      <c r="M2658" s="62"/>
      <c r="N2658" s="62"/>
    </row>
    <row r="2659" spans="2:14" hidden="1" x14ac:dyDescent="0.2">
      <c r="B2659" s="62"/>
      <c r="C2659" s="62"/>
      <c r="D2659" s="62" t="s">
        <v>583</v>
      </c>
      <c r="E2659" s="62" t="s">
        <v>344</v>
      </c>
      <c r="F2659" s="62"/>
      <c r="G2659" s="91" t="s">
        <v>2558</v>
      </c>
      <c r="H2659" s="91" t="s">
        <v>477</v>
      </c>
      <c r="I2659" s="91" t="s">
        <v>2559</v>
      </c>
      <c r="J2659" s="62"/>
      <c r="K2659" s="62"/>
      <c r="L2659" s="62"/>
      <c r="M2659" s="62"/>
      <c r="N2659" s="62"/>
    </row>
    <row r="2660" spans="2:14" hidden="1" x14ac:dyDescent="0.2">
      <c r="B2660" s="62"/>
      <c r="C2660" s="62"/>
      <c r="D2660" s="62" t="s">
        <v>586</v>
      </c>
      <c r="E2660" s="62" t="s">
        <v>347</v>
      </c>
      <c r="F2660" s="62"/>
      <c r="G2660" s="91" t="s">
        <v>1686</v>
      </c>
      <c r="H2660" s="62" t="s">
        <v>616</v>
      </c>
      <c r="I2660" s="91" t="s">
        <v>736</v>
      </c>
      <c r="J2660" s="62"/>
      <c r="K2660" s="62"/>
      <c r="L2660" s="62"/>
      <c r="M2660" s="62"/>
      <c r="N2660" s="62"/>
    </row>
    <row r="2661" spans="2:14" hidden="1" x14ac:dyDescent="0.2">
      <c r="B2661" s="62"/>
      <c r="C2661" s="62"/>
      <c r="D2661" s="62" t="s">
        <v>571</v>
      </c>
      <c r="E2661" s="62" t="s">
        <v>332</v>
      </c>
      <c r="F2661" s="62"/>
      <c r="G2661" s="91" t="s">
        <v>1946</v>
      </c>
      <c r="H2661" s="62" t="s">
        <v>545</v>
      </c>
      <c r="I2661" s="91" t="s">
        <v>2571</v>
      </c>
      <c r="J2661" s="62"/>
      <c r="K2661" s="62"/>
      <c r="L2661" s="62"/>
      <c r="M2661" s="62"/>
      <c r="N2661" s="62"/>
    </row>
    <row r="2662" spans="2:14" hidden="1" x14ac:dyDescent="0.2">
      <c r="B2662" s="62"/>
      <c r="C2662" s="62"/>
      <c r="D2662" s="62" t="s">
        <v>509</v>
      </c>
      <c r="E2662" s="62" t="s">
        <v>270</v>
      </c>
      <c r="F2662" s="62"/>
      <c r="G2662" s="91" t="s">
        <v>736</v>
      </c>
      <c r="H2662" s="62" t="s">
        <v>616</v>
      </c>
      <c r="I2662" s="62" t="s">
        <v>736</v>
      </c>
      <c r="J2662" s="62"/>
      <c r="K2662" s="62"/>
      <c r="L2662" s="62"/>
      <c r="M2662" s="62"/>
      <c r="N2662" s="62"/>
    </row>
    <row r="2663" spans="2:14" hidden="1" x14ac:dyDescent="0.2">
      <c r="B2663" s="62"/>
      <c r="C2663" s="62"/>
      <c r="D2663" s="62" t="s">
        <v>568</v>
      </c>
      <c r="E2663" s="62" t="s">
        <v>329</v>
      </c>
      <c r="F2663" s="62"/>
      <c r="G2663" s="91" t="s">
        <v>1687</v>
      </c>
      <c r="H2663" s="62" t="s">
        <v>652</v>
      </c>
      <c r="I2663" s="91" t="s">
        <v>737</v>
      </c>
      <c r="J2663" s="62"/>
      <c r="K2663" s="62"/>
      <c r="L2663" s="62"/>
      <c r="M2663" s="62"/>
      <c r="N2663" s="62"/>
    </row>
    <row r="2664" spans="2:14" hidden="1" x14ac:dyDescent="0.2">
      <c r="B2664" s="62"/>
      <c r="C2664" s="62"/>
      <c r="D2664" s="62" t="s">
        <v>567</v>
      </c>
      <c r="E2664" s="62" t="s">
        <v>328</v>
      </c>
      <c r="F2664" s="62"/>
      <c r="G2664" s="91" t="s">
        <v>737</v>
      </c>
      <c r="H2664" s="62" t="s">
        <v>652</v>
      </c>
      <c r="I2664" s="91" t="s">
        <v>737</v>
      </c>
      <c r="J2664" s="62"/>
      <c r="K2664" s="62"/>
      <c r="L2664" s="62"/>
      <c r="M2664" s="62"/>
      <c r="N2664" s="62"/>
    </row>
    <row r="2665" spans="2:14" hidden="1" x14ac:dyDescent="0.2">
      <c r="B2665" s="62"/>
      <c r="C2665" s="62"/>
      <c r="D2665" s="62" t="s">
        <v>577</v>
      </c>
      <c r="E2665" s="62" t="s">
        <v>338</v>
      </c>
      <c r="F2665" s="62"/>
      <c r="G2665" s="91" t="s">
        <v>738</v>
      </c>
      <c r="H2665" s="62" t="s">
        <v>545</v>
      </c>
      <c r="I2665" s="91" t="s">
        <v>2571</v>
      </c>
      <c r="J2665" s="62"/>
      <c r="K2665" s="62"/>
      <c r="L2665" s="62"/>
      <c r="M2665" s="62"/>
      <c r="N2665" s="62"/>
    </row>
    <row r="2666" spans="2:14" hidden="1" x14ac:dyDescent="0.2">
      <c r="B2666" s="62"/>
      <c r="C2666" s="62"/>
      <c r="D2666" s="62" t="s">
        <v>581</v>
      </c>
      <c r="E2666" s="62" t="s">
        <v>342</v>
      </c>
      <c r="F2666" s="62"/>
      <c r="G2666" s="91" t="s">
        <v>2571</v>
      </c>
      <c r="H2666" s="62" t="s">
        <v>545</v>
      </c>
      <c r="I2666" s="91" t="s">
        <v>2571</v>
      </c>
      <c r="J2666" s="62"/>
      <c r="K2666" s="62"/>
      <c r="L2666" s="62"/>
      <c r="M2666" s="62"/>
      <c r="N2666" s="62"/>
    </row>
    <row r="2667" spans="2:14" hidden="1" x14ac:dyDescent="0.2">
      <c r="B2667" s="62"/>
      <c r="C2667" s="62"/>
      <c r="D2667" s="62" t="s">
        <v>566</v>
      </c>
      <c r="E2667" s="62" t="s">
        <v>327</v>
      </c>
      <c r="F2667" s="62"/>
      <c r="G2667" s="91" t="s">
        <v>2554</v>
      </c>
      <c r="H2667" s="91" t="s">
        <v>477</v>
      </c>
      <c r="I2667" s="91" t="s">
        <v>2554</v>
      </c>
      <c r="J2667" s="62"/>
      <c r="K2667" s="62"/>
      <c r="L2667" s="62"/>
      <c r="M2667" s="62"/>
      <c r="N2667" s="62"/>
    </row>
    <row r="2668" spans="2:14" hidden="1" x14ac:dyDescent="0.2">
      <c r="B2668" s="62"/>
      <c r="C2668" s="62"/>
      <c r="D2668" s="62" t="s">
        <v>579</v>
      </c>
      <c r="E2668" s="62" t="s">
        <v>340</v>
      </c>
      <c r="F2668" s="62"/>
      <c r="G2668" s="91" t="s">
        <v>739</v>
      </c>
      <c r="H2668" s="62" t="s">
        <v>545</v>
      </c>
      <c r="I2668" s="91" t="s">
        <v>1689</v>
      </c>
      <c r="J2668" s="62"/>
      <c r="K2668" s="62"/>
      <c r="L2668" s="62"/>
      <c r="M2668" s="62"/>
      <c r="N2668" s="62"/>
    </row>
    <row r="2669" spans="2:14" hidden="1" x14ac:dyDescent="0.2">
      <c r="B2669" s="62"/>
      <c r="C2669" s="62"/>
      <c r="D2669" s="62" t="s">
        <v>576</v>
      </c>
      <c r="E2669" s="62" t="s">
        <v>337</v>
      </c>
      <c r="F2669" s="62"/>
      <c r="G2669" s="91" t="s">
        <v>1948</v>
      </c>
      <c r="H2669" s="62" t="s">
        <v>545</v>
      </c>
      <c r="I2669" s="91" t="s">
        <v>1689</v>
      </c>
      <c r="J2669" s="62"/>
      <c r="K2669" s="62"/>
      <c r="L2669" s="62"/>
      <c r="M2669" s="62"/>
      <c r="N2669" s="62"/>
    </row>
    <row r="2670" spans="2:14" hidden="1" x14ac:dyDescent="0.2">
      <c r="B2670" s="62"/>
      <c r="C2670" s="62"/>
      <c r="D2670" s="62" t="s">
        <v>587</v>
      </c>
      <c r="E2670" s="62" t="s">
        <v>348</v>
      </c>
      <c r="F2670" s="62"/>
      <c r="G2670" s="91" t="s">
        <v>1949</v>
      </c>
      <c r="H2670" s="62" t="s">
        <v>545</v>
      </c>
      <c r="I2670" s="91" t="s">
        <v>1689</v>
      </c>
      <c r="J2670" s="62"/>
      <c r="K2670" s="62"/>
      <c r="L2670" s="62"/>
      <c r="M2670" s="62"/>
      <c r="N2670" s="62"/>
    </row>
    <row r="2671" spans="2:14" hidden="1" x14ac:dyDescent="0.2">
      <c r="B2671" s="62"/>
      <c r="C2671" s="62"/>
      <c r="D2671" s="62" t="s">
        <v>597</v>
      </c>
      <c r="E2671" s="62" t="s">
        <v>358</v>
      </c>
      <c r="F2671" s="62"/>
      <c r="G2671" s="91" t="s">
        <v>1950</v>
      </c>
      <c r="H2671" s="62" t="s">
        <v>545</v>
      </c>
      <c r="I2671" s="91" t="s">
        <v>1689</v>
      </c>
      <c r="J2671" s="62"/>
      <c r="K2671" s="62"/>
      <c r="L2671" s="62"/>
      <c r="M2671" s="62"/>
      <c r="N2671" s="62"/>
    </row>
    <row r="2672" spans="2:14" hidden="1" x14ac:dyDescent="0.2">
      <c r="B2672" s="62"/>
      <c r="C2672" s="62"/>
      <c r="D2672" s="62" t="s">
        <v>596</v>
      </c>
      <c r="E2672" s="62" t="s">
        <v>357</v>
      </c>
      <c r="F2672" s="62"/>
      <c r="G2672" s="91" t="s">
        <v>1951</v>
      </c>
      <c r="H2672" s="62" t="s">
        <v>545</v>
      </c>
      <c r="I2672" s="91" t="s">
        <v>1689</v>
      </c>
      <c r="J2672" s="62"/>
      <c r="K2672" s="62"/>
      <c r="L2672" s="62"/>
      <c r="M2672" s="62"/>
      <c r="N2672" s="62"/>
    </row>
    <row r="2673" spans="2:14" hidden="1" x14ac:dyDescent="0.2">
      <c r="B2673" s="62"/>
      <c r="C2673" s="62"/>
      <c r="D2673" s="62" t="s">
        <v>594</v>
      </c>
      <c r="E2673" s="62" t="s">
        <v>355</v>
      </c>
      <c r="F2673" s="62"/>
      <c r="G2673" s="91" t="s">
        <v>1952</v>
      </c>
      <c r="H2673" s="62" t="s">
        <v>545</v>
      </c>
      <c r="I2673" s="91" t="s">
        <v>1689</v>
      </c>
      <c r="J2673" s="62"/>
      <c r="K2673" s="62"/>
      <c r="L2673" s="62"/>
      <c r="M2673" s="62"/>
      <c r="N2673" s="62"/>
    </row>
    <row r="2674" spans="2:14" hidden="1" x14ac:dyDescent="0.2">
      <c r="B2674" s="62"/>
      <c r="C2674" s="62"/>
      <c r="D2674" s="62" t="s">
        <v>442</v>
      </c>
      <c r="E2674" s="62" t="s">
        <v>203</v>
      </c>
      <c r="F2674" s="62"/>
      <c r="G2674" s="91" t="s">
        <v>1953</v>
      </c>
      <c r="H2674" s="62" t="s">
        <v>545</v>
      </c>
      <c r="I2674" s="91" t="s">
        <v>1689</v>
      </c>
      <c r="J2674" s="62"/>
      <c r="K2674" s="62"/>
      <c r="L2674" s="62"/>
      <c r="M2674" s="62"/>
      <c r="N2674" s="62"/>
    </row>
    <row r="2675" spans="2:14" hidden="1" x14ac:dyDescent="0.2">
      <c r="B2675" s="62"/>
      <c r="C2675" s="62"/>
      <c r="D2675" s="62" t="s">
        <v>588</v>
      </c>
      <c r="E2675" s="62" t="s">
        <v>349</v>
      </c>
      <c r="F2675" s="62"/>
      <c r="G2675" s="91" t="s">
        <v>1954</v>
      </c>
      <c r="H2675" s="62" t="s">
        <v>545</v>
      </c>
      <c r="I2675" s="91" t="s">
        <v>1689</v>
      </c>
      <c r="J2675" s="62"/>
      <c r="K2675" s="62"/>
      <c r="L2675" s="62"/>
      <c r="M2675" s="62"/>
      <c r="N2675" s="62"/>
    </row>
    <row r="2676" spans="2:14" hidden="1" x14ac:dyDescent="0.2">
      <c r="B2676" s="62"/>
      <c r="C2676" s="62"/>
      <c r="D2676" s="62" t="s">
        <v>598</v>
      </c>
      <c r="E2676" s="62" t="s">
        <v>359</v>
      </c>
      <c r="F2676" s="62"/>
      <c r="G2676" s="91" t="s">
        <v>1955</v>
      </c>
      <c r="H2676" s="62" t="s">
        <v>545</v>
      </c>
      <c r="I2676" s="91" t="s">
        <v>1689</v>
      </c>
      <c r="J2676" s="62"/>
      <c r="K2676" s="62"/>
      <c r="L2676" s="62"/>
      <c r="M2676" s="62"/>
      <c r="N2676" s="62"/>
    </row>
    <row r="2677" spans="2:14" hidden="1" x14ac:dyDescent="0.2">
      <c r="B2677" s="62"/>
      <c r="C2677" s="62"/>
      <c r="D2677" s="62" t="s">
        <v>592</v>
      </c>
      <c r="E2677" s="62" t="s">
        <v>353</v>
      </c>
      <c r="F2677" s="62"/>
      <c r="G2677" s="91" t="s">
        <v>1689</v>
      </c>
      <c r="H2677" s="62" t="s">
        <v>545</v>
      </c>
      <c r="I2677" s="91" t="s">
        <v>1689</v>
      </c>
      <c r="J2677" s="62"/>
      <c r="K2677" s="62"/>
      <c r="L2677" s="62"/>
      <c r="M2677" s="62"/>
      <c r="N2677" s="62"/>
    </row>
    <row r="2678" spans="2:14" hidden="1" x14ac:dyDescent="0.2">
      <c r="B2678" s="62"/>
      <c r="C2678" s="62"/>
      <c r="D2678" s="62" t="s">
        <v>589</v>
      </c>
      <c r="E2678" s="62" t="s">
        <v>350</v>
      </c>
      <c r="F2678" s="62"/>
      <c r="G2678" s="91" t="s">
        <v>1956</v>
      </c>
      <c r="H2678" s="62" t="s">
        <v>545</v>
      </c>
      <c r="I2678" s="62" t="s">
        <v>1689</v>
      </c>
      <c r="J2678" s="62"/>
      <c r="K2678" s="62"/>
      <c r="L2678" s="62"/>
      <c r="M2678" s="62"/>
      <c r="N2678" s="62"/>
    </row>
    <row r="2679" spans="2:14" hidden="1" x14ac:dyDescent="0.2">
      <c r="B2679" s="62"/>
      <c r="C2679" s="62"/>
      <c r="D2679" s="62" t="s">
        <v>591</v>
      </c>
      <c r="E2679" s="62" t="s">
        <v>352</v>
      </c>
      <c r="F2679" s="62"/>
      <c r="G2679" s="91" t="s">
        <v>1957</v>
      </c>
      <c r="H2679" s="62" t="s">
        <v>545</v>
      </c>
      <c r="I2679" s="91" t="s">
        <v>1689</v>
      </c>
      <c r="J2679" s="62"/>
      <c r="K2679" s="62"/>
      <c r="L2679" s="62"/>
      <c r="M2679" s="62"/>
      <c r="N2679" s="62"/>
    </row>
    <row r="2680" spans="2:14" hidden="1" x14ac:dyDescent="0.2">
      <c r="B2680" s="62"/>
      <c r="C2680" s="62"/>
      <c r="D2680" s="62" t="s">
        <v>593</v>
      </c>
      <c r="E2680" s="62" t="s">
        <v>354</v>
      </c>
      <c r="F2680" s="62"/>
      <c r="G2680" s="91" t="s">
        <v>1958</v>
      </c>
      <c r="H2680" s="62" t="s">
        <v>545</v>
      </c>
      <c r="I2680" s="91" t="s">
        <v>1689</v>
      </c>
      <c r="J2680" s="62"/>
      <c r="K2680" s="62"/>
      <c r="L2680" s="62"/>
      <c r="M2680" s="62"/>
      <c r="N2680" s="62"/>
    </row>
    <row r="2681" spans="2:14" hidden="1" x14ac:dyDescent="0.2">
      <c r="B2681" s="62"/>
      <c r="C2681" s="62"/>
      <c r="D2681" s="62" t="s">
        <v>590</v>
      </c>
      <c r="E2681" s="62" t="s">
        <v>351</v>
      </c>
      <c r="F2681" s="62"/>
      <c r="G2681" s="91" t="s">
        <v>1947</v>
      </c>
      <c r="H2681" s="62" t="s">
        <v>545</v>
      </c>
      <c r="I2681" s="91" t="s">
        <v>1689</v>
      </c>
      <c r="J2681" s="62"/>
      <c r="K2681" s="62"/>
      <c r="L2681" s="62"/>
      <c r="M2681" s="62"/>
      <c r="N2681" s="62"/>
    </row>
    <row r="2682" spans="2:14" hidden="1" x14ac:dyDescent="0.2">
      <c r="B2682" s="62"/>
      <c r="C2682" s="62"/>
      <c r="D2682" s="62" t="s">
        <v>578</v>
      </c>
      <c r="E2682" s="62" t="s">
        <v>339</v>
      </c>
      <c r="F2682" s="62"/>
      <c r="G2682" s="91" t="s">
        <v>2653</v>
      </c>
      <c r="H2682" s="62" t="s">
        <v>477</v>
      </c>
      <c r="I2682" s="91" t="s">
        <v>2653</v>
      </c>
      <c r="J2682" s="62"/>
      <c r="K2682" s="62"/>
      <c r="L2682" s="62"/>
      <c r="M2682" s="62"/>
      <c r="N2682" s="62"/>
    </row>
    <row r="2683" spans="2:14" hidden="1" x14ac:dyDescent="0.2">
      <c r="B2683" s="62"/>
      <c r="C2683" s="62"/>
      <c r="D2683" s="62" t="s">
        <v>595</v>
      </c>
      <c r="E2683" s="62" t="s">
        <v>356</v>
      </c>
      <c r="F2683" s="62"/>
      <c r="G2683" s="91" t="s">
        <v>1941</v>
      </c>
      <c r="H2683" s="62" t="s">
        <v>450</v>
      </c>
      <c r="I2683" s="91" t="s">
        <v>1495</v>
      </c>
      <c r="J2683" s="62"/>
      <c r="K2683" s="62"/>
      <c r="L2683" s="62"/>
      <c r="M2683" s="62"/>
      <c r="N2683" s="62"/>
    </row>
    <row r="2684" spans="2:14" hidden="1" x14ac:dyDescent="0.2">
      <c r="B2684" s="62"/>
      <c r="C2684" s="62"/>
      <c r="D2684" s="62" t="s">
        <v>599</v>
      </c>
      <c r="E2684" s="62" t="s">
        <v>360</v>
      </c>
      <c r="F2684" s="62"/>
      <c r="G2684" s="91" t="s">
        <v>2572</v>
      </c>
      <c r="H2684" s="62" t="s">
        <v>477</v>
      </c>
      <c r="I2684" s="91" t="s">
        <v>2572</v>
      </c>
      <c r="J2684" s="62"/>
      <c r="K2684" s="62"/>
      <c r="L2684" s="62"/>
      <c r="M2684" s="62"/>
      <c r="N2684" s="62"/>
    </row>
    <row r="2685" spans="2:14" hidden="1" x14ac:dyDescent="0.2">
      <c r="B2685" s="62"/>
      <c r="C2685" s="62"/>
      <c r="D2685" s="62" t="s">
        <v>600</v>
      </c>
      <c r="E2685" s="62" t="s">
        <v>361</v>
      </c>
      <c r="F2685" s="62"/>
      <c r="G2685" s="91" t="s">
        <v>2570</v>
      </c>
      <c r="H2685" s="62" t="s">
        <v>545</v>
      </c>
      <c r="I2685" s="91" t="s">
        <v>2570</v>
      </c>
      <c r="J2685" s="62"/>
      <c r="K2685" s="62"/>
      <c r="L2685" s="62"/>
      <c r="M2685" s="62"/>
      <c r="N2685" s="62"/>
    </row>
    <row r="2686" spans="2:14" hidden="1" x14ac:dyDescent="0.2">
      <c r="B2686" s="62"/>
      <c r="C2686" s="62"/>
      <c r="D2686" s="62" t="s">
        <v>605</v>
      </c>
      <c r="E2686" s="62" t="s">
        <v>366</v>
      </c>
      <c r="F2686" s="62"/>
      <c r="G2686" s="91" t="s">
        <v>1692</v>
      </c>
      <c r="H2686" s="62" t="s">
        <v>545</v>
      </c>
      <c r="I2686" s="91" t="s">
        <v>2570</v>
      </c>
      <c r="J2686" s="62"/>
      <c r="K2686" s="62"/>
      <c r="L2686" s="62"/>
      <c r="M2686" s="62"/>
      <c r="N2686" s="62"/>
    </row>
    <row r="2687" spans="2:14" hidden="1" x14ac:dyDescent="0.2">
      <c r="B2687" s="62"/>
      <c r="C2687" s="62"/>
      <c r="D2687" s="62" t="s">
        <v>601</v>
      </c>
      <c r="E2687" s="62" t="s">
        <v>362</v>
      </c>
      <c r="F2687" s="62"/>
      <c r="G2687" s="91" t="s">
        <v>740</v>
      </c>
      <c r="H2687" s="62" t="s">
        <v>545</v>
      </c>
      <c r="I2687" s="91" t="s">
        <v>2571</v>
      </c>
      <c r="J2687" s="62"/>
      <c r="K2687" s="62"/>
      <c r="L2687" s="62"/>
      <c r="M2687" s="62"/>
      <c r="N2687" s="62"/>
    </row>
    <row r="2688" spans="2:14" hidden="1" x14ac:dyDescent="0.2">
      <c r="B2688" s="62"/>
      <c r="C2688" s="62"/>
      <c r="D2688" s="62" t="s">
        <v>606</v>
      </c>
      <c r="E2688" s="62" t="s">
        <v>367</v>
      </c>
      <c r="F2688" s="62"/>
      <c r="G2688" s="91" t="s">
        <v>2568</v>
      </c>
      <c r="H2688" s="91" t="s">
        <v>552</v>
      </c>
      <c r="I2688" s="91" t="s">
        <v>2568</v>
      </c>
      <c r="J2688" s="62"/>
      <c r="K2688" s="62"/>
      <c r="L2688" s="62"/>
      <c r="M2688" s="62"/>
      <c r="N2688" s="62"/>
    </row>
    <row r="2689" spans="2:14" hidden="1" x14ac:dyDescent="0.2">
      <c r="B2689" s="62"/>
      <c r="C2689" s="62"/>
      <c r="D2689" s="62" t="s">
        <v>611</v>
      </c>
      <c r="E2689" s="62" t="s">
        <v>372</v>
      </c>
      <c r="F2689" s="62"/>
      <c r="G2689" s="91" t="s">
        <v>1960</v>
      </c>
      <c r="H2689" s="62" t="s">
        <v>454</v>
      </c>
      <c r="I2689" s="91" t="s">
        <v>1694</v>
      </c>
      <c r="J2689" s="62"/>
      <c r="K2689" s="62"/>
      <c r="L2689" s="62"/>
      <c r="M2689" s="62"/>
      <c r="N2689" s="62"/>
    </row>
    <row r="2690" spans="2:14" hidden="1" x14ac:dyDescent="0.2">
      <c r="B2690" s="62"/>
      <c r="C2690" s="62"/>
      <c r="D2690" s="62" t="s">
        <v>603</v>
      </c>
      <c r="E2690" s="62" t="s">
        <v>364</v>
      </c>
      <c r="F2690" s="62"/>
      <c r="G2690" s="91" t="s">
        <v>2561</v>
      </c>
      <c r="H2690" s="62" t="s">
        <v>466</v>
      </c>
      <c r="I2690" s="91" t="s">
        <v>1693</v>
      </c>
      <c r="J2690" s="62"/>
      <c r="K2690" s="62"/>
      <c r="L2690" s="62"/>
      <c r="M2690" s="62"/>
      <c r="N2690" s="62"/>
    </row>
    <row r="2691" spans="2:14" hidden="1" x14ac:dyDescent="0.2">
      <c r="B2691" s="62"/>
      <c r="C2691" s="62"/>
      <c r="D2691" s="62" t="s">
        <v>604</v>
      </c>
      <c r="E2691" s="62" t="s">
        <v>365</v>
      </c>
      <c r="F2691" s="62"/>
      <c r="G2691" s="91" t="s">
        <v>1693</v>
      </c>
      <c r="H2691" s="62" t="s">
        <v>466</v>
      </c>
      <c r="I2691" s="91" t="s">
        <v>1693</v>
      </c>
      <c r="J2691" s="62"/>
      <c r="K2691" s="62"/>
      <c r="L2691" s="62"/>
      <c r="M2691" s="62"/>
      <c r="N2691" s="62"/>
    </row>
    <row r="2692" spans="2:14" hidden="1" x14ac:dyDescent="0.2">
      <c r="B2692" s="62"/>
      <c r="C2692" s="62"/>
      <c r="D2692" s="62" t="s">
        <v>602</v>
      </c>
      <c r="E2692" s="62" t="s">
        <v>363</v>
      </c>
      <c r="F2692" s="62"/>
      <c r="G2692" s="91" t="s">
        <v>1959</v>
      </c>
      <c r="H2692" s="62" t="s">
        <v>454</v>
      </c>
      <c r="I2692" s="91" t="s">
        <v>1694</v>
      </c>
      <c r="J2692" s="62"/>
      <c r="K2692" s="62"/>
      <c r="L2692" s="62"/>
      <c r="M2692" s="62"/>
      <c r="N2692" s="62"/>
    </row>
    <row r="2693" spans="2:14" hidden="1" x14ac:dyDescent="0.2">
      <c r="B2693" s="62"/>
      <c r="C2693" s="62"/>
      <c r="D2693" s="62" t="s">
        <v>607</v>
      </c>
      <c r="E2693" s="62" t="s">
        <v>368</v>
      </c>
      <c r="F2693" s="62"/>
      <c r="G2693" s="91" t="s">
        <v>1961</v>
      </c>
      <c r="H2693" s="62" t="s">
        <v>454</v>
      </c>
      <c r="I2693" s="91" t="s">
        <v>1694</v>
      </c>
      <c r="J2693" s="62"/>
      <c r="K2693" s="62"/>
      <c r="L2693" s="62"/>
      <c r="M2693" s="62"/>
      <c r="N2693" s="62"/>
    </row>
    <row r="2694" spans="2:14" hidden="1" x14ac:dyDescent="0.2">
      <c r="B2694" s="62"/>
      <c r="C2694" s="62"/>
      <c r="D2694" s="62" t="s">
        <v>610</v>
      </c>
      <c r="E2694" s="62" t="s">
        <v>371</v>
      </c>
      <c r="F2694" s="62"/>
      <c r="G2694" s="91" t="s">
        <v>741</v>
      </c>
      <c r="H2694" s="62" t="s">
        <v>454</v>
      </c>
      <c r="I2694" s="91" t="s">
        <v>1694</v>
      </c>
      <c r="J2694" s="62"/>
      <c r="K2694" s="62"/>
      <c r="L2694" s="62"/>
      <c r="M2694" s="62"/>
      <c r="N2694" s="62"/>
    </row>
    <row r="2695" spans="2:14" hidden="1" x14ac:dyDescent="0.2">
      <c r="B2695" s="62"/>
      <c r="C2695" s="62"/>
      <c r="D2695" s="62" t="s">
        <v>608</v>
      </c>
      <c r="E2695" s="62" t="s">
        <v>369</v>
      </c>
      <c r="F2695" s="62"/>
      <c r="G2695" s="91" t="s">
        <v>1694</v>
      </c>
      <c r="H2695" s="62" t="s">
        <v>454</v>
      </c>
      <c r="I2695" s="91" t="s">
        <v>1694</v>
      </c>
      <c r="J2695" s="62"/>
      <c r="K2695" s="62"/>
      <c r="L2695" s="62"/>
      <c r="M2695" s="62"/>
      <c r="N2695" s="62"/>
    </row>
    <row r="2696" spans="2:14" hidden="1" x14ac:dyDescent="0.2">
      <c r="B2696" s="62"/>
      <c r="C2696" s="62"/>
      <c r="D2696" s="62" t="s">
        <v>613</v>
      </c>
      <c r="E2696" s="62" t="s">
        <v>374</v>
      </c>
      <c r="F2696" s="62"/>
      <c r="G2696" s="91" t="s">
        <v>2289</v>
      </c>
      <c r="H2696" s="62" t="s">
        <v>658</v>
      </c>
      <c r="I2696" s="91" t="s">
        <v>2289</v>
      </c>
      <c r="J2696" s="62"/>
      <c r="K2696" s="62"/>
      <c r="L2696" s="62"/>
      <c r="M2696" s="62"/>
      <c r="N2696" s="62"/>
    </row>
    <row r="2697" spans="2:14" hidden="1" x14ac:dyDescent="0.2">
      <c r="B2697" s="62"/>
      <c r="C2697" s="62"/>
      <c r="D2697" s="62" t="s">
        <v>614</v>
      </c>
      <c r="E2697" s="62" t="s">
        <v>375</v>
      </c>
      <c r="F2697" s="62"/>
      <c r="G2697" s="91" t="s">
        <v>2550</v>
      </c>
      <c r="H2697" s="62" t="s">
        <v>658</v>
      </c>
      <c r="I2697" s="91" t="s">
        <v>728</v>
      </c>
      <c r="J2697" s="62"/>
      <c r="K2697" s="62"/>
      <c r="L2697" s="62"/>
      <c r="M2697" s="62"/>
      <c r="N2697" s="62"/>
    </row>
    <row r="2698" spans="2:14" hidden="1" x14ac:dyDescent="0.2">
      <c r="B2698" s="62"/>
      <c r="C2698" s="62"/>
      <c r="D2698" s="62" t="s">
        <v>615</v>
      </c>
      <c r="E2698" s="62" t="s">
        <v>376</v>
      </c>
      <c r="F2698" s="62"/>
      <c r="G2698" s="91" t="s">
        <v>2551</v>
      </c>
      <c r="H2698" s="62" t="s">
        <v>658</v>
      </c>
      <c r="I2698" s="91" t="s">
        <v>728</v>
      </c>
      <c r="J2698" s="62"/>
      <c r="K2698" s="62"/>
      <c r="L2698" s="62"/>
      <c r="M2698" s="62"/>
      <c r="N2698" s="62"/>
    </row>
    <row r="2699" spans="2:14" hidden="1" x14ac:dyDescent="0.2">
      <c r="B2699" s="62"/>
      <c r="C2699" s="62"/>
      <c r="D2699" s="62" t="s">
        <v>616</v>
      </c>
      <c r="E2699" s="62" t="s">
        <v>377</v>
      </c>
      <c r="F2699" s="62"/>
      <c r="G2699" s="91" t="s">
        <v>742</v>
      </c>
      <c r="H2699" s="62" t="s">
        <v>475</v>
      </c>
      <c r="I2699" s="91" t="s">
        <v>1695</v>
      </c>
      <c r="J2699" s="62"/>
      <c r="K2699" s="62"/>
      <c r="L2699" s="62"/>
      <c r="M2699" s="62"/>
      <c r="N2699" s="62"/>
    </row>
    <row r="2700" spans="2:14" hidden="1" x14ac:dyDescent="0.2">
      <c r="B2700" s="62"/>
      <c r="C2700" s="62"/>
      <c r="D2700" s="62" t="s">
        <v>617</v>
      </c>
      <c r="E2700" s="62" t="s">
        <v>378</v>
      </c>
      <c r="F2700" s="62"/>
      <c r="G2700" s="91" t="s">
        <v>1695</v>
      </c>
      <c r="H2700" s="62" t="s">
        <v>475</v>
      </c>
      <c r="I2700" s="91" t="s">
        <v>1695</v>
      </c>
      <c r="J2700" s="62"/>
      <c r="K2700" s="62"/>
      <c r="L2700" s="62"/>
      <c r="M2700" s="62"/>
      <c r="N2700" s="62"/>
    </row>
    <row r="2701" spans="2:14" hidden="1" x14ac:dyDescent="0.2">
      <c r="B2701" s="62"/>
      <c r="C2701" s="62"/>
      <c r="D2701" s="62" t="s">
        <v>551</v>
      </c>
      <c r="E2701" s="62" t="s">
        <v>312</v>
      </c>
      <c r="F2701" s="62"/>
      <c r="G2701" s="91" t="s">
        <v>1962</v>
      </c>
      <c r="H2701" s="62" t="s">
        <v>475</v>
      </c>
      <c r="I2701" s="62" t="s">
        <v>1695</v>
      </c>
      <c r="J2701" s="62"/>
      <c r="K2701" s="62"/>
      <c r="L2701" s="62"/>
      <c r="M2701" s="62"/>
      <c r="N2701" s="62"/>
    </row>
    <row r="2702" spans="2:14" hidden="1" x14ac:dyDescent="0.2">
      <c r="B2702" s="62"/>
      <c r="C2702" s="62"/>
      <c r="D2702" s="62" t="s">
        <v>558</v>
      </c>
      <c r="E2702" s="62" t="s">
        <v>319</v>
      </c>
      <c r="F2702" s="62"/>
      <c r="G2702" s="91" t="s">
        <v>1928</v>
      </c>
      <c r="H2702" s="62" t="s">
        <v>491</v>
      </c>
      <c r="I2702" s="91" t="s">
        <v>1656</v>
      </c>
      <c r="J2702" s="62"/>
      <c r="K2702" s="62"/>
      <c r="L2702" s="62"/>
      <c r="M2702" s="62"/>
      <c r="N2702" s="62"/>
    </row>
    <row r="2703" spans="2:14" hidden="1" x14ac:dyDescent="0.2">
      <c r="B2703" s="62"/>
      <c r="C2703" s="62"/>
      <c r="D2703" s="62" t="s">
        <v>661</v>
      </c>
      <c r="E2703" s="62" t="s">
        <v>422</v>
      </c>
      <c r="F2703" s="62"/>
      <c r="G2703" s="91" t="s">
        <v>1942</v>
      </c>
      <c r="H2703" s="62" t="s">
        <v>450</v>
      </c>
      <c r="I2703" s="91" t="s">
        <v>1495</v>
      </c>
      <c r="J2703" s="62"/>
      <c r="K2703" s="62"/>
      <c r="L2703" s="62"/>
      <c r="M2703" s="62"/>
      <c r="N2703" s="62"/>
    </row>
    <row r="2704" spans="2:14" hidden="1" x14ac:dyDescent="0.2">
      <c r="B2704" s="62"/>
      <c r="C2704" s="62"/>
      <c r="D2704" s="62" t="s">
        <v>668</v>
      </c>
      <c r="E2704" s="62" t="s">
        <v>429</v>
      </c>
      <c r="F2704" s="62"/>
      <c r="G2704" s="91" t="s">
        <v>1495</v>
      </c>
      <c r="H2704" s="62" t="s">
        <v>450</v>
      </c>
      <c r="I2704" s="91" t="s">
        <v>1495</v>
      </c>
      <c r="J2704" s="62"/>
      <c r="K2704" s="62"/>
      <c r="L2704" s="62"/>
      <c r="M2704" s="62"/>
      <c r="N2704" s="62"/>
    </row>
    <row r="2705" spans="2:14" hidden="1" x14ac:dyDescent="0.2">
      <c r="B2705" s="62"/>
      <c r="C2705" s="62"/>
      <c r="D2705" s="62" t="s">
        <v>628</v>
      </c>
      <c r="E2705" s="62" t="s">
        <v>389</v>
      </c>
      <c r="F2705" s="62"/>
      <c r="G2705" s="91" t="s">
        <v>743</v>
      </c>
      <c r="H2705" s="62" t="s">
        <v>473</v>
      </c>
      <c r="I2705" s="91" t="s">
        <v>1697</v>
      </c>
      <c r="J2705" s="62"/>
      <c r="K2705" s="62"/>
      <c r="L2705" s="62"/>
      <c r="M2705" s="62"/>
      <c r="N2705" s="62"/>
    </row>
    <row r="2706" spans="2:14" hidden="1" x14ac:dyDescent="0.2">
      <c r="B2706" s="62"/>
      <c r="C2706" s="62"/>
      <c r="D2706" s="62" t="s">
        <v>631</v>
      </c>
      <c r="E2706" s="62" t="s">
        <v>392</v>
      </c>
      <c r="F2706" s="62"/>
      <c r="G2706" s="91" t="s">
        <v>1697</v>
      </c>
      <c r="H2706" s="62" t="s">
        <v>473</v>
      </c>
      <c r="I2706" s="91" t="s">
        <v>1697</v>
      </c>
      <c r="J2706" s="62"/>
      <c r="K2706" s="62"/>
      <c r="L2706" s="62"/>
      <c r="M2706" s="62"/>
      <c r="N2706" s="62"/>
    </row>
    <row r="2707" spans="2:14" hidden="1" x14ac:dyDescent="0.2">
      <c r="B2707" s="62"/>
      <c r="C2707" s="62"/>
      <c r="D2707" s="62" t="s">
        <v>618</v>
      </c>
      <c r="E2707" s="62" t="s">
        <v>379</v>
      </c>
      <c r="F2707" s="62"/>
      <c r="G2707" s="91" t="s">
        <v>1963</v>
      </c>
      <c r="H2707" s="62" t="s">
        <v>473</v>
      </c>
      <c r="I2707" s="62" t="s">
        <v>1697</v>
      </c>
      <c r="J2707" s="62"/>
      <c r="K2707" s="62"/>
      <c r="L2707" s="62"/>
      <c r="M2707" s="62"/>
      <c r="N2707" s="62"/>
    </row>
    <row r="2708" spans="2:14" hidden="1" x14ac:dyDescent="0.2">
      <c r="B2708" s="62"/>
      <c r="C2708" s="62"/>
      <c r="D2708" s="62" t="s">
        <v>620</v>
      </c>
      <c r="E2708" s="62" t="s">
        <v>381</v>
      </c>
      <c r="F2708" s="62"/>
      <c r="G2708" s="91" t="s">
        <v>2290</v>
      </c>
      <c r="H2708" s="62" t="s">
        <v>545</v>
      </c>
      <c r="I2708" s="91" t="s">
        <v>2290</v>
      </c>
      <c r="J2708" s="62"/>
      <c r="K2708" s="62"/>
      <c r="L2708" s="62"/>
      <c r="M2708" s="62"/>
      <c r="N2708" s="62"/>
    </row>
    <row r="2709" spans="2:14" hidden="1" x14ac:dyDescent="0.2">
      <c r="B2709" s="62"/>
      <c r="C2709" s="62"/>
      <c r="D2709" s="62" t="s">
        <v>637</v>
      </c>
      <c r="E2709" s="62" t="s">
        <v>398</v>
      </c>
      <c r="F2709" s="62"/>
      <c r="G2709" s="91" t="s">
        <v>1699</v>
      </c>
      <c r="H2709" s="62" t="s">
        <v>477</v>
      </c>
      <c r="I2709" s="91" t="s">
        <v>2559</v>
      </c>
      <c r="J2709" s="62"/>
      <c r="K2709" s="62"/>
      <c r="L2709" s="62"/>
      <c r="M2709" s="62"/>
      <c r="N2709" s="62"/>
    </row>
    <row r="2710" spans="2:14" hidden="1" x14ac:dyDescent="0.2">
      <c r="B2710" s="62"/>
      <c r="C2710" s="62"/>
      <c r="D2710" s="62" t="s">
        <v>626</v>
      </c>
      <c r="E2710" s="62" t="s">
        <v>387</v>
      </c>
      <c r="F2710" s="62"/>
      <c r="G2710" s="91" t="s">
        <v>2559</v>
      </c>
      <c r="H2710" s="62" t="s">
        <v>477</v>
      </c>
      <c r="I2710" s="91" t="s">
        <v>2559</v>
      </c>
      <c r="J2710" s="62"/>
      <c r="K2710" s="62"/>
      <c r="L2710" s="62"/>
      <c r="M2710" s="62"/>
      <c r="N2710" s="62"/>
    </row>
    <row r="2711" spans="2:14" hidden="1" x14ac:dyDescent="0.2">
      <c r="B2711" s="62"/>
      <c r="C2711" s="62"/>
      <c r="D2711" s="62" t="s">
        <v>621</v>
      </c>
      <c r="E2711" s="62" t="s">
        <v>382</v>
      </c>
      <c r="F2711" s="62"/>
      <c r="G2711" s="91" t="s">
        <v>1700</v>
      </c>
      <c r="H2711" s="62" t="s">
        <v>477</v>
      </c>
      <c r="I2711" s="91" t="s">
        <v>43</v>
      </c>
      <c r="J2711" s="62"/>
      <c r="K2711" s="62"/>
      <c r="L2711" s="62"/>
      <c r="M2711" s="62"/>
      <c r="N2711" s="62"/>
    </row>
    <row r="2712" spans="2:14" hidden="1" x14ac:dyDescent="0.2">
      <c r="B2712" s="62"/>
      <c r="C2712" s="62"/>
      <c r="D2712" s="62" t="s">
        <v>633</v>
      </c>
      <c r="E2712" s="62" t="s">
        <v>394</v>
      </c>
      <c r="F2712" s="62"/>
      <c r="G2712" s="91" t="s">
        <v>43</v>
      </c>
      <c r="H2712" s="62" t="s">
        <v>477</v>
      </c>
      <c r="I2712" s="91" t="s">
        <v>43</v>
      </c>
      <c r="J2712" s="62"/>
      <c r="K2712" s="62"/>
      <c r="L2712" s="62"/>
      <c r="M2712" s="62"/>
      <c r="N2712" s="62"/>
    </row>
    <row r="2713" spans="2:14" hidden="1" x14ac:dyDescent="0.2">
      <c r="B2713" s="62"/>
      <c r="C2713" s="62"/>
      <c r="D2713" s="62" t="s">
        <v>634</v>
      </c>
      <c r="E2713" s="62" t="s">
        <v>395</v>
      </c>
      <c r="F2713" s="62"/>
      <c r="G2713" s="79" t="s">
        <v>1640</v>
      </c>
      <c r="H2713" s="62"/>
      <c r="I2713" s="62"/>
      <c r="J2713" s="62"/>
      <c r="K2713" s="62"/>
      <c r="L2713" s="62"/>
      <c r="M2713" s="62"/>
      <c r="N2713" s="62"/>
    </row>
    <row r="2714" spans="2:14" hidden="1" x14ac:dyDescent="0.2">
      <c r="B2714" s="62"/>
      <c r="C2714" s="62"/>
      <c r="D2714" s="62" t="s">
        <v>625</v>
      </c>
      <c r="E2714" s="62" t="s">
        <v>386</v>
      </c>
      <c r="F2714" s="62"/>
      <c r="G2714" s="79" t="s">
        <v>2547</v>
      </c>
      <c r="H2714" s="62"/>
      <c r="I2714" s="62"/>
      <c r="J2714" s="62"/>
      <c r="K2714" s="62"/>
      <c r="L2714" s="62"/>
      <c r="M2714" s="62"/>
      <c r="N2714" s="62"/>
    </row>
    <row r="2715" spans="2:14" hidden="1" x14ac:dyDescent="0.2">
      <c r="B2715" s="62"/>
      <c r="C2715" s="62"/>
      <c r="D2715" s="62" t="s">
        <v>629</v>
      </c>
      <c r="E2715" s="62" t="s">
        <v>390</v>
      </c>
      <c r="F2715" s="62"/>
      <c r="G2715" s="91" t="s">
        <v>1967</v>
      </c>
      <c r="H2715" s="62" t="s">
        <v>658</v>
      </c>
      <c r="I2715" s="91" t="s">
        <v>19</v>
      </c>
      <c r="J2715" s="62"/>
      <c r="K2715" s="62"/>
      <c r="L2715" s="62"/>
      <c r="M2715" s="62"/>
      <c r="N2715" s="62"/>
    </row>
    <row r="2716" spans="2:14" hidden="1" x14ac:dyDescent="0.2">
      <c r="B2716" s="62"/>
      <c r="C2716" s="62"/>
      <c r="D2716" s="62" t="s">
        <v>671</v>
      </c>
      <c r="E2716" s="62" t="s">
        <v>432</v>
      </c>
      <c r="F2716" s="62"/>
      <c r="G2716" s="91" t="s">
        <v>2605</v>
      </c>
      <c r="H2716" s="62" t="s">
        <v>534</v>
      </c>
      <c r="I2716" s="91" t="s">
        <v>827</v>
      </c>
      <c r="J2716" s="62"/>
      <c r="K2716" s="62"/>
      <c r="L2716" s="62"/>
      <c r="M2716" s="62"/>
      <c r="N2716" s="62"/>
    </row>
    <row r="2717" spans="2:14" hidden="1" x14ac:dyDescent="0.2">
      <c r="B2717" s="62"/>
      <c r="C2717" s="62"/>
      <c r="D2717" s="62" t="s">
        <v>622</v>
      </c>
      <c r="E2717" s="62" t="s">
        <v>383</v>
      </c>
      <c r="F2717" s="62"/>
      <c r="G2717" s="91" t="s">
        <v>2578</v>
      </c>
      <c r="H2717" s="62" t="s">
        <v>534</v>
      </c>
      <c r="I2717" s="91" t="s">
        <v>2658</v>
      </c>
      <c r="J2717" s="62"/>
      <c r="K2717" s="62"/>
      <c r="L2717" s="62"/>
      <c r="M2717" s="62"/>
      <c r="N2717" s="62"/>
    </row>
    <row r="2718" spans="2:14" hidden="1" x14ac:dyDescent="0.2">
      <c r="B2718" s="62"/>
      <c r="C2718" s="62"/>
      <c r="D2718" s="62" t="s">
        <v>501</v>
      </c>
      <c r="E2718" s="62" t="s">
        <v>262</v>
      </c>
      <c r="F2718" s="62"/>
      <c r="G2718" s="91" t="s">
        <v>1978</v>
      </c>
      <c r="H2718" s="62" t="s">
        <v>477</v>
      </c>
      <c r="I2718" s="91" t="s">
        <v>38</v>
      </c>
      <c r="J2718" s="62"/>
      <c r="K2718" s="62"/>
      <c r="L2718" s="62"/>
      <c r="M2718" s="62"/>
      <c r="N2718" s="62"/>
    </row>
    <row r="2719" spans="2:14" hidden="1" x14ac:dyDescent="0.2">
      <c r="B2719" s="62"/>
      <c r="C2719" s="62"/>
      <c r="D2719" s="62" t="s">
        <v>560</v>
      </c>
      <c r="E2719" s="62" t="s">
        <v>321</v>
      </c>
      <c r="F2719" s="62"/>
      <c r="G2719" s="91" t="s">
        <v>2307</v>
      </c>
      <c r="H2719" s="62" t="s">
        <v>477</v>
      </c>
      <c r="I2719" s="91" t="s">
        <v>2303</v>
      </c>
      <c r="J2719" s="62"/>
      <c r="K2719" s="62"/>
      <c r="L2719" s="62"/>
      <c r="M2719" s="62"/>
      <c r="N2719" s="62"/>
    </row>
    <row r="2720" spans="2:14" hidden="1" x14ac:dyDescent="0.2">
      <c r="B2720" s="62"/>
      <c r="C2720" s="62"/>
      <c r="D2720" s="62" t="s">
        <v>623</v>
      </c>
      <c r="E2720" s="62" t="s">
        <v>384</v>
      </c>
      <c r="F2720" s="62"/>
      <c r="G2720" s="91" t="s">
        <v>2298</v>
      </c>
      <c r="H2720" s="62" t="s">
        <v>477</v>
      </c>
      <c r="I2720" s="91" t="s">
        <v>2298</v>
      </c>
      <c r="J2720" s="62"/>
      <c r="K2720" s="62"/>
      <c r="L2720" s="62"/>
      <c r="M2720" s="62"/>
      <c r="N2720" s="62"/>
    </row>
    <row r="2721" spans="2:14" hidden="1" x14ac:dyDescent="0.2">
      <c r="B2721" s="62"/>
      <c r="C2721" s="62"/>
      <c r="D2721" s="62" t="s">
        <v>630</v>
      </c>
      <c r="E2721" s="62" t="s">
        <v>391</v>
      </c>
      <c r="F2721" s="62"/>
      <c r="G2721" s="91" t="s">
        <v>2300</v>
      </c>
      <c r="H2721" s="62" t="s">
        <v>477</v>
      </c>
      <c r="I2721" s="91" t="s">
        <v>2298</v>
      </c>
      <c r="J2721" s="62"/>
      <c r="K2721" s="62"/>
      <c r="L2721" s="62"/>
      <c r="M2721" s="62"/>
      <c r="N2721" s="62"/>
    </row>
    <row r="2722" spans="2:14" hidden="1" x14ac:dyDescent="0.2">
      <c r="B2722" s="62"/>
      <c r="C2722" s="62"/>
      <c r="D2722" s="62" t="s">
        <v>619</v>
      </c>
      <c r="E2722" s="62" t="s">
        <v>380</v>
      </c>
      <c r="F2722" s="62"/>
      <c r="G2722" s="91" t="s">
        <v>1970</v>
      </c>
      <c r="H2722" s="62" t="s">
        <v>465</v>
      </c>
      <c r="I2722" s="91" t="s">
        <v>27</v>
      </c>
      <c r="J2722" s="62"/>
      <c r="K2722" s="62"/>
      <c r="L2722" s="62"/>
      <c r="M2722" s="62"/>
      <c r="N2722" s="62"/>
    </row>
    <row r="2723" spans="2:14" hidden="1" x14ac:dyDescent="0.2">
      <c r="B2723" s="62"/>
      <c r="C2723" s="62"/>
      <c r="D2723" s="62" t="s">
        <v>632</v>
      </c>
      <c r="E2723" s="62" t="s">
        <v>393</v>
      </c>
      <c r="F2723" s="62"/>
      <c r="G2723" s="91" t="s">
        <v>19</v>
      </c>
      <c r="H2723" s="62" t="s">
        <v>658</v>
      </c>
      <c r="I2723" s="91" t="s">
        <v>19</v>
      </c>
      <c r="J2723" s="62"/>
      <c r="K2723" s="62"/>
      <c r="L2723" s="62"/>
      <c r="M2723" s="62"/>
      <c r="N2723" s="62"/>
    </row>
    <row r="2724" spans="2:14" hidden="1" x14ac:dyDescent="0.2">
      <c r="B2724" s="62"/>
      <c r="C2724" s="62"/>
      <c r="D2724" s="62" t="s">
        <v>624</v>
      </c>
      <c r="E2724" s="62" t="s">
        <v>385</v>
      </c>
      <c r="F2724" s="62"/>
      <c r="G2724" s="91" t="s">
        <v>2618</v>
      </c>
      <c r="H2724" s="62" t="s">
        <v>466</v>
      </c>
      <c r="I2724" s="91" t="s">
        <v>2618</v>
      </c>
      <c r="J2724" s="62"/>
      <c r="K2724" s="62"/>
      <c r="L2724" s="62"/>
      <c r="M2724" s="62"/>
      <c r="N2724" s="62"/>
    </row>
    <row r="2725" spans="2:14" hidden="1" x14ac:dyDescent="0.2">
      <c r="B2725" s="62"/>
      <c r="C2725" s="62"/>
      <c r="D2725" s="62" t="s">
        <v>636</v>
      </c>
      <c r="E2725" s="62" t="s">
        <v>397</v>
      </c>
      <c r="F2725" s="62"/>
      <c r="G2725" s="91" t="s">
        <v>20</v>
      </c>
      <c r="H2725" s="62" t="s">
        <v>534</v>
      </c>
      <c r="I2725" s="91" t="s">
        <v>2277</v>
      </c>
      <c r="J2725" s="62"/>
      <c r="K2725" s="62"/>
      <c r="L2725" s="62"/>
      <c r="M2725" s="62"/>
      <c r="N2725" s="62"/>
    </row>
    <row r="2726" spans="2:14" hidden="1" x14ac:dyDescent="0.2">
      <c r="B2726" s="62"/>
      <c r="C2726" s="62"/>
      <c r="D2726" s="62" t="s">
        <v>635</v>
      </c>
      <c r="E2726" s="62" t="s">
        <v>396</v>
      </c>
      <c r="F2726" s="62"/>
      <c r="G2726" s="91" t="s">
        <v>21</v>
      </c>
      <c r="H2726" s="62" t="s">
        <v>534</v>
      </c>
      <c r="I2726" s="91" t="s">
        <v>21</v>
      </c>
      <c r="J2726" s="62"/>
      <c r="K2726" s="62"/>
      <c r="L2726" s="62"/>
      <c r="M2726" s="62"/>
      <c r="N2726" s="62"/>
    </row>
    <row r="2727" spans="2:14" hidden="1" x14ac:dyDescent="0.2">
      <c r="B2727" s="62"/>
      <c r="C2727" s="62"/>
      <c r="D2727" s="62" t="s">
        <v>475</v>
      </c>
      <c r="E2727" s="62" t="s">
        <v>236</v>
      </c>
      <c r="F2727" s="62"/>
      <c r="G2727" s="91" t="s">
        <v>2597</v>
      </c>
      <c r="H2727" s="62" t="s">
        <v>534</v>
      </c>
      <c r="I2727" s="91" t="s">
        <v>2597</v>
      </c>
      <c r="J2727" s="62"/>
      <c r="K2727" s="62"/>
      <c r="L2727" s="62"/>
      <c r="M2727" s="62"/>
      <c r="N2727" s="62"/>
    </row>
    <row r="2728" spans="2:14" hidden="1" x14ac:dyDescent="0.2">
      <c r="B2728" s="62"/>
      <c r="C2728" s="62"/>
      <c r="D2728" s="62" t="s">
        <v>638</v>
      </c>
      <c r="E2728" s="62" t="s">
        <v>399</v>
      </c>
      <c r="F2728" s="62"/>
      <c r="G2728" s="91" t="s">
        <v>707</v>
      </c>
      <c r="H2728" s="62" t="s">
        <v>534</v>
      </c>
      <c r="I2728" s="91" t="s">
        <v>707</v>
      </c>
      <c r="J2728" s="62"/>
      <c r="K2728" s="62"/>
      <c r="L2728" s="62"/>
      <c r="M2728" s="62"/>
      <c r="N2728" s="62"/>
    </row>
    <row r="2729" spans="2:14" hidden="1" x14ac:dyDescent="0.2">
      <c r="B2729" s="62"/>
      <c r="C2729" s="62"/>
      <c r="D2729" s="62" t="s">
        <v>652</v>
      </c>
      <c r="E2729" s="62" t="s">
        <v>413</v>
      </c>
      <c r="F2729" s="62"/>
      <c r="G2729" s="91" t="s">
        <v>2575</v>
      </c>
      <c r="H2729" s="62" t="s">
        <v>534</v>
      </c>
      <c r="I2729" s="91" t="s">
        <v>707</v>
      </c>
      <c r="J2729" s="62"/>
      <c r="K2729" s="62"/>
      <c r="L2729" s="62"/>
      <c r="M2729" s="62"/>
      <c r="N2729" s="62"/>
    </row>
    <row r="2730" spans="2:14" hidden="1" x14ac:dyDescent="0.2">
      <c r="B2730" s="62"/>
      <c r="C2730" s="62"/>
      <c r="D2730" s="62" t="s">
        <v>643</v>
      </c>
      <c r="E2730" s="62" t="s">
        <v>404</v>
      </c>
      <c r="F2730" s="62"/>
      <c r="G2730" s="91" t="s">
        <v>22</v>
      </c>
      <c r="H2730" s="62" t="s">
        <v>534</v>
      </c>
      <c r="I2730" s="91" t="s">
        <v>22</v>
      </c>
      <c r="J2730" s="62"/>
      <c r="K2730" s="62"/>
      <c r="L2730" s="62"/>
      <c r="M2730" s="62"/>
      <c r="N2730" s="62"/>
    </row>
    <row r="2731" spans="2:14" hidden="1" x14ac:dyDescent="0.2">
      <c r="B2731" s="62"/>
      <c r="C2731" s="62"/>
      <c r="D2731" s="62" t="s">
        <v>653</v>
      </c>
      <c r="E2731" s="62" t="s">
        <v>414</v>
      </c>
      <c r="F2731" s="62"/>
      <c r="G2731" s="91" t="s">
        <v>23</v>
      </c>
      <c r="H2731" s="62" t="s">
        <v>534</v>
      </c>
      <c r="I2731" s="91" t="s">
        <v>23</v>
      </c>
      <c r="J2731" s="62"/>
      <c r="K2731" s="62"/>
      <c r="L2731" s="62"/>
      <c r="M2731" s="62"/>
      <c r="N2731" s="62"/>
    </row>
    <row r="2732" spans="2:14" hidden="1" x14ac:dyDescent="0.2">
      <c r="B2732" s="62"/>
      <c r="C2732" s="62"/>
      <c r="D2732" s="62" t="s">
        <v>642</v>
      </c>
      <c r="E2732" s="62" t="s">
        <v>403</v>
      </c>
      <c r="F2732" s="62"/>
      <c r="G2732" s="91" t="s">
        <v>24</v>
      </c>
      <c r="H2732" s="62" t="s">
        <v>534</v>
      </c>
      <c r="I2732" s="91" t="s">
        <v>24</v>
      </c>
      <c r="J2732" s="62"/>
      <c r="K2732" s="62"/>
      <c r="L2732" s="62"/>
      <c r="M2732" s="62"/>
      <c r="N2732" s="62"/>
    </row>
    <row r="2733" spans="2:14" hidden="1" x14ac:dyDescent="0.2">
      <c r="B2733" s="62"/>
      <c r="C2733" s="62"/>
      <c r="D2733" s="62" t="s">
        <v>641</v>
      </c>
      <c r="E2733" s="62" t="s">
        <v>402</v>
      </c>
      <c r="F2733" s="62"/>
      <c r="G2733" s="91" t="s">
        <v>25</v>
      </c>
      <c r="H2733" s="62" t="s">
        <v>534</v>
      </c>
      <c r="I2733" s="91" t="s">
        <v>25</v>
      </c>
      <c r="J2733" s="62"/>
      <c r="K2733" s="62"/>
      <c r="L2733" s="62"/>
      <c r="M2733" s="62"/>
      <c r="N2733" s="62"/>
    </row>
    <row r="2734" spans="2:14" hidden="1" x14ac:dyDescent="0.2">
      <c r="B2734" s="62"/>
      <c r="C2734" s="62"/>
      <c r="D2734" s="62" t="s">
        <v>644</v>
      </c>
      <c r="E2734" s="62" t="s">
        <v>405</v>
      </c>
      <c r="F2734" s="62"/>
      <c r="G2734" s="91" t="s">
        <v>26</v>
      </c>
      <c r="H2734" s="62" t="s">
        <v>534</v>
      </c>
      <c r="I2734" s="91" t="s">
        <v>26</v>
      </c>
      <c r="J2734" s="62"/>
      <c r="K2734" s="62"/>
      <c r="L2734" s="62"/>
      <c r="M2734" s="62"/>
      <c r="N2734" s="62"/>
    </row>
    <row r="2735" spans="2:14" hidden="1" x14ac:dyDescent="0.2">
      <c r="B2735" s="62"/>
      <c r="C2735" s="62"/>
      <c r="D2735" s="62" t="s">
        <v>647</v>
      </c>
      <c r="E2735" s="62" t="s">
        <v>408</v>
      </c>
      <c r="F2735" s="62"/>
      <c r="G2735" s="91" t="s">
        <v>27</v>
      </c>
      <c r="H2735" s="62" t="s">
        <v>465</v>
      </c>
      <c r="I2735" s="91" t="s">
        <v>27</v>
      </c>
      <c r="J2735" s="62"/>
      <c r="K2735" s="62"/>
      <c r="L2735" s="62"/>
      <c r="M2735" s="62"/>
      <c r="N2735" s="62"/>
    </row>
    <row r="2736" spans="2:14" hidden="1" x14ac:dyDescent="0.2">
      <c r="B2736" s="62"/>
      <c r="C2736" s="62"/>
      <c r="D2736" s="62" t="s">
        <v>648</v>
      </c>
      <c r="E2736" s="62" t="s">
        <v>409</v>
      </c>
      <c r="F2736" s="62"/>
      <c r="G2736" s="91" t="s">
        <v>1968</v>
      </c>
      <c r="H2736" s="62" t="s">
        <v>465</v>
      </c>
      <c r="I2736" s="91" t="s">
        <v>27</v>
      </c>
      <c r="J2736" s="62"/>
      <c r="K2736" s="62"/>
      <c r="L2736" s="62"/>
      <c r="M2736" s="62"/>
      <c r="N2736" s="62"/>
    </row>
    <row r="2737" spans="2:14" hidden="1" x14ac:dyDescent="0.2">
      <c r="B2737" s="62"/>
      <c r="C2737" s="62"/>
      <c r="D2737" s="62" t="s">
        <v>649</v>
      </c>
      <c r="E2737" s="62" t="s">
        <v>410</v>
      </c>
      <c r="F2737" s="62"/>
      <c r="G2737" s="91" t="s">
        <v>1969</v>
      </c>
      <c r="H2737" s="62" t="s">
        <v>465</v>
      </c>
      <c r="I2737" s="91" t="s">
        <v>27</v>
      </c>
      <c r="J2737" s="62"/>
      <c r="K2737" s="62"/>
      <c r="L2737" s="62"/>
      <c r="M2737" s="62"/>
      <c r="N2737" s="62"/>
    </row>
    <row r="2738" spans="2:14" hidden="1" x14ac:dyDescent="0.2">
      <c r="B2738" s="62"/>
      <c r="C2738" s="62"/>
      <c r="D2738" s="62" t="s">
        <v>650</v>
      </c>
      <c r="E2738" s="62" t="s">
        <v>411</v>
      </c>
      <c r="F2738" s="62"/>
      <c r="G2738" s="91" t="s">
        <v>1975</v>
      </c>
      <c r="H2738" s="62" t="s">
        <v>603</v>
      </c>
      <c r="I2738" s="91" t="s">
        <v>831</v>
      </c>
      <c r="J2738" s="62"/>
      <c r="K2738" s="62"/>
      <c r="L2738" s="62"/>
      <c r="M2738" s="62"/>
      <c r="N2738" s="62"/>
    </row>
    <row r="2739" spans="2:14" hidden="1" x14ac:dyDescent="0.2">
      <c r="B2739" s="62"/>
      <c r="C2739" s="62"/>
      <c r="D2739" s="62" t="s">
        <v>645</v>
      </c>
      <c r="E2739" s="62" t="s">
        <v>406</v>
      </c>
      <c r="F2739" s="62"/>
      <c r="G2739" s="91" t="s">
        <v>1977</v>
      </c>
      <c r="H2739" s="62" t="s">
        <v>603</v>
      </c>
      <c r="I2739" s="91" t="s">
        <v>831</v>
      </c>
      <c r="J2739" s="62"/>
      <c r="K2739" s="62"/>
      <c r="L2739" s="62"/>
      <c r="M2739" s="62"/>
      <c r="N2739" s="62"/>
    </row>
    <row r="2740" spans="2:14" hidden="1" x14ac:dyDescent="0.2">
      <c r="B2740" s="62"/>
      <c r="C2740" s="62"/>
      <c r="D2740" s="62" t="s">
        <v>639</v>
      </c>
      <c r="E2740" s="62" t="s">
        <v>400</v>
      </c>
      <c r="F2740" s="62"/>
      <c r="G2740" s="91" t="s">
        <v>843</v>
      </c>
      <c r="H2740" s="62" t="s">
        <v>477</v>
      </c>
      <c r="I2740" s="91" t="s">
        <v>2282</v>
      </c>
      <c r="J2740" s="62"/>
      <c r="K2740" s="62"/>
      <c r="L2740" s="62"/>
      <c r="M2740" s="62"/>
      <c r="N2740" s="62"/>
    </row>
    <row r="2741" spans="2:14" hidden="1" x14ac:dyDescent="0.2">
      <c r="B2741" s="62"/>
      <c r="C2741" s="62"/>
      <c r="D2741" s="62" t="s">
        <v>651</v>
      </c>
      <c r="E2741" s="62" t="s">
        <v>412</v>
      </c>
      <c r="F2741" s="62"/>
      <c r="G2741" s="91" t="s">
        <v>2282</v>
      </c>
      <c r="H2741" s="62" t="s">
        <v>477</v>
      </c>
      <c r="I2741" s="91" t="s">
        <v>2282</v>
      </c>
      <c r="J2741" s="62"/>
      <c r="K2741" s="62"/>
      <c r="L2741" s="62"/>
      <c r="M2741" s="62"/>
      <c r="N2741" s="62"/>
    </row>
    <row r="2742" spans="2:14" hidden="1" x14ac:dyDescent="0.2">
      <c r="B2742" s="62"/>
      <c r="C2742" s="62"/>
      <c r="D2742" s="62" t="s">
        <v>654</v>
      </c>
      <c r="E2742" s="62" t="s">
        <v>415</v>
      </c>
      <c r="F2742" s="62"/>
      <c r="G2742" s="91" t="s">
        <v>28</v>
      </c>
      <c r="H2742" s="62" t="s">
        <v>477</v>
      </c>
      <c r="I2742" s="91" t="s">
        <v>28</v>
      </c>
      <c r="J2742" s="62"/>
      <c r="K2742" s="62"/>
      <c r="L2742" s="62"/>
      <c r="M2742" s="62"/>
      <c r="N2742" s="62"/>
    </row>
    <row r="2743" spans="2:14" hidden="1" x14ac:dyDescent="0.2">
      <c r="B2743" s="62"/>
      <c r="C2743" s="62"/>
      <c r="D2743" s="62" t="s">
        <v>655</v>
      </c>
      <c r="E2743" s="62" t="s">
        <v>416</v>
      </c>
      <c r="F2743" s="62"/>
      <c r="G2743" s="91" t="s">
        <v>1880</v>
      </c>
      <c r="H2743" s="62" t="s">
        <v>477</v>
      </c>
      <c r="I2743" s="91" t="s">
        <v>28</v>
      </c>
      <c r="J2743" s="62"/>
      <c r="K2743" s="62"/>
      <c r="L2743" s="62"/>
      <c r="M2743" s="62"/>
      <c r="N2743" s="62"/>
    </row>
    <row r="2744" spans="2:14" hidden="1" x14ac:dyDescent="0.2">
      <c r="B2744" s="62"/>
      <c r="C2744" s="62"/>
      <c r="D2744" s="62" t="s">
        <v>443</v>
      </c>
      <c r="E2744" s="62" t="s">
        <v>204</v>
      </c>
      <c r="F2744" s="62"/>
      <c r="G2744" s="91" t="s">
        <v>2584</v>
      </c>
      <c r="H2744" s="62" t="s">
        <v>477</v>
      </c>
      <c r="I2744" s="91" t="s">
        <v>28</v>
      </c>
      <c r="J2744" s="62"/>
      <c r="K2744" s="62"/>
      <c r="L2744" s="62"/>
      <c r="M2744" s="62"/>
      <c r="N2744" s="62"/>
    </row>
    <row r="2745" spans="2:14" hidden="1" x14ac:dyDescent="0.2">
      <c r="B2745" s="62"/>
      <c r="C2745" s="62"/>
      <c r="D2745" s="62" t="s">
        <v>512</v>
      </c>
      <c r="E2745" s="62" t="s">
        <v>273</v>
      </c>
      <c r="F2745" s="62"/>
      <c r="G2745" s="91" t="s">
        <v>29</v>
      </c>
      <c r="H2745" s="62" t="s">
        <v>477</v>
      </c>
      <c r="I2745" s="91" t="s">
        <v>29</v>
      </c>
      <c r="J2745" s="62"/>
      <c r="K2745" s="62"/>
      <c r="L2745" s="62"/>
      <c r="M2745" s="62"/>
      <c r="N2745" s="62"/>
    </row>
    <row r="2746" spans="2:14" hidden="1" x14ac:dyDescent="0.2">
      <c r="B2746" s="62"/>
      <c r="C2746" s="62"/>
      <c r="D2746" s="62" t="s">
        <v>658</v>
      </c>
      <c r="E2746" s="62" t="s">
        <v>419</v>
      </c>
      <c r="F2746" s="62"/>
      <c r="G2746" s="91" t="s">
        <v>2302</v>
      </c>
      <c r="H2746" s="62" t="s">
        <v>477</v>
      </c>
      <c r="I2746" s="91" t="s">
        <v>2298</v>
      </c>
      <c r="J2746" s="62"/>
      <c r="K2746" s="62"/>
      <c r="L2746" s="62"/>
      <c r="M2746" s="62"/>
      <c r="N2746" s="62"/>
    </row>
    <row r="2747" spans="2:14" hidden="1" x14ac:dyDescent="0.2">
      <c r="B2747" s="62"/>
      <c r="C2747" s="62"/>
      <c r="D2747" s="62" t="s">
        <v>656</v>
      </c>
      <c r="E2747" s="62" t="s">
        <v>417</v>
      </c>
      <c r="F2747" s="62"/>
      <c r="G2747" s="91" t="s">
        <v>1881</v>
      </c>
      <c r="H2747" s="62" t="s">
        <v>477</v>
      </c>
      <c r="I2747" s="91" t="s">
        <v>29</v>
      </c>
      <c r="J2747" s="62"/>
      <c r="K2747" s="62"/>
      <c r="L2747" s="62"/>
      <c r="M2747" s="62"/>
      <c r="N2747" s="62"/>
    </row>
    <row r="2748" spans="2:14" hidden="1" x14ac:dyDescent="0.2">
      <c r="B2748" s="62"/>
      <c r="C2748" s="62"/>
      <c r="D2748" s="62" t="s">
        <v>657</v>
      </c>
      <c r="E2748" s="62" t="s">
        <v>418</v>
      </c>
      <c r="F2748" s="62"/>
      <c r="G2748" s="91" t="s">
        <v>2379</v>
      </c>
      <c r="H2748" s="62" t="s">
        <v>477</v>
      </c>
      <c r="I2748" s="91" t="s">
        <v>2379</v>
      </c>
      <c r="J2748" s="62"/>
      <c r="K2748" s="62"/>
      <c r="L2748" s="62"/>
      <c r="M2748" s="62"/>
      <c r="N2748" s="62"/>
    </row>
    <row r="2749" spans="2:14" hidden="1" x14ac:dyDescent="0.2">
      <c r="B2749" s="62"/>
      <c r="C2749" s="62"/>
      <c r="D2749" s="62" t="s">
        <v>659</v>
      </c>
      <c r="E2749" s="62" t="s">
        <v>420</v>
      </c>
      <c r="F2749" s="62"/>
      <c r="G2749" s="91" t="s">
        <v>2632</v>
      </c>
      <c r="H2749" s="62" t="s">
        <v>534</v>
      </c>
      <c r="I2749" s="91" t="s">
        <v>2659</v>
      </c>
      <c r="J2749" s="62"/>
      <c r="K2749" s="62"/>
      <c r="L2749" s="62"/>
      <c r="M2749" s="62"/>
      <c r="N2749" s="62"/>
    </row>
    <row r="2750" spans="2:14" hidden="1" x14ac:dyDescent="0.2">
      <c r="B2750" s="62"/>
      <c r="C2750" s="62"/>
      <c r="D2750" s="62" t="s">
        <v>666</v>
      </c>
      <c r="E2750" s="62" t="s">
        <v>427</v>
      </c>
      <c r="F2750" s="62"/>
      <c r="G2750" s="91" t="s">
        <v>2589</v>
      </c>
      <c r="H2750" s="62" t="s">
        <v>534</v>
      </c>
      <c r="I2750" s="91" t="s">
        <v>2659</v>
      </c>
      <c r="J2750" s="62"/>
      <c r="K2750" s="62"/>
      <c r="L2750" s="62"/>
      <c r="M2750" s="62"/>
      <c r="N2750" s="62"/>
    </row>
    <row r="2751" spans="2:14" hidden="1" x14ac:dyDescent="0.2">
      <c r="B2751" s="62"/>
      <c r="C2751" s="62"/>
      <c r="D2751" s="62" t="s">
        <v>660</v>
      </c>
      <c r="E2751" s="62" t="s">
        <v>421</v>
      </c>
      <c r="F2751" s="62"/>
      <c r="G2751" s="91" t="s">
        <v>708</v>
      </c>
      <c r="H2751" s="62" t="s">
        <v>477</v>
      </c>
      <c r="I2751" s="91" t="s">
        <v>708</v>
      </c>
      <c r="J2751" s="62"/>
      <c r="K2751" s="62"/>
      <c r="L2751" s="62"/>
      <c r="M2751" s="62"/>
      <c r="N2751" s="62"/>
    </row>
    <row r="2752" spans="2:14" hidden="1" x14ac:dyDescent="0.2">
      <c r="B2752" s="62"/>
      <c r="C2752" s="62"/>
      <c r="D2752" s="62" t="s">
        <v>662</v>
      </c>
      <c r="E2752" s="62" t="s">
        <v>423</v>
      </c>
      <c r="F2752" s="62"/>
      <c r="G2752" s="91" t="s">
        <v>2381</v>
      </c>
      <c r="H2752" s="62" t="s">
        <v>477</v>
      </c>
      <c r="I2752" s="91" t="s">
        <v>2381</v>
      </c>
      <c r="J2752" s="62"/>
      <c r="K2752" s="62"/>
      <c r="L2752" s="62"/>
      <c r="M2752" s="62"/>
      <c r="N2752" s="62"/>
    </row>
    <row r="2753" spans="2:14" hidden="1" x14ac:dyDescent="0.2">
      <c r="B2753" s="62"/>
      <c r="C2753" s="62"/>
      <c r="D2753" s="62" t="s">
        <v>665</v>
      </c>
      <c r="E2753" s="62" t="s">
        <v>426</v>
      </c>
      <c r="F2753" s="62"/>
      <c r="G2753" s="91" t="s">
        <v>2587</v>
      </c>
      <c r="H2753" s="91" t="s">
        <v>477</v>
      </c>
      <c r="I2753" s="91" t="s">
        <v>2587</v>
      </c>
      <c r="J2753" s="62"/>
      <c r="K2753" s="62"/>
      <c r="L2753" s="62"/>
      <c r="M2753" s="62"/>
      <c r="N2753" s="62"/>
    </row>
    <row r="2754" spans="2:14" hidden="1" x14ac:dyDescent="0.2">
      <c r="B2754" s="62"/>
      <c r="C2754" s="62"/>
      <c r="D2754" s="62" t="s">
        <v>663</v>
      </c>
      <c r="E2754" s="62" t="s">
        <v>424</v>
      </c>
      <c r="F2754" s="62"/>
      <c r="G2754" s="91" t="s">
        <v>30</v>
      </c>
      <c r="H2754" s="62" t="s">
        <v>477</v>
      </c>
      <c r="I2754" s="91" t="s">
        <v>30</v>
      </c>
      <c r="J2754" s="62"/>
      <c r="K2754" s="62"/>
      <c r="L2754" s="62"/>
      <c r="M2754" s="62"/>
      <c r="N2754" s="62"/>
    </row>
    <row r="2755" spans="2:14" hidden="1" x14ac:dyDescent="0.2">
      <c r="B2755" s="62"/>
      <c r="C2755" s="62"/>
      <c r="D2755" s="62" t="s">
        <v>664</v>
      </c>
      <c r="E2755" s="62" t="s">
        <v>425</v>
      </c>
      <c r="F2755" s="62"/>
      <c r="G2755" s="91" t="s">
        <v>2579</v>
      </c>
      <c r="H2755" s="62" t="s">
        <v>477</v>
      </c>
      <c r="I2755" s="91" t="s">
        <v>30</v>
      </c>
      <c r="J2755" s="62"/>
      <c r="K2755" s="62"/>
      <c r="L2755" s="62"/>
      <c r="M2755" s="62"/>
      <c r="N2755" s="62"/>
    </row>
    <row r="2756" spans="2:14" hidden="1" x14ac:dyDescent="0.2">
      <c r="B2756" s="62"/>
      <c r="C2756" s="62"/>
      <c r="D2756" s="62" t="s">
        <v>667</v>
      </c>
      <c r="E2756" s="62" t="s">
        <v>428</v>
      </c>
      <c r="F2756" s="62"/>
      <c r="G2756" s="91" t="s">
        <v>31</v>
      </c>
      <c r="H2756" s="62" t="s">
        <v>585</v>
      </c>
      <c r="I2756" s="91" t="s">
        <v>31</v>
      </c>
      <c r="J2756" s="62"/>
      <c r="K2756" s="62"/>
      <c r="L2756" s="62"/>
      <c r="M2756" s="62"/>
      <c r="N2756" s="62"/>
    </row>
    <row r="2757" spans="2:14" hidden="1" x14ac:dyDescent="0.2">
      <c r="B2757" s="62"/>
      <c r="C2757" s="62"/>
      <c r="D2757" s="62" t="s">
        <v>500</v>
      </c>
      <c r="E2757" s="62" t="s">
        <v>261</v>
      </c>
      <c r="F2757" s="62"/>
      <c r="G2757" s="91" t="s">
        <v>1972</v>
      </c>
      <c r="H2757" s="62" t="s">
        <v>585</v>
      </c>
      <c r="I2757" s="91" t="s">
        <v>31</v>
      </c>
      <c r="J2757" s="62"/>
      <c r="K2757" s="62"/>
      <c r="L2757" s="62"/>
      <c r="M2757" s="62"/>
      <c r="N2757" s="62"/>
    </row>
    <row r="2758" spans="2:14" hidden="1" x14ac:dyDescent="0.2">
      <c r="B2758" s="62"/>
      <c r="C2758" s="62"/>
      <c r="D2758" s="62" t="s">
        <v>669</v>
      </c>
      <c r="E2758" s="62" t="s">
        <v>430</v>
      </c>
      <c r="F2758" s="62"/>
      <c r="G2758" s="91" t="s">
        <v>2279</v>
      </c>
      <c r="H2758" s="62" t="s">
        <v>534</v>
      </c>
      <c r="I2758" s="91" t="s">
        <v>828</v>
      </c>
      <c r="J2758" s="62"/>
      <c r="K2758" s="62"/>
      <c r="L2758" s="62"/>
      <c r="M2758" s="62"/>
      <c r="N2758" s="62"/>
    </row>
    <row r="2759" spans="2:14" hidden="1" x14ac:dyDescent="0.2">
      <c r="B2759" s="62"/>
      <c r="C2759" s="62"/>
      <c r="D2759" s="62" t="s">
        <v>670</v>
      </c>
      <c r="E2759" s="62" t="s">
        <v>431</v>
      </c>
      <c r="F2759" s="62"/>
      <c r="G2759" s="91" t="s">
        <v>32</v>
      </c>
      <c r="H2759" s="62" t="s">
        <v>454</v>
      </c>
      <c r="I2759" s="91" t="s">
        <v>32</v>
      </c>
      <c r="J2759" s="62"/>
      <c r="K2759" s="62"/>
      <c r="L2759" s="62"/>
      <c r="M2759" s="62"/>
      <c r="N2759" s="62"/>
    </row>
    <row r="2760" spans="2:14" hidden="1" x14ac:dyDescent="0.2">
      <c r="B2760" s="62"/>
      <c r="C2760" s="62"/>
      <c r="D2760" s="62" t="s">
        <v>672</v>
      </c>
      <c r="E2760" s="62" t="s">
        <v>433</v>
      </c>
      <c r="F2760" s="62"/>
      <c r="G2760" s="91" t="s">
        <v>830</v>
      </c>
      <c r="H2760" s="62" t="s">
        <v>466</v>
      </c>
      <c r="I2760" s="91" t="s">
        <v>830</v>
      </c>
      <c r="J2760" s="62"/>
      <c r="K2760" s="62"/>
      <c r="L2760" s="62"/>
      <c r="M2760" s="62"/>
      <c r="N2760" s="62"/>
    </row>
    <row r="2761" spans="2:14" hidden="1" x14ac:dyDescent="0.2">
      <c r="B2761" s="62"/>
      <c r="C2761" s="62"/>
      <c r="D2761" s="62" t="s">
        <v>673</v>
      </c>
      <c r="E2761" s="62" t="s">
        <v>434</v>
      </c>
      <c r="F2761" s="62"/>
      <c r="G2761" s="91" t="s">
        <v>2306</v>
      </c>
      <c r="H2761" s="62" t="s">
        <v>477</v>
      </c>
      <c r="I2761" s="91" t="s">
        <v>2303</v>
      </c>
      <c r="J2761" s="62"/>
      <c r="K2761" s="62"/>
      <c r="L2761" s="62"/>
      <c r="M2761" s="62"/>
      <c r="N2761" s="62"/>
    </row>
    <row r="2762" spans="2:14" hidden="1" x14ac:dyDescent="0.2">
      <c r="B2762" s="62"/>
      <c r="C2762" s="62"/>
      <c r="D2762" s="62" t="s">
        <v>674</v>
      </c>
      <c r="E2762" s="62" t="s">
        <v>435</v>
      </c>
      <c r="F2762" s="62"/>
      <c r="G2762" s="91" t="s">
        <v>2303</v>
      </c>
      <c r="H2762" s="62" t="s">
        <v>477</v>
      </c>
      <c r="I2762" s="91" t="s">
        <v>2303</v>
      </c>
      <c r="J2762" s="62"/>
      <c r="K2762" s="62"/>
      <c r="L2762" s="62"/>
      <c r="M2762" s="62"/>
      <c r="N2762" s="62"/>
    </row>
    <row r="2763" spans="2:14" hidden="1" x14ac:dyDescent="0.2">
      <c r="B2763" s="62"/>
      <c r="C2763" s="62"/>
      <c r="D2763" s="62"/>
      <c r="E2763" s="62"/>
      <c r="F2763" s="62"/>
      <c r="G2763" s="91" t="s">
        <v>831</v>
      </c>
      <c r="H2763" s="62" t="s">
        <v>603</v>
      </c>
      <c r="I2763" s="91" t="s">
        <v>831</v>
      </c>
      <c r="J2763" s="62"/>
      <c r="K2763" s="62"/>
      <c r="L2763" s="62"/>
      <c r="M2763" s="62"/>
      <c r="N2763" s="62"/>
    </row>
    <row r="2764" spans="2:14" hidden="1" x14ac:dyDescent="0.2">
      <c r="B2764" s="62"/>
      <c r="C2764" s="62"/>
      <c r="D2764" s="62"/>
      <c r="E2764" s="62"/>
      <c r="F2764" s="62"/>
      <c r="G2764" s="91" t="s">
        <v>1976</v>
      </c>
      <c r="H2764" s="62" t="s">
        <v>603</v>
      </c>
      <c r="I2764" s="91" t="s">
        <v>831</v>
      </c>
      <c r="J2764" s="62"/>
      <c r="K2764" s="62"/>
      <c r="L2764" s="62"/>
      <c r="M2764" s="62"/>
      <c r="N2764" s="62"/>
    </row>
    <row r="2765" spans="2:14" hidden="1" x14ac:dyDescent="0.2">
      <c r="B2765" s="62"/>
      <c r="C2765" s="62"/>
      <c r="D2765" s="62"/>
      <c r="E2765" s="62"/>
      <c r="F2765" s="62"/>
      <c r="G2765" s="91" t="s">
        <v>2670</v>
      </c>
      <c r="H2765" s="62" t="s">
        <v>603</v>
      </c>
      <c r="I2765" s="91" t="s">
        <v>831</v>
      </c>
      <c r="J2765" s="62"/>
      <c r="K2765" s="62"/>
      <c r="L2765" s="62"/>
      <c r="M2765" s="62"/>
      <c r="N2765" s="62"/>
    </row>
    <row r="2766" spans="2:14" hidden="1" x14ac:dyDescent="0.2">
      <c r="B2766" s="62"/>
      <c r="C2766" s="62"/>
      <c r="D2766" s="62"/>
      <c r="E2766" s="62"/>
      <c r="F2766" s="62"/>
      <c r="G2766" s="91" t="s">
        <v>2281</v>
      </c>
      <c r="H2766" s="62" t="s">
        <v>545</v>
      </c>
      <c r="I2766" s="91" t="s">
        <v>2281</v>
      </c>
      <c r="J2766" s="62"/>
      <c r="K2766" s="62"/>
      <c r="L2766" s="62"/>
      <c r="M2766" s="62"/>
      <c r="N2766" s="62"/>
    </row>
    <row r="2767" spans="2:14" hidden="1" x14ac:dyDescent="0.2">
      <c r="G2767" s="91" t="s">
        <v>1971</v>
      </c>
      <c r="H2767" s="62" t="s">
        <v>585</v>
      </c>
      <c r="I2767" s="91" t="s">
        <v>31</v>
      </c>
    </row>
    <row r="2768" spans="2:14" hidden="1" x14ac:dyDescent="0.2">
      <c r="G2768" s="91" t="s">
        <v>709</v>
      </c>
      <c r="H2768" s="62" t="s">
        <v>616</v>
      </c>
      <c r="I2768" s="91" t="s">
        <v>2374</v>
      </c>
    </row>
    <row r="2769" spans="7:9" hidden="1" x14ac:dyDescent="0.2">
      <c r="G2769" s="91" t="s">
        <v>2374</v>
      </c>
      <c r="H2769" s="62" t="s">
        <v>616</v>
      </c>
      <c r="I2769" s="91" t="s">
        <v>2374</v>
      </c>
    </row>
    <row r="2770" spans="7:9" hidden="1" x14ac:dyDescent="0.2">
      <c r="G2770" s="91" t="s">
        <v>33</v>
      </c>
      <c r="H2770" s="62" t="s">
        <v>465</v>
      </c>
      <c r="I2770" s="91" t="s">
        <v>33</v>
      </c>
    </row>
    <row r="2771" spans="7:9" hidden="1" x14ac:dyDescent="0.2">
      <c r="G2771" s="91" t="s">
        <v>1974</v>
      </c>
      <c r="H2771" s="62" t="s">
        <v>466</v>
      </c>
      <c r="I2771" s="91" t="s">
        <v>830</v>
      </c>
    </row>
    <row r="2772" spans="7:9" hidden="1" x14ac:dyDescent="0.2">
      <c r="G2772" s="91" t="s">
        <v>34</v>
      </c>
      <c r="H2772" s="62" t="s">
        <v>534</v>
      </c>
      <c r="I2772" s="91" t="s">
        <v>34</v>
      </c>
    </row>
    <row r="2773" spans="7:9" hidden="1" x14ac:dyDescent="0.2">
      <c r="G2773" s="91" t="s">
        <v>35</v>
      </c>
      <c r="H2773" s="62" t="s">
        <v>534</v>
      </c>
      <c r="I2773" s="91" t="s">
        <v>35</v>
      </c>
    </row>
    <row r="2774" spans="7:9" hidden="1" x14ac:dyDescent="0.2">
      <c r="G2774" s="91" t="s">
        <v>36</v>
      </c>
      <c r="H2774" s="62" t="s">
        <v>534</v>
      </c>
      <c r="I2774" s="91" t="s">
        <v>36</v>
      </c>
    </row>
    <row r="2775" spans="7:9" hidden="1" x14ac:dyDescent="0.2">
      <c r="G2775" s="91" t="s">
        <v>37</v>
      </c>
      <c r="H2775" s="62" t="s">
        <v>534</v>
      </c>
      <c r="I2775" s="91" t="s">
        <v>37</v>
      </c>
    </row>
    <row r="2776" spans="7:9" hidden="1" x14ac:dyDescent="0.2">
      <c r="G2776" s="91" t="s">
        <v>2654</v>
      </c>
      <c r="H2776" s="62" t="s">
        <v>534</v>
      </c>
      <c r="I2776" s="91" t="s">
        <v>2654</v>
      </c>
    </row>
    <row r="2777" spans="7:9" hidden="1" x14ac:dyDescent="0.2">
      <c r="G2777" s="91" t="s">
        <v>2655</v>
      </c>
      <c r="H2777" s="62" t="s">
        <v>534</v>
      </c>
      <c r="I2777" s="91" t="s">
        <v>2655</v>
      </c>
    </row>
    <row r="2778" spans="7:9" hidden="1" x14ac:dyDescent="0.2">
      <c r="G2778" s="91" t="s">
        <v>2656</v>
      </c>
      <c r="H2778" s="62" t="s">
        <v>534</v>
      </c>
      <c r="I2778" s="91" t="s">
        <v>2656</v>
      </c>
    </row>
    <row r="2779" spans="7:9" hidden="1" x14ac:dyDescent="0.2">
      <c r="G2779" s="91" t="s">
        <v>2599</v>
      </c>
      <c r="H2779" s="62" t="s">
        <v>534</v>
      </c>
      <c r="I2779" s="91" t="s">
        <v>2599</v>
      </c>
    </row>
    <row r="2780" spans="7:9" hidden="1" x14ac:dyDescent="0.2">
      <c r="G2780" s="91" t="s">
        <v>2577</v>
      </c>
      <c r="H2780" s="62" t="s">
        <v>534</v>
      </c>
      <c r="I2780" s="91" t="s">
        <v>2658</v>
      </c>
    </row>
    <row r="2781" spans="7:9" hidden="1" x14ac:dyDescent="0.2">
      <c r="G2781" s="91" t="s">
        <v>2657</v>
      </c>
      <c r="H2781" s="62" t="s">
        <v>534</v>
      </c>
      <c r="I2781" s="91" t="s">
        <v>2657</v>
      </c>
    </row>
    <row r="2782" spans="7:9" hidden="1" x14ac:dyDescent="0.2">
      <c r="G2782" s="91" t="s">
        <v>2658</v>
      </c>
      <c r="H2782" s="62" t="s">
        <v>534</v>
      </c>
      <c r="I2782" s="91" t="s">
        <v>2658</v>
      </c>
    </row>
    <row r="2783" spans="7:9" hidden="1" x14ac:dyDescent="0.2">
      <c r="G2783" s="91" t="s">
        <v>2659</v>
      </c>
      <c r="H2783" s="62" t="s">
        <v>534</v>
      </c>
      <c r="I2783" s="91" t="s">
        <v>2659</v>
      </c>
    </row>
    <row r="2784" spans="7:9" hidden="1" x14ac:dyDescent="0.2">
      <c r="G2784" s="91" t="s">
        <v>2600</v>
      </c>
      <c r="H2784" s="62" t="s">
        <v>534</v>
      </c>
      <c r="I2784" s="91" t="s">
        <v>2600</v>
      </c>
    </row>
    <row r="2785" spans="7:9" hidden="1" x14ac:dyDescent="0.2">
      <c r="G2785" s="91" t="s">
        <v>2660</v>
      </c>
      <c r="H2785" s="62" t="s">
        <v>534</v>
      </c>
      <c r="I2785" s="91" t="s">
        <v>2660</v>
      </c>
    </row>
    <row r="2786" spans="7:9" hidden="1" x14ac:dyDescent="0.2">
      <c r="G2786" s="91" t="s">
        <v>710</v>
      </c>
      <c r="H2786" s="62" t="s">
        <v>534</v>
      </c>
      <c r="I2786" s="91" t="s">
        <v>710</v>
      </c>
    </row>
    <row r="2787" spans="7:9" hidden="1" x14ac:dyDescent="0.2">
      <c r="G2787" s="91" t="s">
        <v>2661</v>
      </c>
      <c r="H2787" s="62" t="s">
        <v>534</v>
      </c>
      <c r="I2787" s="91" t="s">
        <v>2661</v>
      </c>
    </row>
    <row r="2788" spans="7:9" hidden="1" x14ac:dyDescent="0.2">
      <c r="G2788" s="91" t="s">
        <v>2603</v>
      </c>
      <c r="H2788" s="62" t="s">
        <v>534</v>
      </c>
      <c r="I2788" s="91" t="s">
        <v>2603</v>
      </c>
    </row>
    <row r="2789" spans="7:9" hidden="1" x14ac:dyDescent="0.2">
      <c r="G2789" s="91" t="s">
        <v>2662</v>
      </c>
      <c r="H2789" s="62" t="s">
        <v>534</v>
      </c>
      <c r="I2789" s="91" t="s">
        <v>2662</v>
      </c>
    </row>
    <row r="2790" spans="7:9" hidden="1" x14ac:dyDescent="0.2">
      <c r="G2790" s="91" t="s">
        <v>2663</v>
      </c>
      <c r="H2790" s="62" t="s">
        <v>534</v>
      </c>
      <c r="I2790" s="91" t="s">
        <v>2663</v>
      </c>
    </row>
    <row r="2791" spans="7:9" hidden="1" x14ac:dyDescent="0.2">
      <c r="G2791" s="91" t="s">
        <v>2601</v>
      </c>
      <c r="H2791" s="62" t="s">
        <v>534</v>
      </c>
      <c r="I2791" s="91" t="s">
        <v>2601</v>
      </c>
    </row>
    <row r="2792" spans="7:9" hidden="1" x14ac:dyDescent="0.2">
      <c r="G2792" s="91" t="s">
        <v>2664</v>
      </c>
      <c r="H2792" s="62" t="s">
        <v>534</v>
      </c>
      <c r="I2792" s="91" t="s">
        <v>2664</v>
      </c>
    </row>
    <row r="2793" spans="7:9" hidden="1" x14ac:dyDescent="0.2">
      <c r="G2793" s="91" t="s">
        <v>2665</v>
      </c>
      <c r="H2793" s="62" t="s">
        <v>534</v>
      </c>
      <c r="I2793" s="91" t="s">
        <v>2665</v>
      </c>
    </row>
    <row r="2794" spans="7:9" hidden="1" x14ac:dyDescent="0.2">
      <c r="G2794" s="91" t="s">
        <v>2602</v>
      </c>
      <c r="H2794" s="62" t="s">
        <v>534</v>
      </c>
      <c r="I2794" s="91" t="s">
        <v>2602</v>
      </c>
    </row>
    <row r="2795" spans="7:9" hidden="1" x14ac:dyDescent="0.2">
      <c r="G2795" s="91" t="s">
        <v>2277</v>
      </c>
      <c r="H2795" s="62" t="s">
        <v>534</v>
      </c>
      <c r="I2795" s="91" t="s">
        <v>2277</v>
      </c>
    </row>
    <row r="2796" spans="7:9" hidden="1" x14ac:dyDescent="0.2">
      <c r="G2796" s="91" t="s">
        <v>2278</v>
      </c>
      <c r="H2796" s="62" t="s">
        <v>534</v>
      </c>
      <c r="I2796" s="91" t="s">
        <v>2278</v>
      </c>
    </row>
    <row r="2797" spans="7:9" hidden="1" x14ac:dyDescent="0.2">
      <c r="G2797" s="91" t="s">
        <v>827</v>
      </c>
      <c r="H2797" s="62" t="s">
        <v>534</v>
      </c>
      <c r="I2797" s="91" t="s">
        <v>827</v>
      </c>
    </row>
    <row r="2798" spans="7:9" hidden="1" x14ac:dyDescent="0.2">
      <c r="G2798" s="91" t="s">
        <v>828</v>
      </c>
      <c r="H2798" s="62" t="s">
        <v>534</v>
      </c>
      <c r="I2798" s="91" t="s">
        <v>828</v>
      </c>
    </row>
    <row r="2799" spans="7:9" hidden="1" x14ac:dyDescent="0.2">
      <c r="G2799" s="91" t="s">
        <v>2666</v>
      </c>
      <c r="H2799" s="62" t="s">
        <v>534</v>
      </c>
      <c r="I2799" s="91" t="s">
        <v>2666</v>
      </c>
    </row>
    <row r="2800" spans="7:9" hidden="1" x14ac:dyDescent="0.2">
      <c r="G2800" s="91" t="s">
        <v>2580</v>
      </c>
      <c r="H2800" s="62" t="s">
        <v>534</v>
      </c>
      <c r="I2800" s="91" t="s">
        <v>828</v>
      </c>
    </row>
    <row r="2801" spans="7:9" hidden="1" x14ac:dyDescent="0.2">
      <c r="G2801" s="91" t="s">
        <v>2574</v>
      </c>
      <c r="H2801" s="62" t="s">
        <v>534</v>
      </c>
      <c r="I2801" s="91" t="s">
        <v>2667</v>
      </c>
    </row>
    <row r="2802" spans="7:9" hidden="1" x14ac:dyDescent="0.2">
      <c r="G2802" s="91" t="s">
        <v>2667</v>
      </c>
      <c r="H2802" s="62" t="s">
        <v>534</v>
      </c>
      <c r="I2802" s="91" t="s">
        <v>2667</v>
      </c>
    </row>
    <row r="2803" spans="7:9" hidden="1" x14ac:dyDescent="0.2">
      <c r="G2803" s="91" t="s">
        <v>2598</v>
      </c>
      <c r="H2803" s="62" t="s">
        <v>534</v>
      </c>
      <c r="I2803" s="91" t="s">
        <v>2598</v>
      </c>
    </row>
    <row r="2804" spans="7:9" hidden="1" x14ac:dyDescent="0.2">
      <c r="G2804" s="91" t="s">
        <v>2668</v>
      </c>
      <c r="H2804" s="62" t="s">
        <v>534</v>
      </c>
      <c r="I2804" s="91" t="s">
        <v>2668</v>
      </c>
    </row>
    <row r="2805" spans="7:9" hidden="1" x14ac:dyDescent="0.2">
      <c r="G2805" s="91" t="s">
        <v>2160</v>
      </c>
      <c r="H2805" s="62" t="s">
        <v>477</v>
      </c>
      <c r="I2805" s="91" t="s">
        <v>826</v>
      </c>
    </row>
    <row r="2806" spans="7:9" hidden="1" x14ac:dyDescent="0.2">
      <c r="G2806" s="91" t="s">
        <v>1973</v>
      </c>
      <c r="H2806" s="62" t="s">
        <v>466</v>
      </c>
      <c r="I2806" s="91" t="s">
        <v>830</v>
      </c>
    </row>
    <row r="2807" spans="7:9" hidden="1" x14ac:dyDescent="0.2">
      <c r="G2807" s="91" t="s">
        <v>1883</v>
      </c>
      <c r="H2807" s="62" t="s">
        <v>642</v>
      </c>
      <c r="I2807" s="91" t="s">
        <v>825</v>
      </c>
    </row>
    <row r="2808" spans="7:9" hidden="1" x14ac:dyDescent="0.2">
      <c r="G2808" s="91" t="s">
        <v>825</v>
      </c>
      <c r="H2808" s="62" t="s">
        <v>642</v>
      </c>
      <c r="I2808" s="91" t="s">
        <v>825</v>
      </c>
    </row>
    <row r="2809" spans="7:9" hidden="1" x14ac:dyDescent="0.2">
      <c r="G2809" s="91" t="s">
        <v>2564</v>
      </c>
      <c r="H2809" s="91" t="s">
        <v>466</v>
      </c>
      <c r="I2809" s="91" t="s">
        <v>2564</v>
      </c>
    </row>
    <row r="2810" spans="7:9" hidden="1" x14ac:dyDescent="0.2">
      <c r="G2810" s="91" t="s">
        <v>1979</v>
      </c>
      <c r="H2810" s="62" t="s">
        <v>477</v>
      </c>
      <c r="I2810" s="91" t="s">
        <v>826</v>
      </c>
    </row>
    <row r="2811" spans="7:9" hidden="1" x14ac:dyDescent="0.2">
      <c r="G2811" s="91" t="s">
        <v>38</v>
      </c>
      <c r="H2811" s="62" t="s">
        <v>477</v>
      </c>
      <c r="I2811" s="91" t="s">
        <v>38</v>
      </c>
    </row>
    <row r="2812" spans="7:9" hidden="1" x14ac:dyDescent="0.2">
      <c r="G2812" s="91" t="s">
        <v>1884</v>
      </c>
      <c r="H2812" s="62" t="s">
        <v>477</v>
      </c>
      <c r="I2812" s="91" t="s">
        <v>38</v>
      </c>
    </row>
    <row r="2813" spans="7:9" hidden="1" x14ac:dyDescent="0.2">
      <c r="G2813" s="91" t="s">
        <v>826</v>
      </c>
      <c r="H2813" s="62" t="s">
        <v>477</v>
      </c>
      <c r="I2813" s="91" t="s">
        <v>826</v>
      </c>
    </row>
    <row r="2814" spans="7:9" hidden="1" x14ac:dyDescent="0.2">
      <c r="G2814" s="91" t="s">
        <v>2582</v>
      </c>
      <c r="H2814" s="62" t="s">
        <v>477</v>
      </c>
      <c r="I2814" s="91" t="s">
        <v>826</v>
      </c>
    </row>
    <row r="2815" spans="7:9" hidden="1" x14ac:dyDescent="0.2">
      <c r="G2815" s="91" t="s">
        <v>1980</v>
      </c>
      <c r="H2815" s="62" t="s">
        <v>477</v>
      </c>
      <c r="I2815" s="91" t="s">
        <v>826</v>
      </c>
    </row>
    <row r="2816" spans="7:9" hidden="1" x14ac:dyDescent="0.2">
      <c r="G2816" s="79" t="s">
        <v>1640</v>
      </c>
      <c r="H2816" s="62"/>
      <c r="I2816" s="62"/>
    </row>
    <row r="2817" spans="7:9" hidden="1" x14ac:dyDescent="0.2">
      <c r="G2817" s="79" t="s">
        <v>2547</v>
      </c>
      <c r="H2817" s="62"/>
      <c r="I2817" s="62"/>
    </row>
    <row r="2818" spans="7:9" hidden="1" x14ac:dyDescent="0.2">
      <c r="G2818" s="91" t="s">
        <v>1981</v>
      </c>
      <c r="H2818" s="62" t="s">
        <v>658</v>
      </c>
      <c r="I2818" s="91" t="s">
        <v>823</v>
      </c>
    </row>
    <row r="2819" spans="7:9" hidden="1" x14ac:dyDescent="0.2">
      <c r="G2819" s="91" t="s">
        <v>1982</v>
      </c>
      <c r="H2819" s="62" t="s">
        <v>658</v>
      </c>
      <c r="I2819" s="91" t="s">
        <v>823</v>
      </c>
    </row>
    <row r="2820" spans="7:9" hidden="1" x14ac:dyDescent="0.2">
      <c r="G2820" s="91" t="s">
        <v>1983</v>
      </c>
      <c r="H2820" s="62" t="s">
        <v>658</v>
      </c>
      <c r="I2820" s="91" t="s">
        <v>823</v>
      </c>
    </row>
    <row r="2821" spans="7:9" hidden="1" x14ac:dyDescent="0.2">
      <c r="G2821" s="91" t="s">
        <v>2308</v>
      </c>
      <c r="H2821" s="62" t="s">
        <v>477</v>
      </c>
      <c r="I2821" s="91" t="s">
        <v>2308</v>
      </c>
    </row>
    <row r="2822" spans="7:9" hidden="1" x14ac:dyDescent="0.2">
      <c r="G2822" s="91" t="s">
        <v>2280</v>
      </c>
      <c r="H2822" s="62" t="s">
        <v>477</v>
      </c>
      <c r="I2822" s="91" t="s">
        <v>2280</v>
      </c>
    </row>
    <row r="2823" spans="7:9" hidden="1" x14ac:dyDescent="0.2">
      <c r="G2823" s="91" t="s">
        <v>1885</v>
      </c>
      <c r="H2823" s="62" t="s">
        <v>477</v>
      </c>
      <c r="I2823" s="91" t="s">
        <v>2280</v>
      </c>
    </row>
    <row r="2824" spans="7:9" hidden="1" x14ac:dyDescent="0.2">
      <c r="G2824" s="91" t="s">
        <v>2202</v>
      </c>
      <c r="H2824" s="62" t="s">
        <v>658</v>
      </c>
      <c r="I2824" s="91" t="s">
        <v>2202</v>
      </c>
    </row>
    <row r="2825" spans="7:9" hidden="1" x14ac:dyDescent="0.2">
      <c r="G2825" s="91" t="s">
        <v>45</v>
      </c>
      <c r="H2825" s="62" t="s">
        <v>477</v>
      </c>
      <c r="I2825" s="91" t="s">
        <v>45</v>
      </c>
    </row>
    <row r="2826" spans="7:9" hidden="1" x14ac:dyDescent="0.2">
      <c r="G2826" s="91" t="s">
        <v>829</v>
      </c>
      <c r="H2826" s="62" t="s">
        <v>477</v>
      </c>
      <c r="I2826" s="91" t="s">
        <v>45</v>
      </c>
    </row>
    <row r="2827" spans="7:9" hidden="1" x14ac:dyDescent="0.2">
      <c r="G2827" s="91" t="s">
        <v>699</v>
      </c>
      <c r="H2827" s="62" t="s">
        <v>658</v>
      </c>
      <c r="I2827" s="91" t="s">
        <v>699</v>
      </c>
    </row>
    <row r="2828" spans="7:9" hidden="1" x14ac:dyDescent="0.2">
      <c r="G2828" s="91" t="s">
        <v>823</v>
      </c>
      <c r="H2828" s="62" t="s">
        <v>658</v>
      </c>
      <c r="I2828" s="91" t="s">
        <v>823</v>
      </c>
    </row>
    <row r="2829" spans="7:9" hidden="1" x14ac:dyDescent="0.2">
      <c r="G2829" s="91" t="s">
        <v>700</v>
      </c>
      <c r="H2829" s="62" t="s">
        <v>491</v>
      </c>
      <c r="I2829" s="91" t="s">
        <v>2204</v>
      </c>
    </row>
    <row r="2830" spans="7:9" hidden="1" x14ac:dyDescent="0.2">
      <c r="G2830" s="91" t="s">
        <v>2204</v>
      </c>
      <c r="H2830" s="62" t="s">
        <v>491</v>
      </c>
      <c r="I2830" s="91" t="s">
        <v>2204</v>
      </c>
    </row>
    <row r="2831" spans="7:9" hidden="1" x14ac:dyDescent="0.2">
      <c r="G2831" s="91" t="s">
        <v>2208</v>
      </c>
      <c r="H2831" s="62" t="s">
        <v>658</v>
      </c>
      <c r="I2831" s="91" t="s">
        <v>2208</v>
      </c>
    </row>
    <row r="2832" spans="7:9" hidden="1" x14ac:dyDescent="0.2">
      <c r="G2832" s="91" t="s">
        <v>2566</v>
      </c>
      <c r="H2832" s="62" t="s">
        <v>477</v>
      </c>
      <c r="I2832" s="91" t="s">
        <v>2566</v>
      </c>
    </row>
    <row r="2833" spans="7:9" hidden="1" x14ac:dyDescent="0.2">
      <c r="G2833" s="91" t="s">
        <v>2567</v>
      </c>
      <c r="H2833" s="62" t="s">
        <v>477</v>
      </c>
      <c r="I2833" s="91" t="s">
        <v>2567</v>
      </c>
    </row>
    <row r="2834" spans="7:9" hidden="1" x14ac:dyDescent="0.2">
      <c r="G2834" s="91" t="s">
        <v>2375</v>
      </c>
      <c r="H2834" s="62" t="s">
        <v>477</v>
      </c>
      <c r="I2834" s="91" t="s">
        <v>2567</v>
      </c>
    </row>
    <row r="2835" spans="7:9" hidden="1" x14ac:dyDescent="0.2">
      <c r="G2835" s="91" t="s">
        <v>2283</v>
      </c>
      <c r="H2835" s="62" t="s">
        <v>658</v>
      </c>
      <c r="I2835" s="91" t="s">
        <v>2283</v>
      </c>
    </row>
    <row r="2836" spans="7:9" hidden="1" x14ac:dyDescent="0.2">
      <c r="G2836" s="91" t="s">
        <v>2205</v>
      </c>
      <c r="H2836" s="62" t="s">
        <v>545</v>
      </c>
      <c r="I2836" s="91" t="s">
        <v>2205</v>
      </c>
    </row>
    <row r="2837" spans="7:9" hidden="1" x14ac:dyDescent="0.2">
      <c r="G2837" s="91" t="s">
        <v>1984</v>
      </c>
      <c r="H2837" s="62" t="s">
        <v>477</v>
      </c>
      <c r="I2837" s="91" t="s">
        <v>820</v>
      </c>
    </row>
    <row r="2838" spans="7:9" hidden="1" x14ac:dyDescent="0.2">
      <c r="G2838" s="91" t="s">
        <v>820</v>
      </c>
      <c r="H2838" s="62" t="s">
        <v>477</v>
      </c>
      <c r="I2838" s="91" t="s">
        <v>820</v>
      </c>
    </row>
    <row r="2839" spans="7:9" hidden="1" x14ac:dyDescent="0.2">
      <c r="G2839" s="91" t="s">
        <v>47</v>
      </c>
      <c r="H2839" s="62" t="s">
        <v>658</v>
      </c>
      <c r="I2839" s="91" t="s">
        <v>2283</v>
      </c>
    </row>
    <row r="2840" spans="7:9" hidden="1" x14ac:dyDescent="0.2">
      <c r="G2840" s="91" t="s">
        <v>1985</v>
      </c>
      <c r="H2840" s="62" t="s">
        <v>477</v>
      </c>
      <c r="I2840" s="91" t="s">
        <v>820</v>
      </c>
    </row>
    <row r="2841" spans="7:9" hidden="1" x14ac:dyDescent="0.2">
      <c r="G2841" s="91" t="s">
        <v>48</v>
      </c>
      <c r="H2841" s="62" t="s">
        <v>451</v>
      </c>
      <c r="I2841" s="91" t="s">
        <v>48</v>
      </c>
    </row>
    <row r="2842" spans="7:9" hidden="1" x14ac:dyDescent="0.2">
      <c r="G2842" s="91" t="s">
        <v>1986</v>
      </c>
      <c r="H2842" s="62" t="s">
        <v>451</v>
      </c>
      <c r="I2842" s="91" t="s">
        <v>48</v>
      </c>
    </row>
    <row r="2843" spans="7:9" hidden="1" x14ac:dyDescent="0.2">
      <c r="G2843" s="91" t="s">
        <v>1987</v>
      </c>
      <c r="H2843" s="62" t="s">
        <v>451</v>
      </c>
      <c r="I2843" s="91" t="s">
        <v>48</v>
      </c>
    </row>
    <row r="2844" spans="7:9" hidden="1" x14ac:dyDescent="0.2">
      <c r="G2844" s="91" t="s">
        <v>2210</v>
      </c>
      <c r="H2844" s="62" t="s">
        <v>477</v>
      </c>
      <c r="I2844" s="91" t="s">
        <v>2210</v>
      </c>
    </row>
    <row r="2845" spans="7:9" hidden="1" x14ac:dyDescent="0.2">
      <c r="G2845" s="91" t="s">
        <v>49</v>
      </c>
      <c r="H2845" s="62" t="s">
        <v>616</v>
      </c>
      <c r="I2845" s="91" t="s">
        <v>2206</v>
      </c>
    </row>
    <row r="2846" spans="7:9" hidden="1" x14ac:dyDescent="0.2">
      <c r="G2846" s="91" t="s">
        <v>2206</v>
      </c>
      <c r="H2846" s="62" t="s">
        <v>616</v>
      </c>
      <c r="I2846" s="91" t="s">
        <v>2206</v>
      </c>
    </row>
    <row r="2847" spans="7:9" hidden="1" x14ac:dyDescent="0.2">
      <c r="G2847" s="91" t="s">
        <v>2003</v>
      </c>
      <c r="H2847" s="62" t="s">
        <v>491</v>
      </c>
      <c r="I2847" s="91" t="s">
        <v>700</v>
      </c>
    </row>
    <row r="2848" spans="7:9" hidden="1" x14ac:dyDescent="0.2">
      <c r="G2848" s="91" t="s">
        <v>2004</v>
      </c>
      <c r="H2848" s="62" t="s">
        <v>491</v>
      </c>
      <c r="I2848" s="91" t="s">
        <v>700</v>
      </c>
    </row>
    <row r="2849" spans="7:9" hidden="1" x14ac:dyDescent="0.2">
      <c r="G2849" s="91" t="s">
        <v>2215</v>
      </c>
      <c r="H2849" s="62" t="s">
        <v>658</v>
      </c>
      <c r="I2849" s="91" t="s">
        <v>2215</v>
      </c>
    </row>
    <row r="2850" spans="7:9" hidden="1" x14ac:dyDescent="0.2">
      <c r="G2850" s="91" t="s">
        <v>701</v>
      </c>
      <c r="H2850" s="62" t="s">
        <v>546</v>
      </c>
      <c r="I2850" s="91" t="s">
        <v>701</v>
      </c>
    </row>
    <row r="2851" spans="7:9" hidden="1" x14ac:dyDescent="0.2">
      <c r="G2851" s="91" t="s">
        <v>2207</v>
      </c>
      <c r="H2851" s="62" t="s">
        <v>546</v>
      </c>
      <c r="I2851" s="91" t="s">
        <v>701</v>
      </c>
    </row>
    <row r="2852" spans="7:9" hidden="1" x14ac:dyDescent="0.2">
      <c r="G2852" s="91" t="s">
        <v>1988</v>
      </c>
      <c r="H2852" s="62" t="s">
        <v>477</v>
      </c>
      <c r="I2852" s="91" t="s">
        <v>821</v>
      </c>
    </row>
    <row r="2853" spans="7:9" hidden="1" x14ac:dyDescent="0.2">
      <c r="G2853" s="91" t="s">
        <v>821</v>
      </c>
      <c r="H2853" s="62" t="s">
        <v>477</v>
      </c>
      <c r="I2853" s="91" t="s">
        <v>821</v>
      </c>
    </row>
    <row r="2854" spans="7:9" hidden="1" x14ac:dyDescent="0.2">
      <c r="G2854" s="91" t="s">
        <v>1989</v>
      </c>
      <c r="H2854" s="62" t="s">
        <v>477</v>
      </c>
      <c r="I2854" s="91" t="s">
        <v>821</v>
      </c>
    </row>
    <row r="2855" spans="7:9" hidden="1" x14ac:dyDescent="0.2">
      <c r="G2855" s="79" t="s">
        <v>1640</v>
      </c>
      <c r="H2855" s="62"/>
      <c r="I2855" s="62"/>
    </row>
    <row r="2856" spans="7:9" hidden="1" x14ac:dyDescent="0.2">
      <c r="G2856" s="79" t="s">
        <v>2547</v>
      </c>
      <c r="H2856" s="62"/>
      <c r="I2856" s="62"/>
    </row>
    <row r="2857" spans="7:9" hidden="1" x14ac:dyDescent="0.2">
      <c r="G2857" s="91" t="s">
        <v>2333</v>
      </c>
      <c r="H2857" s="62" t="s">
        <v>658</v>
      </c>
      <c r="I2857" s="91" t="s">
        <v>2309</v>
      </c>
    </row>
    <row r="2858" spans="7:9" hidden="1" x14ac:dyDescent="0.2">
      <c r="G2858" s="91" t="s">
        <v>2334</v>
      </c>
      <c r="H2858" s="62" t="s">
        <v>658</v>
      </c>
      <c r="I2858" s="91" t="s">
        <v>2309</v>
      </c>
    </row>
    <row r="2859" spans="7:9" hidden="1" x14ac:dyDescent="0.2">
      <c r="G2859" s="91" t="s">
        <v>2552</v>
      </c>
      <c r="H2859" s="91" t="s">
        <v>477</v>
      </c>
      <c r="I2859" s="91" t="s">
        <v>2552</v>
      </c>
    </row>
    <row r="2860" spans="7:9" hidden="1" x14ac:dyDescent="0.2">
      <c r="G2860" s="95" t="s">
        <v>2332</v>
      </c>
      <c r="H2860" s="62" t="s">
        <v>658</v>
      </c>
      <c r="I2860" s="91" t="s">
        <v>2309</v>
      </c>
    </row>
    <row r="2861" spans="7:9" hidden="1" x14ac:dyDescent="0.2">
      <c r="G2861" s="91" t="s">
        <v>2335</v>
      </c>
      <c r="H2861" s="62" t="s">
        <v>658</v>
      </c>
      <c r="I2861" s="91" t="s">
        <v>2309</v>
      </c>
    </row>
    <row r="2862" spans="7:9" hidden="1" x14ac:dyDescent="0.2">
      <c r="G2862" s="91" t="s">
        <v>2336</v>
      </c>
      <c r="H2862" s="62" t="s">
        <v>658</v>
      </c>
      <c r="I2862" s="91" t="s">
        <v>2309</v>
      </c>
    </row>
    <row r="2863" spans="7:9" hidden="1" x14ac:dyDescent="0.2">
      <c r="G2863" s="91" t="s">
        <v>2337</v>
      </c>
      <c r="H2863" s="62" t="s">
        <v>658</v>
      </c>
      <c r="I2863" s="91" t="s">
        <v>2309</v>
      </c>
    </row>
    <row r="2864" spans="7:9" hidden="1" x14ac:dyDescent="0.2">
      <c r="G2864" s="91" t="s">
        <v>50</v>
      </c>
      <c r="H2864" s="62" t="s">
        <v>658</v>
      </c>
      <c r="I2864" s="91" t="s">
        <v>2309</v>
      </c>
    </row>
    <row r="2865" spans="7:9" hidden="1" x14ac:dyDescent="0.2">
      <c r="G2865" s="91" t="s">
        <v>2309</v>
      </c>
      <c r="H2865" s="62" t="s">
        <v>658</v>
      </c>
      <c r="I2865" s="91" t="s">
        <v>2309</v>
      </c>
    </row>
    <row r="2866" spans="7:9" hidden="1" x14ac:dyDescent="0.2">
      <c r="G2866" s="91" t="s">
        <v>51</v>
      </c>
      <c r="H2866" s="62" t="s">
        <v>477</v>
      </c>
      <c r="I2866" s="91" t="s">
        <v>51</v>
      </c>
    </row>
    <row r="2867" spans="7:9" hidden="1" x14ac:dyDescent="0.2">
      <c r="G2867" s="91" t="s">
        <v>2370</v>
      </c>
      <c r="H2867" s="62" t="s">
        <v>477</v>
      </c>
      <c r="I2867" s="91" t="s">
        <v>2329</v>
      </c>
    </row>
    <row r="2868" spans="7:9" hidden="1" x14ac:dyDescent="0.2">
      <c r="G2868" s="91" t="s">
        <v>2338</v>
      </c>
      <c r="H2868" s="62" t="s">
        <v>477</v>
      </c>
      <c r="I2868" s="91" t="s">
        <v>2319</v>
      </c>
    </row>
    <row r="2869" spans="7:9" hidden="1" x14ac:dyDescent="0.2">
      <c r="G2869" s="91" t="s">
        <v>2371</v>
      </c>
      <c r="H2869" s="62" t="s">
        <v>477</v>
      </c>
      <c r="I2869" s="91" t="s">
        <v>2329</v>
      </c>
    </row>
    <row r="2870" spans="7:9" hidden="1" x14ac:dyDescent="0.2">
      <c r="G2870" s="91" t="s">
        <v>2307</v>
      </c>
      <c r="H2870" s="62" t="s">
        <v>477</v>
      </c>
      <c r="I2870" s="91" t="s">
        <v>2312</v>
      </c>
    </row>
    <row r="2871" spans="7:9" hidden="1" x14ac:dyDescent="0.2">
      <c r="G2871" s="91" t="s">
        <v>2339</v>
      </c>
      <c r="H2871" s="62" t="s">
        <v>477</v>
      </c>
      <c r="I2871" s="91" t="s">
        <v>2312</v>
      </c>
    </row>
    <row r="2872" spans="7:9" hidden="1" x14ac:dyDescent="0.2">
      <c r="G2872" s="91" t="s">
        <v>2340</v>
      </c>
      <c r="H2872" s="62" t="s">
        <v>477</v>
      </c>
      <c r="I2872" s="91" t="s">
        <v>2312</v>
      </c>
    </row>
    <row r="2873" spans="7:9" hidden="1" x14ac:dyDescent="0.2">
      <c r="G2873" s="91" t="s">
        <v>2312</v>
      </c>
      <c r="H2873" s="62" t="s">
        <v>477</v>
      </c>
      <c r="I2873" s="91" t="s">
        <v>2312</v>
      </c>
    </row>
    <row r="2874" spans="7:9" hidden="1" x14ac:dyDescent="0.2">
      <c r="G2874" s="91" t="s">
        <v>2350</v>
      </c>
      <c r="H2874" s="62" t="s">
        <v>477</v>
      </c>
      <c r="I2874" s="91" t="s">
        <v>2376</v>
      </c>
    </row>
    <row r="2875" spans="7:9" hidden="1" x14ac:dyDescent="0.2">
      <c r="G2875" s="91" t="s">
        <v>2352</v>
      </c>
      <c r="H2875" s="62" t="s">
        <v>477</v>
      </c>
      <c r="I2875" s="91" t="s">
        <v>2376</v>
      </c>
    </row>
    <row r="2876" spans="7:9" hidden="1" x14ac:dyDescent="0.2">
      <c r="G2876" s="91" t="s">
        <v>706</v>
      </c>
      <c r="H2876" s="62" t="s">
        <v>477</v>
      </c>
      <c r="I2876" s="91" t="s">
        <v>706</v>
      </c>
    </row>
    <row r="2877" spans="7:9" hidden="1" x14ac:dyDescent="0.2">
      <c r="G2877" s="91" t="s">
        <v>2351</v>
      </c>
      <c r="H2877" s="62" t="s">
        <v>477</v>
      </c>
      <c r="I2877" s="91" t="s">
        <v>2376</v>
      </c>
    </row>
    <row r="2878" spans="7:9" hidden="1" x14ac:dyDescent="0.2">
      <c r="G2878" s="91" t="s">
        <v>2341</v>
      </c>
      <c r="H2878" s="62" t="s">
        <v>477</v>
      </c>
      <c r="I2878" s="91" t="s">
        <v>2312</v>
      </c>
    </row>
    <row r="2879" spans="7:9" hidden="1" x14ac:dyDescent="0.2">
      <c r="G2879" s="91" t="s">
        <v>2362</v>
      </c>
      <c r="H2879" s="62" t="s">
        <v>477</v>
      </c>
      <c r="I2879" s="91" t="s">
        <v>2322</v>
      </c>
    </row>
    <row r="2880" spans="7:9" hidden="1" x14ac:dyDescent="0.2">
      <c r="G2880" s="91" t="s">
        <v>2363</v>
      </c>
      <c r="H2880" s="62" t="s">
        <v>477</v>
      </c>
      <c r="I2880" s="91" t="s">
        <v>2322</v>
      </c>
    </row>
    <row r="2881" spans="7:9" hidden="1" x14ac:dyDescent="0.2">
      <c r="G2881" s="91" t="s">
        <v>2364</v>
      </c>
      <c r="H2881" s="62" t="s">
        <v>477</v>
      </c>
      <c r="I2881" s="91" t="s">
        <v>2322</v>
      </c>
    </row>
    <row r="2882" spans="7:9" hidden="1" x14ac:dyDescent="0.2">
      <c r="G2882" s="91" t="s">
        <v>2322</v>
      </c>
      <c r="H2882" s="62" t="s">
        <v>477</v>
      </c>
      <c r="I2882" s="91" t="s">
        <v>2322</v>
      </c>
    </row>
    <row r="2883" spans="7:9" hidden="1" x14ac:dyDescent="0.2">
      <c r="G2883" s="91" t="s">
        <v>2349</v>
      </c>
      <c r="H2883" s="62" t="s">
        <v>477</v>
      </c>
      <c r="I2883" s="91" t="s">
        <v>2376</v>
      </c>
    </row>
    <row r="2884" spans="7:9" hidden="1" x14ac:dyDescent="0.2">
      <c r="G2884" s="91" t="s">
        <v>2348</v>
      </c>
      <c r="H2884" s="62" t="s">
        <v>477</v>
      </c>
      <c r="I2884" s="91" t="s">
        <v>2376</v>
      </c>
    </row>
    <row r="2885" spans="7:9" hidden="1" x14ac:dyDescent="0.2">
      <c r="G2885" s="91" t="s">
        <v>702</v>
      </c>
      <c r="H2885" s="62" t="s">
        <v>477</v>
      </c>
      <c r="I2885" s="91" t="s">
        <v>53</v>
      </c>
    </row>
    <row r="2886" spans="7:9" hidden="1" x14ac:dyDescent="0.2">
      <c r="G2886" s="91" t="s">
        <v>2365</v>
      </c>
      <c r="H2886" s="62" t="s">
        <v>477</v>
      </c>
      <c r="I2886" s="91" t="s">
        <v>2322</v>
      </c>
    </row>
    <row r="2887" spans="7:9" hidden="1" x14ac:dyDescent="0.2">
      <c r="G2887" s="91" t="s">
        <v>2366</v>
      </c>
      <c r="H2887" s="62" t="s">
        <v>477</v>
      </c>
      <c r="I2887" s="91" t="s">
        <v>2322</v>
      </c>
    </row>
    <row r="2888" spans="7:9" hidden="1" x14ac:dyDescent="0.2">
      <c r="G2888" s="91" t="s">
        <v>2367</v>
      </c>
      <c r="H2888" s="62" t="s">
        <v>477</v>
      </c>
      <c r="I2888" s="91" t="s">
        <v>2322</v>
      </c>
    </row>
    <row r="2889" spans="7:9" hidden="1" x14ac:dyDescent="0.2">
      <c r="G2889" s="91" t="s">
        <v>52</v>
      </c>
      <c r="H2889" s="62" t="s">
        <v>658</v>
      </c>
      <c r="I2889" s="91" t="s">
        <v>52</v>
      </c>
    </row>
    <row r="2890" spans="7:9" hidden="1" x14ac:dyDescent="0.2">
      <c r="G2890" s="91" t="s">
        <v>2343</v>
      </c>
      <c r="H2890" s="62" t="s">
        <v>658</v>
      </c>
      <c r="I2890" s="91" t="s">
        <v>52</v>
      </c>
    </row>
    <row r="2891" spans="7:9" hidden="1" x14ac:dyDescent="0.2">
      <c r="G2891" s="91" t="s">
        <v>1990</v>
      </c>
      <c r="H2891" s="62" t="s">
        <v>658</v>
      </c>
      <c r="I2891" s="91" t="s">
        <v>52</v>
      </c>
    </row>
    <row r="2892" spans="7:9" hidden="1" x14ac:dyDescent="0.2">
      <c r="G2892" s="91" t="s">
        <v>2345</v>
      </c>
      <c r="H2892" s="62" t="s">
        <v>491</v>
      </c>
      <c r="I2892" s="91" t="s">
        <v>703</v>
      </c>
    </row>
    <row r="2893" spans="7:9" hidden="1" x14ac:dyDescent="0.2">
      <c r="G2893" s="91" t="s">
        <v>700</v>
      </c>
      <c r="H2893" s="62" t="s">
        <v>491</v>
      </c>
      <c r="I2893" s="91" t="s">
        <v>703</v>
      </c>
    </row>
    <row r="2894" spans="7:9" hidden="1" x14ac:dyDescent="0.2">
      <c r="G2894" s="91" t="s">
        <v>703</v>
      </c>
      <c r="H2894" s="62" t="s">
        <v>491</v>
      </c>
      <c r="I2894" s="91" t="s">
        <v>703</v>
      </c>
    </row>
    <row r="2895" spans="7:9" hidden="1" x14ac:dyDescent="0.2">
      <c r="G2895" s="91" t="s">
        <v>2346</v>
      </c>
      <c r="H2895" s="62" t="s">
        <v>491</v>
      </c>
      <c r="I2895" s="91" t="s">
        <v>703</v>
      </c>
    </row>
    <row r="2896" spans="7:9" hidden="1" x14ac:dyDescent="0.2">
      <c r="G2896" s="91" t="s">
        <v>2329</v>
      </c>
      <c r="H2896" s="62" t="s">
        <v>477</v>
      </c>
      <c r="I2896" s="91" t="s">
        <v>2329</v>
      </c>
    </row>
    <row r="2897" spans="7:9" hidden="1" x14ac:dyDescent="0.2">
      <c r="G2897" s="91" t="s">
        <v>2325</v>
      </c>
      <c r="H2897" s="62" t="s">
        <v>545</v>
      </c>
      <c r="I2897" s="91" t="s">
        <v>2325</v>
      </c>
    </row>
    <row r="2898" spans="7:9" hidden="1" x14ac:dyDescent="0.2">
      <c r="G2898" s="91" t="s">
        <v>2368</v>
      </c>
      <c r="H2898" s="62" t="s">
        <v>545</v>
      </c>
      <c r="I2898" s="91" t="s">
        <v>2325</v>
      </c>
    </row>
    <row r="2899" spans="7:9" hidden="1" x14ac:dyDescent="0.2">
      <c r="G2899" s="91" t="s">
        <v>53</v>
      </c>
      <c r="H2899" s="62" t="s">
        <v>477</v>
      </c>
      <c r="I2899" s="91" t="s">
        <v>53</v>
      </c>
    </row>
    <row r="2900" spans="7:9" hidden="1" x14ac:dyDescent="0.2">
      <c r="G2900" s="91" t="s">
        <v>2373</v>
      </c>
      <c r="H2900" s="62" t="s">
        <v>477</v>
      </c>
      <c r="I2900" s="91" t="s">
        <v>53</v>
      </c>
    </row>
    <row r="2901" spans="7:9" hidden="1" x14ac:dyDescent="0.2">
      <c r="G2901" s="91" t="s">
        <v>2586</v>
      </c>
      <c r="H2901" s="62" t="s">
        <v>477</v>
      </c>
      <c r="I2901" s="91" t="s">
        <v>2376</v>
      </c>
    </row>
    <row r="2902" spans="7:9" hidden="1" x14ac:dyDescent="0.2">
      <c r="G2902" s="91" t="s">
        <v>54</v>
      </c>
      <c r="H2902" s="62" t="s">
        <v>477</v>
      </c>
      <c r="I2902" s="91" t="s">
        <v>2376</v>
      </c>
    </row>
    <row r="2903" spans="7:9" hidden="1" x14ac:dyDescent="0.2">
      <c r="G2903" s="91" t="s">
        <v>2353</v>
      </c>
      <c r="H2903" s="62" t="s">
        <v>477</v>
      </c>
      <c r="I2903" s="91" t="s">
        <v>2376</v>
      </c>
    </row>
    <row r="2904" spans="7:9" hidden="1" x14ac:dyDescent="0.2">
      <c r="G2904" s="91" t="s">
        <v>2347</v>
      </c>
      <c r="H2904" s="62" t="s">
        <v>477</v>
      </c>
      <c r="I2904" s="91" t="s">
        <v>53</v>
      </c>
    </row>
    <row r="2905" spans="7:9" hidden="1" x14ac:dyDescent="0.2">
      <c r="G2905" s="91" t="s">
        <v>2342</v>
      </c>
      <c r="H2905" s="62" t="s">
        <v>477</v>
      </c>
      <c r="I2905" s="91" t="s">
        <v>2312</v>
      </c>
    </row>
    <row r="2906" spans="7:9" hidden="1" x14ac:dyDescent="0.2">
      <c r="G2906" s="91" t="s">
        <v>2369</v>
      </c>
      <c r="H2906" s="62" t="s">
        <v>545</v>
      </c>
      <c r="I2906" s="91" t="s">
        <v>2325</v>
      </c>
    </row>
    <row r="2907" spans="7:9" hidden="1" x14ac:dyDescent="0.2">
      <c r="G2907" s="91" t="s">
        <v>2281</v>
      </c>
      <c r="H2907" s="62" t="s">
        <v>545</v>
      </c>
      <c r="I2907" s="91" t="s">
        <v>2325</v>
      </c>
    </row>
    <row r="2908" spans="7:9" hidden="1" x14ac:dyDescent="0.2">
      <c r="G2908" s="91" t="s">
        <v>2344</v>
      </c>
      <c r="H2908" s="62" t="s">
        <v>658</v>
      </c>
      <c r="I2908" s="91" t="s">
        <v>52</v>
      </c>
    </row>
    <row r="2909" spans="7:9" hidden="1" x14ac:dyDescent="0.2">
      <c r="G2909" s="91" t="s">
        <v>2003</v>
      </c>
      <c r="H2909" s="62" t="s">
        <v>491</v>
      </c>
      <c r="I2909" s="91" t="s">
        <v>703</v>
      </c>
    </row>
    <row r="2910" spans="7:9" hidden="1" x14ac:dyDescent="0.2">
      <c r="G2910" s="91" t="s">
        <v>2004</v>
      </c>
      <c r="H2910" s="62" t="s">
        <v>491</v>
      </c>
      <c r="I2910" s="91" t="s">
        <v>703</v>
      </c>
    </row>
    <row r="2911" spans="7:9" hidden="1" x14ac:dyDescent="0.2">
      <c r="G2911" s="91" t="s">
        <v>2384</v>
      </c>
      <c r="H2911" s="62" t="s">
        <v>2385</v>
      </c>
      <c r="I2911" s="91" t="s">
        <v>2383</v>
      </c>
    </row>
    <row r="2912" spans="7:9" hidden="1" x14ac:dyDescent="0.2">
      <c r="G2912" s="91" t="s">
        <v>2383</v>
      </c>
      <c r="H2912" s="62" t="s">
        <v>2385</v>
      </c>
      <c r="I2912" s="91" t="s">
        <v>2383</v>
      </c>
    </row>
    <row r="2913" spans="7:9" hidden="1" x14ac:dyDescent="0.2">
      <c r="G2913" s="91" t="s">
        <v>2316</v>
      </c>
      <c r="H2913" s="62" t="s">
        <v>451</v>
      </c>
      <c r="I2913" s="91" t="s">
        <v>704</v>
      </c>
    </row>
    <row r="2914" spans="7:9" hidden="1" x14ac:dyDescent="0.2">
      <c r="G2914" s="91" t="s">
        <v>704</v>
      </c>
      <c r="H2914" s="62" t="s">
        <v>451</v>
      </c>
      <c r="I2914" s="91" t="s">
        <v>704</v>
      </c>
    </row>
    <row r="2915" spans="7:9" hidden="1" x14ac:dyDescent="0.2">
      <c r="G2915" s="91" t="s">
        <v>2354</v>
      </c>
      <c r="H2915" s="62" t="s">
        <v>616</v>
      </c>
      <c r="I2915" s="91" t="s">
        <v>705</v>
      </c>
    </row>
    <row r="2916" spans="7:9" hidden="1" x14ac:dyDescent="0.2">
      <c r="G2916" s="91" t="s">
        <v>705</v>
      </c>
      <c r="H2916" s="62" t="s">
        <v>616</v>
      </c>
      <c r="I2916" s="91" t="s">
        <v>705</v>
      </c>
    </row>
    <row r="2917" spans="7:9" hidden="1" x14ac:dyDescent="0.2">
      <c r="G2917" s="91" t="s">
        <v>2355</v>
      </c>
      <c r="H2917" s="62" t="s">
        <v>616</v>
      </c>
      <c r="I2917" s="91" t="s">
        <v>705</v>
      </c>
    </row>
    <row r="2918" spans="7:9" hidden="1" x14ac:dyDescent="0.2">
      <c r="G2918" s="91" t="s">
        <v>2311</v>
      </c>
      <c r="H2918" s="62" t="s">
        <v>477</v>
      </c>
      <c r="I2918" s="91" t="s">
        <v>51</v>
      </c>
    </row>
    <row r="2919" spans="7:9" hidden="1" x14ac:dyDescent="0.2">
      <c r="G2919" s="91" t="s">
        <v>2356</v>
      </c>
      <c r="H2919" s="62" t="s">
        <v>477</v>
      </c>
      <c r="I2919" s="91" t="s">
        <v>55</v>
      </c>
    </row>
    <row r="2920" spans="7:9" hidden="1" x14ac:dyDescent="0.2">
      <c r="G2920" s="91" t="s">
        <v>2357</v>
      </c>
      <c r="H2920" s="62" t="s">
        <v>477</v>
      </c>
      <c r="I2920" s="91" t="s">
        <v>55</v>
      </c>
    </row>
    <row r="2921" spans="7:9" hidden="1" x14ac:dyDescent="0.2">
      <c r="G2921" s="91" t="s">
        <v>2358</v>
      </c>
      <c r="H2921" s="62" t="s">
        <v>477</v>
      </c>
      <c r="I2921" s="91" t="s">
        <v>55</v>
      </c>
    </row>
    <row r="2922" spans="7:9" hidden="1" x14ac:dyDescent="0.2">
      <c r="G2922" s="91" t="s">
        <v>55</v>
      </c>
      <c r="H2922" s="62" t="s">
        <v>477</v>
      </c>
      <c r="I2922" s="91" t="s">
        <v>55</v>
      </c>
    </row>
    <row r="2923" spans="7:9" hidden="1" x14ac:dyDescent="0.2">
      <c r="G2923" s="91" t="s">
        <v>2313</v>
      </c>
      <c r="H2923" s="62" t="s">
        <v>477</v>
      </c>
      <c r="I2923" s="91" t="s">
        <v>706</v>
      </c>
    </row>
    <row r="2924" spans="7:9" hidden="1" x14ac:dyDescent="0.2">
      <c r="G2924" s="91" t="s">
        <v>2359</v>
      </c>
      <c r="H2924" s="62" t="s">
        <v>477</v>
      </c>
      <c r="I2924" s="91" t="s">
        <v>2319</v>
      </c>
    </row>
    <row r="2925" spans="7:9" hidden="1" x14ac:dyDescent="0.2">
      <c r="G2925" s="91" t="s">
        <v>1988</v>
      </c>
      <c r="H2925" s="62" t="s">
        <v>477</v>
      </c>
      <c r="I2925" s="91" t="s">
        <v>2319</v>
      </c>
    </row>
    <row r="2926" spans="7:9" hidden="1" x14ac:dyDescent="0.2">
      <c r="G2926" s="91" t="s">
        <v>2671</v>
      </c>
      <c r="H2926" s="62" t="s">
        <v>477</v>
      </c>
      <c r="I2926" s="91" t="s">
        <v>2319</v>
      </c>
    </row>
    <row r="2927" spans="7:9" hidden="1" x14ac:dyDescent="0.2">
      <c r="G2927" s="91" t="s">
        <v>2360</v>
      </c>
      <c r="H2927" s="62" t="s">
        <v>477</v>
      </c>
      <c r="I2927" s="91" t="s">
        <v>2319</v>
      </c>
    </row>
    <row r="2928" spans="7:9" hidden="1" x14ac:dyDescent="0.2">
      <c r="G2928" s="91" t="s">
        <v>2319</v>
      </c>
      <c r="H2928" s="62" t="s">
        <v>477</v>
      </c>
      <c r="I2928" s="91" t="s">
        <v>2319</v>
      </c>
    </row>
    <row r="2929" spans="7:7" hidden="1" x14ac:dyDescent="0.2">
      <c r="G2929" s="79" t="s">
        <v>1640</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5">
    <mergeCell ref="B1:O1"/>
    <mergeCell ref="B2505:N2505"/>
    <mergeCell ref="I3:J3"/>
    <mergeCell ref="I2:N2"/>
    <mergeCell ref="B2:D3"/>
  </mergeCells>
  <phoneticPr fontId="4" type="noConversion"/>
  <conditionalFormatting sqref="B9:B2504">
    <cfRule type="expression" dxfId="256" priority="31">
      <formula>IF(B9="",TRUE)</formula>
    </cfRule>
  </conditionalFormatting>
  <conditionalFormatting sqref="C9:C2504">
    <cfRule type="expression" dxfId="255" priority="16">
      <formula>IF(C9&lt;&gt;0,TRUE)</formula>
    </cfRule>
    <cfRule type="expression" dxfId="254" priority="17">
      <formula>IF(B9&lt;&gt;0,TRUE)</formula>
    </cfRule>
  </conditionalFormatting>
  <conditionalFormatting sqref="D9:D2504">
    <cfRule type="expression" dxfId="253" priority="13">
      <formula>IF(D9&lt;&gt;0,TRUE)</formula>
    </cfRule>
    <cfRule type="expression" dxfId="252" priority="15">
      <formula>IF(C9="Smelter Not Listed",TRUE)</formula>
    </cfRule>
  </conditionalFormatting>
  <conditionalFormatting sqref="E9:E2504">
    <cfRule type="expression" dxfId="251" priority="12">
      <formula>IF(E9&lt;&gt;0,TRUE)</formula>
    </cfRule>
    <cfRule type="expression" dxfId="250" priority="14">
      <formula>IF(C9="Smelter Not Listed",TRUE)</formula>
    </cfRule>
  </conditionalFormatting>
  <conditionalFormatting sqref="B5:B8">
    <cfRule type="expression" dxfId="249" priority="7">
      <formula>IF(B5="",TRUE)</formula>
    </cfRule>
  </conditionalFormatting>
  <conditionalFormatting sqref="C5:C8">
    <cfRule type="expression" dxfId="248" priority="5">
      <formula>IF(C5&lt;&gt;0,TRUE)</formula>
    </cfRule>
    <cfRule type="expression" dxfId="247" priority="6">
      <formula>IF(B5&lt;&gt;0,TRUE)</formula>
    </cfRule>
  </conditionalFormatting>
  <conditionalFormatting sqref="D5:D8">
    <cfRule type="expression" dxfId="246" priority="2">
      <formula>IF(D5&lt;&gt;0,TRUE)</formula>
    </cfRule>
    <cfRule type="expression" dxfId="245" priority="4">
      <formula>IF(C5="Smelter Not Listed",TRUE)</formula>
    </cfRule>
  </conditionalFormatting>
  <conditionalFormatting sqref="E5:E8">
    <cfRule type="expression" dxfId="244" priority="1">
      <formula>IF(E5&lt;&gt;0,TRUE)</formula>
    </cfRule>
    <cfRule type="expression" dxfId="243" priority="3">
      <formula>IF(C5="Smelter Not Listed",TRUE)</formula>
    </cfRule>
  </conditionalFormatting>
  <conditionalFormatting sqref="D8">
    <cfRule type="expression" dxfId="242" priority="8" stopIfTrue="1">
      <formula>IF(D8&lt;&gt;0,TRUE)</formula>
    </cfRule>
    <cfRule type="expression" dxfId="241" priority="9" stopIfTrue="1">
      <formula>IF(#REF!="Smelter Not Listed",TRUE)</formula>
    </cfRule>
  </conditionalFormatting>
  <conditionalFormatting sqref="D8">
    <cfRule type="expression" dxfId="240" priority="10" stopIfTrue="1">
      <formula>IF(D8&lt;&gt;0,TRUE)</formula>
    </cfRule>
    <cfRule type="expression" dxfId="239" priority="11" stopIfTrue="1">
      <formula>IF(#REF!&lt;&gt;0,TRUE)</formula>
    </cfRule>
  </conditionalFormatting>
  <dataValidations count="5">
    <dataValidation type="list" allowBlank="1"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2504"/>
    <dataValidation type="list" allowBlank="1" showInputMessage="1" showErrorMessage="1" sqref="K3">
      <formula1>"English, 中文 Chinese,日本語 Japanese,한국어 Korean, Français,Português,Deutsch,Español,italiano"</formula1>
    </dataValidation>
    <dataValidation type="list" allowBlank="1" showInputMessage="1" showErrorMessage="1" sqref="E5:E2504">
      <formula1>$D$2525:$D$2762</formula1>
    </dataValidation>
  </dataValidations>
  <hyperlinks>
    <hyperlink ref="I2" r:id="rId2" display="http://www.conflictfreesmelter.org/"/>
  </hyperlinks>
  <pageMargins left="0.7" right="0.7" top="0.75" bottom="0.75" header="0.3" footer="0.3"/>
  <pageSetup orientation="portrait" r:id="rId3"/>
  <drawing r:id="rId4"/>
  <legacyDrawing r:id="rId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1"/>
  <sheetViews>
    <sheetView zoomScale="80" zoomScaleNormal="80" workbookViewId="0">
      <pane ySplit="2" topLeftCell="A3" activePane="bottomLeft" state="frozen"/>
      <selection pane="bottomLeft" activeCell="A3" sqref="A3"/>
    </sheetView>
  </sheetViews>
  <sheetFormatPr defaultRowHeight="12.75" x14ac:dyDescent="0.2"/>
  <cols>
    <col min="1" max="1" width="11.5" customWidth="1"/>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6" width="8.75" hidden="1" customWidth="1"/>
  </cols>
  <sheetData>
    <row r="1" spans="1:16" ht="91.9" customHeight="1" x14ac:dyDescent="0.35">
      <c r="A1" s="326" t="str">
        <f>IF(Declaration!$D$3="English",H2,IF(Declaration!$D$3="中文 Chinese",I2,IF(Declaration!$D$3="日本語 Japanese",J2,IF(Declaration!$D$3="한국어 Korean",K2,IF(Declaration!$D$3="Français",L2,IF(Declaration!$D$3="Português",M2,IF(Declaration!$D$3="Deutsch",N2,IF(Declaration!$D$3="Español",O2,IF(Declaration!$D$3="italiano",P2)))))))))</f>
        <v>Note: The following list of smelter names does not represent the EICC-GeSI Conflict-Free Smelter (CFS) or all smelters worldwide.</v>
      </c>
      <c r="B1" s="326"/>
      <c r="C1" s="326"/>
      <c r="D1" s="326"/>
      <c r="H1" s="154" t="s">
        <v>85</v>
      </c>
      <c r="I1" s="154" t="s">
        <v>86</v>
      </c>
      <c r="J1" s="154" t="s">
        <v>87</v>
      </c>
      <c r="K1" s="154" t="s">
        <v>88</v>
      </c>
      <c r="L1" s="154" t="s">
        <v>1057</v>
      </c>
      <c r="M1" s="154" t="s">
        <v>1058</v>
      </c>
      <c r="N1" s="154" t="s">
        <v>1059</v>
      </c>
      <c r="O1" s="154" t="s">
        <v>1349</v>
      </c>
      <c r="P1" s="154" t="s">
        <v>2387</v>
      </c>
    </row>
    <row r="2" spans="1:16" x14ac:dyDescent="0.2">
      <c r="A2" s="81" t="str">
        <f>IF(Declaration!$D$3="English",H4,IF(Declaration!$D$3="中文 Chinese",I4,IF(Declaration!$D$3="日本語 Japanese",J4,IF(Declaration!$D$3="한국어 Korean",K4,IF(Declaration!$D$3="Français",L4,IF(Declaration!$D$3="Português",M4,IF(Declaration!$D$3="Deutsch",N4,IF(Declaration!$D$3="Español",O4,IF(Declaration!$D$3="italiano",P4)))))))))</f>
        <v>Metal</v>
      </c>
      <c r="B2" s="81" t="str">
        <f>IF(Declaration!$D$3="English",H5,IF(Declaration!$D$3="中文 Chinese",I6,IF(Declaration!$D$3="日本語 Japanese",J5,IF(Declaration!$D$3="한국어 Korean",K5,IF(Declaration!$D$3="Français",L5,IF(Declaration!$D$3="Português",M5,IF(Declaration!$D$3="Deutsch",N5,IF(Declaration!$D$3="Español",O5,IF(Declaration!$D$3="italiano",P5)))))))))</f>
        <v>Standard Smelter Names</v>
      </c>
      <c r="C2" s="81" t="str">
        <f>IF(Declaration!$D$3="English",H6,IF(Declaration!$D$3="中文 Chinese",I6,IF(Declaration!$D$3="日本語 Japanese",J6,IF(Declaration!$D$3="한국어 Korean",K6,IF(Declaration!$D$3="Français",L6,IF(Declaration!$D$3="Português",M6,IF(Declaration!$D$3="Deutsch",N6,IF(Declaration!$D$3="Español",O6,IF(Declaration!$D$3="italiano",P6)))))))))</f>
        <v>Known alias</v>
      </c>
      <c r="D2" s="81" t="str">
        <f>IF(Declaration!$D$3="English",H7,IF(Declaration!$D$3="中文 Chinese",I7,IF(Declaration!$D$3="日本語 Japanese",J7,IF(Declaration!$D$3="한국어 Korean",K7,IF(Declaration!$D$3="Français",L7,IF(Declaration!$D$3="Português",M7,IF(Declaration!$D$3="Deutsch",N7,IF(Declaration!$D$3="Español",O7,IF(Declaration!$D$3="italiano",P7)))))))))</f>
        <v>Smelter Facility Location: Country</v>
      </c>
      <c r="E2" s="81" t="str">
        <f>IF(Declaration!$D$3="English",H3,IF(Declaration!$D$3="中文 Chinese",I3,IF(Declaration!$D$3="日本語 Japanese",J3,IF(Declaration!$D$3="한국어 Korean",K3,IF(Declaration!$D$3="Français",L3,IF(Declaration!$D$3="Português",M3,IF(Declaration!$D$3="Deutsch",N3,IF(Declaration!$D$3="Español",O3,IF(Declaration!$D$3="italiano",P3)))))))))</f>
        <v>Smelter ID</v>
      </c>
      <c r="F2" s="2" t="s">
        <v>1706</v>
      </c>
      <c r="G2" s="2" t="s">
        <v>1707</v>
      </c>
      <c r="H2" s="146" t="s">
        <v>1611</v>
      </c>
      <c r="I2" s="146" t="s">
        <v>1612</v>
      </c>
      <c r="J2" s="146" t="s">
        <v>1613</v>
      </c>
      <c r="K2" s="146" t="s">
        <v>2260</v>
      </c>
      <c r="L2" s="146" t="s">
        <v>1614</v>
      </c>
      <c r="M2" s="146" t="s">
        <v>1615</v>
      </c>
      <c r="N2" s="146" t="s">
        <v>1616</v>
      </c>
      <c r="O2" s="146" t="s">
        <v>1617</v>
      </c>
      <c r="P2" s="146" t="s">
        <v>2534</v>
      </c>
    </row>
    <row r="3" spans="1:16" x14ac:dyDescent="0.2">
      <c r="A3" t="s">
        <v>837</v>
      </c>
      <c r="B3" t="s">
        <v>1642</v>
      </c>
      <c r="C3" s="7" t="s">
        <v>1643</v>
      </c>
      <c r="D3" t="s">
        <v>491</v>
      </c>
      <c r="E3" s="164" t="s">
        <v>1709</v>
      </c>
      <c r="F3" t="s">
        <v>252</v>
      </c>
      <c r="G3" s="172">
        <v>1</v>
      </c>
      <c r="H3" s="7" t="s">
        <v>695</v>
      </c>
      <c r="I3" s="155" t="s">
        <v>1865</v>
      </c>
      <c r="J3" s="155" t="s">
        <v>1907</v>
      </c>
      <c r="K3" s="155" t="s">
        <v>2079</v>
      </c>
      <c r="L3" s="155" t="s">
        <v>1870</v>
      </c>
      <c r="M3" s="155" t="s">
        <v>2190</v>
      </c>
      <c r="N3" s="155" t="s">
        <v>1862</v>
      </c>
      <c r="O3" s="155" t="s">
        <v>2161</v>
      </c>
      <c r="P3" s="155" t="s">
        <v>2645</v>
      </c>
    </row>
    <row r="4" spans="1:16" x14ac:dyDescent="0.2">
      <c r="A4" t="s">
        <v>837</v>
      </c>
      <c r="B4" t="s">
        <v>2648</v>
      </c>
      <c r="D4" t="s">
        <v>659</v>
      </c>
      <c r="E4" s="164" t="s">
        <v>1710</v>
      </c>
      <c r="F4" t="s">
        <v>420</v>
      </c>
      <c r="G4" s="172">
        <v>2</v>
      </c>
      <c r="H4" s="66" t="s">
        <v>39</v>
      </c>
      <c r="I4" s="66" t="s">
        <v>168</v>
      </c>
      <c r="J4" s="66" t="s">
        <v>168</v>
      </c>
      <c r="K4" s="66" t="s">
        <v>169</v>
      </c>
      <c r="L4" s="66" t="s">
        <v>1618</v>
      </c>
      <c r="M4" s="66" t="s">
        <v>39</v>
      </c>
      <c r="N4" s="66" t="s">
        <v>1619</v>
      </c>
      <c r="O4" s="66" t="s">
        <v>39</v>
      </c>
      <c r="P4" s="66" t="s">
        <v>2535</v>
      </c>
    </row>
    <row r="5" spans="1:16" x14ac:dyDescent="0.2">
      <c r="A5" t="s">
        <v>837</v>
      </c>
      <c r="B5" t="s">
        <v>1644</v>
      </c>
      <c r="C5" s="7" t="s">
        <v>1645</v>
      </c>
      <c r="D5" t="s">
        <v>466</v>
      </c>
      <c r="E5" s="164" t="s">
        <v>1711</v>
      </c>
      <c r="F5" t="s">
        <v>227</v>
      </c>
      <c r="G5" s="172">
        <v>3</v>
      </c>
      <c r="H5" s="7" t="s">
        <v>697</v>
      </c>
      <c r="I5" s="155" t="s">
        <v>1866</v>
      </c>
      <c r="J5" s="155" t="s">
        <v>1908</v>
      </c>
      <c r="K5" s="155" t="s">
        <v>2080</v>
      </c>
      <c r="L5" s="155" t="s">
        <v>1872</v>
      </c>
      <c r="M5" s="155" t="s">
        <v>2191</v>
      </c>
      <c r="N5" s="155" t="s">
        <v>1863</v>
      </c>
      <c r="O5" s="155" t="s">
        <v>2162</v>
      </c>
      <c r="P5" s="155" t="s">
        <v>2537</v>
      </c>
    </row>
    <row r="6" spans="1:16" x14ac:dyDescent="0.2">
      <c r="A6" t="s">
        <v>837</v>
      </c>
      <c r="B6" t="s">
        <v>1646</v>
      </c>
      <c r="C6" s="7" t="s">
        <v>712</v>
      </c>
      <c r="D6" t="s">
        <v>475</v>
      </c>
      <c r="E6" s="164" t="s">
        <v>1712</v>
      </c>
      <c r="F6" t="s">
        <v>236</v>
      </c>
      <c r="G6" s="172">
        <v>4</v>
      </c>
      <c r="H6" s="7" t="s">
        <v>698</v>
      </c>
      <c r="I6" s="155" t="s">
        <v>1867</v>
      </c>
      <c r="J6" s="155" t="s">
        <v>1909</v>
      </c>
      <c r="K6" s="155" t="s">
        <v>2081</v>
      </c>
      <c r="L6" s="155" t="s">
        <v>1871</v>
      </c>
      <c r="M6" s="155" t="s">
        <v>2192</v>
      </c>
      <c r="N6" s="155" t="s">
        <v>1864</v>
      </c>
      <c r="O6" s="155" t="s">
        <v>2163</v>
      </c>
      <c r="P6" s="155" t="s">
        <v>2646</v>
      </c>
    </row>
    <row r="7" spans="1:16" x14ac:dyDescent="0.2">
      <c r="A7" t="s">
        <v>837</v>
      </c>
      <c r="B7" t="s">
        <v>1647</v>
      </c>
      <c r="C7" s="7" t="s">
        <v>1887</v>
      </c>
      <c r="D7" t="s">
        <v>545</v>
      </c>
      <c r="E7" s="164" t="s">
        <v>1713</v>
      </c>
      <c r="F7" t="s">
        <v>306</v>
      </c>
      <c r="G7" s="172">
        <v>5</v>
      </c>
      <c r="H7" s="66" t="s">
        <v>696</v>
      </c>
      <c r="I7" s="66" t="s">
        <v>1620</v>
      </c>
      <c r="J7" s="66" t="s">
        <v>1621</v>
      </c>
      <c r="K7" s="66" t="s">
        <v>1622</v>
      </c>
      <c r="L7" s="66" t="s">
        <v>1623</v>
      </c>
      <c r="M7" s="66" t="s">
        <v>1624</v>
      </c>
      <c r="N7" s="146" t="s">
        <v>1511</v>
      </c>
      <c r="O7" s="66" t="s">
        <v>1625</v>
      </c>
      <c r="P7" s="155" t="s">
        <v>2644</v>
      </c>
    </row>
    <row r="8" spans="1:16" x14ac:dyDescent="0.2">
      <c r="A8" t="s">
        <v>837</v>
      </c>
      <c r="B8" t="s">
        <v>2649</v>
      </c>
      <c r="C8" s="7" t="s">
        <v>1648</v>
      </c>
      <c r="D8" t="s">
        <v>650</v>
      </c>
      <c r="E8" s="164" t="s">
        <v>1714</v>
      </c>
      <c r="F8" t="s">
        <v>411</v>
      </c>
      <c r="G8" s="172">
        <v>6</v>
      </c>
    </row>
    <row r="9" spans="1:16" x14ac:dyDescent="0.2">
      <c r="A9" t="s">
        <v>837</v>
      </c>
      <c r="B9" t="s">
        <v>1649</v>
      </c>
      <c r="C9" s="7" t="s">
        <v>1650</v>
      </c>
      <c r="D9" t="s">
        <v>491</v>
      </c>
      <c r="E9" s="164" t="s">
        <v>1715</v>
      </c>
      <c r="F9" t="s">
        <v>252</v>
      </c>
      <c r="G9" s="172">
        <v>7</v>
      </c>
    </row>
    <row r="10" spans="1:16" x14ac:dyDescent="0.2">
      <c r="A10" t="s">
        <v>837</v>
      </c>
      <c r="B10" t="s">
        <v>714</v>
      </c>
      <c r="C10" s="7" t="s">
        <v>1651</v>
      </c>
      <c r="D10" t="s">
        <v>604</v>
      </c>
      <c r="E10" s="164" t="s">
        <v>1716</v>
      </c>
      <c r="F10" t="s">
        <v>365</v>
      </c>
      <c r="G10" s="172">
        <v>8</v>
      </c>
      <c r="H10" s="174" t="s">
        <v>1708</v>
      </c>
    </row>
    <row r="11" spans="1:16" x14ac:dyDescent="0.2">
      <c r="A11" t="s">
        <v>837</v>
      </c>
      <c r="B11" t="s">
        <v>1652</v>
      </c>
      <c r="C11" s="7" t="s">
        <v>40</v>
      </c>
      <c r="D11" t="s">
        <v>635</v>
      </c>
      <c r="E11" s="164" t="s">
        <v>1717</v>
      </c>
      <c r="F11" t="s">
        <v>396</v>
      </c>
      <c r="G11" s="172">
        <v>9</v>
      </c>
      <c r="H11" s="173" t="s">
        <v>837</v>
      </c>
      <c r="I11" s="152">
        <v>1</v>
      </c>
    </row>
    <row r="12" spans="1:16" x14ac:dyDescent="0.2">
      <c r="A12" t="s">
        <v>837</v>
      </c>
      <c r="B12" t="s">
        <v>715</v>
      </c>
      <c r="D12" t="s">
        <v>571</v>
      </c>
      <c r="E12" s="164" t="s">
        <v>1718</v>
      </c>
      <c r="F12" t="s">
        <v>332</v>
      </c>
      <c r="G12" s="172">
        <v>10</v>
      </c>
      <c r="H12" s="173" t="s">
        <v>844</v>
      </c>
      <c r="I12" s="152">
        <v>2</v>
      </c>
    </row>
    <row r="13" spans="1:16" x14ac:dyDescent="0.2">
      <c r="A13" t="s">
        <v>837</v>
      </c>
      <c r="B13" t="s">
        <v>1653</v>
      </c>
      <c r="C13" s="7" t="s">
        <v>1654</v>
      </c>
      <c r="D13" t="s">
        <v>475</v>
      </c>
      <c r="E13" s="164" t="s">
        <v>1719</v>
      </c>
      <c r="F13" t="s">
        <v>236</v>
      </c>
      <c r="G13" s="172">
        <v>11</v>
      </c>
      <c r="H13" s="173" t="s">
        <v>845</v>
      </c>
      <c r="I13" s="152">
        <v>3</v>
      </c>
    </row>
    <row r="14" spans="1:16" x14ac:dyDescent="0.2">
      <c r="A14" t="s">
        <v>837</v>
      </c>
      <c r="B14" t="s">
        <v>716</v>
      </c>
      <c r="D14" t="s">
        <v>552</v>
      </c>
      <c r="E14" s="164" t="s">
        <v>1720</v>
      </c>
      <c r="F14" t="s">
        <v>313</v>
      </c>
      <c r="G14" s="172">
        <v>12</v>
      </c>
      <c r="H14" s="173" t="s">
        <v>846</v>
      </c>
      <c r="I14" s="152">
        <v>4</v>
      </c>
    </row>
    <row r="15" spans="1:16" x14ac:dyDescent="0.2">
      <c r="A15" t="s">
        <v>837</v>
      </c>
      <c r="B15" t="s">
        <v>41</v>
      </c>
      <c r="C15" s="7" t="s">
        <v>1655</v>
      </c>
      <c r="D15" t="s">
        <v>542</v>
      </c>
      <c r="E15" s="164" t="s">
        <v>1721</v>
      </c>
      <c r="F15" t="s">
        <v>303</v>
      </c>
      <c r="G15" s="172">
        <v>13</v>
      </c>
    </row>
    <row r="16" spans="1:16" x14ac:dyDescent="0.2">
      <c r="A16" t="s">
        <v>837</v>
      </c>
      <c r="B16" t="s">
        <v>717</v>
      </c>
      <c r="D16" t="s">
        <v>476</v>
      </c>
      <c r="E16" s="164" t="s">
        <v>1722</v>
      </c>
      <c r="F16" t="s">
        <v>237</v>
      </c>
      <c r="G16" s="172">
        <v>14</v>
      </c>
    </row>
    <row r="17" spans="1:7" x14ac:dyDescent="0.2">
      <c r="A17" t="s">
        <v>837</v>
      </c>
      <c r="B17" t="s">
        <v>718</v>
      </c>
      <c r="C17" s="7" t="s">
        <v>1889</v>
      </c>
      <c r="D17" t="s">
        <v>545</v>
      </c>
      <c r="E17" s="164" t="s">
        <v>1723</v>
      </c>
      <c r="F17" t="s">
        <v>306</v>
      </c>
      <c r="G17" s="172">
        <v>15</v>
      </c>
    </row>
    <row r="18" spans="1:7" x14ac:dyDescent="0.2">
      <c r="A18" t="s">
        <v>837</v>
      </c>
      <c r="B18" t="s">
        <v>719</v>
      </c>
      <c r="C18" s="7" t="s">
        <v>709</v>
      </c>
      <c r="D18" t="s">
        <v>616</v>
      </c>
      <c r="E18" s="164" t="s">
        <v>1724</v>
      </c>
      <c r="F18" t="s">
        <v>377</v>
      </c>
      <c r="G18" s="172">
        <v>16</v>
      </c>
    </row>
    <row r="19" spans="1:7" x14ac:dyDescent="0.2">
      <c r="A19" t="s">
        <v>837</v>
      </c>
      <c r="B19" t="s">
        <v>841</v>
      </c>
      <c r="D19" t="s">
        <v>491</v>
      </c>
      <c r="E19" s="164" t="s">
        <v>1725</v>
      </c>
      <c r="F19" t="s">
        <v>252</v>
      </c>
      <c r="G19" s="172">
        <v>17</v>
      </c>
    </row>
    <row r="20" spans="1:7" x14ac:dyDescent="0.2">
      <c r="A20" t="s">
        <v>837</v>
      </c>
      <c r="B20" s="175" t="s">
        <v>1656</v>
      </c>
      <c r="C20" s="7" t="s">
        <v>1852</v>
      </c>
      <c r="D20" t="s">
        <v>491</v>
      </c>
      <c r="E20" s="164" t="s">
        <v>1726</v>
      </c>
      <c r="F20" t="s">
        <v>252</v>
      </c>
      <c r="G20" s="172">
        <v>18</v>
      </c>
    </row>
    <row r="21" spans="1:7" x14ac:dyDescent="0.2">
      <c r="A21" t="s">
        <v>837</v>
      </c>
      <c r="B21" s="175" t="s">
        <v>1657</v>
      </c>
      <c r="C21" s="7" t="s">
        <v>1853</v>
      </c>
      <c r="D21" t="s">
        <v>528</v>
      </c>
      <c r="E21" s="164" t="s">
        <v>1727</v>
      </c>
      <c r="F21" t="s">
        <v>289</v>
      </c>
      <c r="G21" s="172">
        <v>19</v>
      </c>
    </row>
    <row r="22" spans="1:7" x14ac:dyDescent="0.2">
      <c r="A22" t="s">
        <v>837</v>
      </c>
      <c r="B22" t="s">
        <v>2650</v>
      </c>
      <c r="C22" s="7" t="s">
        <v>1658</v>
      </c>
      <c r="D22" t="s">
        <v>477</v>
      </c>
      <c r="E22" s="164" t="s">
        <v>1728</v>
      </c>
      <c r="F22" t="s">
        <v>238</v>
      </c>
      <c r="G22" s="172">
        <v>20</v>
      </c>
    </row>
    <row r="23" spans="1:7" x14ac:dyDescent="0.2">
      <c r="A23" t="s">
        <v>837</v>
      </c>
      <c r="B23" t="s">
        <v>1659</v>
      </c>
      <c r="C23" s="7" t="s">
        <v>1660</v>
      </c>
      <c r="D23" t="s">
        <v>545</v>
      </c>
      <c r="E23" s="164" t="s">
        <v>1729</v>
      </c>
      <c r="F23" t="s">
        <v>306</v>
      </c>
      <c r="G23" s="172">
        <v>21</v>
      </c>
    </row>
    <row r="24" spans="1:7" x14ac:dyDescent="0.2">
      <c r="A24" t="s">
        <v>837</v>
      </c>
      <c r="B24" t="s">
        <v>720</v>
      </c>
      <c r="C24" s="7" t="s">
        <v>1661</v>
      </c>
      <c r="D24" t="s">
        <v>545</v>
      </c>
      <c r="E24" s="164" t="s">
        <v>1730</v>
      </c>
      <c r="F24" t="s">
        <v>306</v>
      </c>
      <c r="G24" s="172">
        <v>22</v>
      </c>
    </row>
    <row r="25" spans="1:7" x14ac:dyDescent="0.2">
      <c r="A25" t="s">
        <v>837</v>
      </c>
      <c r="B25" t="s">
        <v>2651</v>
      </c>
      <c r="C25" s="7" t="s">
        <v>1662</v>
      </c>
      <c r="D25" t="s">
        <v>477</v>
      </c>
      <c r="E25" s="164" t="s">
        <v>1731</v>
      </c>
      <c r="F25" t="s">
        <v>238</v>
      </c>
      <c r="G25" s="172">
        <v>23</v>
      </c>
    </row>
    <row r="26" spans="1:7" x14ac:dyDescent="0.2">
      <c r="A26" t="s">
        <v>837</v>
      </c>
      <c r="B26" s="175" t="s">
        <v>1663</v>
      </c>
      <c r="C26" s="7" t="s">
        <v>1854</v>
      </c>
      <c r="D26" t="s">
        <v>473</v>
      </c>
      <c r="E26" s="164" t="s">
        <v>1732</v>
      </c>
      <c r="F26" t="s">
        <v>234</v>
      </c>
      <c r="G26" s="172">
        <v>24</v>
      </c>
    </row>
    <row r="27" spans="1:7" x14ac:dyDescent="0.2">
      <c r="A27" t="s">
        <v>837</v>
      </c>
      <c r="B27" s="175" t="s">
        <v>832</v>
      </c>
      <c r="C27" s="7" t="s">
        <v>1890</v>
      </c>
      <c r="D27" t="s">
        <v>658</v>
      </c>
      <c r="E27" s="164" t="s">
        <v>1733</v>
      </c>
      <c r="F27" t="s">
        <v>419</v>
      </c>
      <c r="G27" s="172">
        <v>25</v>
      </c>
    </row>
    <row r="28" spans="1:7" x14ac:dyDescent="0.2">
      <c r="A28" t="s">
        <v>837</v>
      </c>
      <c r="B28" t="s">
        <v>721</v>
      </c>
      <c r="C28" s="7" t="s">
        <v>1664</v>
      </c>
      <c r="D28" t="s">
        <v>616</v>
      </c>
      <c r="E28" s="164" t="s">
        <v>1734</v>
      </c>
      <c r="F28" t="s">
        <v>377</v>
      </c>
      <c r="G28" s="172">
        <v>26</v>
      </c>
    </row>
    <row r="29" spans="1:7" x14ac:dyDescent="0.2">
      <c r="A29" t="s">
        <v>837</v>
      </c>
      <c r="B29" t="s">
        <v>722</v>
      </c>
      <c r="D29" t="s">
        <v>616</v>
      </c>
      <c r="E29" s="164" t="s">
        <v>1735</v>
      </c>
      <c r="F29" t="s">
        <v>377</v>
      </c>
      <c r="G29" s="172">
        <v>27</v>
      </c>
    </row>
    <row r="30" spans="1:7" x14ac:dyDescent="0.2">
      <c r="A30" t="s">
        <v>837</v>
      </c>
      <c r="B30" t="s">
        <v>1665</v>
      </c>
      <c r="C30" s="7" t="s">
        <v>2199</v>
      </c>
      <c r="D30" t="s">
        <v>545</v>
      </c>
      <c r="E30" s="164" t="s">
        <v>1736</v>
      </c>
      <c r="F30" t="s">
        <v>306</v>
      </c>
      <c r="G30" s="172">
        <v>28</v>
      </c>
    </row>
    <row r="31" spans="1:7" x14ac:dyDescent="0.2">
      <c r="A31" t="s">
        <v>837</v>
      </c>
      <c r="B31" t="s">
        <v>723</v>
      </c>
      <c r="D31" t="s">
        <v>546</v>
      </c>
      <c r="E31" s="164" t="s">
        <v>1737</v>
      </c>
      <c r="F31" t="s">
        <v>307</v>
      </c>
      <c r="G31" s="172">
        <v>29</v>
      </c>
    </row>
    <row r="32" spans="1:7" x14ac:dyDescent="0.2">
      <c r="A32" t="s">
        <v>837</v>
      </c>
      <c r="B32" t="s">
        <v>42</v>
      </c>
      <c r="D32" t="s">
        <v>548</v>
      </c>
      <c r="E32" s="164" t="s">
        <v>1738</v>
      </c>
      <c r="F32" t="s">
        <v>309</v>
      </c>
      <c r="G32" s="172">
        <v>30</v>
      </c>
    </row>
    <row r="33" spans="1:7" x14ac:dyDescent="0.2">
      <c r="A33" t="s">
        <v>837</v>
      </c>
      <c r="B33" t="s">
        <v>2652</v>
      </c>
      <c r="C33" s="7" t="s">
        <v>1666</v>
      </c>
      <c r="D33" t="s">
        <v>618</v>
      </c>
      <c r="E33" s="164" t="s">
        <v>1739</v>
      </c>
      <c r="F33" t="s">
        <v>379</v>
      </c>
      <c r="G33" s="172">
        <v>31</v>
      </c>
    </row>
    <row r="34" spans="1:7" x14ac:dyDescent="0.2">
      <c r="A34" t="s">
        <v>837</v>
      </c>
      <c r="B34" t="s">
        <v>1667</v>
      </c>
      <c r="C34" s="7" t="s">
        <v>724</v>
      </c>
      <c r="D34" t="s">
        <v>552</v>
      </c>
      <c r="E34" s="164" t="s">
        <v>1740</v>
      </c>
      <c r="F34" t="s">
        <v>313</v>
      </c>
      <c r="G34" s="172">
        <v>32</v>
      </c>
    </row>
    <row r="35" spans="1:7" x14ac:dyDescent="0.2">
      <c r="A35" t="s">
        <v>837</v>
      </c>
      <c r="B35" t="s">
        <v>725</v>
      </c>
      <c r="C35" s="7" t="s">
        <v>1668</v>
      </c>
      <c r="D35" t="s">
        <v>658</v>
      </c>
      <c r="E35" s="164" t="s">
        <v>1741</v>
      </c>
      <c r="F35" t="s">
        <v>419</v>
      </c>
      <c r="G35" s="172">
        <v>33</v>
      </c>
    </row>
    <row r="36" spans="1:7" x14ac:dyDescent="0.2">
      <c r="A36" t="s">
        <v>837</v>
      </c>
      <c r="B36" t="s">
        <v>1669</v>
      </c>
      <c r="D36" t="s">
        <v>545</v>
      </c>
      <c r="E36" s="164" t="s">
        <v>1742</v>
      </c>
      <c r="F36" t="s">
        <v>306</v>
      </c>
      <c r="G36" s="172">
        <v>34</v>
      </c>
    </row>
    <row r="37" spans="1:7" x14ac:dyDescent="0.2">
      <c r="A37" t="s">
        <v>837</v>
      </c>
      <c r="B37" s="175" t="s">
        <v>1670</v>
      </c>
      <c r="C37" s="7" t="s">
        <v>1855</v>
      </c>
      <c r="D37" t="s">
        <v>475</v>
      </c>
      <c r="E37" s="164" t="s">
        <v>1743</v>
      </c>
      <c r="F37" t="s">
        <v>236</v>
      </c>
      <c r="G37" s="172">
        <v>35</v>
      </c>
    </row>
    <row r="38" spans="1:7" x14ac:dyDescent="0.2">
      <c r="A38" t="s">
        <v>837</v>
      </c>
      <c r="B38" s="175" t="s">
        <v>1671</v>
      </c>
      <c r="C38" s="7" t="s">
        <v>1856</v>
      </c>
      <c r="D38" t="s">
        <v>528</v>
      </c>
      <c r="E38" s="164" t="s">
        <v>1744</v>
      </c>
      <c r="F38" t="s">
        <v>289</v>
      </c>
      <c r="G38" s="172">
        <v>36</v>
      </c>
    </row>
    <row r="39" spans="1:7" x14ac:dyDescent="0.2">
      <c r="A39" t="s">
        <v>837</v>
      </c>
      <c r="B39" s="175" t="s">
        <v>1672</v>
      </c>
      <c r="C39" s="7" t="s">
        <v>1857</v>
      </c>
      <c r="D39" t="s">
        <v>658</v>
      </c>
      <c r="E39" s="164" t="s">
        <v>1745</v>
      </c>
      <c r="F39" t="s">
        <v>419</v>
      </c>
      <c r="G39" s="172">
        <v>37</v>
      </c>
    </row>
    <row r="40" spans="1:7" x14ac:dyDescent="0.2">
      <c r="A40" t="s">
        <v>837</v>
      </c>
      <c r="B40" t="s">
        <v>1673</v>
      </c>
      <c r="D40" t="s">
        <v>571</v>
      </c>
      <c r="E40" s="164" t="s">
        <v>1746</v>
      </c>
      <c r="F40" t="s">
        <v>332</v>
      </c>
      <c r="G40" s="172">
        <v>38</v>
      </c>
    </row>
    <row r="41" spans="1:7" x14ac:dyDescent="0.2">
      <c r="A41" t="s">
        <v>837</v>
      </c>
      <c r="B41" t="s">
        <v>2281</v>
      </c>
      <c r="D41" t="s">
        <v>545</v>
      </c>
      <c r="E41" s="164" t="s">
        <v>1747</v>
      </c>
      <c r="F41" t="s">
        <v>306</v>
      </c>
      <c r="G41" s="172">
        <v>39</v>
      </c>
    </row>
    <row r="42" spans="1:7" x14ac:dyDescent="0.2">
      <c r="A42" t="s">
        <v>837</v>
      </c>
      <c r="B42" t="s">
        <v>1674</v>
      </c>
      <c r="C42" s="7" t="s">
        <v>46</v>
      </c>
      <c r="D42" t="s">
        <v>545</v>
      </c>
      <c r="E42" s="164" t="s">
        <v>1748</v>
      </c>
      <c r="F42" t="s">
        <v>306</v>
      </c>
      <c r="G42" s="172">
        <v>40</v>
      </c>
    </row>
    <row r="43" spans="1:7" x14ac:dyDescent="0.2">
      <c r="A43" t="s">
        <v>837</v>
      </c>
      <c r="B43" t="s">
        <v>726</v>
      </c>
      <c r="D43" t="s">
        <v>616</v>
      </c>
      <c r="E43" s="164" t="s">
        <v>1749</v>
      </c>
      <c r="F43" t="s">
        <v>377</v>
      </c>
      <c r="G43" s="172">
        <v>41</v>
      </c>
    </row>
    <row r="44" spans="1:7" x14ac:dyDescent="0.2">
      <c r="A44" t="s">
        <v>837</v>
      </c>
      <c r="B44" t="s">
        <v>1675</v>
      </c>
      <c r="C44" s="7" t="s">
        <v>1851</v>
      </c>
      <c r="D44" t="s">
        <v>659</v>
      </c>
      <c r="E44" s="164" t="s">
        <v>1750</v>
      </c>
      <c r="F44" t="s">
        <v>420</v>
      </c>
      <c r="G44" s="172">
        <v>42</v>
      </c>
    </row>
    <row r="45" spans="1:7" x14ac:dyDescent="0.2">
      <c r="A45" t="s">
        <v>837</v>
      </c>
      <c r="B45" t="s">
        <v>2201</v>
      </c>
      <c r="C45" s="7" t="s">
        <v>2548</v>
      </c>
      <c r="D45" t="s">
        <v>658</v>
      </c>
      <c r="E45" s="164" t="s">
        <v>1751</v>
      </c>
      <c r="F45" t="s">
        <v>419</v>
      </c>
      <c r="G45" s="172">
        <v>43</v>
      </c>
    </row>
    <row r="46" spans="1:7" x14ac:dyDescent="0.2">
      <c r="A46" t="s">
        <v>837</v>
      </c>
      <c r="B46" t="s">
        <v>1676</v>
      </c>
      <c r="D46" t="s">
        <v>616</v>
      </c>
      <c r="E46" s="164" t="s">
        <v>1752</v>
      </c>
      <c r="F46" t="s">
        <v>377</v>
      </c>
      <c r="G46" s="172">
        <v>44</v>
      </c>
    </row>
    <row r="47" spans="1:7" x14ac:dyDescent="0.2">
      <c r="A47" t="s">
        <v>837</v>
      </c>
      <c r="B47" t="s">
        <v>729</v>
      </c>
      <c r="C47" s="7" t="s">
        <v>1677</v>
      </c>
      <c r="D47" t="s">
        <v>475</v>
      </c>
      <c r="E47" s="164" t="s">
        <v>1753</v>
      </c>
      <c r="F47" t="s">
        <v>236</v>
      </c>
      <c r="G47" s="172">
        <v>45</v>
      </c>
    </row>
    <row r="48" spans="1:7" x14ac:dyDescent="0.2">
      <c r="A48" t="s">
        <v>837</v>
      </c>
      <c r="B48" t="s">
        <v>1495</v>
      </c>
      <c r="C48" s="7" t="s">
        <v>1678</v>
      </c>
      <c r="D48" t="s">
        <v>450</v>
      </c>
      <c r="E48" s="164" t="s">
        <v>1754</v>
      </c>
      <c r="F48" t="s">
        <v>211</v>
      </c>
      <c r="G48" s="172">
        <v>46</v>
      </c>
    </row>
    <row r="49" spans="1:7" x14ac:dyDescent="0.2">
      <c r="A49" t="s">
        <v>837</v>
      </c>
      <c r="B49" t="s">
        <v>731</v>
      </c>
      <c r="C49" s="7" t="s">
        <v>1679</v>
      </c>
      <c r="D49" t="s">
        <v>616</v>
      </c>
      <c r="E49" s="164" t="s">
        <v>1755</v>
      </c>
      <c r="F49" t="s">
        <v>377</v>
      </c>
      <c r="G49" s="172">
        <v>47</v>
      </c>
    </row>
    <row r="50" spans="1:7" x14ac:dyDescent="0.2">
      <c r="A50" t="s">
        <v>837</v>
      </c>
      <c r="B50" t="s">
        <v>1680</v>
      </c>
      <c r="D50" t="s">
        <v>534</v>
      </c>
      <c r="E50" s="164" t="s">
        <v>1756</v>
      </c>
      <c r="F50" t="s">
        <v>295</v>
      </c>
      <c r="G50" s="172">
        <v>48</v>
      </c>
    </row>
    <row r="51" spans="1:7" x14ac:dyDescent="0.2">
      <c r="A51" t="s">
        <v>837</v>
      </c>
      <c r="B51" t="s">
        <v>1681</v>
      </c>
      <c r="C51" s="7" t="s">
        <v>1682</v>
      </c>
      <c r="D51" t="s">
        <v>671</v>
      </c>
      <c r="E51" s="164" t="s">
        <v>1757</v>
      </c>
      <c r="F51" t="s">
        <v>432</v>
      </c>
      <c r="G51" s="172">
        <v>49</v>
      </c>
    </row>
    <row r="52" spans="1:7" x14ac:dyDescent="0.2">
      <c r="A52" t="s">
        <v>837</v>
      </c>
      <c r="B52" t="s">
        <v>733</v>
      </c>
      <c r="D52" t="s">
        <v>473</v>
      </c>
      <c r="E52" s="164" t="s">
        <v>1758</v>
      </c>
      <c r="F52" t="s">
        <v>234</v>
      </c>
      <c r="G52" s="172">
        <v>50</v>
      </c>
    </row>
    <row r="53" spans="1:7" x14ac:dyDescent="0.2">
      <c r="A53" t="s">
        <v>837</v>
      </c>
      <c r="B53" t="s">
        <v>734</v>
      </c>
      <c r="C53" s="7" t="s">
        <v>1683</v>
      </c>
      <c r="D53" t="s">
        <v>594</v>
      </c>
      <c r="E53" s="164" t="s">
        <v>1759</v>
      </c>
      <c r="F53" t="s">
        <v>355</v>
      </c>
      <c r="G53" s="172">
        <v>51</v>
      </c>
    </row>
    <row r="54" spans="1:7" x14ac:dyDescent="0.2">
      <c r="A54" t="s">
        <v>837</v>
      </c>
      <c r="B54" s="7" t="s">
        <v>735</v>
      </c>
      <c r="C54" s="7" t="s">
        <v>2560</v>
      </c>
      <c r="D54" t="s">
        <v>501</v>
      </c>
      <c r="E54" s="164" t="s">
        <v>1760</v>
      </c>
      <c r="F54" t="s">
        <v>262</v>
      </c>
      <c r="G54" s="172">
        <v>52</v>
      </c>
    </row>
    <row r="55" spans="1:7" x14ac:dyDescent="0.2">
      <c r="A55" t="s">
        <v>837</v>
      </c>
      <c r="B55" s="7" t="s">
        <v>2572</v>
      </c>
      <c r="C55" s="7" t="s">
        <v>1685</v>
      </c>
      <c r="D55" t="s">
        <v>477</v>
      </c>
      <c r="E55" s="164" t="s">
        <v>1761</v>
      </c>
      <c r="F55" t="s">
        <v>238</v>
      </c>
      <c r="G55" s="172">
        <v>53</v>
      </c>
    </row>
    <row r="56" spans="1:7" x14ac:dyDescent="0.2">
      <c r="A56" t="s">
        <v>837</v>
      </c>
      <c r="B56" s="7" t="s">
        <v>2573</v>
      </c>
      <c r="C56" s="7" t="s">
        <v>2556</v>
      </c>
      <c r="D56" t="s">
        <v>477</v>
      </c>
      <c r="E56" s="164" t="s">
        <v>1762</v>
      </c>
      <c r="F56" t="s">
        <v>238</v>
      </c>
      <c r="G56" s="172">
        <v>54</v>
      </c>
    </row>
    <row r="57" spans="1:7" x14ac:dyDescent="0.2">
      <c r="A57" t="s">
        <v>837</v>
      </c>
      <c r="B57" t="s">
        <v>736</v>
      </c>
      <c r="C57" s="7" t="s">
        <v>1686</v>
      </c>
      <c r="D57" t="s">
        <v>616</v>
      </c>
      <c r="E57" s="164" t="s">
        <v>1763</v>
      </c>
      <c r="F57" t="s">
        <v>377</v>
      </c>
      <c r="G57" s="172">
        <v>55</v>
      </c>
    </row>
    <row r="58" spans="1:7" x14ac:dyDescent="0.2">
      <c r="A58" t="s">
        <v>837</v>
      </c>
      <c r="B58" t="s">
        <v>737</v>
      </c>
      <c r="C58" s="7" t="s">
        <v>1687</v>
      </c>
      <c r="D58" t="s">
        <v>652</v>
      </c>
      <c r="E58" s="164" t="s">
        <v>1764</v>
      </c>
      <c r="F58" t="s">
        <v>413</v>
      </c>
      <c r="G58" s="172">
        <v>56</v>
      </c>
    </row>
    <row r="59" spans="1:7" x14ac:dyDescent="0.2">
      <c r="A59" t="s">
        <v>837</v>
      </c>
      <c r="B59" s="7" t="s">
        <v>2571</v>
      </c>
      <c r="C59" s="7" t="s">
        <v>1688</v>
      </c>
      <c r="D59" t="s">
        <v>545</v>
      </c>
      <c r="E59" s="164" t="s">
        <v>1765</v>
      </c>
      <c r="F59" t="s">
        <v>306</v>
      </c>
      <c r="G59" s="172">
        <v>57</v>
      </c>
    </row>
    <row r="60" spans="1:7" x14ac:dyDescent="0.2">
      <c r="A60" t="s">
        <v>837</v>
      </c>
      <c r="B60" t="s">
        <v>1689</v>
      </c>
      <c r="C60" s="7" t="s">
        <v>1690</v>
      </c>
      <c r="D60" t="s">
        <v>545</v>
      </c>
      <c r="E60" s="164" t="s">
        <v>1766</v>
      </c>
      <c r="F60" t="s">
        <v>306</v>
      </c>
      <c r="G60" s="172">
        <v>58</v>
      </c>
    </row>
    <row r="61" spans="1:7" x14ac:dyDescent="0.2">
      <c r="A61" t="s">
        <v>837</v>
      </c>
      <c r="B61" t="s">
        <v>2653</v>
      </c>
      <c r="C61" s="7" t="s">
        <v>1691</v>
      </c>
      <c r="D61" t="s">
        <v>477</v>
      </c>
      <c r="E61" s="164" t="s">
        <v>1767</v>
      </c>
      <c r="F61" t="s">
        <v>238</v>
      </c>
      <c r="G61" s="172">
        <v>59</v>
      </c>
    </row>
    <row r="62" spans="1:7" x14ac:dyDescent="0.2">
      <c r="A62" t="s">
        <v>837</v>
      </c>
      <c r="B62" s="7" t="s">
        <v>2570</v>
      </c>
      <c r="C62" s="7" t="s">
        <v>1692</v>
      </c>
      <c r="D62" t="s">
        <v>545</v>
      </c>
      <c r="E62" s="164" t="s">
        <v>1768</v>
      </c>
      <c r="F62" t="s">
        <v>306</v>
      </c>
      <c r="G62" s="172">
        <v>60</v>
      </c>
    </row>
    <row r="63" spans="1:7" x14ac:dyDescent="0.2">
      <c r="A63" t="s">
        <v>837</v>
      </c>
      <c r="B63" s="175" t="s">
        <v>1693</v>
      </c>
      <c r="C63" s="7" t="s">
        <v>2561</v>
      </c>
      <c r="D63" t="s">
        <v>466</v>
      </c>
      <c r="E63" s="164" t="s">
        <v>1769</v>
      </c>
      <c r="F63" t="s">
        <v>227</v>
      </c>
      <c r="G63" s="172">
        <v>61</v>
      </c>
    </row>
    <row r="64" spans="1:7" x14ac:dyDescent="0.2">
      <c r="A64" t="s">
        <v>837</v>
      </c>
      <c r="B64" s="175" t="s">
        <v>1694</v>
      </c>
      <c r="C64" s="7" t="s">
        <v>1858</v>
      </c>
      <c r="D64" t="s">
        <v>454</v>
      </c>
      <c r="E64" s="164" t="s">
        <v>1770</v>
      </c>
      <c r="F64" t="s">
        <v>215</v>
      </c>
      <c r="G64" s="172">
        <v>62</v>
      </c>
    </row>
    <row r="65" spans="1:7" x14ac:dyDescent="0.2">
      <c r="A65" t="s">
        <v>837</v>
      </c>
      <c r="B65" t="s">
        <v>1695</v>
      </c>
      <c r="C65" s="7" t="s">
        <v>1696</v>
      </c>
      <c r="D65" t="s">
        <v>475</v>
      </c>
      <c r="E65" s="164" t="s">
        <v>1771</v>
      </c>
      <c r="F65" t="s">
        <v>236</v>
      </c>
      <c r="G65" s="172">
        <v>63</v>
      </c>
    </row>
    <row r="66" spans="1:7" x14ac:dyDescent="0.2">
      <c r="A66" t="s">
        <v>837</v>
      </c>
      <c r="B66" t="s">
        <v>1697</v>
      </c>
      <c r="C66" s="7" t="s">
        <v>1698</v>
      </c>
      <c r="D66" t="s">
        <v>473</v>
      </c>
      <c r="E66" s="164" t="s">
        <v>1772</v>
      </c>
      <c r="F66" t="s">
        <v>234</v>
      </c>
      <c r="G66" s="172">
        <v>64</v>
      </c>
    </row>
    <row r="67" spans="1:7" x14ac:dyDescent="0.2">
      <c r="A67" t="s">
        <v>837</v>
      </c>
      <c r="B67" s="7" t="s">
        <v>2559</v>
      </c>
      <c r="C67" s="7" t="s">
        <v>2557</v>
      </c>
      <c r="D67" t="s">
        <v>477</v>
      </c>
      <c r="E67" s="164" t="s">
        <v>1773</v>
      </c>
      <c r="F67" t="s">
        <v>238</v>
      </c>
      <c r="G67" s="172">
        <v>65</v>
      </c>
    </row>
    <row r="68" spans="1:7" x14ac:dyDescent="0.2">
      <c r="A68" t="s">
        <v>837</v>
      </c>
      <c r="B68" t="s">
        <v>43</v>
      </c>
      <c r="C68" s="7" t="s">
        <v>1700</v>
      </c>
      <c r="D68" t="s">
        <v>477</v>
      </c>
      <c r="E68" s="164" t="s">
        <v>1774</v>
      </c>
      <c r="F68" t="s">
        <v>238</v>
      </c>
      <c r="G68" s="172">
        <v>66</v>
      </c>
    </row>
    <row r="69" spans="1:7" x14ac:dyDescent="0.2">
      <c r="A69" t="s">
        <v>837</v>
      </c>
      <c r="B69" t="s">
        <v>1701</v>
      </c>
      <c r="D69" t="s">
        <v>616</v>
      </c>
      <c r="E69" s="164" t="s">
        <v>1775</v>
      </c>
      <c r="F69" t="s">
        <v>377</v>
      </c>
      <c r="G69" s="172">
        <v>67</v>
      </c>
    </row>
    <row r="70" spans="1:7" x14ac:dyDescent="0.2">
      <c r="A70" t="s">
        <v>837</v>
      </c>
      <c r="B70" t="s">
        <v>1702</v>
      </c>
      <c r="C70" s="7" t="s">
        <v>1703</v>
      </c>
      <c r="D70" t="s">
        <v>475</v>
      </c>
      <c r="E70" s="164" t="s">
        <v>1776</v>
      </c>
      <c r="F70" t="s">
        <v>236</v>
      </c>
      <c r="G70" s="172">
        <v>68</v>
      </c>
    </row>
    <row r="71" spans="1:7" x14ac:dyDescent="0.2">
      <c r="A71" t="s">
        <v>837</v>
      </c>
      <c r="B71" t="s">
        <v>1704</v>
      </c>
      <c r="D71" t="s">
        <v>650</v>
      </c>
      <c r="E71" s="164" t="s">
        <v>1777</v>
      </c>
      <c r="F71" t="s">
        <v>411</v>
      </c>
      <c r="G71" s="172">
        <v>69</v>
      </c>
    </row>
    <row r="72" spans="1:7" x14ac:dyDescent="0.2">
      <c r="A72" t="s">
        <v>837</v>
      </c>
      <c r="B72" t="s">
        <v>1705</v>
      </c>
      <c r="D72" t="s">
        <v>650</v>
      </c>
      <c r="E72" s="164" t="s">
        <v>1778</v>
      </c>
      <c r="F72" t="s">
        <v>411</v>
      </c>
      <c r="G72" s="172">
        <v>70</v>
      </c>
    </row>
    <row r="73" spans="1:7" x14ac:dyDescent="0.2">
      <c r="A73" t="s">
        <v>837</v>
      </c>
      <c r="B73" s="198" t="s">
        <v>2284</v>
      </c>
      <c r="D73" t="s">
        <v>545</v>
      </c>
      <c r="E73" s="164" t="s">
        <v>2291</v>
      </c>
      <c r="F73" t="s">
        <v>306</v>
      </c>
      <c r="G73" s="172">
        <v>71</v>
      </c>
    </row>
    <row r="74" spans="1:7" x14ac:dyDescent="0.2">
      <c r="A74" t="s">
        <v>837</v>
      </c>
      <c r="B74" s="198" t="s">
        <v>2285</v>
      </c>
      <c r="D74" t="s">
        <v>545</v>
      </c>
      <c r="E74" s="164" t="s">
        <v>2292</v>
      </c>
      <c r="F74" t="s">
        <v>306</v>
      </c>
      <c r="G74" s="172">
        <v>72</v>
      </c>
    </row>
    <row r="75" spans="1:7" x14ac:dyDescent="0.2">
      <c r="A75" t="s">
        <v>837</v>
      </c>
      <c r="B75" s="198" t="s">
        <v>2286</v>
      </c>
      <c r="D75" t="s">
        <v>545</v>
      </c>
      <c r="E75" s="164" t="s">
        <v>2293</v>
      </c>
      <c r="F75" t="s">
        <v>306</v>
      </c>
      <c r="G75" s="172">
        <v>73</v>
      </c>
    </row>
    <row r="76" spans="1:7" x14ac:dyDescent="0.2">
      <c r="A76" t="s">
        <v>837</v>
      </c>
      <c r="B76" s="198" t="s">
        <v>2287</v>
      </c>
      <c r="D76" t="s">
        <v>545</v>
      </c>
      <c r="E76" s="164" t="s">
        <v>2294</v>
      </c>
      <c r="F76" t="s">
        <v>306</v>
      </c>
      <c r="G76" s="172">
        <v>74</v>
      </c>
    </row>
    <row r="77" spans="1:7" x14ac:dyDescent="0.2">
      <c r="A77" t="s">
        <v>837</v>
      </c>
      <c r="B77" s="198" t="s">
        <v>2288</v>
      </c>
      <c r="D77" t="s">
        <v>658</v>
      </c>
      <c r="E77" s="164" t="s">
        <v>2295</v>
      </c>
      <c r="F77" t="s">
        <v>419</v>
      </c>
      <c r="G77" s="172">
        <v>75</v>
      </c>
    </row>
    <row r="78" spans="1:7" x14ac:dyDescent="0.2">
      <c r="A78" t="s">
        <v>837</v>
      </c>
      <c r="B78" s="198" t="s">
        <v>2289</v>
      </c>
      <c r="D78" t="s">
        <v>658</v>
      </c>
      <c r="E78" s="164" t="s">
        <v>2296</v>
      </c>
      <c r="F78" t="s">
        <v>419</v>
      </c>
      <c r="G78" s="172">
        <v>76</v>
      </c>
    </row>
    <row r="79" spans="1:7" x14ac:dyDescent="0.2">
      <c r="A79" t="s">
        <v>837</v>
      </c>
      <c r="B79" s="198" t="s">
        <v>2290</v>
      </c>
      <c r="D79" t="s">
        <v>545</v>
      </c>
      <c r="E79" s="164" t="s">
        <v>2297</v>
      </c>
      <c r="F79" t="s">
        <v>306</v>
      </c>
      <c r="G79" s="172">
        <v>77</v>
      </c>
    </row>
    <row r="80" spans="1:7" x14ac:dyDescent="0.2">
      <c r="A80" t="s">
        <v>837</v>
      </c>
      <c r="B80" s="198" t="s">
        <v>2377</v>
      </c>
      <c r="D80" t="s">
        <v>545</v>
      </c>
      <c r="E80" s="164" t="s">
        <v>2378</v>
      </c>
      <c r="F80" t="s">
        <v>306</v>
      </c>
      <c r="G80" s="172">
        <v>78</v>
      </c>
    </row>
    <row r="81" spans="1:7" x14ac:dyDescent="0.2">
      <c r="A81" t="s">
        <v>837</v>
      </c>
      <c r="B81" s="198" t="s">
        <v>2554</v>
      </c>
      <c r="D81" s="7" t="s">
        <v>477</v>
      </c>
      <c r="E81" s="164" t="s">
        <v>2555</v>
      </c>
      <c r="F81" s="164" t="s">
        <v>238</v>
      </c>
      <c r="G81" s="172">
        <v>79</v>
      </c>
    </row>
    <row r="82" spans="1:7" x14ac:dyDescent="0.2">
      <c r="A82" t="s">
        <v>837</v>
      </c>
      <c r="B82" s="198" t="s">
        <v>2562</v>
      </c>
      <c r="D82" s="7" t="s">
        <v>545</v>
      </c>
      <c r="E82" s="164" t="s">
        <v>2563</v>
      </c>
      <c r="F82" s="164" t="s">
        <v>306</v>
      </c>
      <c r="G82" s="172">
        <v>80</v>
      </c>
    </row>
    <row r="83" spans="1:7" x14ac:dyDescent="0.2">
      <c r="A83" t="s">
        <v>837</v>
      </c>
      <c r="B83" s="198" t="s">
        <v>2568</v>
      </c>
      <c r="D83" s="7" t="s">
        <v>552</v>
      </c>
      <c r="E83" s="164" t="s">
        <v>2569</v>
      </c>
      <c r="F83" s="164" t="s">
        <v>313</v>
      </c>
      <c r="G83" s="172">
        <v>81</v>
      </c>
    </row>
    <row r="84" spans="1:7" x14ac:dyDescent="0.2">
      <c r="A84" t="s">
        <v>837</v>
      </c>
      <c r="B84" s="198" t="s">
        <v>2615</v>
      </c>
      <c r="D84" s="7" t="s">
        <v>552</v>
      </c>
      <c r="E84" s="164" t="s">
        <v>2609</v>
      </c>
      <c r="F84" s="164" t="s">
        <v>313</v>
      </c>
      <c r="G84" s="172">
        <v>82</v>
      </c>
    </row>
    <row r="85" spans="1:7" x14ac:dyDescent="0.2">
      <c r="A85" t="s">
        <v>837</v>
      </c>
      <c r="B85" s="198" t="s">
        <v>2606</v>
      </c>
      <c r="D85" s="7" t="s">
        <v>552</v>
      </c>
      <c r="E85" s="164" t="s">
        <v>2610</v>
      </c>
      <c r="F85" s="164" t="s">
        <v>313</v>
      </c>
      <c r="G85" s="172">
        <v>83</v>
      </c>
    </row>
    <row r="86" spans="1:7" x14ac:dyDescent="0.2">
      <c r="A86" t="s">
        <v>837</v>
      </c>
      <c r="B86" s="198" t="s">
        <v>2617</v>
      </c>
      <c r="D86" s="7" t="s">
        <v>552</v>
      </c>
      <c r="E86" s="164" t="s">
        <v>2611</v>
      </c>
      <c r="F86" s="164" t="s">
        <v>313</v>
      </c>
      <c r="G86" s="172">
        <v>84</v>
      </c>
    </row>
    <row r="87" spans="1:7" x14ac:dyDescent="0.2">
      <c r="A87" t="s">
        <v>837</v>
      </c>
      <c r="B87" s="198" t="s">
        <v>2616</v>
      </c>
      <c r="D87" s="7" t="s">
        <v>552</v>
      </c>
      <c r="E87" s="164" t="s">
        <v>2612</v>
      </c>
      <c r="F87" s="164" t="s">
        <v>313</v>
      </c>
      <c r="G87" s="172">
        <v>85</v>
      </c>
    </row>
    <row r="88" spans="1:7" x14ac:dyDescent="0.2">
      <c r="A88" t="s">
        <v>837</v>
      </c>
      <c r="B88" s="198" t="s">
        <v>2607</v>
      </c>
      <c r="D88" s="7" t="s">
        <v>552</v>
      </c>
      <c r="E88" s="164" t="s">
        <v>2613</v>
      </c>
      <c r="F88" s="164" t="s">
        <v>313</v>
      </c>
      <c r="G88" s="172">
        <v>86</v>
      </c>
    </row>
    <row r="89" spans="1:7" x14ac:dyDescent="0.2">
      <c r="A89" t="s">
        <v>837</v>
      </c>
      <c r="B89" s="198" t="s">
        <v>2608</v>
      </c>
      <c r="D89" s="7" t="s">
        <v>552</v>
      </c>
      <c r="E89" s="164" t="s">
        <v>2614</v>
      </c>
      <c r="F89" s="164" t="s">
        <v>313</v>
      </c>
      <c r="G89" s="172">
        <v>87</v>
      </c>
    </row>
    <row r="90" spans="1:7" x14ac:dyDescent="0.2">
      <c r="A90" t="s">
        <v>844</v>
      </c>
      <c r="B90" s="7" t="s">
        <v>19</v>
      </c>
      <c r="C90" s="7" t="s">
        <v>1878</v>
      </c>
      <c r="D90" t="s">
        <v>658</v>
      </c>
      <c r="E90" s="164" t="s">
        <v>1779</v>
      </c>
      <c r="F90" t="s">
        <v>419</v>
      </c>
      <c r="G90" s="172">
        <v>1</v>
      </c>
    </row>
    <row r="91" spans="1:7" x14ac:dyDescent="0.2">
      <c r="A91" t="s">
        <v>844</v>
      </c>
      <c r="B91" s="7" t="s">
        <v>21</v>
      </c>
      <c r="D91" t="s">
        <v>534</v>
      </c>
      <c r="E91" s="164" t="s">
        <v>1780</v>
      </c>
      <c r="F91" t="s">
        <v>295</v>
      </c>
      <c r="G91" s="172">
        <v>3</v>
      </c>
    </row>
    <row r="92" spans="1:7" x14ac:dyDescent="0.2">
      <c r="A92" t="s">
        <v>844</v>
      </c>
      <c r="B92" s="7" t="s">
        <v>707</v>
      </c>
      <c r="C92" s="7" t="s">
        <v>2575</v>
      </c>
      <c r="D92" t="s">
        <v>534</v>
      </c>
      <c r="E92" s="164" t="s">
        <v>1781</v>
      </c>
      <c r="F92" t="s">
        <v>295</v>
      </c>
      <c r="G92" s="172">
        <v>4</v>
      </c>
    </row>
    <row r="93" spans="1:7" x14ac:dyDescent="0.2">
      <c r="A93" t="s">
        <v>844</v>
      </c>
      <c r="B93" s="7" t="s">
        <v>22</v>
      </c>
      <c r="D93" t="s">
        <v>534</v>
      </c>
      <c r="E93" s="164" t="s">
        <v>1782</v>
      </c>
      <c r="F93" t="s">
        <v>295</v>
      </c>
      <c r="G93" s="172">
        <v>5</v>
      </c>
    </row>
    <row r="94" spans="1:7" x14ac:dyDescent="0.2">
      <c r="A94" t="s">
        <v>844</v>
      </c>
      <c r="B94" s="7" t="s">
        <v>23</v>
      </c>
      <c r="D94" t="s">
        <v>534</v>
      </c>
      <c r="E94" s="164" t="s">
        <v>1783</v>
      </c>
      <c r="F94" t="s">
        <v>295</v>
      </c>
      <c r="G94" s="172">
        <v>6</v>
      </c>
    </row>
    <row r="95" spans="1:7" x14ac:dyDescent="0.2">
      <c r="A95" t="s">
        <v>844</v>
      </c>
      <c r="B95" s="7" t="s">
        <v>24</v>
      </c>
      <c r="D95" t="s">
        <v>534</v>
      </c>
      <c r="E95" s="164" t="s">
        <v>1784</v>
      </c>
      <c r="F95" t="s">
        <v>295</v>
      </c>
      <c r="G95" s="172">
        <v>7</v>
      </c>
    </row>
    <row r="96" spans="1:7" x14ac:dyDescent="0.2">
      <c r="A96" t="s">
        <v>844</v>
      </c>
      <c r="B96" s="7" t="s">
        <v>25</v>
      </c>
      <c r="D96" t="s">
        <v>534</v>
      </c>
      <c r="E96" s="164" t="s">
        <v>1785</v>
      </c>
      <c r="F96" t="s">
        <v>295</v>
      </c>
      <c r="G96" s="172">
        <v>8</v>
      </c>
    </row>
    <row r="97" spans="1:7" x14ac:dyDescent="0.2">
      <c r="A97" t="s">
        <v>844</v>
      </c>
      <c r="B97" s="7" t="s">
        <v>26</v>
      </c>
      <c r="D97" t="s">
        <v>534</v>
      </c>
      <c r="E97" s="164" t="s">
        <v>1786</v>
      </c>
      <c r="F97" t="s">
        <v>295</v>
      </c>
      <c r="G97" s="172">
        <v>9</v>
      </c>
    </row>
    <row r="98" spans="1:7" x14ac:dyDescent="0.2">
      <c r="A98" t="s">
        <v>844</v>
      </c>
      <c r="B98" s="7" t="s">
        <v>27</v>
      </c>
      <c r="C98" s="7" t="s">
        <v>1879</v>
      </c>
      <c r="D98" t="s">
        <v>465</v>
      </c>
      <c r="E98" s="164" t="s">
        <v>1787</v>
      </c>
      <c r="F98" t="s">
        <v>226</v>
      </c>
      <c r="G98" s="172">
        <v>10</v>
      </c>
    </row>
    <row r="99" spans="1:7" x14ac:dyDescent="0.2">
      <c r="A99" t="s">
        <v>844</v>
      </c>
      <c r="B99" s="7" t="s">
        <v>28</v>
      </c>
      <c r="C99" s="7" t="s">
        <v>2583</v>
      </c>
      <c r="D99" t="s">
        <v>477</v>
      </c>
      <c r="E99" s="164" t="s">
        <v>1788</v>
      </c>
      <c r="F99" t="s">
        <v>238</v>
      </c>
      <c r="G99" s="172">
        <v>11</v>
      </c>
    </row>
    <row r="100" spans="1:7" x14ac:dyDescent="0.2">
      <c r="A100" t="s">
        <v>844</v>
      </c>
      <c r="B100" s="7" t="s">
        <v>2282</v>
      </c>
      <c r="C100" s="7" t="s">
        <v>843</v>
      </c>
      <c r="D100" t="s">
        <v>477</v>
      </c>
      <c r="E100" s="164" t="s">
        <v>1789</v>
      </c>
      <c r="F100" t="s">
        <v>238</v>
      </c>
      <c r="G100" s="172">
        <v>12</v>
      </c>
    </row>
    <row r="101" spans="1:7" x14ac:dyDescent="0.2">
      <c r="A101" t="s">
        <v>844</v>
      </c>
      <c r="B101" s="7" t="s">
        <v>29</v>
      </c>
      <c r="C101" s="7" t="s">
        <v>1881</v>
      </c>
      <c r="D101" t="s">
        <v>477</v>
      </c>
      <c r="E101" s="164" t="s">
        <v>1790</v>
      </c>
      <c r="F101" t="s">
        <v>238</v>
      </c>
      <c r="G101" s="172">
        <v>13</v>
      </c>
    </row>
    <row r="102" spans="1:7" x14ac:dyDescent="0.2">
      <c r="A102" t="s">
        <v>844</v>
      </c>
      <c r="B102" s="7" t="s">
        <v>708</v>
      </c>
      <c r="D102" t="s">
        <v>477</v>
      </c>
      <c r="E102" s="164" t="s">
        <v>1791</v>
      </c>
      <c r="F102" t="s">
        <v>238</v>
      </c>
      <c r="G102" s="172">
        <v>14</v>
      </c>
    </row>
    <row r="103" spans="1:7" x14ac:dyDescent="0.2">
      <c r="A103" t="s">
        <v>844</v>
      </c>
      <c r="B103" s="7" t="s">
        <v>30</v>
      </c>
      <c r="C103" s="7" t="s">
        <v>2579</v>
      </c>
      <c r="D103" t="s">
        <v>477</v>
      </c>
      <c r="E103" s="164" t="s">
        <v>1792</v>
      </c>
      <c r="F103" t="s">
        <v>238</v>
      </c>
      <c r="G103" s="172">
        <v>15</v>
      </c>
    </row>
    <row r="104" spans="1:7" x14ac:dyDescent="0.2">
      <c r="A104" t="s">
        <v>844</v>
      </c>
      <c r="B104" s="7" t="s">
        <v>31</v>
      </c>
      <c r="C104" s="7" t="s">
        <v>1345</v>
      </c>
      <c r="D104" t="s">
        <v>585</v>
      </c>
      <c r="E104" s="164" t="s">
        <v>1793</v>
      </c>
      <c r="F104" t="s">
        <v>346</v>
      </c>
      <c r="G104" s="172">
        <v>16</v>
      </c>
    </row>
    <row r="105" spans="1:7" x14ac:dyDescent="0.2">
      <c r="A105" t="s">
        <v>844</v>
      </c>
      <c r="B105" s="7" t="s">
        <v>32</v>
      </c>
      <c r="D105" t="s">
        <v>454</v>
      </c>
      <c r="E105" s="164" t="s">
        <v>1794</v>
      </c>
      <c r="F105" t="s">
        <v>215</v>
      </c>
      <c r="G105" s="172">
        <v>17</v>
      </c>
    </row>
    <row r="106" spans="1:7" x14ac:dyDescent="0.2">
      <c r="A106" t="s">
        <v>844</v>
      </c>
      <c r="B106" s="7" t="s">
        <v>830</v>
      </c>
      <c r="C106" s="7" t="s">
        <v>1882</v>
      </c>
      <c r="D106" t="s">
        <v>466</v>
      </c>
      <c r="E106" s="164" t="s">
        <v>1795</v>
      </c>
      <c r="F106" t="s">
        <v>227</v>
      </c>
      <c r="G106" s="172">
        <v>18</v>
      </c>
    </row>
    <row r="107" spans="1:7" x14ac:dyDescent="0.2">
      <c r="A107" t="s">
        <v>844</v>
      </c>
      <c r="B107" s="7" t="s">
        <v>831</v>
      </c>
      <c r="C107" s="7" t="s">
        <v>2669</v>
      </c>
      <c r="D107" t="s">
        <v>603</v>
      </c>
      <c r="E107" s="164" t="s">
        <v>1796</v>
      </c>
      <c r="F107" t="s">
        <v>364</v>
      </c>
      <c r="G107" s="172">
        <v>19</v>
      </c>
    </row>
    <row r="108" spans="1:7" x14ac:dyDescent="0.2">
      <c r="A108" t="s">
        <v>844</v>
      </c>
      <c r="B108" s="7" t="s">
        <v>2281</v>
      </c>
      <c r="D108" t="s">
        <v>545</v>
      </c>
      <c r="E108" s="164" t="s">
        <v>1797</v>
      </c>
      <c r="F108" t="s">
        <v>306</v>
      </c>
      <c r="G108" s="172">
        <v>20</v>
      </c>
    </row>
    <row r="109" spans="1:7" x14ac:dyDescent="0.2">
      <c r="A109" t="s">
        <v>844</v>
      </c>
      <c r="B109" s="7" t="s">
        <v>2374</v>
      </c>
      <c r="D109" t="s">
        <v>616</v>
      </c>
      <c r="E109" s="164" t="s">
        <v>1798</v>
      </c>
      <c r="F109" t="s">
        <v>377</v>
      </c>
      <c r="G109" s="172">
        <v>21</v>
      </c>
    </row>
    <row r="110" spans="1:7" x14ac:dyDescent="0.2">
      <c r="A110" t="s">
        <v>844</v>
      </c>
      <c r="B110" s="7" t="s">
        <v>33</v>
      </c>
      <c r="D110" t="s">
        <v>465</v>
      </c>
      <c r="E110" s="164" t="s">
        <v>1799</v>
      </c>
      <c r="F110" t="s">
        <v>226</v>
      </c>
      <c r="G110" s="172">
        <v>22</v>
      </c>
    </row>
    <row r="111" spans="1:7" x14ac:dyDescent="0.2">
      <c r="A111" t="s">
        <v>844</v>
      </c>
      <c r="B111" s="7" t="s">
        <v>34</v>
      </c>
      <c r="D111" t="s">
        <v>534</v>
      </c>
      <c r="E111" s="164" t="s">
        <v>1800</v>
      </c>
      <c r="F111" t="s">
        <v>295</v>
      </c>
      <c r="G111" s="172">
        <v>23</v>
      </c>
    </row>
    <row r="112" spans="1:7" x14ac:dyDescent="0.2">
      <c r="A112" t="s">
        <v>844</v>
      </c>
      <c r="B112" s="7" t="s">
        <v>35</v>
      </c>
      <c r="D112" t="s">
        <v>534</v>
      </c>
      <c r="E112" s="164" t="s">
        <v>1801</v>
      </c>
      <c r="F112" t="s">
        <v>295</v>
      </c>
      <c r="G112" s="172">
        <v>24</v>
      </c>
    </row>
    <row r="113" spans="1:7" x14ac:dyDescent="0.2">
      <c r="A113" t="s">
        <v>844</v>
      </c>
      <c r="B113" s="7" t="s">
        <v>36</v>
      </c>
      <c r="D113" t="s">
        <v>534</v>
      </c>
      <c r="E113" s="164" t="s">
        <v>1802</v>
      </c>
      <c r="F113" t="s">
        <v>295</v>
      </c>
      <c r="G113" s="172">
        <v>25</v>
      </c>
    </row>
    <row r="114" spans="1:7" x14ac:dyDescent="0.2">
      <c r="A114" t="s">
        <v>844</v>
      </c>
      <c r="B114" s="7" t="s">
        <v>37</v>
      </c>
      <c r="D114" t="s">
        <v>534</v>
      </c>
      <c r="E114" s="164" t="s">
        <v>1803</v>
      </c>
      <c r="F114" t="s">
        <v>295</v>
      </c>
      <c r="G114" s="172">
        <v>26</v>
      </c>
    </row>
    <row r="115" spans="1:7" x14ac:dyDescent="0.2">
      <c r="A115" t="s">
        <v>844</v>
      </c>
      <c r="B115" s="7" t="s">
        <v>2654</v>
      </c>
      <c r="D115" t="s">
        <v>534</v>
      </c>
      <c r="E115" s="164" t="s">
        <v>1804</v>
      </c>
      <c r="F115" t="s">
        <v>295</v>
      </c>
      <c r="G115" s="172">
        <v>27</v>
      </c>
    </row>
    <row r="116" spans="1:7" x14ac:dyDescent="0.2">
      <c r="A116" t="s">
        <v>844</v>
      </c>
      <c r="B116" s="7" t="s">
        <v>2655</v>
      </c>
      <c r="D116" t="s">
        <v>534</v>
      </c>
      <c r="E116" s="164" t="s">
        <v>1805</v>
      </c>
      <c r="F116" t="s">
        <v>295</v>
      </c>
      <c r="G116" s="172">
        <v>28</v>
      </c>
    </row>
    <row r="117" spans="1:7" x14ac:dyDescent="0.2">
      <c r="A117" t="s">
        <v>844</v>
      </c>
      <c r="B117" s="7" t="s">
        <v>2656</v>
      </c>
      <c r="D117" t="s">
        <v>534</v>
      </c>
      <c r="E117" s="164" t="s">
        <v>1806</v>
      </c>
      <c r="F117" t="s">
        <v>295</v>
      </c>
      <c r="G117" s="172">
        <v>29</v>
      </c>
    </row>
    <row r="118" spans="1:7" x14ac:dyDescent="0.2">
      <c r="A118" t="s">
        <v>844</v>
      </c>
      <c r="B118" s="7" t="s">
        <v>2657</v>
      </c>
      <c r="D118" t="s">
        <v>534</v>
      </c>
      <c r="E118" s="164" t="s">
        <v>1807</v>
      </c>
      <c r="F118" t="s">
        <v>295</v>
      </c>
      <c r="G118" s="172">
        <v>30</v>
      </c>
    </row>
    <row r="119" spans="1:7" x14ac:dyDescent="0.2">
      <c r="A119" t="s">
        <v>844</v>
      </c>
      <c r="B119" s="7" t="s">
        <v>2658</v>
      </c>
      <c r="C119" s="7" t="s">
        <v>2576</v>
      </c>
      <c r="D119" t="s">
        <v>534</v>
      </c>
      <c r="E119" s="164" t="s">
        <v>1808</v>
      </c>
      <c r="F119" t="s">
        <v>295</v>
      </c>
      <c r="G119" s="172">
        <v>31</v>
      </c>
    </row>
    <row r="120" spans="1:7" x14ac:dyDescent="0.2">
      <c r="A120" t="s">
        <v>844</v>
      </c>
      <c r="B120" s="7" t="s">
        <v>2659</v>
      </c>
      <c r="C120" s="7" t="s">
        <v>2636</v>
      </c>
      <c r="D120" t="s">
        <v>534</v>
      </c>
      <c r="E120" s="164" t="s">
        <v>1809</v>
      </c>
      <c r="F120" t="s">
        <v>295</v>
      </c>
      <c r="G120" s="172">
        <v>32</v>
      </c>
    </row>
    <row r="121" spans="1:7" x14ac:dyDescent="0.2">
      <c r="A121" t="s">
        <v>844</v>
      </c>
      <c r="B121" s="7" t="s">
        <v>2660</v>
      </c>
      <c r="D121" t="s">
        <v>534</v>
      </c>
      <c r="E121" s="164" t="s">
        <v>1810</v>
      </c>
      <c r="F121" t="s">
        <v>295</v>
      </c>
      <c r="G121" s="172">
        <v>33</v>
      </c>
    </row>
    <row r="122" spans="1:7" x14ac:dyDescent="0.2">
      <c r="A122" t="s">
        <v>844</v>
      </c>
      <c r="B122" s="7" t="s">
        <v>710</v>
      </c>
      <c r="D122" t="s">
        <v>534</v>
      </c>
      <c r="E122" s="164" t="s">
        <v>1811</v>
      </c>
      <c r="F122" t="s">
        <v>295</v>
      </c>
      <c r="G122" s="172">
        <v>34</v>
      </c>
    </row>
    <row r="123" spans="1:7" x14ac:dyDescent="0.2">
      <c r="A123" t="s">
        <v>844</v>
      </c>
      <c r="B123" s="7" t="s">
        <v>2661</v>
      </c>
      <c r="D123" t="s">
        <v>534</v>
      </c>
      <c r="E123" s="164" t="s">
        <v>1812</v>
      </c>
      <c r="F123" t="s">
        <v>295</v>
      </c>
      <c r="G123" s="172">
        <v>35</v>
      </c>
    </row>
    <row r="124" spans="1:7" x14ac:dyDescent="0.2">
      <c r="A124" t="s">
        <v>844</v>
      </c>
      <c r="B124" s="7" t="s">
        <v>2662</v>
      </c>
      <c r="D124" t="s">
        <v>534</v>
      </c>
      <c r="E124" s="164" t="s">
        <v>1813</v>
      </c>
      <c r="F124" t="s">
        <v>295</v>
      </c>
      <c r="G124" s="172">
        <v>36</v>
      </c>
    </row>
    <row r="125" spans="1:7" x14ac:dyDescent="0.2">
      <c r="A125" t="s">
        <v>844</v>
      </c>
      <c r="B125" s="7" t="s">
        <v>2663</v>
      </c>
      <c r="D125" t="s">
        <v>534</v>
      </c>
      <c r="E125" s="164" t="s">
        <v>1814</v>
      </c>
      <c r="F125" t="s">
        <v>295</v>
      </c>
      <c r="G125" s="172">
        <v>37</v>
      </c>
    </row>
    <row r="126" spans="1:7" x14ac:dyDescent="0.2">
      <c r="A126" t="s">
        <v>844</v>
      </c>
      <c r="B126" s="7" t="s">
        <v>2664</v>
      </c>
      <c r="D126" t="s">
        <v>534</v>
      </c>
      <c r="E126" s="164" t="s">
        <v>1815</v>
      </c>
      <c r="F126" t="s">
        <v>295</v>
      </c>
      <c r="G126" s="172">
        <v>38</v>
      </c>
    </row>
    <row r="127" spans="1:7" x14ac:dyDescent="0.2">
      <c r="A127" t="s">
        <v>844</v>
      </c>
      <c r="B127" s="7" t="s">
        <v>2665</v>
      </c>
      <c r="D127" t="s">
        <v>534</v>
      </c>
      <c r="E127" s="164" t="s">
        <v>1816</v>
      </c>
      <c r="F127" t="s">
        <v>295</v>
      </c>
      <c r="G127" s="172">
        <v>39</v>
      </c>
    </row>
    <row r="128" spans="1:7" x14ac:dyDescent="0.2">
      <c r="A128" t="s">
        <v>844</v>
      </c>
      <c r="B128" s="7" t="s">
        <v>2277</v>
      </c>
      <c r="C128" s="7" t="s">
        <v>20</v>
      </c>
      <c r="D128" t="s">
        <v>534</v>
      </c>
      <c r="E128" s="164" t="s">
        <v>1817</v>
      </c>
      <c r="F128" t="s">
        <v>295</v>
      </c>
      <c r="G128" s="172">
        <v>40</v>
      </c>
    </row>
    <row r="129" spans="1:7" x14ac:dyDescent="0.2">
      <c r="A129" t="s">
        <v>844</v>
      </c>
      <c r="B129" s="7" t="s">
        <v>2278</v>
      </c>
      <c r="D129" t="s">
        <v>534</v>
      </c>
      <c r="E129" s="164" t="s">
        <v>1818</v>
      </c>
      <c r="F129" t="s">
        <v>295</v>
      </c>
      <c r="G129" s="172">
        <v>41</v>
      </c>
    </row>
    <row r="130" spans="1:7" x14ac:dyDescent="0.2">
      <c r="A130" t="s">
        <v>844</v>
      </c>
      <c r="B130" s="7" t="s">
        <v>828</v>
      </c>
      <c r="C130" s="7" t="s">
        <v>2279</v>
      </c>
      <c r="D130" t="s">
        <v>534</v>
      </c>
      <c r="E130" s="164" t="s">
        <v>1819</v>
      </c>
      <c r="F130" t="s">
        <v>295</v>
      </c>
      <c r="G130" s="172">
        <v>42</v>
      </c>
    </row>
    <row r="131" spans="1:7" x14ac:dyDescent="0.2">
      <c r="A131" t="s">
        <v>844</v>
      </c>
      <c r="B131" s="7" t="s">
        <v>2666</v>
      </c>
      <c r="D131" t="s">
        <v>534</v>
      </c>
      <c r="E131" s="164" t="s">
        <v>1820</v>
      </c>
      <c r="F131" t="s">
        <v>295</v>
      </c>
      <c r="G131" s="172">
        <v>43</v>
      </c>
    </row>
    <row r="132" spans="1:7" x14ac:dyDescent="0.2">
      <c r="A132" t="s">
        <v>844</v>
      </c>
      <c r="B132" s="7" t="s">
        <v>2667</v>
      </c>
      <c r="C132" s="7" t="s">
        <v>2574</v>
      </c>
      <c r="D132" t="s">
        <v>534</v>
      </c>
      <c r="E132" s="164" t="s">
        <v>1821</v>
      </c>
      <c r="F132" t="s">
        <v>295</v>
      </c>
      <c r="G132" s="172">
        <v>44</v>
      </c>
    </row>
    <row r="133" spans="1:7" x14ac:dyDescent="0.2">
      <c r="A133" t="s">
        <v>844</v>
      </c>
      <c r="B133" s="7" t="s">
        <v>2668</v>
      </c>
      <c r="D133" t="s">
        <v>534</v>
      </c>
      <c r="E133" s="164" t="s">
        <v>1822</v>
      </c>
      <c r="F133" t="s">
        <v>295</v>
      </c>
      <c r="G133" s="172">
        <v>45</v>
      </c>
    </row>
    <row r="134" spans="1:7" x14ac:dyDescent="0.2">
      <c r="A134" t="s">
        <v>844</v>
      </c>
      <c r="B134" s="7" t="s">
        <v>825</v>
      </c>
      <c r="C134" s="7" t="s">
        <v>1883</v>
      </c>
      <c r="D134" t="s">
        <v>642</v>
      </c>
      <c r="E134" s="164" t="s">
        <v>1823</v>
      </c>
      <c r="F134" t="s">
        <v>403</v>
      </c>
      <c r="G134" s="172">
        <v>46</v>
      </c>
    </row>
    <row r="135" spans="1:7" x14ac:dyDescent="0.2">
      <c r="A135" t="s">
        <v>844</v>
      </c>
      <c r="B135" s="7" t="s">
        <v>38</v>
      </c>
      <c r="C135" s="7" t="s">
        <v>1884</v>
      </c>
      <c r="D135" t="s">
        <v>477</v>
      </c>
      <c r="E135" s="164" t="s">
        <v>1824</v>
      </c>
      <c r="F135" t="s">
        <v>238</v>
      </c>
      <c r="G135" s="172">
        <v>47</v>
      </c>
    </row>
    <row r="136" spans="1:7" x14ac:dyDescent="0.2">
      <c r="A136" t="s">
        <v>844</v>
      </c>
      <c r="B136" s="7" t="s">
        <v>826</v>
      </c>
      <c r="C136" s="7" t="s">
        <v>2581</v>
      </c>
      <c r="D136" t="s">
        <v>477</v>
      </c>
      <c r="E136" s="164" t="s">
        <v>1825</v>
      </c>
      <c r="F136" t="s">
        <v>238</v>
      </c>
      <c r="G136" s="172">
        <v>48</v>
      </c>
    </row>
    <row r="137" spans="1:7" x14ac:dyDescent="0.2">
      <c r="A137" t="s">
        <v>844</v>
      </c>
      <c r="B137" s="7" t="s">
        <v>827</v>
      </c>
      <c r="C137" s="7" t="s">
        <v>2604</v>
      </c>
      <c r="D137" t="s">
        <v>534</v>
      </c>
      <c r="E137" s="164" t="s">
        <v>1913</v>
      </c>
      <c r="F137" t="s">
        <v>295</v>
      </c>
      <c r="G137" s="172">
        <v>49</v>
      </c>
    </row>
    <row r="138" spans="1:7" x14ac:dyDescent="0.2">
      <c r="A138" t="s">
        <v>844</v>
      </c>
      <c r="B138" s="7" t="s">
        <v>2298</v>
      </c>
      <c r="C138" s="7" t="s">
        <v>2301</v>
      </c>
      <c r="D138" s="7" t="s">
        <v>477</v>
      </c>
      <c r="E138" s="164" t="s">
        <v>2299</v>
      </c>
      <c r="F138" t="s">
        <v>238</v>
      </c>
      <c r="G138" s="172">
        <v>50</v>
      </c>
    </row>
    <row r="139" spans="1:7" x14ac:dyDescent="0.2">
      <c r="A139" t="s">
        <v>844</v>
      </c>
      <c r="B139" s="7" t="s">
        <v>2303</v>
      </c>
      <c r="C139" s="7" t="s">
        <v>2305</v>
      </c>
      <c r="D139" s="7" t="s">
        <v>477</v>
      </c>
      <c r="E139" s="164" t="s">
        <v>2304</v>
      </c>
      <c r="F139" t="s">
        <v>238</v>
      </c>
      <c r="G139" s="172">
        <v>51</v>
      </c>
    </row>
    <row r="140" spans="1:7" x14ac:dyDescent="0.2">
      <c r="A140" t="s">
        <v>844</v>
      </c>
      <c r="B140" s="7" t="s">
        <v>2379</v>
      </c>
      <c r="C140" s="7"/>
      <c r="D140" s="7" t="s">
        <v>477</v>
      </c>
      <c r="E140" s="164" t="s">
        <v>2380</v>
      </c>
      <c r="F140" t="s">
        <v>238</v>
      </c>
      <c r="G140" s="172">
        <v>52</v>
      </c>
    </row>
    <row r="141" spans="1:7" x14ac:dyDescent="0.2">
      <c r="A141" t="s">
        <v>844</v>
      </c>
      <c r="B141" s="7" t="s">
        <v>2381</v>
      </c>
      <c r="C141" s="7"/>
      <c r="D141" s="7" t="s">
        <v>477</v>
      </c>
      <c r="E141" s="164" t="s">
        <v>2382</v>
      </c>
      <c r="F141" t="s">
        <v>238</v>
      </c>
      <c r="G141" s="172">
        <v>53</v>
      </c>
    </row>
    <row r="142" spans="1:7" x14ac:dyDescent="0.2">
      <c r="A142" t="s">
        <v>844</v>
      </c>
      <c r="B142" s="7" t="s">
        <v>2564</v>
      </c>
      <c r="C142" s="7"/>
      <c r="D142" s="7" t="s">
        <v>466</v>
      </c>
      <c r="E142" s="164" t="s">
        <v>2565</v>
      </c>
      <c r="F142" s="164" t="s">
        <v>227</v>
      </c>
      <c r="G142" s="172">
        <v>54</v>
      </c>
    </row>
    <row r="143" spans="1:7" x14ac:dyDescent="0.2">
      <c r="A143" t="s">
        <v>844</v>
      </c>
      <c r="B143" s="7" t="s">
        <v>2587</v>
      </c>
      <c r="C143" s="7"/>
      <c r="D143" s="7" t="s">
        <v>477</v>
      </c>
      <c r="E143" s="164" t="s">
        <v>2588</v>
      </c>
      <c r="F143" s="164" t="s">
        <v>238</v>
      </c>
      <c r="G143" s="172">
        <v>55</v>
      </c>
    </row>
    <row r="144" spans="1:7" x14ac:dyDescent="0.2">
      <c r="A144" t="s">
        <v>844</v>
      </c>
      <c r="B144" s="7" t="s">
        <v>2597</v>
      </c>
      <c r="C144" s="7"/>
      <c r="D144" s="7" t="s">
        <v>534</v>
      </c>
      <c r="E144" s="164" t="s">
        <v>2590</v>
      </c>
      <c r="F144" s="164" t="s">
        <v>295</v>
      </c>
      <c r="G144" s="172">
        <v>56</v>
      </c>
    </row>
    <row r="145" spans="1:7" x14ac:dyDescent="0.2">
      <c r="A145" t="s">
        <v>844</v>
      </c>
      <c r="B145" s="7" t="s">
        <v>2598</v>
      </c>
      <c r="C145" s="7"/>
      <c r="D145" s="7" t="s">
        <v>534</v>
      </c>
      <c r="E145" s="164" t="s">
        <v>2591</v>
      </c>
      <c r="F145" s="164" t="s">
        <v>295</v>
      </c>
      <c r="G145" s="172">
        <v>57</v>
      </c>
    </row>
    <row r="146" spans="1:7" x14ac:dyDescent="0.2">
      <c r="A146" t="s">
        <v>844</v>
      </c>
      <c r="B146" s="7" t="s">
        <v>2599</v>
      </c>
      <c r="C146" s="7"/>
      <c r="D146" s="7" t="s">
        <v>534</v>
      </c>
      <c r="E146" s="164" t="s">
        <v>2592</v>
      </c>
      <c r="F146" s="164" t="s">
        <v>295</v>
      </c>
      <c r="G146" s="172">
        <v>58</v>
      </c>
    </row>
    <row r="147" spans="1:7" x14ac:dyDescent="0.2">
      <c r="A147" t="s">
        <v>844</v>
      </c>
      <c r="B147" s="7" t="s">
        <v>2600</v>
      </c>
      <c r="C147" s="7"/>
      <c r="D147" s="7" t="s">
        <v>534</v>
      </c>
      <c r="E147" s="164" t="s">
        <v>2593</v>
      </c>
      <c r="F147" s="164" t="s">
        <v>295</v>
      </c>
      <c r="G147" s="172">
        <v>59</v>
      </c>
    </row>
    <row r="148" spans="1:7" x14ac:dyDescent="0.2">
      <c r="A148" t="s">
        <v>844</v>
      </c>
      <c r="B148" s="7" t="s">
        <v>2601</v>
      </c>
      <c r="C148" s="7"/>
      <c r="D148" s="7" t="s">
        <v>534</v>
      </c>
      <c r="E148" s="164" t="s">
        <v>2594</v>
      </c>
      <c r="F148" s="164" t="s">
        <v>295</v>
      </c>
      <c r="G148" s="172">
        <v>60</v>
      </c>
    </row>
    <row r="149" spans="1:7" x14ac:dyDescent="0.2">
      <c r="A149" t="s">
        <v>844</v>
      </c>
      <c r="B149" s="7" t="s">
        <v>2602</v>
      </c>
      <c r="C149" s="7"/>
      <c r="D149" s="7" t="s">
        <v>534</v>
      </c>
      <c r="E149" s="164" t="s">
        <v>2595</v>
      </c>
      <c r="F149" s="164" t="s">
        <v>295</v>
      </c>
      <c r="G149" s="172">
        <v>61</v>
      </c>
    </row>
    <row r="150" spans="1:7" x14ac:dyDescent="0.2">
      <c r="A150" t="s">
        <v>844</v>
      </c>
      <c r="B150" s="7" t="s">
        <v>2603</v>
      </c>
      <c r="C150" s="7"/>
      <c r="D150" s="7" t="s">
        <v>534</v>
      </c>
      <c r="E150" s="164" t="s">
        <v>2596</v>
      </c>
      <c r="F150" s="164" t="s">
        <v>295</v>
      </c>
      <c r="G150" s="172">
        <v>62</v>
      </c>
    </row>
    <row r="151" spans="1:7" x14ac:dyDescent="0.2">
      <c r="A151" t="s">
        <v>844</v>
      </c>
      <c r="B151" s="7" t="s">
        <v>2618</v>
      </c>
      <c r="C151" s="7"/>
      <c r="D151" s="7" t="s">
        <v>466</v>
      </c>
      <c r="E151" s="164" t="s">
        <v>2619</v>
      </c>
      <c r="F151" s="164" t="s">
        <v>295</v>
      </c>
      <c r="G151" s="172">
        <v>63</v>
      </c>
    </row>
    <row r="152" spans="1:7" x14ac:dyDescent="0.2">
      <c r="A152" t="s">
        <v>845</v>
      </c>
      <c r="B152" s="7" t="s">
        <v>2280</v>
      </c>
      <c r="C152" s="7" t="s">
        <v>1885</v>
      </c>
      <c r="D152" t="s">
        <v>477</v>
      </c>
      <c r="E152" s="164" t="s">
        <v>1826</v>
      </c>
      <c r="F152" t="s">
        <v>238</v>
      </c>
      <c r="G152" s="172">
        <v>1</v>
      </c>
    </row>
    <row r="153" spans="1:7" x14ac:dyDescent="0.2">
      <c r="A153" t="s">
        <v>845</v>
      </c>
      <c r="B153" s="7" t="s">
        <v>2202</v>
      </c>
      <c r="C153" s="7" t="s">
        <v>44</v>
      </c>
      <c r="D153" t="s">
        <v>658</v>
      </c>
      <c r="E153" s="164" t="s">
        <v>1827</v>
      </c>
      <c r="F153" t="s">
        <v>419</v>
      </c>
      <c r="G153" s="172">
        <v>2</v>
      </c>
    </row>
    <row r="154" spans="1:7" x14ac:dyDescent="0.2">
      <c r="A154" t="s">
        <v>845</v>
      </c>
      <c r="B154" s="7" t="s">
        <v>45</v>
      </c>
      <c r="C154" s="7" t="s">
        <v>829</v>
      </c>
      <c r="D154" t="s">
        <v>477</v>
      </c>
      <c r="E154" s="164" t="s">
        <v>1828</v>
      </c>
      <c r="F154" t="s">
        <v>238</v>
      </c>
      <c r="G154" s="172">
        <v>3</v>
      </c>
    </row>
    <row r="155" spans="1:7" x14ac:dyDescent="0.2">
      <c r="A155" t="s">
        <v>845</v>
      </c>
      <c r="B155" s="7" t="s">
        <v>699</v>
      </c>
      <c r="D155" t="s">
        <v>658</v>
      </c>
      <c r="E155" s="164" t="s">
        <v>1829</v>
      </c>
      <c r="F155" t="s">
        <v>419</v>
      </c>
      <c r="G155" s="172">
        <v>4</v>
      </c>
    </row>
    <row r="156" spans="1:7" x14ac:dyDescent="0.2">
      <c r="A156" t="s">
        <v>845</v>
      </c>
      <c r="B156" s="7" t="s">
        <v>823</v>
      </c>
      <c r="C156" s="7" t="s">
        <v>824</v>
      </c>
      <c r="D156" t="s">
        <v>658</v>
      </c>
      <c r="E156" s="164" t="s">
        <v>1830</v>
      </c>
      <c r="F156" t="s">
        <v>419</v>
      </c>
      <c r="G156" s="172">
        <v>5</v>
      </c>
    </row>
    <row r="157" spans="1:7" x14ac:dyDescent="0.2">
      <c r="A157" t="s">
        <v>845</v>
      </c>
      <c r="B157" s="7" t="s">
        <v>2204</v>
      </c>
      <c r="C157" s="7" t="s">
        <v>2203</v>
      </c>
      <c r="D157" t="s">
        <v>491</v>
      </c>
      <c r="E157" s="164" t="s">
        <v>1831</v>
      </c>
      <c r="F157" t="s">
        <v>252</v>
      </c>
      <c r="G157" s="172">
        <v>6</v>
      </c>
    </row>
    <row r="158" spans="1:7" x14ac:dyDescent="0.2">
      <c r="A158" t="s">
        <v>845</v>
      </c>
      <c r="B158" s="7" t="s">
        <v>2208</v>
      </c>
      <c r="C158" s="7"/>
      <c r="D158" t="s">
        <v>658</v>
      </c>
      <c r="E158" s="164" t="s">
        <v>2209</v>
      </c>
      <c r="F158" s="164" t="s">
        <v>419</v>
      </c>
      <c r="G158" s="172">
        <v>16</v>
      </c>
    </row>
    <row r="159" spans="1:7" x14ac:dyDescent="0.2">
      <c r="A159" t="s">
        <v>845</v>
      </c>
      <c r="B159" s="7" t="s">
        <v>2567</v>
      </c>
      <c r="C159" s="7" t="s">
        <v>2375</v>
      </c>
      <c r="D159" t="s">
        <v>477</v>
      </c>
      <c r="E159" s="164" t="s">
        <v>1832</v>
      </c>
      <c r="F159" t="s">
        <v>238</v>
      </c>
      <c r="G159" s="172">
        <v>7</v>
      </c>
    </row>
    <row r="160" spans="1:7" x14ac:dyDescent="0.2">
      <c r="A160" t="s">
        <v>845</v>
      </c>
      <c r="B160" s="7" t="s">
        <v>2205</v>
      </c>
      <c r="C160" s="7" t="s">
        <v>46</v>
      </c>
      <c r="D160" t="s">
        <v>545</v>
      </c>
      <c r="E160" s="164" t="s">
        <v>1833</v>
      </c>
      <c r="F160" t="s">
        <v>306</v>
      </c>
      <c r="G160" s="172">
        <v>8</v>
      </c>
    </row>
    <row r="161" spans="1:7" x14ac:dyDescent="0.2">
      <c r="A161" t="s">
        <v>845</v>
      </c>
      <c r="B161" s="7" t="s">
        <v>820</v>
      </c>
      <c r="C161" s="7" t="s">
        <v>1886</v>
      </c>
      <c r="D161" t="s">
        <v>477</v>
      </c>
      <c r="E161" s="164" t="s">
        <v>1834</v>
      </c>
      <c r="F161" t="s">
        <v>238</v>
      </c>
      <c r="G161" s="172">
        <v>9</v>
      </c>
    </row>
    <row r="162" spans="1:7" x14ac:dyDescent="0.2">
      <c r="A162" t="s">
        <v>845</v>
      </c>
      <c r="B162" s="7" t="s">
        <v>2283</v>
      </c>
      <c r="C162" s="7" t="s">
        <v>47</v>
      </c>
      <c r="D162" t="s">
        <v>658</v>
      </c>
      <c r="E162" s="164" t="s">
        <v>1835</v>
      </c>
      <c r="F162" t="s">
        <v>419</v>
      </c>
      <c r="G162" s="172">
        <v>10</v>
      </c>
    </row>
    <row r="163" spans="1:7" x14ac:dyDescent="0.2">
      <c r="A163" t="s">
        <v>845</v>
      </c>
      <c r="B163" s="7" t="s">
        <v>48</v>
      </c>
      <c r="C163" s="7" t="s">
        <v>1346</v>
      </c>
      <c r="D163" t="s">
        <v>451</v>
      </c>
      <c r="E163" s="164" t="s">
        <v>1836</v>
      </c>
      <c r="F163" t="s">
        <v>212</v>
      </c>
      <c r="G163" s="172">
        <v>11</v>
      </c>
    </row>
    <row r="164" spans="1:7" x14ac:dyDescent="0.2">
      <c r="A164" t="s">
        <v>845</v>
      </c>
      <c r="B164" s="7" t="s">
        <v>2210</v>
      </c>
      <c r="D164" t="s">
        <v>477</v>
      </c>
      <c r="E164" s="164" t="s">
        <v>2211</v>
      </c>
      <c r="F164" s="164" t="s">
        <v>238</v>
      </c>
      <c r="G164" s="172">
        <v>17</v>
      </c>
    </row>
    <row r="165" spans="1:7" x14ac:dyDescent="0.2">
      <c r="A165" t="s">
        <v>845</v>
      </c>
      <c r="B165" s="7" t="s">
        <v>2206</v>
      </c>
      <c r="C165" s="7" t="s">
        <v>49</v>
      </c>
      <c r="D165" t="s">
        <v>616</v>
      </c>
      <c r="E165" s="164" t="s">
        <v>1837</v>
      </c>
      <c r="F165" t="s">
        <v>377</v>
      </c>
      <c r="G165" s="172">
        <v>12</v>
      </c>
    </row>
    <row r="166" spans="1:7" x14ac:dyDescent="0.2">
      <c r="A166" t="s">
        <v>845</v>
      </c>
      <c r="B166" s="7" t="s">
        <v>2215</v>
      </c>
      <c r="D166" t="s">
        <v>658</v>
      </c>
      <c r="E166" s="164" t="s">
        <v>2216</v>
      </c>
      <c r="F166" s="164" t="s">
        <v>419</v>
      </c>
      <c r="G166" s="172">
        <v>18</v>
      </c>
    </row>
    <row r="167" spans="1:7" x14ac:dyDescent="0.2">
      <c r="A167" t="s">
        <v>845</v>
      </c>
      <c r="B167" s="7" t="s">
        <v>701</v>
      </c>
      <c r="D167" t="s">
        <v>546</v>
      </c>
      <c r="E167" s="164" t="s">
        <v>1838</v>
      </c>
      <c r="F167" t="s">
        <v>307</v>
      </c>
      <c r="G167" s="172">
        <v>14</v>
      </c>
    </row>
    <row r="168" spans="1:7" x14ac:dyDescent="0.2">
      <c r="A168" t="s">
        <v>845</v>
      </c>
      <c r="B168" s="7" t="s">
        <v>821</v>
      </c>
      <c r="C168" s="7" t="s">
        <v>1347</v>
      </c>
      <c r="D168" t="s">
        <v>477</v>
      </c>
      <c r="E168" s="164" t="s">
        <v>1839</v>
      </c>
      <c r="F168" t="s">
        <v>238</v>
      </c>
      <c r="G168" s="172">
        <v>15</v>
      </c>
    </row>
    <row r="169" spans="1:7" x14ac:dyDescent="0.2">
      <c r="A169" t="s">
        <v>845</v>
      </c>
      <c r="B169" s="7" t="s">
        <v>2308</v>
      </c>
      <c r="D169" t="s">
        <v>477</v>
      </c>
      <c r="E169" s="164" t="s">
        <v>2675</v>
      </c>
      <c r="F169" t="s">
        <v>238</v>
      </c>
      <c r="G169" s="172">
        <v>19</v>
      </c>
    </row>
    <row r="170" spans="1:7" x14ac:dyDescent="0.2">
      <c r="A170" t="s">
        <v>845</v>
      </c>
      <c r="B170" s="7" t="s">
        <v>2566</v>
      </c>
      <c r="D170" t="s">
        <v>477</v>
      </c>
      <c r="E170" s="164" t="s">
        <v>2676</v>
      </c>
      <c r="F170" s="164" t="s">
        <v>238</v>
      </c>
      <c r="G170" s="172">
        <v>20</v>
      </c>
    </row>
    <row r="171" spans="1:7" x14ac:dyDescent="0.2">
      <c r="A171" s="146" t="s">
        <v>846</v>
      </c>
      <c r="B171" s="199" t="s">
        <v>2309</v>
      </c>
      <c r="C171" s="66" t="s">
        <v>2310</v>
      </c>
      <c r="D171" s="146" t="s">
        <v>658</v>
      </c>
      <c r="E171" s="200" t="s">
        <v>1840</v>
      </c>
      <c r="F171" t="s">
        <v>419</v>
      </c>
      <c r="G171" s="172">
        <v>1</v>
      </c>
    </row>
    <row r="172" spans="1:7" x14ac:dyDescent="0.2">
      <c r="A172" s="146" t="s">
        <v>846</v>
      </c>
      <c r="B172" s="199" t="s">
        <v>51</v>
      </c>
      <c r="C172" s="66" t="s">
        <v>2311</v>
      </c>
      <c r="D172" s="146" t="s">
        <v>477</v>
      </c>
      <c r="E172" s="200" t="s">
        <v>1841</v>
      </c>
      <c r="F172" t="s">
        <v>238</v>
      </c>
      <c r="G172" s="172">
        <v>2</v>
      </c>
    </row>
    <row r="173" spans="1:7" x14ac:dyDescent="0.2">
      <c r="A173" s="146" t="s">
        <v>846</v>
      </c>
      <c r="B173" s="199" t="s">
        <v>2312</v>
      </c>
      <c r="C173" s="199" t="s">
        <v>2361</v>
      </c>
      <c r="D173" s="146" t="s">
        <v>477</v>
      </c>
      <c r="E173" s="200" t="s">
        <v>1842</v>
      </c>
      <c r="F173" t="s">
        <v>238</v>
      </c>
      <c r="G173" s="172">
        <v>3</v>
      </c>
    </row>
    <row r="174" spans="1:7" x14ac:dyDescent="0.2">
      <c r="A174" s="146" t="s">
        <v>846</v>
      </c>
      <c r="B174" s="199" t="s">
        <v>706</v>
      </c>
      <c r="C174" s="66" t="s">
        <v>2313</v>
      </c>
      <c r="D174" s="146" t="s">
        <v>477</v>
      </c>
      <c r="E174" s="200" t="s">
        <v>1843</v>
      </c>
      <c r="F174" t="s">
        <v>238</v>
      </c>
      <c r="G174" s="172">
        <v>4</v>
      </c>
    </row>
    <row r="175" spans="1:7" x14ac:dyDescent="0.2">
      <c r="A175" s="146" t="s">
        <v>846</v>
      </c>
      <c r="B175" s="199" t="s">
        <v>52</v>
      </c>
      <c r="C175" s="199" t="s">
        <v>2314</v>
      </c>
      <c r="D175" s="146" t="s">
        <v>658</v>
      </c>
      <c r="E175" s="200" t="s">
        <v>1844</v>
      </c>
      <c r="F175" t="s">
        <v>419</v>
      </c>
      <c r="G175" s="172">
        <v>7</v>
      </c>
    </row>
    <row r="176" spans="1:7" x14ac:dyDescent="0.2">
      <c r="A176" s="146" t="s">
        <v>846</v>
      </c>
      <c r="B176" s="199" t="s">
        <v>703</v>
      </c>
      <c r="C176" s="66" t="s">
        <v>2315</v>
      </c>
      <c r="D176" s="146" t="s">
        <v>491</v>
      </c>
      <c r="E176" s="200" t="s">
        <v>1845</v>
      </c>
      <c r="F176" t="s">
        <v>252</v>
      </c>
      <c r="G176" s="172">
        <v>8</v>
      </c>
    </row>
    <row r="177" spans="1:7" x14ac:dyDescent="0.2">
      <c r="A177" s="146" t="s">
        <v>846</v>
      </c>
      <c r="B177" s="199" t="s">
        <v>53</v>
      </c>
      <c r="C177" s="66" t="s">
        <v>2372</v>
      </c>
      <c r="D177" s="146" t="s">
        <v>477</v>
      </c>
      <c r="E177" s="200" t="s">
        <v>1846</v>
      </c>
      <c r="F177" t="s">
        <v>238</v>
      </c>
      <c r="G177" s="172">
        <v>9</v>
      </c>
    </row>
    <row r="178" spans="1:7" x14ac:dyDescent="0.2">
      <c r="A178" s="146" t="s">
        <v>846</v>
      </c>
      <c r="B178" s="199" t="s">
        <v>2376</v>
      </c>
      <c r="C178" s="199" t="s">
        <v>2585</v>
      </c>
      <c r="D178" s="146" t="s">
        <v>477</v>
      </c>
      <c r="E178" s="200" t="s">
        <v>1847</v>
      </c>
      <c r="F178" t="s">
        <v>238</v>
      </c>
      <c r="G178" s="172">
        <v>10</v>
      </c>
    </row>
    <row r="179" spans="1:7" x14ac:dyDescent="0.2">
      <c r="A179" s="146" t="s">
        <v>846</v>
      </c>
      <c r="B179" s="199" t="s">
        <v>704</v>
      </c>
      <c r="C179" s="66" t="s">
        <v>2316</v>
      </c>
      <c r="D179" s="146" t="s">
        <v>451</v>
      </c>
      <c r="E179" s="200" t="s">
        <v>1848</v>
      </c>
      <c r="F179" t="s">
        <v>212</v>
      </c>
      <c r="G179" s="172">
        <v>12</v>
      </c>
    </row>
    <row r="180" spans="1:7" x14ac:dyDescent="0.2">
      <c r="A180" s="146" t="s">
        <v>846</v>
      </c>
      <c r="B180" s="199" t="s">
        <v>705</v>
      </c>
      <c r="C180" s="66" t="s">
        <v>2317</v>
      </c>
      <c r="D180" s="146" t="s">
        <v>616</v>
      </c>
      <c r="E180" s="200" t="s">
        <v>1849</v>
      </c>
      <c r="F180" t="s">
        <v>377</v>
      </c>
      <c r="G180" s="172">
        <v>13</v>
      </c>
    </row>
    <row r="181" spans="1:7" x14ac:dyDescent="0.2">
      <c r="A181" s="146" t="s">
        <v>846</v>
      </c>
      <c r="B181" s="199" t="s">
        <v>55</v>
      </c>
      <c r="C181" s="66" t="s">
        <v>2318</v>
      </c>
      <c r="D181" s="146" t="s">
        <v>477</v>
      </c>
      <c r="E181" s="200" t="s">
        <v>1850</v>
      </c>
      <c r="F181" t="s">
        <v>238</v>
      </c>
      <c r="G181" s="172">
        <v>14</v>
      </c>
    </row>
    <row r="182" spans="1:7" x14ac:dyDescent="0.2">
      <c r="A182" s="146" t="s">
        <v>846</v>
      </c>
      <c r="B182" s="199" t="s">
        <v>2319</v>
      </c>
      <c r="C182" s="66" t="s">
        <v>2320</v>
      </c>
      <c r="D182" s="66" t="s">
        <v>477</v>
      </c>
      <c r="E182" s="200" t="s">
        <v>2321</v>
      </c>
      <c r="F182" t="s">
        <v>238</v>
      </c>
      <c r="G182" s="172">
        <v>15</v>
      </c>
    </row>
    <row r="183" spans="1:7" x14ac:dyDescent="0.2">
      <c r="A183" s="146" t="s">
        <v>846</v>
      </c>
      <c r="B183" s="199" t="s">
        <v>2322</v>
      </c>
      <c r="C183" s="66" t="s">
        <v>2323</v>
      </c>
      <c r="D183" s="66" t="s">
        <v>477</v>
      </c>
      <c r="E183" s="200" t="s">
        <v>2324</v>
      </c>
      <c r="F183" t="s">
        <v>238</v>
      </c>
      <c r="G183" s="172">
        <v>16</v>
      </c>
    </row>
    <row r="184" spans="1:7" x14ac:dyDescent="0.2">
      <c r="A184" s="146" t="s">
        <v>846</v>
      </c>
      <c r="B184" s="199" t="s">
        <v>2325</v>
      </c>
      <c r="C184" s="66" t="s">
        <v>2326</v>
      </c>
      <c r="D184" s="66" t="s">
        <v>2327</v>
      </c>
      <c r="E184" s="200" t="s">
        <v>2328</v>
      </c>
      <c r="F184" t="s">
        <v>306</v>
      </c>
      <c r="G184" s="172">
        <v>17</v>
      </c>
    </row>
    <row r="185" spans="1:7" x14ac:dyDescent="0.2">
      <c r="A185" s="146" t="s">
        <v>846</v>
      </c>
      <c r="B185" s="199" t="s">
        <v>2329</v>
      </c>
      <c r="C185" s="199" t="s">
        <v>2330</v>
      </c>
      <c r="D185" s="66" t="s">
        <v>477</v>
      </c>
      <c r="E185" s="200" t="s">
        <v>2331</v>
      </c>
      <c r="F185" t="s">
        <v>238</v>
      </c>
      <c r="G185" s="172">
        <v>18</v>
      </c>
    </row>
    <row r="186" spans="1:7" x14ac:dyDescent="0.2">
      <c r="A186" s="146" t="s">
        <v>846</v>
      </c>
      <c r="B186" s="199" t="s">
        <v>2383</v>
      </c>
      <c r="C186" s="199" t="s">
        <v>2384</v>
      </c>
      <c r="D186" s="199" t="s">
        <v>2385</v>
      </c>
      <c r="E186" s="201" t="s">
        <v>2386</v>
      </c>
      <c r="F186" s="201" t="s">
        <v>426</v>
      </c>
      <c r="G186" s="172">
        <v>19</v>
      </c>
    </row>
    <row r="187" spans="1:7" x14ac:dyDescent="0.2">
      <c r="A187" s="146" t="s">
        <v>846</v>
      </c>
      <c r="B187" s="199" t="s">
        <v>2552</v>
      </c>
      <c r="D187" s="199" t="s">
        <v>477</v>
      </c>
      <c r="E187" s="201" t="s">
        <v>2553</v>
      </c>
      <c r="F187" t="s">
        <v>238</v>
      </c>
      <c r="G187" s="172">
        <v>20</v>
      </c>
    </row>
    <row r="188" spans="1:7" x14ac:dyDescent="0.2">
      <c r="G188" s="172"/>
    </row>
    <row r="189" spans="1:7" x14ac:dyDescent="0.2">
      <c r="G189" s="172"/>
    </row>
    <row r="190" spans="1:7" x14ac:dyDescent="0.2">
      <c r="G190" s="172"/>
    </row>
    <row r="191" spans="1:7" x14ac:dyDescent="0.2">
      <c r="G191" s="172"/>
    </row>
    <row r="192" spans="1:7" x14ac:dyDescent="0.2">
      <c r="G192" s="172"/>
    </row>
    <row r="193" spans="7:7" x14ac:dyDescent="0.2">
      <c r="G193" s="172"/>
    </row>
    <row r="194" spans="7:7" x14ac:dyDescent="0.2">
      <c r="G194" s="172"/>
    </row>
    <row r="195" spans="7:7" x14ac:dyDescent="0.2">
      <c r="G195" s="172"/>
    </row>
    <row r="196" spans="7:7" x14ac:dyDescent="0.2">
      <c r="G196" s="172"/>
    </row>
    <row r="197" spans="7:7" x14ac:dyDescent="0.2">
      <c r="G197" s="172"/>
    </row>
    <row r="198" spans="7:7" x14ac:dyDescent="0.2">
      <c r="G198" s="172"/>
    </row>
    <row r="199" spans="7:7" x14ac:dyDescent="0.2">
      <c r="G199" s="172"/>
    </row>
    <row r="200" spans="7:7" x14ac:dyDescent="0.2">
      <c r="G200" s="172"/>
    </row>
    <row r="201" spans="7:7" x14ac:dyDescent="0.2">
      <c r="G201" s="172"/>
    </row>
    <row r="202" spans="7:7" x14ac:dyDescent="0.2">
      <c r="G202" s="172"/>
    </row>
    <row r="203" spans="7:7" x14ac:dyDescent="0.2">
      <c r="G203" s="172"/>
    </row>
    <row r="204" spans="7:7" x14ac:dyDescent="0.2">
      <c r="G204" s="172"/>
    </row>
    <row r="205" spans="7:7" x14ac:dyDescent="0.2">
      <c r="G205" s="172"/>
    </row>
    <row r="206" spans="7:7" x14ac:dyDescent="0.2">
      <c r="G206" s="172"/>
    </row>
    <row r="207" spans="7:7" x14ac:dyDescent="0.2">
      <c r="G207" s="172"/>
    </row>
    <row r="208" spans="7:7" x14ac:dyDescent="0.2">
      <c r="G208" s="172"/>
    </row>
    <row r="209" spans="7:7" x14ac:dyDescent="0.2">
      <c r="G209" s="172"/>
    </row>
    <row r="210" spans="7:7" x14ac:dyDescent="0.2">
      <c r="G210" s="172"/>
    </row>
    <row r="211" spans="7:7" x14ac:dyDescent="0.2">
      <c r="G211" s="172"/>
    </row>
    <row r="212" spans="7:7" x14ac:dyDescent="0.2">
      <c r="G212" s="172"/>
    </row>
    <row r="213" spans="7:7" x14ac:dyDescent="0.2">
      <c r="G213" s="172"/>
    </row>
    <row r="214" spans="7:7" x14ac:dyDescent="0.2">
      <c r="G214" s="172"/>
    </row>
    <row r="215" spans="7:7" x14ac:dyDescent="0.2">
      <c r="G215" s="172"/>
    </row>
    <row r="216" spans="7:7" x14ac:dyDescent="0.2">
      <c r="G216" s="172"/>
    </row>
    <row r="217" spans="7:7" x14ac:dyDescent="0.2">
      <c r="G217" s="172"/>
    </row>
    <row r="218" spans="7:7" x14ac:dyDescent="0.2">
      <c r="G218" s="172"/>
    </row>
    <row r="219" spans="7:7" x14ac:dyDescent="0.2">
      <c r="G219" s="172"/>
    </row>
    <row r="220" spans="7:7" x14ac:dyDescent="0.2">
      <c r="G220" s="172"/>
    </row>
    <row r="221" spans="7:7" x14ac:dyDescent="0.2">
      <c r="G221" s="172"/>
    </row>
    <row r="222" spans="7:7" x14ac:dyDescent="0.2">
      <c r="G222" s="172"/>
    </row>
    <row r="223" spans="7:7" x14ac:dyDescent="0.2">
      <c r="G223" s="172"/>
    </row>
    <row r="224" spans="7:7" x14ac:dyDescent="0.2">
      <c r="G224" s="172"/>
    </row>
    <row r="225" spans="7:7" x14ac:dyDescent="0.2">
      <c r="G225" s="172"/>
    </row>
    <row r="226" spans="7:7" x14ac:dyDescent="0.2">
      <c r="G226" s="172"/>
    </row>
    <row r="227" spans="7:7" x14ac:dyDescent="0.2">
      <c r="G227" s="172"/>
    </row>
    <row r="228" spans="7:7" x14ac:dyDescent="0.2">
      <c r="G228" s="172"/>
    </row>
    <row r="229" spans="7:7" x14ac:dyDescent="0.2">
      <c r="G229" s="172"/>
    </row>
    <row r="230" spans="7:7" x14ac:dyDescent="0.2">
      <c r="G230" s="172"/>
    </row>
    <row r="231" spans="7:7" x14ac:dyDescent="0.2">
      <c r="G231" s="172"/>
    </row>
    <row r="232" spans="7:7" x14ac:dyDescent="0.2">
      <c r="G232" s="172"/>
    </row>
    <row r="233" spans="7:7" x14ac:dyDescent="0.2">
      <c r="G233" s="172"/>
    </row>
    <row r="234" spans="7:7" x14ac:dyDescent="0.2">
      <c r="G234" s="172"/>
    </row>
    <row r="235" spans="7:7" x14ac:dyDescent="0.2">
      <c r="G235" s="172"/>
    </row>
    <row r="236" spans="7:7" x14ac:dyDescent="0.2">
      <c r="G236" s="172"/>
    </row>
    <row r="237" spans="7:7" x14ac:dyDescent="0.2">
      <c r="G237" s="172"/>
    </row>
    <row r="238" spans="7:7" x14ac:dyDescent="0.2">
      <c r="G238" s="172"/>
    </row>
    <row r="239" spans="7:7" x14ac:dyDescent="0.2">
      <c r="G239" s="172"/>
    </row>
    <row r="240" spans="7:7" x14ac:dyDescent="0.2">
      <c r="G240" s="172"/>
    </row>
    <row r="241" spans="7:7" x14ac:dyDescent="0.2">
      <c r="G241" s="172"/>
    </row>
    <row r="242" spans="7:7" x14ac:dyDescent="0.2">
      <c r="G242" s="172"/>
    </row>
    <row r="243" spans="7:7" x14ac:dyDescent="0.2">
      <c r="G243" s="172"/>
    </row>
    <row r="244" spans="7:7" x14ac:dyDescent="0.2">
      <c r="G244" s="172"/>
    </row>
    <row r="245" spans="7:7" x14ac:dyDescent="0.2">
      <c r="G245" s="172"/>
    </row>
    <row r="246" spans="7:7" x14ac:dyDescent="0.2">
      <c r="G246" s="172"/>
    </row>
    <row r="247" spans="7:7" x14ac:dyDescent="0.2">
      <c r="G247" s="172"/>
    </row>
    <row r="248" spans="7:7" x14ac:dyDescent="0.2">
      <c r="G248" s="172"/>
    </row>
    <row r="249" spans="7:7" x14ac:dyDescent="0.2">
      <c r="G249" s="172"/>
    </row>
    <row r="250" spans="7:7" x14ac:dyDescent="0.2">
      <c r="G250" s="172"/>
    </row>
    <row r="251" spans="7:7" x14ac:dyDescent="0.2">
      <c r="G251" s="172"/>
    </row>
    <row r="252" spans="7:7" x14ac:dyDescent="0.2">
      <c r="G252" s="172"/>
    </row>
    <row r="253" spans="7:7" x14ac:dyDescent="0.2">
      <c r="G253" s="172"/>
    </row>
    <row r="254" spans="7:7" x14ac:dyDescent="0.2">
      <c r="G254" s="172"/>
    </row>
    <row r="255" spans="7:7" x14ac:dyDescent="0.2">
      <c r="G255" s="172"/>
    </row>
    <row r="256" spans="7:7" x14ac:dyDescent="0.2">
      <c r="G256" s="172"/>
    </row>
    <row r="257" spans="7:7" x14ac:dyDescent="0.2">
      <c r="G257" s="172"/>
    </row>
    <row r="258" spans="7:7" x14ac:dyDescent="0.2">
      <c r="G258" s="172"/>
    </row>
    <row r="259" spans="7:7" x14ac:dyDescent="0.2">
      <c r="G259" s="172"/>
    </row>
    <row r="260" spans="7:7" x14ac:dyDescent="0.2">
      <c r="G260" s="172"/>
    </row>
    <row r="261" spans="7:7" x14ac:dyDescent="0.2">
      <c r="G261" s="172"/>
    </row>
    <row r="262" spans="7:7" x14ac:dyDescent="0.2">
      <c r="G262" s="172"/>
    </row>
    <row r="263" spans="7:7" x14ac:dyDescent="0.2">
      <c r="G263" s="172"/>
    </row>
    <row r="264" spans="7:7" x14ac:dyDescent="0.2">
      <c r="G264" s="172"/>
    </row>
    <row r="265" spans="7:7" x14ac:dyDescent="0.2">
      <c r="G265" s="172"/>
    </row>
    <row r="266" spans="7:7" x14ac:dyDescent="0.2">
      <c r="G266" s="172"/>
    </row>
    <row r="267" spans="7:7" x14ac:dyDescent="0.2">
      <c r="G267" s="172"/>
    </row>
    <row r="268" spans="7:7" x14ac:dyDescent="0.2">
      <c r="G268" s="172"/>
    </row>
    <row r="269" spans="7:7" x14ac:dyDescent="0.2">
      <c r="G269" s="172"/>
    </row>
    <row r="270" spans="7:7" x14ac:dyDescent="0.2">
      <c r="G270" s="172"/>
    </row>
    <row r="271" spans="7:7" x14ac:dyDescent="0.2">
      <c r="G271" s="172"/>
    </row>
    <row r="272" spans="7:7" x14ac:dyDescent="0.2">
      <c r="G272" s="172"/>
    </row>
    <row r="273" spans="7:7" x14ac:dyDescent="0.2">
      <c r="G273" s="172"/>
    </row>
    <row r="274" spans="7:7" x14ac:dyDescent="0.2">
      <c r="G274" s="172"/>
    </row>
    <row r="275" spans="7:7" x14ac:dyDescent="0.2">
      <c r="G275" s="172"/>
    </row>
    <row r="276" spans="7:7" x14ac:dyDescent="0.2">
      <c r="G276" s="172"/>
    </row>
    <row r="277" spans="7:7" x14ac:dyDescent="0.2">
      <c r="G277" s="172"/>
    </row>
    <row r="278" spans="7:7" x14ac:dyDescent="0.2">
      <c r="G278" s="172"/>
    </row>
    <row r="279" spans="7:7" x14ac:dyDescent="0.2">
      <c r="G279" s="172"/>
    </row>
    <row r="280" spans="7:7" x14ac:dyDescent="0.2">
      <c r="G280" s="172"/>
    </row>
    <row r="281" spans="7:7" x14ac:dyDescent="0.2">
      <c r="G281" s="172"/>
    </row>
    <row r="282" spans="7:7" x14ac:dyDescent="0.2">
      <c r="G282" s="172"/>
    </row>
    <row r="283" spans="7:7" x14ac:dyDescent="0.2">
      <c r="G283" s="172"/>
    </row>
    <row r="284" spans="7:7" x14ac:dyDescent="0.2">
      <c r="G284" s="172"/>
    </row>
    <row r="285" spans="7:7" x14ac:dyDescent="0.2">
      <c r="G285" s="172"/>
    </row>
    <row r="286" spans="7:7" x14ac:dyDescent="0.2">
      <c r="G286" s="172"/>
    </row>
    <row r="287" spans="7:7" x14ac:dyDescent="0.2">
      <c r="G287" s="172"/>
    </row>
    <row r="288" spans="7:7" x14ac:dyDescent="0.2">
      <c r="G288" s="172"/>
    </row>
    <row r="289" spans="7:7" x14ac:dyDescent="0.2">
      <c r="G289" s="172"/>
    </row>
    <row r="290" spans="7:7" x14ac:dyDescent="0.2">
      <c r="G290" s="172"/>
    </row>
    <row r="291" spans="7:7" x14ac:dyDescent="0.2">
      <c r="G291" s="172"/>
    </row>
    <row r="292" spans="7:7" x14ac:dyDescent="0.2">
      <c r="G292" s="172"/>
    </row>
    <row r="293" spans="7:7" x14ac:dyDescent="0.2">
      <c r="G293" s="172"/>
    </row>
    <row r="294" spans="7:7" x14ac:dyDescent="0.2">
      <c r="G294" s="172"/>
    </row>
    <row r="295" spans="7:7" x14ac:dyDescent="0.2">
      <c r="G295" s="172"/>
    </row>
    <row r="296" spans="7:7" x14ac:dyDescent="0.2">
      <c r="G296" s="172"/>
    </row>
    <row r="297" spans="7:7" x14ac:dyDescent="0.2">
      <c r="G297" s="172"/>
    </row>
    <row r="298" spans="7:7" x14ac:dyDescent="0.2">
      <c r="G298" s="172"/>
    </row>
    <row r="299" spans="7:7" x14ac:dyDescent="0.2">
      <c r="G299" s="172"/>
    </row>
    <row r="300" spans="7:7" x14ac:dyDescent="0.2">
      <c r="G300" s="172"/>
    </row>
    <row r="301" spans="7:7" x14ac:dyDescent="0.2">
      <c r="G301" s="172"/>
    </row>
    <row r="302" spans="7:7" x14ac:dyDescent="0.2">
      <c r="G302" s="172"/>
    </row>
    <row r="303" spans="7:7" x14ac:dyDescent="0.2">
      <c r="G303" s="172"/>
    </row>
    <row r="304" spans="7:7" x14ac:dyDescent="0.2">
      <c r="G304" s="172"/>
    </row>
    <row r="305" spans="7:7" x14ac:dyDescent="0.2">
      <c r="G305" s="172"/>
    </row>
    <row r="306" spans="7:7" x14ac:dyDescent="0.2">
      <c r="G306" s="172"/>
    </row>
    <row r="307" spans="7:7" x14ac:dyDescent="0.2">
      <c r="G307" s="172"/>
    </row>
    <row r="308" spans="7:7" x14ac:dyDescent="0.2">
      <c r="G308" s="172"/>
    </row>
    <row r="309" spans="7:7" x14ac:dyDescent="0.2">
      <c r="G309" s="172"/>
    </row>
    <row r="310" spans="7:7" x14ac:dyDescent="0.2">
      <c r="G310" s="172"/>
    </row>
    <row r="311" spans="7:7" x14ac:dyDescent="0.2">
      <c r="G311" s="172"/>
    </row>
    <row r="312" spans="7:7" x14ac:dyDescent="0.2">
      <c r="G312" s="172"/>
    </row>
    <row r="313" spans="7:7" x14ac:dyDescent="0.2">
      <c r="G313" s="172"/>
    </row>
    <row r="314" spans="7:7" x14ac:dyDescent="0.2">
      <c r="G314" s="172"/>
    </row>
    <row r="315" spans="7:7" x14ac:dyDescent="0.2">
      <c r="G315" s="172"/>
    </row>
    <row r="316" spans="7:7" x14ac:dyDescent="0.2">
      <c r="G316" s="172"/>
    </row>
    <row r="317" spans="7:7" x14ac:dyDescent="0.2">
      <c r="G317" s="172"/>
    </row>
    <row r="318" spans="7:7" x14ac:dyDescent="0.2">
      <c r="G318" s="172"/>
    </row>
    <row r="319" spans="7:7" x14ac:dyDescent="0.2">
      <c r="G319" s="172"/>
    </row>
    <row r="320" spans="7:7" x14ac:dyDescent="0.2">
      <c r="G320" s="172"/>
    </row>
    <row r="321" spans="7:7" x14ac:dyDescent="0.2">
      <c r="G321" s="172"/>
    </row>
    <row r="322" spans="7:7" x14ac:dyDescent="0.2">
      <c r="G322" s="172"/>
    </row>
    <row r="323" spans="7:7" x14ac:dyDescent="0.2">
      <c r="G323" s="172"/>
    </row>
    <row r="324" spans="7:7" x14ac:dyDescent="0.2">
      <c r="G324" s="172"/>
    </row>
    <row r="325" spans="7:7" x14ac:dyDescent="0.2">
      <c r="G325" s="172"/>
    </row>
    <row r="326" spans="7:7" x14ac:dyDescent="0.2">
      <c r="G326" s="172"/>
    </row>
    <row r="327" spans="7:7" x14ac:dyDescent="0.2">
      <c r="G327" s="172"/>
    </row>
    <row r="328" spans="7:7" x14ac:dyDescent="0.2">
      <c r="G328" s="172"/>
    </row>
    <row r="329" spans="7:7" x14ac:dyDescent="0.2">
      <c r="G329" s="172"/>
    </row>
    <row r="330" spans="7:7" x14ac:dyDescent="0.2">
      <c r="G330" s="172"/>
    </row>
    <row r="331" spans="7:7" x14ac:dyDescent="0.2">
      <c r="G331" s="172"/>
    </row>
    <row r="332" spans="7:7" x14ac:dyDescent="0.2">
      <c r="G332" s="172"/>
    </row>
    <row r="333" spans="7:7" x14ac:dyDescent="0.2">
      <c r="G333" s="172"/>
    </row>
    <row r="334" spans="7:7" x14ac:dyDescent="0.2">
      <c r="G334" s="172"/>
    </row>
    <row r="335" spans="7:7" x14ac:dyDescent="0.2">
      <c r="G335" s="172"/>
    </row>
    <row r="336" spans="7:7" x14ac:dyDescent="0.2">
      <c r="G336" s="172"/>
    </row>
    <row r="337" spans="7:7" x14ac:dyDescent="0.2">
      <c r="G337" s="172"/>
    </row>
    <row r="338" spans="7:7" x14ac:dyDescent="0.2">
      <c r="G338" s="172"/>
    </row>
    <row r="339" spans="7:7" x14ac:dyDescent="0.2">
      <c r="G339" s="172"/>
    </row>
    <row r="340" spans="7:7" x14ac:dyDescent="0.2">
      <c r="G340" s="172"/>
    </row>
    <row r="341" spans="7:7" x14ac:dyDescent="0.2">
      <c r="G341" s="172"/>
    </row>
    <row r="342" spans="7:7" x14ac:dyDescent="0.2">
      <c r="G342" s="172"/>
    </row>
    <row r="343" spans="7:7" x14ac:dyDescent="0.2">
      <c r="G343" s="172"/>
    </row>
    <row r="344" spans="7:7" x14ac:dyDescent="0.2">
      <c r="G344" s="172"/>
    </row>
    <row r="345" spans="7:7" x14ac:dyDescent="0.2">
      <c r="G345" s="172"/>
    </row>
    <row r="346" spans="7:7" x14ac:dyDescent="0.2">
      <c r="G346" s="172"/>
    </row>
    <row r="347" spans="7:7" x14ac:dyDescent="0.2">
      <c r="G347" s="172"/>
    </row>
    <row r="348" spans="7:7" x14ac:dyDescent="0.2">
      <c r="G348" s="172"/>
    </row>
    <row r="349" spans="7:7" x14ac:dyDescent="0.2">
      <c r="G349" s="172"/>
    </row>
    <row r="350" spans="7:7" x14ac:dyDescent="0.2">
      <c r="G350" s="172"/>
    </row>
    <row r="351" spans="7:7" x14ac:dyDescent="0.2">
      <c r="G351" s="172"/>
    </row>
    <row r="352" spans="7:7" x14ac:dyDescent="0.2">
      <c r="G352" s="172"/>
    </row>
    <row r="353" spans="7:7" x14ac:dyDescent="0.2">
      <c r="G353" s="172"/>
    </row>
    <row r="354" spans="7:7" x14ac:dyDescent="0.2">
      <c r="G354" s="172"/>
    </row>
    <row r="355" spans="7:7" x14ac:dyDescent="0.2">
      <c r="G355" s="172"/>
    </row>
    <row r="356" spans="7:7" x14ac:dyDescent="0.2">
      <c r="G356" s="172"/>
    </row>
    <row r="357" spans="7:7" x14ac:dyDescent="0.2">
      <c r="G357" s="172"/>
    </row>
    <row r="358" spans="7:7" x14ac:dyDescent="0.2">
      <c r="G358" s="172"/>
    </row>
    <row r="359" spans="7:7" x14ac:dyDescent="0.2">
      <c r="G359" s="172"/>
    </row>
    <row r="360" spans="7:7" x14ac:dyDescent="0.2">
      <c r="G360" s="172"/>
    </row>
    <row r="361" spans="7:7" x14ac:dyDescent="0.2">
      <c r="G361" s="172"/>
    </row>
    <row r="362" spans="7:7" x14ac:dyDescent="0.2">
      <c r="G362" s="172"/>
    </row>
    <row r="363" spans="7:7" x14ac:dyDescent="0.2">
      <c r="G363" s="172"/>
    </row>
    <row r="364" spans="7:7" x14ac:dyDescent="0.2">
      <c r="G364" s="172"/>
    </row>
    <row r="365" spans="7:7" x14ac:dyDescent="0.2">
      <c r="G365" s="172"/>
    </row>
    <row r="366" spans="7:7" x14ac:dyDescent="0.2">
      <c r="G366" s="172"/>
    </row>
    <row r="367" spans="7:7" x14ac:dyDescent="0.2">
      <c r="G367" s="172"/>
    </row>
    <row r="368" spans="7:7" x14ac:dyDescent="0.2">
      <c r="G368" s="172"/>
    </row>
    <row r="369" spans="7:7" x14ac:dyDescent="0.2">
      <c r="G369" s="172"/>
    </row>
    <row r="370" spans="7:7" x14ac:dyDescent="0.2">
      <c r="G370" s="172"/>
    </row>
    <row r="371" spans="7:7" x14ac:dyDescent="0.2">
      <c r="G371" s="172"/>
    </row>
    <row r="372" spans="7:7" x14ac:dyDescent="0.2">
      <c r="G372" s="172"/>
    </row>
    <row r="373" spans="7:7" x14ac:dyDescent="0.2">
      <c r="G373" s="172"/>
    </row>
    <row r="374" spans="7:7" x14ac:dyDescent="0.2">
      <c r="G374" s="172"/>
    </row>
    <row r="375" spans="7:7" x14ac:dyDescent="0.2">
      <c r="G375" s="172"/>
    </row>
    <row r="376" spans="7:7" x14ac:dyDescent="0.2">
      <c r="G376" s="172"/>
    </row>
    <row r="377" spans="7:7" x14ac:dyDescent="0.2">
      <c r="G377" s="172"/>
    </row>
    <row r="378" spans="7:7" x14ac:dyDescent="0.2">
      <c r="G378" s="172"/>
    </row>
    <row r="379" spans="7:7" x14ac:dyDescent="0.2">
      <c r="G379" s="172"/>
    </row>
    <row r="380" spans="7:7" x14ac:dyDescent="0.2">
      <c r="G380" s="172"/>
    </row>
    <row r="381" spans="7:7" x14ac:dyDescent="0.2">
      <c r="G381" s="172"/>
    </row>
    <row r="382" spans="7:7" x14ac:dyDescent="0.2">
      <c r="G382" s="172"/>
    </row>
    <row r="383" spans="7:7" x14ac:dyDescent="0.2">
      <c r="G383" s="172"/>
    </row>
    <row r="384" spans="7:7" x14ac:dyDescent="0.2">
      <c r="G384" s="172"/>
    </row>
    <row r="385" spans="7:7" x14ac:dyDescent="0.2">
      <c r="G385" s="172"/>
    </row>
    <row r="386" spans="7:7" x14ac:dyDescent="0.2">
      <c r="G386" s="172"/>
    </row>
    <row r="387" spans="7:7" x14ac:dyDescent="0.2">
      <c r="G387" s="172"/>
    </row>
    <row r="388" spans="7:7" x14ac:dyDescent="0.2">
      <c r="G388" s="172"/>
    </row>
    <row r="389" spans="7:7" x14ac:dyDescent="0.2">
      <c r="G389" s="172"/>
    </row>
    <row r="390" spans="7:7" x14ac:dyDescent="0.2">
      <c r="G390" s="172"/>
    </row>
    <row r="391" spans="7:7" x14ac:dyDescent="0.2">
      <c r="G391" s="172"/>
    </row>
    <row r="392" spans="7:7" x14ac:dyDescent="0.2">
      <c r="G392" s="172"/>
    </row>
    <row r="393" spans="7:7" x14ac:dyDescent="0.2">
      <c r="G393" s="172"/>
    </row>
    <row r="394" spans="7:7" x14ac:dyDescent="0.2">
      <c r="G394" s="172"/>
    </row>
    <row r="395" spans="7:7" x14ac:dyDescent="0.2">
      <c r="G395" s="172"/>
    </row>
    <row r="396" spans="7:7" x14ac:dyDescent="0.2">
      <c r="G396" s="172"/>
    </row>
    <row r="397" spans="7:7" x14ac:dyDescent="0.2">
      <c r="G397" s="172"/>
    </row>
    <row r="398" spans="7:7" x14ac:dyDescent="0.2">
      <c r="G398" s="172"/>
    </row>
    <row r="399" spans="7:7" x14ac:dyDescent="0.2">
      <c r="G399" s="172"/>
    </row>
    <row r="400" spans="7:7" x14ac:dyDescent="0.2">
      <c r="G400" s="172"/>
    </row>
    <row r="401" spans="7:7" x14ac:dyDescent="0.2">
      <c r="G401" s="172"/>
    </row>
    <row r="402" spans="7:7" x14ac:dyDescent="0.2">
      <c r="G402" s="172"/>
    </row>
    <row r="403" spans="7:7" x14ac:dyDescent="0.2">
      <c r="G403" s="172"/>
    </row>
    <row r="404" spans="7:7" x14ac:dyDescent="0.2">
      <c r="G404" s="172"/>
    </row>
    <row r="405" spans="7:7" x14ac:dyDescent="0.2">
      <c r="G405" s="172"/>
    </row>
    <row r="406" spans="7:7" x14ac:dyDescent="0.2">
      <c r="G406" s="172"/>
    </row>
    <row r="407" spans="7:7" x14ac:dyDescent="0.2">
      <c r="G407" s="172"/>
    </row>
    <row r="408" spans="7:7" x14ac:dyDescent="0.2">
      <c r="G408" s="172"/>
    </row>
    <row r="409" spans="7:7" x14ac:dyDescent="0.2">
      <c r="G409" s="172"/>
    </row>
    <row r="410" spans="7:7" x14ac:dyDescent="0.2">
      <c r="G410" s="172"/>
    </row>
    <row r="411" spans="7:7" x14ac:dyDescent="0.2">
      <c r="G411" s="172"/>
    </row>
    <row r="412" spans="7:7" x14ac:dyDescent="0.2">
      <c r="G412" s="172"/>
    </row>
    <row r="413" spans="7:7" x14ac:dyDescent="0.2">
      <c r="G413" s="172"/>
    </row>
    <row r="414" spans="7:7" x14ac:dyDescent="0.2">
      <c r="G414" s="172"/>
    </row>
    <row r="415" spans="7:7" x14ac:dyDescent="0.2">
      <c r="G415" s="172"/>
    </row>
    <row r="416" spans="7:7" x14ac:dyDescent="0.2">
      <c r="G416" s="172"/>
    </row>
    <row r="417" spans="7:7" x14ac:dyDescent="0.2">
      <c r="G417" s="172"/>
    </row>
    <row r="418" spans="7:7" x14ac:dyDescent="0.2">
      <c r="G418" s="172"/>
    </row>
    <row r="419" spans="7:7" x14ac:dyDescent="0.2">
      <c r="G419" s="172"/>
    </row>
    <row r="420" spans="7:7" x14ac:dyDescent="0.2">
      <c r="G420" s="172"/>
    </row>
    <row r="421" spans="7:7" x14ac:dyDescent="0.2">
      <c r="G421" s="172"/>
    </row>
    <row r="422" spans="7:7" x14ac:dyDescent="0.2">
      <c r="G422" s="172"/>
    </row>
    <row r="423" spans="7:7" x14ac:dyDescent="0.2">
      <c r="G423" s="172"/>
    </row>
    <row r="424" spans="7:7" x14ac:dyDescent="0.2">
      <c r="G424" s="172"/>
    </row>
    <row r="425" spans="7:7" x14ac:dyDescent="0.2">
      <c r="G425" s="172"/>
    </row>
    <row r="426" spans="7:7" x14ac:dyDescent="0.2">
      <c r="G426" s="172"/>
    </row>
    <row r="427" spans="7:7" x14ac:dyDescent="0.2">
      <c r="G427" s="172"/>
    </row>
    <row r="428" spans="7:7" x14ac:dyDescent="0.2">
      <c r="G428" s="172"/>
    </row>
    <row r="429" spans="7:7" x14ac:dyDescent="0.2">
      <c r="G429" s="172"/>
    </row>
    <row r="430" spans="7:7" x14ac:dyDescent="0.2">
      <c r="G430" s="172"/>
    </row>
    <row r="431" spans="7:7" x14ac:dyDescent="0.2">
      <c r="G431" s="172"/>
    </row>
    <row r="432" spans="7:7" x14ac:dyDescent="0.2">
      <c r="G432" s="172"/>
    </row>
    <row r="433" spans="7:7" x14ac:dyDescent="0.2">
      <c r="G433" s="172"/>
    </row>
    <row r="434" spans="7:7" x14ac:dyDescent="0.2">
      <c r="G434" s="172"/>
    </row>
    <row r="435" spans="7:7" x14ac:dyDescent="0.2">
      <c r="G435" s="172"/>
    </row>
    <row r="436" spans="7:7" x14ac:dyDescent="0.2">
      <c r="G436" s="172"/>
    </row>
    <row r="437" spans="7:7" x14ac:dyDescent="0.2">
      <c r="G437" s="172"/>
    </row>
    <row r="438" spans="7:7" x14ac:dyDescent="0.2">
      <c r="G438" s="172"/>
    </row>
    <row r="439" spans="7:7" x14ac:dyDescent="0.2">
      <c r="G439" s="172"/>
    </row>
    <row r="440" spans="7:7" x14ac:dyDescent="0.2">
      <c r="G440" s="172"/>
    </row>
    <row r="441" spans="7:7" x14ac:dyDescent="0.2">
      <c r="G441" s="172"/>
    </row>
    <row r="442" spans="7:7" x14ac:dyDescent="0.2">
      <c r="G442" s="172"/>
    </row>
    <row r="443" spans="7:7" x14ac:dyDescent="0.2">
      <c r="G443" s="172"/>
    </row>
    <row r="444" spans="7:7" x14ac:dyDescent="0.2">
      <c r="G444" s="172"/>
    </row>
    <row r="445" spans="7:7" x14ac:dyDescent="0.2">
      <c r="G445" s="172"/>
    </row>
    <row r="446" spans="7:7" x14ac:dyDescent="0.2">
      <c r="G446" s="172"/>
    </row>
    <row r="447" spans="7:7" x14ac:dyDescent="0.2">
      <c r="G447" s="172"/>
    </row>
    <row r="448" spans="7:7" x14ac:dyDescent="0.2">
      <c r="G448" s="172"/>
    </row>
    <row r="449" spans="7:7" x14ac:dyDescent="0.2">
      <c r="G449" s="172"/>
    </row>
    <row r="450" spans="7:7" x14ac:dyDescent="0.2">
      <c r="G450" s="172"/>
    </row>
    <row r="451" spans="7:7" x14ac:dyDescent="0.2">
      <c r="G451" s="172"/>
    </row>
    <row r="452" spans="7:7" x14ac:dyDescent="0.2">
      <c r="G452" s="172"/>
    </row>
    <row r="453" spans="7:7" x14ac:dyDescent="0.2">
      <c r="G453" s="172"/>
    </row>
    <row r="454" spans="7:7" x14ac:dyDescent="0.2">
      <c r="G454" s="172"/>
    </row>
    <row r="455" spans="7:7" x14ac:dyDescent="0.2">
      <c r="G455" s="172"/>
    </row>
    <row r="456" spans="7:7" x14ac:dyDescent="0.2">
      <c r="G456" s="172"/>
    </row>
    <row r="457" spans="7:7" x14ac:dyDescent="0.2">
      <c r="G457" s="172"/>
    </row>
    <row r="458" spans="7:7" x14ac:dyDescent="0.2">
      <c r="G458" s="172"/>
    </row>
    <row r="459" spans="7:7" x14ac:dyDescent="0.2">
      <c r="G459" s="172"/>
    </row>
    <row r="460" spans="7:7" x14ac:dyDescent="0.2">
      <c r="G460" s="172"/>
    </row>
    <row r="461" spans="7:7" x14ac:dyDescent="0.2">
      <c r="G461" s="172"/>
    </row>
  </sheetData>
  <sheetProtection password="C453" sheet="1" objects="1" scenarios="1"/>
  <sortState ref="A3:H139">
    <sortCondition ref="A3:A139"/>
    <sortCondition ref="B3:B139"/>
  </sortState>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9"/>
  <sheetViews>
    <sheetView showZeros="0" workbookViewId="0">
      <pane ySplit="3" topLeftCell="A4" activePane="bottomLeft" state="frozen"/>
      <selection pane="bottomLeft" activeCell="B4" sqref="B4"/>
    </sheetView>
  </sheetViews>
  <sheetFormatPr defaultColWidth="8.75" defaultRowHeight="12.75" x14ac:dyDescent="0.2"/>
  <cols>
    <col min="1" max="1" width="45.125" style="65" customWidth="1"/>
    <col min="2" max="2" width="42.75" style="108" bestFit="1" customWidth="1"/>
    <col min="3" max="3" width="51.5" style="65" customWidth="1"/>
    <col min="4" max="4" width="26.625" style="108" bestFit="1" customWidth="1"/>
    <col min="5" max="5" width="9" style="65"/>
    <col min="6" max="6" width="13.5" style="65" hidden="1" customWidth="1"/>
    <col min="7" max="7" width="13.375" style="65" hidden="1" customWidth="1"/>
    <col min="8" max="11" width="9" style="65" hidden="1" customWidth="1"/>
    <col min="12" max="16384" width="8.75" style="65"/>
  </cols>
  <sheetData>
    <row r="1" spans="1:11" ht="30" customHeight="1" x14ac:dyDescent="0.2">
      <c r="A1" s="330" t="str">
        <f>IF(Declaration!$D$3="English",A104,IF(Declaration!$D$3="中文 Chinese",B104,IF(Declaration!$D$3="日本語 Japanese",C104,IF(Declaration!$D$3="한국어 Korean",D104,IF(Declaration!$D$3="Français",E104,IF(Declaration!$D$3="Português",F104,IF(Declaration!$D$3="Deutsch",G104,IF(Declaration!$D$3="Español",H104,IF(Declaration!$D$3="italiano",I104)))))))))</f>
        <v>To ensure all required fields have been populated before submitting to your customers review form for any line items highlighted in red</v>
      </c>
      <c r="B1" s="330"/>
      <c r="C1" s="330"/>
      <c r="D1" s="96" t="str">
        <f>IF(Declaration!$D$3="English",A105,IF(Declaration!$D$3="中文 Chinese",B105,IF(Declaration!$D$3="日本語 Japanese",C105,IF(Declaration!$D$3="한국어 Korean",D105,IF(Declaration!$D$3="Français",E105,IF(Declaration!$D$3="Português",F105,IF(Declaration!$D$3="Deutsch",G105,IF(Declaration!$D$3="Español",H105))))))))</f>
        <v>Required fields remaining to be completed</v>
      </c>
    </row>
    <row r="2" spans="1:11" ht="14.25" x14ac:dyDescent="0.2">
      <c r="A2" s="97" t="s">
        <v>680</v>
      </c>
      <c r="B2" s="180" t="str">
        <f>IF(Declaration!N27&gt;0,"Click here to return to Smelter List","")</f>
        <v>Click here to return to Smelter List</v>
      </c>
      <c r="C2" s="97" t="str">
        <f>IF(Declaration!D9=Declaration!B129,"Click here to return to Product List","")</f>
        <v/>
      </c>
      <c r="D2" s="98">
        <f>F56-F52</f>
        <v>0</v>
      </c>
      <c r="F2" s="99" t="s">
        <v>685</v>
      </c>
      <c r="G2" s="99" t="s">
        <v>685</v>
      </c>
      <c r="H2" s="99" t="s">
        <v>685</v>
      </c>
      <c r="I2" s="99" t="s">
        <v>685</v>
      </c>
      <c r="J2" s="99" t="s">
        <v>685</v>
      </c>
      <c r="K2" s="99" t="s">
        <v>685</v>
      </c>
    </row>
    <row r="3" spans="1:11" x14ac:dyDescent="0.2">
      <c r="A3" s="81" t="str">
        <f>IF(Declaration!$D$3="English",A106,IF(Declaration!$D$3="中文 Chinese",B106,IF(Declaration!$D$3="日本語 Japanese",C106,IF(Declaration!$D$3="한국어 Korean",D106,IF(Declaration!$D$3="Français",E106,IF(Declaration!$D$3="Português",F106,IF(Declaration!$D$3="Deutsch",G106,IF(Declaration!$D$3="Español",H106,IF(Declaration!$D$3="italiano",I106)))))))))</f>
        <v>Required Fields</v>
      </c>
      <c r="B3" s="100" t="str">
        <f>IF(Declaration!$D$3="English",A107,IF(Declaration!$D$3="中文 Chinese",B107,IF(Declaration!$D$3="日本語 Japanese",C107,IF(Declaration!$D$3="한국어 Korean",D107,IF(Declaration!$D$3="Français",E107,IF(Declaration!$D$3="Português",F107,IF(Declaration!$D$3="Deutsch",G107,IF(Declaration!$D$3="Español",H107,IF(Declaration!$D$3="italiano",I107)))))))))</f>
        <v>Answer provided</v>
      </c>
      <c r="C3" s="81" t="str">
        <f>IF(Declaration!$D$3="English",A108,IF(Declaration!$D$3="中文 Chinese",B108,IF(Declaration!$D$3="日本語 Japanese",C108,IF(Declaration!$D$3="한국어 Korean",D108,IF(Declaration!$D$3="Français",E108,IF(Declaration!$D$3="Português",F108,IF(Declaration!$D$3="Deutsch",G108,IF(Declaration!$D$3="Español",H108,IF(Declaration!$D$3="italiano",I108)))))))))</f>
        <v>Notes</v>
      </c>
      <c r="D3" s="234" t="str">
        <f>IF(Declaration!$D$3="English",A109,IF(Declaration!$D$3="中文 Chinese",B109,IF(Declaration!$D$3="日本語 Japanese",C109,IF(Declaration!$D$3="한국어 Korean",D109,IF(Declaration!$D$3="Français",E109,IF(Declaration!$D$3="Português",F109,IF(Declaration!$D$3="Deutsch",G109,IF(Declaration!$D$3="Español",H109,IF(Declaration!$D$3="italiano",I109)))))))))</f>
        <v>Hyperlink to source</v>
      </c>
      <c r="F3" s="99" t="s">
        <v>681</v>
      </c>
    </row>
    <row r="4" spans="1:11" x14ac:dyDescent="0.2">
      <c r="A4" s="101" t="str">
        <f>Declaration!B8</f>
        <v>Company Name (*):</v>
      </c>
      <c r="B4" s="102" t="str">
        <f>Declaration!D8</f>
        <v>Green Status Pro</v>
      </c>
      <c r="C4" s="102" t="str">
        <f>IF(Declaration!D8="","Must provide your company name on the declaration tab cell D7","Completed")</f>
        <v>Completed</v>
      </c>
      <c r="D4" s="103" t="str">
        <f>IF(C4="Completed","","Click here to enter Company Name")</f>
        <v/>
      </c>
      <c r="F4" s="65">
        <f>IF(C4="Completed",1,0)</f>
        <v>1</v>
      </c>
    </row>
    <row r="5" spans="1:11" x14ac:dyDescent="0.2">
      <c r="A5" s="101" t="str">
        <f>Declaration!B9</f>
        <v>Declaration Scope (*):</v>
      </c>
      <c r="B5" s="102" t="str">
        <f>Declaration!D9</f>
        <v>A. Company Level</v>
      </c>
      <c r="C5" s="102" t="str">
        <f>IF(Declaration!D9="","Must determine the scope of declaration on the declaration tab cell D8","Completed")</f>
        <v>Completed</v>
      </c>
      <c r="D5" s="103" t="str">
        <f>IF(C5="Completed","","Click here to enter Declaration Scope")</f>
        <v/>
      </c>
      <c r="F5" s="65">
        <f t="shared" ref="F5:F50" si="0">IF(C5="Completed",1,0)</f>
        <v>1</v>
      </c>
    </row>
    <row r="6" spans="1:11" ht="25.5" x14ac:dyDescent="0.2">
      <c r="A6" s="102" t="str">
        <f>Declaration!B10</f>
        <v>Description of Scope:</v>
      </c>
      <c r="B6" s="102">
        <f>Declaration!D10</f>
        <v>0</v>
      </c>
      <c r="C6" s="102" t="str">
        <f>IF(G6=1,"Completed","Must provide Description of Scope on Declaration tab cell D9")</f>
        <v>Must provide Description of Scope on Declaration tab cell D9</v>
      </c>
      <c r="D6" s="103" t="str">
        <f>IF(A6="Description of Scope:","",IF(B5="D. Part/Product Level","",IF(C6="Completed","","Click here to provide a Description of Scope")))</f>
        <v/>
      </c>
      <c r="F6" s="65">
        <f t="shared" si="0"/>
        <v>0</v>
      </c>
      <c r="G6" s="99">
        <f>IF(Declaration!D10&lt;&gt;0,1,0)</f>
        <v>0</v>
      </c>
      <c r="H6" s="65">
        <f>Declaration!N12</f>
        <v>0</v>
      </c>
    </row>
    <row r="7" spans="1:11" x14ac:dyDescent="0.2">
      <c r="A7" s="101" t="str">
        <f>Declaration!B14</f>
        <v>Authorized Company Representative Name (*):</v>
      </c>
      <c r="B7" s="102" t="str">
        <f>Declaration!D14</f>
        <v>100 F Street, NE, Washington, DC 20549</v>
      </c>
      <c r="C7" s="102" t="str">
        <f>IF(Declaration!D14="","Must provide Authorized Company Representative contact name in Declaration tab cell D12","Completed")</f>
        <v>Completed</v>
      </c>
      <c r="D7" s="103" t="str">
        <f>IF(C7="Completed","","Click here to enter an Authorized Company Representative's name")</f>
        <v/>
      </c>
      <c r="E7" s="99"/>
      <c r="F7" s="65">
        <f t="shared" si="0"/>
        <v>1</v>
      </c>
    </row>
    <row r="8" spans="1:11" x14ac:dyDescent="0.2">
      <c r="A8" s="101" t="str">
        <f>Declaration!B16</f>
        <v>Representative Email (*):</v>
      </c>
      <c r="B8" s="102" t="str">
        <f>Declaration!D16</f>
        <v>leo.denevi@greenstatuspro.com</v>
      </c>
      <c r="C8" s="104" t="str">
        <f>IF(Declaration!D16="","Must provide an email for Authorized Company Representative on Declaration tab cell D14","Completed")</f>
        <v>Completed</v>
      </c>
      <c r="D8" s="103" t="str">
        <f>IF(C8="Completed","","Click here to enter Representative's email")</f>
        <v/>
      </c>
      <c r="F8" s="65">
        <f t="shared" si="0"/>
        <v>1</v>
      </c>
    </row>
    <row r="9" spans="1:11" x14ac:dyDescent="0.2">
      <c r="A9" s="101" t="str">
        <f>Declaration!B18</f>
        <v>Date of Completion (*):</v>
      </c>
      <c r="B9" s="116">
        <f>Declaration!D18</f>
        <v>40328</v>
      </c>
      <c r="C9" s="102" t="str">
        <f>IF(Declaration!D18="","Must provide date the form was completed on Declaration tab cell D16","Completed")</f>
        <v>Completed</v>
      </c>
      <c r="D9" s="103" t="str">
        <f>IF(C9="Completed","","Click here to enter Date of Completion")</f>
        <v/>
      </c>
      <c r="F9" s="65">
        <f t="shared" si="0"/>
        <v>1</v>
      </c>
    </row>
    <row r="10" spans="1:11" ht="63.75" x14ac:dyDescent="0.2">
      <c r="A10" s="105" t="str">
        <f>Declaration!B21</f>
        <v>1) Are any of the following metals necessary to the functionality or production of your company's products that it manufactures or contracts to manufacture? If no for all metals, you are done with this survey. (*)</v>
      </c>
      <c r="B10" s="106"/>
      <c r="C10" s="106"/>
      <c r="D10" s="106"/>
      <c r="G10" s="65">
        <f>IF(B11="No",1,0)</f>
        <v>0</v>
      </c>
    </row>
    <row r="11" spans="1:11" x14ac:dyDescent="0.2">
      <c r="A11" s="107" t="str">
        <f>Declaration!B22</f>
        <v>Tantalum (Ta) (*)</v>
      </c>
      <c r="B11" s="102" t="str">
        <f>Declaration!D22</f>
        <v>Yes</v>
      </c>
      <c r="C11" s="102" t="str">
        <f>IF(Declaration!D22="","Must declare if Tantalum is in use within the scope of products declared within this survey response on the Declaration tab cell D19","Completed")</f>
        <v>Completed</v>
      </c>
      <c r="D11" s="103" t="str">
        <f>IF(C11="Completed","","Click here to answer question 1 for Tantalum")</f>
        <v/>
      </c>
      <c r="F11" s="65">
        <f t="shared" si="0"/>
        <v>1</v>
      </c>
      <c r="G11" s="65">
        <f>IF(B12="No",1,0)</f>
        <v>0</v>
      </c>
    </row>
    <row r="12" spans="1:11" x14ac:dyDescent="0.2">
      <c r="A12" s="107" t="str">
        <f>Declaration!B23</f>
        <v>Tin (Sn) (*)</v>
      </c>
      <c r="B12" s="102" t="str">
        <f>Declaration!D23</f>
        <v>Yes</v>
      </c>
      <c r="C12" s="102" t="str">
        <f>IF(Declaration!D23="","Must declare if Tin is in use within the scope of products declared within this survey response on the Declaration tab cell D20","Completed")</f>
        <v>Completed</v>
      </c>
      <c r="D12" s="103" t="str">
        <f>IF(C12="Completed","","Click here to answer question 1 for Tin")</f>
        <v/>
      </c>
      <c r="F12" s="65">
        <f t="shared" si="0"/>
        <v>1</v>
      </c>
      <c r="G12" s="65">
        <f t="shared" ref="G12:G13" si="1">IF(B13="No",1,0)</f>
        <v>0</v>
      </c>
    </row>
    <row r="13" spans="1:11" x14ac:dyDescent="0.2">
      <c r="A13" s="107" t="str">
        <f>Declaration!B24</f>
        <v>Gold (Au) (*)</v>
      </c>
      <c r="B13" s="102" t="str">
        <f>Declaration!D24</f>
        <v>Yes</v>
      </c>
      <c r="C13" s="102" t="str">
        <f>IF(Declaration!D24="","Must declare if Gold is in use within the scope of products declared within this survey response on the Declaration tab cell D21","Completed")</f>
        <v>Completed</v>
      </c>
      <c r="D13" s="103" t="str">
        <f>IF(C13="Completed","","Click here to answer question 1 for Gold")</f>
        <v/>
      </c>
      <c r="F13" s="65">
        <f t="shared" si="0"/>
        <v>1</v>
      </c>
      <c r="G13" s="65">
        <f t="shared" si="1"/>
        <v>0</v>
      </c>
    </row>
    <row r="14" spans="1:11" x14ac:dyDescent="0.2">
      <c r="A14" s="107" t="str">
        <f>Declaration!B25</f>
        <v>Tungsten (W) (*)</v>
      </c>
      <c r="B14" s="102" t="str">
        <f>Declaration!D25</f>
        <v>Yes</v>
      </c>
      <c r="C14" s="102" t="str">
        <f>IF(Declaration!D25="","Must declare if Tungsten is in use within the scope of products declared within this survey response on the Declaration tab cell D22","Completed")</f>
        <v>Completed</v>
      </c>
      <c r="D14" s="103" t="str">
        <f>IF(C14="Completed","","Click here to answer question 1 for Tungsten")</f>
        <v/>
      </c>
      <c r="F14" s="65">
        <f t="shared" si="0"/>
        <v>1</v>
      </c>
      <c r="G14" s="65">
        <f>SUM(G10:G13)</f>
        <v>0</v>
      </c>
    </row>
    <row r="15" spans="1:11" ht="51" x14ac:dyDescent="0.2">
      <c r="A15" s="105" t="str">
        <f>Declaration!B27</f>
        <v>2) Do the following metals (necessary to the functionality or production of your company's products) originate from the DRC or an adjoining country? (*)</v>
      </c>
      <c r="B15" s="106"/>
      <c r="C15" s="106"/>
      <c r="D15" s="106"/>
    </row>
    <row r="16" spans="1:11" x14ac:dyDescent="0.2">
      <c r="A16" s="107" t="str">
        <f>Declaration!B28</f>
        <v>Tantalum (Ta) (*)</v>
      </c>
      <c r="B16" s="102" t="str">
        <f>Declaration!D28</f>
        <v>Yes</v>
      </c>
      <c r="C16" s="102" t="str">
        <f>IF(Declaration!D28="","Declare if Tantalum used within the scope of products declared within this survey response originated from the DRC or an adjoining Country on the Declaration tab cell D28","Completed")</f>
        <v>Completed</v>
      </c>
      <c r="D16" s="165" t="str">
        <f>IF(G14=4,"",IF(C16="Completed","","Click here to answer question 2 for Tantalum"))</f>
        <v/>
      </c>
      <c r="F16" s="65">
        <f t="shared" si="0"/>
        <v>1</v>
      </c>
    </row>
    <row r="17" spans="1:6" x14ac:dyDescent="0.2">
      <c r="A17" s="107" t="str">
        <f>Declaration!B29</f>
        <v>Tin (Sn) (*)</v>
      </c>
      <c r="B17" s="102" t="str">
        <f>Declaration!D29</f>
        <v>No</v>
      </c>
      <c r="C17" s="102" t="str">
        <f>IF(Declaration!D29="","Declare if Tin used within the scope of products declared within this survey response originated from the DRC or an adjoining Country on the Declaration tab cell D29","Completed")</f>
        <v>Completed</v>
      </c>
      <c r="D17" s="165" t="str">
        <f>IF(G14=4,"",IF(C17="Completed","","Click here to answer question 2 for Tin"))</f>
        <v/>
      </c>
      <c r="F17" s="65">
        <f t="shared" si="0"/>
        <v>1</v>
      </c>
    </row>
    <row r="18" spans="1:6" x14ac:dyDescent="0.2">
      <c r="A18" s="107" t="str">
        <f>Declaration!B30</f>
        <v>Gold (Au) (*)</v>
      </c>
      <c r="B18" s="102" t="str">
        <f>Declaration!D30</f>
        <v>Uncertain or Unknown</v>
      </c>
      <c r="C18" s="102" t="str">
        <f>IF(Declaration!D30="","Declare if Gold used within the scope of products declared within this survey response originated from the DRC or an adjoining Country on the Declaration tab cell D30","Completed")</f>
        <v>Completed</v>
      </c>
      <c r="D18" s="165" t="str">
        <f>IF(G14=4,"",IF(C18="Completed","","Click here to answer question 2 for Gold"))</f>
        <v/>
      </c>
      <c r="F18" s="65">
        <f t="shared" si="0"/>
        <v>1</v>
      </c>
    </row>
    <row r="19" spans="1:6" x14ac:dyDescent="0.2">
      <c r="A19" s="107" t="str">
        <f>Declaration!B31</f>
        <v>Tungsten (W) (*)</v>
      </c>
      <c r="B19" s="102" t="str">
        <f>Declaration!D31</f>
        <v>No</v>
      </c>
      <c r="C19" s="102" t="str">
        <f>IF(Declaration!D31="","Declare if Tungsten used within the scope of products declared within this survey response originated from the DRC or an adjoining Country on the Declaration tab cell D31","Completed")</f>
        <v>Completed</v>
      </c>
      <c r="D19" s="165" t="str">
        <f>IF(G14=4,"",IF(C19="Completed","","Click here to answer question 2 for Tungsten"))</f>
        <v/>
      </c>
      <c r="F19" s="65">
        <f t="shared" si="0"/>
        <v>1</v>
      </c>
    </row>
    <row r="20" spans="1:6" ht="38.25" x14ac:dyDescent="0.2">
      <c r="A20" s="105" t="str">
        <f>Declaration!B33</f>
        <v>3) Do the following metals (necessary to the functionality or production of your products) come from a recycler or scrap supplier? (*)</v>
      </c>
      <c r="B20" s="106"/>
      <c r="C20" s="106"/>
      <c r="D20" s="106"/>
    </row>
    <row r="21" spans="1:6" x14ac:dyDescent="0.2">
      <c r="A21" s="107" t="str">
        <f>Declaration!B34</f>
        <v>Tantalum (Ta) (*)</v>
      </c>
      <c r="B21" s="102" t="str">
        <f>Declaration!D34</f>
        <v>No</v>
      </c>
      <c r="C21" s="102" t="str">
        <f>IF(Declaration!D34="","Declare if Tantalum used within the scope of products declared within this survey response originated from a recycled or scrap source on the Declaration tab cell D34","Completed")</f>
        <v>Completed</v>
      </c>
      <c r="D21" s="165" t="str">
        <f>IF(G14=4,"",IF(C21="Completed","","Click here to answer question 3 for Tantalum"))</f>
        <v/>
      </c>
      <c r="F21" s="65">
        <f t="shared" si="0"/>
        <v>1</v>
      </c>
    </row>
    <row r="22" spans="1:6" x14ac:dyDescent="0.2">
      <c r="A22" s="107" t="str">
        <f>Declaration!B35</f>
        <v>Tin (Sn) (*)</v>
      </c>
      <c r="B22" s="102" t="str">
        <f>Declaration!D35</f>
        <v>No</v>
      </c>
      <c r="C22" s="102" t="str">
        <f>IF(Declaration!D35="","Declare if Tin used within the scope of products declared within this survey response originated from a recycled or scrap source on the Declaration tab cell D35","Completed")</f>
        <v>Completed</v>
      </c>
      <c r="D22" s="165" t="str">
        <f>IF(G14=4,"",IF(C22="Completed","","Click here to answer question 3 for Tin"))</f>
        <v/>
      </c>
      <c r="F22" s="65">
        <f t="shared" si="0"/>
        <v>1</v>
      </c>
    </row>
    <row r="23" spans="1:6" x14ac:dyDescent="0.2">
      <c r="A23" s="107" t="str">
        <f>Declaration!B36</f>
        <v>Gold (Au) (*)</v>
      </c>
      <c r="B23" s="102" t="str">
        <f>Declaration!D36</f>
        <v>Uncertain or Unknown</v>
      </c>
      <c r="C23" s="102" t="str">
        <f>IF(Declaration!D36="","Declare if Gold used within the scope of products declared within this survey response originated from a recycled or scrap source on the Declaration tab cell D36","Completed")</f>
        <v>Completed</v>
      </c>
      <c r="D23" s="165" t="str">
        <f>IF(G14=4,"",IF(C23="Completed","","Click here to answer question 3 for Gold"))</f>
        <v/>
      </c>
      <c r="F23" s="65">
        <f t="shared" si="0"/>
        <v>1</v>
      </c>
    </row>
    <row r="24" spans="1:6" x14ac:dyDescent="0.2">
      <c r="A24" s="107" t="str">
        <f>Declaration!B37</f>
        <v>Tungsten (W) (*)</v>
      </c>
      <c r="B24" s="102" t="str">
        <f>Declaration!D37</f>
        <v>No</v>
      </c>
      <c r="C24" s="102" t="str">
        <f>IF(Declaration!D37="","Declare if Tungsten used within the scope of products declared within this survey response originated from a recycled or scrap source on the Declaration tab cell D37","Completed")</f>
        <v>Completed</v>
      </c>
      <c r="D24" s="165" t="str">
        <f>IF(G14=4,"",IF(C24="Completed","","Click here to answer question 3 for Tungsten"))</f>
        <v/>
      </c>
      <c r="F24" s="65">
        <f t="shared" si="0"/>
        <v>1</v>
      </c>
    </row>
    <row r="25" spans="1:6" ht="25.5" x14ac:dyDescent="0.2">
      <c r="A25" s="105" t="str">
        <f>Declaration!B39</f>
        <v>4) Have you received completed Conflict Minerals Reporting Templates from all of your suppliers? (*)</v>
      </c>
      <c r="B25" s="106"/>
      <c r="C25" s="106"/>
      <c r="D25" s="106"/>
    </row>
    <row r="26" spans="1:6" x14ac:dyDescent="0.2">
      <c r="A26" s="107" t="str">
        <f>Declaration!B40</f>
        <v>Tantalum (Ta) (*)</v>
      </c>
      <c r="B26" s="102" t="str">
        <f>Declaration!D40</f>
        <v>Yes</v>
      </c>
      <c r="C26" s="102" t="str">
        <f>IF(Declaration!D40="","Provide % of completeness of supplier's smelter information on Declaration tab cell D40","Completed")</f>
        <v>Completed</v>
      </c>
      <c r="D26" s="103" t="str">
        <f>IF(G14=4,"",IF(C26="Completed","","Click here to answer question 4 for Tantalum"))</f>
        <v/>
      </c>
      <c r="F26" s="65">
        <f t="shared" si="0"/>
        <v>1</v>
      </c>
    </row>
    <row r="27" spans="1:6" x14ac:dyDescent="0.2">
      <c r="A27" s="107" t="str">
        <f>Declaration!B41</f>
        <v>Tin (Sn) (*)</v>
      </c>
      <c r="B27" s="102" t="str">
        <f>Declaration!D41</f>
        <v>No but &gt; 75%</v>
      </c>
      <c r="C27" s="102" t="str">
        <f>IF(Declaration!D41="","Provide % of completeness of supplier's smelter information on Declaration tab cell D41","Completed")</f>
        <v>Completed</v>
      </c>
      <c r="D27" s="103" t="str">
        <f>IF(G14=4,"",IF(C27="Completed","","Click here to answer question 4 for Tin"))</f>
        <v/>
      </c>
      <c r="F27" s="65">
        <f t="shared" si="0"/>
        <v>1</v>
      </c>
    </row>
    <row r="28" spans="1:6" x14ac:dyDescent="0.2">
      <c r="A28" s="107" t="str">
        <f>Declaration!B42</f>
        <v>Gold (Au) (*)</v>
      </c>
      <c r="B28" s="102" t="str">
        <f>Declaration!D42</f>
        <v>Yes</v>
      </c>
      <c r="C28" s="102" t="str">
        <f>IF(Declaration!D42="","Provide % of completeness of supplier's smelter information on Declaration tab cell D42","Completed")</f>
        <v>Completed</v>
      </c>
      <c r="D28" s="103" t="str">
        <f>IF(G14=4,"",IF(C28="Completed","","Click here to answer question 4 for Gold"))</f>
        <v/>
      </c>
      <c r="F28" s="65">
        <f t="shared" si="0"/>
        <v>1</v>
      </c>
    </row>
    <row r="29" spans="1:6" x14ac:dyDescent="0.2">
      <c r="A29" s="107" t="str">
        <f>Declaration!B43</f>
        <v>Tungsten (W) (*)</v>
      </c>
      <c r="B29" s="102" t="str">
        <f>Declaration!D43</f>
        <v>Yes</v>
      </c>
      <c r="C29" s="102" t="str">
        <f>IF(Declaration!D43="","Provide % of completeness of supplier's smelter information on Declaration tab cell D43","Completed")</f>
        <v>Completed</v>
      </c>
      <c r="D29" s="103" t="str">
        <f>IF(G14=4,"",IF(C29="Completed","","Click here to answer question 4 for Tungsten"))</f>
        <v/>
      </c>
      <c r="F29" s="65">
        <f t="shared" si="0"/>
        <v>1</v>
      </c>
    </row>
    <row r="30" spans="1:6" ht="51" x14ac:dyDescent="0.2">
      <c r="A30" s="105" t="str">
        <f>Declaration!B45</f>
        <v>5) For each of the following metals, have you identified all of the smelters your company and its suppliers use to supply the products included within the declaration scope indicated above? (*)</v>
      </c>
      <c r="B30" s="106"/>
      <c r="C30" s="106"/>
      <c r="D30" s="106"/>
    </row>
    <row r="31" spans="1:6" x14ac:dyDescent="0.2">
      <c r="A31" s="107" t="str">
        <f>Declaration!B46</f>
        <v>Tantalum (Ta) (*)</v>
      </c>
      <c r="B31" s="102" t="str">
        <f>Declaration!D46</f>
        <v>Yes all smelters have been provided</v>
      </c>
      <c r="C31" s="102" t="str">
        <f>IF(Declaration!D46="","Declare if all smelter names have been provided in this survey response which fall under the scope of products declared within this survey response on the Declaration tab cell D46","Completed")</f>
        <v>Completed</v>
      </c>
      <c r="D31" s="165" t="str">
        <f>IF(G14=4,"",IF(C31="Completed","","Click here to answer question 5 for Tantalum"))</f>
        <v/>
      </c>
      <c r="F31" s="65">
        <f t="shared" si="0"/>
        <v>1</v>
      </c>
    </row>
    <row r="32" spans="1:6" x14ac:dyDescent="0.2">
      <c r="A32" s="107" t="str">
        <f>Declaration!B47</f>
        <v>Tin (Sn) (*)</v>
      </c>
      <c r="B32" s="102" t="str">
        <f>Declaration!D47</f>
        <v>No</v>
      </c>
      <c r="C32" s="102" t="str">
        <f>IF(Declaration!D47="","Declare if all smelter names have been provided in this survey response which fall under the scope of products declared within this survey response on the Declaration tab cell D47","Completed")</f>
        <v>Completed</v>
      </c>
      <c r="D32" s="165" t="str">
        <f>IF(G14=4,"",IF(C32="Completed","","Click here to answer question 5 for Tin"))</f>
        <v/>
      </c>
      <c r="F32" s="65">
        <f t="shared" si="0"/>
        <v>1</v>
      </c>
    </row>
    <row r="33" spans="1:6" x14ac:dyDescent="0.2">
      <c r="A33" s="107" t="str">
        <f>Declaration!B48</f>
        <v>Gold (Au) (*)</v>
      </c>
      <c r="B33" s="102" t="str">
        <f>Declaration!D48</f>
        <v>Yes all smelters have been provided</v>
      </c>
      <c r="C33" s="102" t="str">
        <f>IF(Declaration!D48="","Declare if all smelter names have been provided in this survey response which fall under the scope of products declared within this survey response on the Declaration tab cell D48","Completed")</f>
        <v>Completed</v>
      </c>
      <c r="D33" s="165" t="str">
        <f>IF(G14=4,"",IF(C33="Completed","","Click here to answer question 5 for Gold"))</f>
        <v/>
      </c>
      <c r="F33" s="65">
        <f t="shared" si="0"/>
        <v>1</v>
      </c>
    </row>
    <row r="34" spans="1:6" x14ac:dyDescent="0.2">
      <c r="A34" s="107" t="str">
        <f>Declaration!B49</f>
        <v>Tungsten (W) (*)</v>
      </c>
      <c r="B34" s="102" t="str">
        <f>Declaration!D49</f>
        <v>Yes all smelters have been provided</v>
      </c>
      <c r="C34" s="102" t="str">
        <f>IF(Declaration!D49="","Declare if all smelter names have been provided in this survey response which fall under the scope of products declared within this survey response on the Declaration tab cell D49","Completed")</f>
        <v>Completed</v>
      </c>
      <c r="D34" s="165" t="str">
        <f>IF(G14=4,"",IF(C34="Completed","","Click here to answer question 5 for Tungsten"))</f>
        <v/>
      </c>
      <c r="F34" s="65">
        <f t="shared" si="0"/>
        <v>1</v>
      </c>
    </row>
    <row r="35" spans="1:6" ht="63.75" x14ac:dyDescent="0.2">
      <c r="A35" s="105" t="str">
        <f>Declaration!B51</f>
        <v>6) Have all of the smelters used by your company and its suppliers been validated as compliant in accordance with the Conflict-Free Smelter (CFS) Program and listed on the Compliant Smelter List for the following metals? (*)</v>
      </c>
      <c r="B35" s="106"/>
      <c r="C35" s="106"/>
      <c r="D35" s="106"/>
    </row>
    <row r="36" spans="1:6" x14ac:dyDescent="0.2">
      <c r="A36" s="107" t="str">
        <f>Declaration!B52</f>
        <v>Tantalum (Ta) (*)</v>
      </c>
      <c r="B36" s="102" t="str">
        <f>Declaration!D52</f>
        <v>Yes</v>
      </c>
      <c r="C36" s="102" t="str">
        <f>IF(Declaration!D52="","Must declare if all smelters your company and its suppliers use for Tantalum are on the Conflict-Free Smelter (CFS) list on Declaration tab cell D52","Completed")</f>
        <v>Completed</v>
      </c>
      <c r="D36" s="182" t="str">
        <f>IF(G14=4,"",IF(C36="Completed","","Click here to answer question 6 for Tantalum"))</f>
        <v/>
      </c>
      <c r="F36" s="65">
        <f t="shared" si="0"/>
        <v>1</v>
      </c>
    </row>
    <row r="37" spans="1:6" x14ac:dyDescent="0.2">
      <c r="A37" s="107" t="str">
        <f>Declaration!B53</f>
        <v>Tin (Sn) (*)</v>
      </c>
      <c r="B37" s="102" t="str">
        <f>Declaration!D53</f>
        <v>Yes</v>
      </c>
      <c r="C37" s="102" t="str">
        <f>IF(Declaration!D53="","Must declare if all smelters your company and its suppliers use for Tin are on the Conflict-Free Smelter (CFS) list on Declaration tab cell D53","Completed")</f>
        <v>Completed</v>
      </c>
      <c r="D37" s="182" t="str">
        <f>IF(G14=4,"",IF(C37="Completed","","Click here to answer question 6 for Tin"))</f>
        <v/>
      </c>
      <c r="F37" s="65">
        <f t="shared" si="0"/>
        <v>1</v>
      </c>
    </row>
    <row r="38" spans="1:6" x14ac:dyDescent="0.2">
      <c r="A38" s="107" t="str">
        <f>Declaration!B54</f>
        <v>Gold (Au) (*)</v>
      </c>
      <c r="B38" s="102" t="str">
        <f>Declaration!D54</f>
        <v>No</v>
      </c>
      <c r="C38" s="102" t="str">
        <f>IF(Declaration!D54="","Must declare if all smelters your company and its suppliers use for Gold are on the Conflict-Free Smelter (CFS) list on Declaration tab cell D54","Completed")</f>
        <v>Completed</v>
      </c>
      <c r="D38" s="182" t="str">
        <f>IF(G14=4,"",IF(C38="Completed","","Click here to answer question 6 for Gold"))</f>
        <v/>
      </c>
      <c r="F38" s="65">
        <f t="shared" si="0"/>
        <v>1</v>
      </c>
    </row>
    <row r="39" spans="1:6" x14ac:dyDescent="0.2">
      <c r="A39" s="107" t="str">
        <f>Declaration!B55</f>
        <v>Tungsten (W) (*)</v>
      </c>
      <c r="B39" s="102" t="str">
        <f>Declaration!D55</f>
        <v>Yes</v>
      </c>
      <c r="C39" s="102" t="str">
        <f>IF(Declaration!D55="","Must declare if all smelters your company and its suppliers use for Tungsten are on the Conflict-Free Smelter (CFS) list on Declaration tab cell D55","Completed")</f>
        <v>Completed</v>
      </c>
      <c r="D39" s="182" t="str">
        <f>IF(G14=4,"",IF(C39="Completed","","Click here to answer question 6 for Tungsten"))</f>
        <v/>
      </c>
      <c r="F39" s="65">
        <f t="shared" si="0"/>
        <v>1</v>
      </c>
    </row>
    <row r="40" spans="1:6" ht="25.5" x14ac:dyDescent="0.2">
      <c r="A40" s="102" t="str">
        <f>Declaration!B59</f>
        <v>A. Do you have a policy in place that includes DRC conflict-free sourcing? (*)</v>
      </c>
      <c r="B40" s="102" t="str">
        <f>Declaration!D59</f>
        <v>Yes</v>
      </c>
      <c r="C40" s="102" t="str">
        <f>IF(Declaration!D59="","Must answer if your company has a DRC Conflict-Free sourcing policy on the Declaration tab cell D50","Completed")</f>
        <v>Completed</v>
      </c>
      <c r="D40" s="103" t="str">
        <f>IF(G14=4,"",IF(C40="Completed","","Click here to document answer on DRC Conflict-Free sourcing policy"))</f>
        <v/>
      </c>
      <c r="F40" s="65">
        <f t="shared" si="0"/>
        <v>1</v>
      </c>
    </row>
    <row r="41" spans="1:6" ht="25.5" x14ac:dyDescent="0.2">
      <c r="A41" s="102" t="str">
        <f>Declaration!B61</f>
        <v>B. Is this policy publicly available on your website? (*)</v>
      </c>
      <c r="B41" s="102" t="str">
        <f>Declaration!D61</f>
        <v>Yes</v>
      </c>
      <c r="C41" s="102" t="str">
        <f>IF(Declaration!D61="","Must answer if your company has made your DRC Conflict-Free sourcing policy is publically available on your website on the Declaration tab cell D52","Completed")</f>
        <v>Completed</v>
      </c>
      <c r="D41" s="103" t="str">
        <f>IF(G14=4,"",IF(C41="Completed","","Click here to document answer on public availability"))</f>
        <v/>
      </c>
      <c r="F41" s="65">
        <f t="shared" si="0"/>
        <v>1</v>
      </c>
    </row>
    <row r="42" spans="1:6" ht="25.5" x14ac:dyDescent="0.2">
      <c r="A42" s="102" t="str">
        <f>Declaration!B63</f>
        <v>C. Do you require your direct suppliers to be DRC conflict-free? (*)</v>
      </c>
      <c r="B42" s="102" t="str">
        <f>Declaration!D63</f>
        <v>Yes</v>
      </c>
      <c r="C42" s="102" t="str">
        <f>IF(Declaration!D63="","Must answer if you require your direct suppliers to be DRC Conflict-Free on the Declaration tab cell D54","Completed")</f>
        <v>Completed</v>
      </c>
      <c r="D42" s="103" t="str">
        <f>IF(G14=4,"",IF(C42="Completed","","Click here to document supplier requirement"))</f>
        <v/>
      </c>
      <c r="F42" s="65">
        <f t="shared" si="0"/>
        <v>1</v>
      </c>
    </row>
    <row r="43" spans="1:6" ht="38.25" x14ac:dyDescent="0.2">
      <c r="A43" s="102" t="str">
        <f>Declaration!B65</f>
        <v>D. Do you require your direct suppliers to source from smelters validated as compliant to a CFS protocol using the CFS Compliant Smelter List? (*)</v>
      </c>
      <c r="B43" s="102" t="str">
        <f>Declaration!D65</f>
        <v>Yes</v>
      </c>
      <c r="C43" s="102" t="str">
        <f>IF(Declaration!D65="","Must answer if you require your direct suppliers to source from smelters validated as DRC Conflict-Free using the Conflict-Free Smelter list on Declaration tab cell D56","Completed")</f>
        <v>Completed</v>
      </c>
      <c r="D43" s="103" t="str">
        <f>IF(G14=4,"",IF(C43="Completed","","Click here to document use of CFS list"))</f>
        <v/>
      </c>
      <c r="F43" s="65">
        <f t="shared" si="0"/>
        <v>1</v>
      </c>
    </row>
    <row r="44" spans="1:6" ht="25.5" x14ac:dyDescent="0.2">
      <c r="A44" s="102" t="str">
        <f>Declaration!B67</f>
        <v>E. Have you implemented due diligence measures for conflict-free sourcing? (*)</v>
      </c>
      <c r="B44" s="102" t="str">
        <f>Declaration!D67</f>
        <v>Yes</v>
      </c>
      <c r="C44" s="102" t="str">
        <f>IF(Declaration!D67="","Must answer if you have implemented Conflict Minerals sourcing due diligence measures on Declaration tab cell D58","Completed")</f>
        <v>Completed</v>
      </c>
      <c r="D44" s="103" t="str">
        <f>IF(G14=4,"",IF(C44="Completed","","Click here to document Conflict Minerals due diligence"))</f>
        <v/>
      </c>
      <c r="F44" s="65">
        <f t="shared" si="0"/>
        <v>1</v>
      </c>
    </row>
    <row r="45" spans="1:6" ht="25.5" x14ac:dyDescent="0.2">
      <c r="A45" s="102" t="str">
        <f>Declaration!B69</f>
        <v>F. Do you request your suppliers to fill out this Conflict Minerals Reporting Template? (*)</v>
      </c>
      <c r="B45" s="102" t="str">
        <f>Declaration!D69</f>
        <v>Yes</v>
      </c>
      <c r="C45" s="102" t="str">
        <f>IF(Declaration!D69="","Must answer if you request your suppliers to fill out this Conflict Minerals reporting template on Declaration tab cell D62","Completed")</f>
        <v>Completed</v>
      </c>
      <c r="D45" s="103" t="str">
        <f>IF(G14=4,"",IF(C45="Completed","","Click here to document supplier requirement for surveys"))</f>
        <v/>
      </c>
      <c r="F45" s="65">
        <f t="shared" si="0"/>
        <v>1</v>
      </c>
    </row>
    <row r="46" spans="1:6" ht="25.5" x14ac:dyDescent="0.2">
      <c r="A46" s="102" t="str">
        <f>Declaration!B71</f>
        <v>G. Do you request smelter names from your suppliers? (*)</v>
      </c>
      <c r="B46" s="102" t="str">
        <f>Declaration!D71</f>
        <v>Yes</v>
      </c>
      <c r="C46" s="102" t="str">
        <f>IF(Declaration!D71="","Must answer if you request smelter names from your suppliers on the declaration tab cell D64","Completed")</f>
        <v>Completed</v>
      </c>
      <c r="D46" s="103" t="str">
        <f>IF(G14=4,"",IF(C46="Completed","","Click here to document smelter name collection"))</f>
        <v/>
      </c>
      <c r="F46" s="65">
        <f t="shared" si="0"/>
        <v>1</v>
      </c>
    </row>
    <row r="47" spans="1:6" ht="25.5" x14ac:dyDescent="0.2">
      <c r="A47" s="102" t="str">
        <f>Declaration!B73</f>
        <v>H. Do you verify due diligence information received from your suppliers? (*)</v>
      </c>
      <c r="B47" s="102" t="str">
        <f>Declaration!D73</f>
        <v>Yes (documentation review only)</v>
      </c>
      <c r="C47" s="102" t="str">
        <f>IF(Declaration!D73="","Must answer if you verify Conflict Minerals responses from your suppliers on Declaration tab cell D66","Completed")</f>
        <v>Completed</v>
      </c>
      <c r="D47" s="103" t="str">
        <f>IF(G14=4,"",IF(C47="Completed","","Click here to document response documentation"))</f>
        <v/>
      </c>
      <c r="F47" s="65">
        <f t="shared" si="0"/>
        <v>1</v>
      </c>
    </row>
    <row r="48" spans="1:6" ht="25.5" x14ac:dyDescent="0.2">
      <c r="A48" s="102" t="str">
        <f>Declaration!B75</f>
        <v>I. Does your verification process include corrective action management? (*)</v>
      </c>
      <c r="B48" s="102" t="str">
        <f>Declaration!D75</f>
        <v>Yes</v>
      </c>
      <c r="C48" s="102" t="str">
        <f>IF(Declaration!D75="","Must answer if your verification process includes corrective action management on Declaration tab cell D68","Completed")</f>
        <v>Completed</v>
      </c>
      <c r="D48" s="103" t="str">
        <f>IF(G14=4,"",IF(C48="Completed","","Click here to document corrective action"))</f>
        <v/>
      </c>
      <c r="F48" s="65">
        <f t="shared" si="0"/>
        <v>1</v>
      </c>
    </row>
    <row r="49" spans="1:10" ht="25.5" x14ac:dyDescent="0.2">
      <c r="A49" s="102" t="str">
        <f>Declaration!B77</f>
        <v>J. Are you subject to the SEC Conflict Minerals disclosure requirement rule? (*)</v>
      </c>
      <c r="B49" s="102" t="str">
        <f>Declaration!D77</f>
        <v>Yes</v>
      </c>
      <c r="C49" s="102" t="str">
        <f>IF(Declaration!D77="","Must answer if you are subject to the SEC Disclosure requirement on Declaration tab cell D70","Completed")</f>
        <v>Completed</v>
      </c>
      <c r="D49" s="103" t="str">
        <f>IF(G14=4,"",IF(C49="Completed","","Click here to document SEC disclosure requirement"))</f>
        <v/>
      </c>
      <c r="F49" s="65">
        <f t="shared" si="0"/>
        <v>1</v>
      </c>
    </row>
    <row r="50" spans="1:10" ht="38.25" x14ac:dyDescent="0.2">
      <c r="A50" s="181">
        <f>'Product List'!B6</f>
        <v>0</v>
      </c>
      <c r="B50" s="102" t="str">
        <f>IF('Product List'!B6="","No products or item numbers listed","One or more product / item numbers have been provided")</f>
        <v>No products or item numbers listed</v>
      </c>
      <c r="C50" s="102"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03" t="str">
        <f>IF(H6=0,"",IF(C50="Completed","","Click here to enter detail on Product List tab"))</f>
        <v/>
      </c>
      <c r="F50" s="65">
        <f t="shared" si="0"/>
        <v>0</v>
      </c>
      <c r="G50" s="99">
        <f>IF(B50="One or more product / item numbers have been provided",1,0)</f>
        <v>0</v>
      </c>
    </row>
    <row r="51" spans="1:10" x14ac:dyDescent="0.2">
      <c r="A51" s="101" t="str">
        <f>IF(G51&lt;10,"One or more smelter names has been provided","No smelter names have been provided")</f>
        <v>One or more smelter names has been provided</v>
      </c>
      <c r="B51" s="104" t="str">
        <f>IF(A51="No smelter names have been provided","No smelter names provided on Smelter List tab","One or more smelter names have been provided")</f>
        <v>One or more smelter names have been provided</v>
      </c>
      <c r="C51" s="102" t="str">
        <f>IF(A51="No smelter names have been provided","Must provide list of smelters contributing material to supply chain on Smelter List tab","One or more smelter names have been provided")</f>
        <v>One or more smelter names have been provided</v>
      </c>
      <c r="D51" s="103" t="str">
        <f>IF(G14=4,"",IF(F51=1,"","Click here to provide smelter information"))</f>
        <v/>
      </c>
      <c r="F51" s="65">
        <f>IF(C51="One or more smelter names have been provided",1,0)</f>
        <v>1</v>
      </c>
      <c r="G51" s="65">
        <f>COUNTIF('Smelter List'!$D$5:$D$14,"")</f>
        <v>6</v>
      </c>
    </row>
    <row r="52" spans="1:10" x14ac:dyDescent="0.2">
      <c r="F52" s="109">
        <f>SUM(F4:F51)</f>
        <v>40</v>
      </c>
      <c r="G52" s="110" t="s">
        <v>682</v>
      </c>
    </row>
    <row r="53" spans="1:10" x14ac:dyDescent="0.2">
      <c r="A53" s="99"/>
      <c r="F53" s="65">
        <f>IF(H53=1,2,1)</f>
        <v>1</v>
      </c>
      <c r="G53" s="99" t="s">
        <v>1638</v>
      </c>
      <c r="H53" s="111">
        <f>Declaration!N12</f>
        <v>0</v>
      </c>
    </row>
    <row r="54" spans="1:10" x14ac:dyDescent="0.2">
      <c r="A54" s="99"/>
      <c r="F54" s="111">
        <f>IF(J54=0,39,IF(H54=1,24,IF(H54=2,29,IF(H54=3,34,IF(H54=4,39,IF(I54=1,34,IF(I54=2,29,IF(I54=3,24,IF(I54=4,8)))))))))</f>
        <v>39</v>
      </c>
      <c r="G54" s="99" t="s">
        <v>1639</v>
      </c>
      <c r="H54" s="65">
        <f>Declaration!N27</f>
        <v>4</v>
      </c>
      <c r="I54" s="65">
        <f>Declaration!O27</f>
        <v>0</v>
      </c>
      <c r="J54" s="65">
        <f>SUM(H54:I54)</f>
        <v>4</v>
      </c>
    </row>
    <row r="55" spans="1:10" x14ac:dyDescent="0.2">
      <c r="A55" s="99"/>
      <c r="F55" s="111">
        <f>IF(H6=2,1,0)</f>
        <v>0</v>
      </c>
      <c r="G55" s="99" t="s">
        <v>2002</v>
      </c>
    </row>
    <row r="56" spans="1:10" x14ac:dyDescent="0.2">
      <c r="F56" s="157">
        <f>SUM(F53:F55)</f>
        <v>40</v>
      </c>
      <c r="G56" s="110" t="s">
        <v>683</v>
      </c>
    </row>
    <row r="57" spans="1:10" x14ac:dyDescent="0.2">
      <c r="F57" s="158"/>
    </row>
    <row r="59" spans="1:10" x14ac:dyDescent="0.2">
      <c r="F59" s="327" t="s">
        <v>1626</v>
      </c>
      <c r="G59" s="327"/>
      <c r="H59" s="327"/>
    </row>
    <row r="60" spans="1:10" x14ac:dyDescent="0.2">
      <c r="F60" s="156" t="s">
        <v>1627</v>
      </c>
      <c r="G60" s="156" t="s">
        <v>1629</v>
      </c>
      <c r="H60" s="156" t="s">
        <v>1630</v>
      </c>
    </row>
    <row r="61" spans="1:10" x14ac:dyDescent="0.2">
      <c r="F61" s="329" t="s">
        <v>1628</v>
      </c>
      <c r="G61" s="99" t="s">
        <v>1631</v>
      </c>
      <c r="H61" s="65">
        <v>9</v>
      </c>
    </row>
    <row r="62" spans="1:10" x14ac:dyDescent="0.2">
      <c r="F62" s="329"/>
      <c r="G62" s="99" t="s">
        <v>1632</v>
      </c>
      <c r="H62" s="65">
        <v>25</v>
      </c>
    </row>
    <row r="63" spans="1:10" x14ac:dyDescent="0.2">
      <c r="F63" s="329"/>
      <c r="G63" s="99" t="s">
        <v>1633</v>
      </c>
      <c r="H63" s="65">
        <v>30</v>
      </c>
    </row>
    <row r="64" spans="1:10" x14ac:dyDescent="0.2">
      <c r="F64" s="329"/>
      <c r="G64" s="99" t="s">
        <v>1634</v>
      </c>
      <c r="H64" s="65">
        <v>35</v>
      </c>
    </row>
    <row r="65" spans="6:8" x14ac:dyDescent="0.2">
      <c r="F65" s="329"/>
      <c r="G65" s="99" t="s">
        <v>1635</v>
      </c>
      <c r="H65" s="65">
        <v>40</v>
      </c>
    </row>
    <row r="66" spans="6:8" x14ac:dyDescent="0.2">
      <c r="F66" s="328" t="s">
        <v>2000</v>
      </c>
      <c r="G66" s="99" t="s">
        <v>1631</v>
      </c>
      <c r="H66" s="65">
        <v>10</v>
      </c>
    </row>
    <row r="67" spans="6:8" x14ac:dyDescent="0.2">
      <c r="F67" s="328"/>
      <c r="G67" s="99" t="s">
        <v>1632</v>
      </c>
      <c r="H67" s="65">
        <v>26</v>
      </c>
    </row>
    <row r="68" spans="6:8" ht="12.6" customHeight="1" x14ac:dyDescent="0.2">
      <c r="F68" s="328"/>
      <c r="G68" s="99" t="s">
        <v>1633</v>
      </c>
      <c r="H68" s="65">
        <v>31</v>
      </c>
    </row>
    <row r="69" spans="6:8" x14ac:dyDescent="0.2">
      <c r="F69" s="328"/>
      <c r="G69" s="99" t="s">
        <v>1634</v>
      </c>
      <c r="H69" s="65">
        <v>36</v>
      </c>
    </row>
    <row r="70" spans="6:8" x14ac:dyDescent="0.2">
      <c r="F70" s="328"/>
      <c r="G70" s="99" t="s">
        <v>1635</v>
      </c>
      <c r="H70" s="65">
        <v>41</v>
      </c>
    </row>
    <row r="71" spans="6:8" x14ac:dyDescent="0.2">
      <c r="F71" s="328" t="s">
        <v>2001</v>
      </c>
      <c r="G71" s="99" t="s">
        <v>1631</v>
      </c>
      <c r="H71" s="65">
        <v>11</v>
      </c>
    </row>
    <row r="72" spans="6:8" x14ac:dyDescent="0.2">
      <c r="F72" s="328"/>
      <c r="G72" s="99" t="s">
        <v>1632</v>
      </c>
      <c r="H72" s="65">
        <v>27</v>
      </c>
    </row>
    <row r="73" spans="6:8" ht="12.6" customHeight="1" x14ac:dyDescent="0.2">
      <c r="F73" s="328"/>
      <c r="G73" s="99" t="s">
        <v>1633</v>
      </c>
      <c r="H73" s="65">
        <v>32</v>
      </c>
    </row>
    <row r="74" spans="6:8" x14ac:dyDescent="0.2">
      <c r="F74" s="328"/>
      <c r="G74" s="99" t="s">
        <v>1634</v>
      </c>
      <c r="H74" s="65">
        <v>37</v>
      </c>
    </row>
    <row r="75" spans="6:8" x14ac:dyDescent="0.2">
      <c r="F75" s="328"/>
      <c r="G75" s="99" t="s">
        <v>1635</v>
      </c>
      <c r="H75" s="65">
        <v>42</v>
      </c>
    </row>
    <row r="103" spans="1:9" hidden="1" x14ac:dyDescent="0.2">
      <c r="A103" s="65" t="s">
        <v>85</v>
      </c>
      <c r="B103" s="108" t="s">
        <v>86</v>
      </c>
      <c r="C103" s="65" t="s">
        <v>87</v>
      </c>
      <c r="D103" s="108" t="s">
        <v>88</v>
      </c>
      <c r="E103" s="65" t="s">
        <v>1057</v>
      </c>
      <c r="F103" s="65" t="s">
        <v>1058</v>
      </c>
      <c r="G103" s="65" t="s">
        <v>1059</v>
      </c>
      <c r="H103" s="65" t="s">
        <v>1349</v>
      </c>
      <c r="I103" s="65" t="s">
        <v>2387</v>
      </c>
    </row>
    <row r="104" spans="1:9" hidden="1" x14ac:dyDescent="0.2">
      <c r="A104" s="146" t="s">
        <v>679</v>
      </c>
      <c r="B104" s="146" t="s">
        <v>1559</v>
      </c>
      <c r="C104" s="146" t="s">
        <v>1560</v>
      </c>
      <c r="D104" s="146" t="s">
        <v>1561</v>
      </c>
      <c r="E104" s="146" t="s">
        <v>1562</v>
      </c>
      <c r="F104" s="146" t="s">
        <v>1563</v>
      </c>
      <c r="G104" s="146" t="s">
        <v>1564</v>
      </c>
      <c r="H104" s="146" t="s">
        <v>1565</v>
      </c>
      <c r="I104" s="146" t="s">
        <v>2539</v>
      </c>
    </row>
    <row r="105" spans="1:9" hidden="1" x14ac:dyDescent="0.2">
      <c r="A105" s="146" t="s">
        <v>684</v>
      </c>
      <c r="B105" s="146" t="s">
        <v>1566</v>
      </c>
      <c r="C105" s="146" t="s">
        <v>1567</v>
      </c>
      <c r="D105" s="146" t="s">
        <v>1568</v>
      </c>
      <c r="E105" s="146" t="s">
        <v>1569</v>
      </c>
      <c r="F105" s="146" t="s">
        <v>1570</v>
      </c>
      <c r="G105" s="146" t="s">
        <v>1571</v>
      </c>
      <c r="H105" s="146" t="s">
        <v>1572</v>
      </c>
      <c r="I105" s="146" t="s">
        <v>2540</v>
      </c>
    </row>
    <row r="106" spans="1:9" hidden="1" x14ac:dyDescent="0.2">
      <c r="A106" s="146" t="s">
        <v>192</v>
      </c>
      <c r="B106" s="146" t="s">
        <v>1573</v>
      </c>
      <c r="C106" s="146" t="s">
        <v>1574</v>
      </c>
      <c r="D106" s="146" t="s">
        <v>1575</v>
      </c>
      <c r="E106" s="146" t="s">
        <v>1576</v>
      </c>
      <c r="F106" s="146" t="s">
        <v>1577</v>
      </c>
      <c r="G106" s="146" t="s">
        <v>1578</v>
      </c>
      <c r="H106" s="146" t="s">
        <v>1579</v>
      </c>
      <c r="I106" s="146" t="s">
        <v>2541</v>
      </c>
    </row>
    <row r="107" spans="1:9" hidden="1" x14ac:dyDescent="0.2">
      <c r="A107" s="146" t="s">
        <v>193</v>
      </c>
      <c r="B107" s="146" t="s">
        <v>1580</v>
      </c>
      <c r="C107" s="146" t="s">
        <v>94</v>
      </c>
      <c r="D107" s="146" t="s">
        <v>1581</v>
      </c>
      <c r="E107" s="146" t="s">
        <v>1582</v>
      </c>
      <c r="F107" s="146" t="s">
        <v>1583</v>
      </c>
      <c r="G107" s="146" t="s">
        <v>1584</v>
      </c>
      <c r="H107" s="146" t="s">
        <v>1585</v>
      </c>
      <c r="I107" s="146" t="s">
        <v>2542</v>
      </c>
    </row>
    <row r="108" spans="1:9" hidden="1" x14ac:dyDescent="0.2">
      <c r="A108" s="146" t="s">
        <v>677</v>
      </c>
      <c r="B108" s="146" t="s">
        <v>1586</v>
      </c>
      <c r="C108" s="146" t="s">
        <v>1587</v>
      </c>
      <c r="D108" s="146" t="s">
        <v>1588</v>
      </c>
      <c r="E108" s="146" t="s">
        <v>1589</v>
      </c>
      <c r="F108" s="146" t="s">
        <v>1590</v>
      </c>
      <c r="G108" s="146" t="s">
        <v>1591</v>
      </c>
      <c r="H108" s="146" t="s">
        <v>1590</v>
      </c>
      <c r="I108" s="146" t="s">
        <v>2543</v>
      </c>
    </row>
    <row r="109" spans="1:9" hidden="1" x14ac:dyDescent="0.2">
      <c r="A109" s="99" t="s">
        <v>678</v>
      </c>
      <c r="B109" s="99" t="s">
        <v>678</v>
      </c>
      <c r="C109" s="99" t="s">
        <v>678</v>
      </c>
      <c r="D109" s="99" t="s">
        <v>678</v>
      </c>
      <c r="E109" s="99" t="s">
        <v>678</v>
      </c>
      <c r="F109" s="99" t="s">
        <v>678</v>
      </c>
      <c r="G109" s="99" t="s">
        <v>678</v>
      </c>
      <c r="H109" s="99" t="s">
        <v>678</v>
      </c>
      <c r="I109" s="99" t="s">
        <v>678</v>
      </c>
    </row>
  </sheetData>
  <sheetProtection password="C453" sheet="1" objects="1" scenarios="1"/>
  <mergeCells count="5">
    <mergeCell ref="F59:H59"/>
    <mergeCell ref="F66:F70"/>
    <mergeCell ref="F61:F65"/>
    <mergeCell ref="F71:F75"/>
    <mergeCell ref="A1:C1"/>
  </mergeCells>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07"/>
  <sheetViews>
    <sheetView workbookViewId="0">
      <selection activeCell="B6" sqref="B6"/>
    </sheetView>
  </sheetViews>
  <sheetFormatPr defaultColWidth="8.75" defaultRowHeight="12.75" x14ac:dyDescent="0.2"/>
  <cols>
    <col min="1" max="1" width="1.625" style="112" customWidth="1"/>
    <col min="2" max="2" width="39.875" style="171" customWidth="1"/>
    <col min="3" max="4" width="39.875" style="112" customWidth="1"/>
    <col min="5" max="5" width="16" style="112" customWidth="1"/>
    <col min="6" max="6" width="9" style="112"/>
    <col min="7" max="7" width="1.625" style="112" customWidth="1"/>
    <col min="8" max="16384" width="8.75" style="112"/>
  </cols>
  <sheetData>
    <row r="1" spans="1:7" ht="34.9" customHeight="1" thickTop="1" x14ac:dyDescent="0.2">
      <c r="A1" s="334" t="str">
        <f>IF(Declaration!$D$3="English",A304,IF(Declaration!$D$3="中文 Chinese",B304,IF(Declaration!$D$3="日本語 Japanese",C304,IF(Declaration!$D$3="한국어 Korean",D304,IF(Declaration!$D$3="Français",E304,IF(Declaration!$D$3="Português",F304,IF(Declaration!$D$3="Deutsch",G304,IF(Declaration!$D$3="Español",H304,IF(Declaration!$D$3="italiano",I304)))))))))</f>
        <v>Completion required only if reporting level "Product-level" selected on the 'Declaration' tab.</v>
      </c>
      <c r="B1" s="335"/>
      <c r="C1" s="335"/>
      <c r="D1" s="335"/>
      <c r="E1" s="335"/>
      <c r="F1" s="335"/>
      <c r="G1" s="336"/>
    </row>
    <row r="2" spans="1:7" ht="27" x14ac:dyDescent="0.2">
      <c r="A2" s="214"/>
      <c r="B2" s="337"/>
      <c r="C2" s="338"/>
      <c r="D2" s="339"/>
      <c r="E2" s="113"/>
      <c r="F2" s="114"/>
      <c r="G2" s="216"/>
    </row>
    <row r="3" spans="1:7" ht="63" customHeight="1" x14ac:dyDescent="0.2">
      <c r="A3" s="214"/>
      <c r="B3" s="340"/>
      <c r="C3" s="341"/>
      <c r="D3" s="342"/>
      <c r="E3" s="153"/>
      <c r="F3" s="115"/>
      <c r="G3" s="216"/>
    </row>
    <row r="4" spans="1:7" ht="15.75" customHeight="1" x14ac:dyDescent="0.2">
      <c r="A4" s="214"/>
      <c r="B4" s="291" t="s">
        <v>680</v>
      </c>
      <c r="C4" s="291"/>
      <c r="D4" s="291"/>
      <c r="E4" s="291"/>
      <c r="F4" s="291"/>
      <c r="G4" s="216"/>
    </row>
    <row r="5" spans="1:7" ht="15.75" x14ac:dyDescent="0.25">
      <c r="A5" s="214"/>
      <c r="B5" s="92" t="str">
        <f>IF(Declaration!$D$3="English",A305,IF(Declaration!$D$3="中文 Chinese",B305,IF(Declaration!$D$3="日本語 Japanese",C305,IF(Declaration!$D$3="한국어 Korean",D305,IF(Declaration!$D$3="Français",E305,IF(Declaration!$D$3="Português",F305,IF(Declaration!$D$3="Deutsch",G305,IF(Declaration!$D$3="Español",H305,IF(Declaration!$D$3="italiano",I305)))))))))</f>
        <v>Product or Item Number (*)</v>
      </c>
      <c r="C5" s="92" t="str">
        <f>IF(Declaration!$D$3="English",A306,IF(Declaration!$D$3="中文 Chinese",B306,IF(Declaration!$D$3="日本語 Japanese",C306,IF(Declaration!$D$3="한국어 Korean",D306,IF(Declaration!$D$3="Français",E306,IF(Declaration!$D$3="Português",F306,IF(Declaration!$D$3="Deutsch",G306,IF(Declaration!$D$3="Español",H306,IF(Declaration!$D$3="italiano",I306)))))))))</f>
        <v>Product or Item Description</v>
      </c>
      <c r="D5" s="343" t="str">
        <f>IF(Declaration!$D$3="English",A307,IF(Declaration!$D$3="中文 Chinese",B307,IF(Declaration!$D$3="日本語 Japanese",C307,IF(Declaration!$D$3="한국어 Korean",D307,IF(Declaration!$D$3="Français",E307,IF(Declaration!$D$3="Português",F307,IF(Declaration!$D$3="Deutsch",G307,IF(Declaration!$D$3="Español",H307,IF(Declaration!$D$3="italiano",I307)))))))))</f>
        <v>Comments</v>
      </c>
      <c r="E5" s="343"/>
      <c r="F5" s="343"/>
      <c r="G5" s="216"/>
    </row>
    <row r="6" spans="1:7" s="220" customFormat="1" ht="15.75" x14ac:dyDescent="0.25">
      <c r="A6" s="218"/>
      <c r="B6" s="169"/>
      <c r="C6" s="6"/>
      <c r="D6" s="331"/>
      <c r="E6" s="332"/>
      <c r="F6" s="333"/>
      <c r="G6" s="219"/>
    </row>
    <row r="7" spans="1:7" s="220" customFormat="1" ht="15.75" x14ac:dyDescent="0.25">
      <c r="A7" s="218"/>
      <c r="B7" s="169"/>
      <c r="C7" s="6"/>
      <c r="D7" s="331"/>
      <c r="E7" s="332"/>
      <c r="F7" s="333"/>
      <c r="G7" s="219"/>
    </row>
    <row r="8" spans="1:7" s="220" customFormat="1" ht="15.75" x14ac:dyDescent="0.25">
      <c r="A8" s="218"/>
      <c r="B8" s="169"/>
      <c r="C8" s="6"/>
      <c r="D8" s="331"/>
      <c r="E8" s="332"/>
      <c r="F8" s="333"/>
      <c r="G8" s="219"/>
    </row>
    <row r="9" spans="1:7" s="220" customFormat="1" ht="15.75" x14ac:dyDescent="0.25">
      <c r="A9" s="218"/>
      <c r="B9" s="169"/>
      <c r="C9" s="6"/>
      <c r="D9" s="331"/>
      <c r="E9" s="332"/>
      <c r="F9" s="333"/>
      <c r="G9" s="219"/>
    </row>
    <row r="10" spans="1:7" s="220" customFormat="1" ht="15.75" x14ac:dyDescent="0.25">
      <c r="A10" s="218"/>
      <c r="B10" s="169"/>
      <c r="C10" s="6"/>
      <c r="D10" s="331"/>
      <c r="E10" s="332"/>
      <c r="F10" s="333"/>
      <c r="G10" s="219"/>
    </row>
    <row r="11" spans="1:7" s="220" customFormat="1" ht="15.75" x14ac:dyDescent="0.25">
      <c r="A11" s="218"/>
      <c r="B11" s="169"/>
      <c r="C11" s="6"/>
      <c r="D11" s="331"/>
      <c r="E11" s="332"/>
      <c r="F11" s="333"/>
      <c r="G11" s="219"/>
    </row>
    <row r="12" spans="1:7" s="220" customFormat="1" ht="15.75" x14ac:dyDescent="0.25">
      <c r="A12" s="218"/>
      <c r="B12" s="169"/>
      <c r="C12" s="6"/>
      <c r="D12" s="331"/>
      <c r="E12" s="332"/>
      <c r="F12" s="333"/>
      <c r="G12" s="219"/>
    </row>
    <row r="13" spans="1:7" s="220" customFormat="1" ht="15.75" x14ac:dyDescent="0.25">
      <c r="A13" s="218"/>
      <c r="B13" s="169"/>
      <c r="C13" s="6"/>
      <c r="D13" s="331"/>
      <c r="E13" s="332"/>
      <c r="F13" s="333"/>
      <c r="G13" s="219"/>
    </row>
    <row r="14" spans="1:7" s="220" customFormat="1" ht="15.75" x14ac:dyDescent="0.25">
      <c r="A14" s="218"/>
      <c r="B14" s="169"/>
      <c r="C14" s="6"/>
      <c r="D14" s="331"/>
      <c r="E14" s="332"/>
      <c r="F14" s="333"/>
      <c r="G14" s="219"/>
    </row>
    <row r="15" spans="1:7" s="220" customFormat="1" ht="15.75" x14ac:dyDescent="0.25">
      <c r="A15" s="218"/>
      <c r="B15" s="169"/>
      <c r="C15" s="6"/>
      <c r="D15" s="331"/>
      <c r="E15" s="332"/>
      <c r="F15" s="333"/>
      <c r="G15" s="219"/>
    </row>
    <row r="16" spans="1:7" s="220" customFormat="1" ht="15.75" x14ac:dyDescent="0.25">
      <c r="A16" s="218"/>
      <c r="B16" s="169"/>
      <c r="C16" s="6"/>
      <c r="D16" s="331"/>
      <c r="E16" s="332"/>
      <c r="F16" s="333"/>
      <c r="G16" s="219"/>
    </row>
    <row r="17" spans="1:7" s="220" customFormat="1" ht="15.75" x14ac:dyDescent="0.25">
      <c r="A17" s="218"/>
      <c r="B17" s="169"/>
      <c r="C17" s="6"/>
      <c r="D17" s="331"/>
      <c r="E17" s="332"/>
      <c r="F17" s="333"/>
      <c r="G17" s="219"/>
    </row>
    <row r="18" spans="1:7" s="220" customFormat="1" ht="15.75" x14ac:dyDescent="0.25">
      <c r="A18" s="218"/>
      <c r="B18" s="169"/>
      <c r="C18" s="6"/>
      <c r="D18" s="331"/>
      <c r="E18" s="332"/>
      <c r="F18" s="333"/>
      <c r="G18" s="219"/>
    </row>
    <row r="19" spans="1:7" s="220" customFormat="1" ht="15.75" x14ac:dyDescent="0.25">
      <c r="A19" s="218"/>
      <c r="B19" s="169"/>
      <c r="C19" s="6"/>
      <c r="D19" s="331"/>
      <c r="E19" s="332"/>
      <c r="F19" s="333"/>
      <c r="G19" s="219"/>
    </row>
    <row r="20" spans="1:7" s="220" customFormat="1" ht="15.75" x14ac:dyDescent="0.25">
      <c r="A20" s="218"/>
      <c r="B20" s="169"/>
      <c r="C20" s="6"/>
      <c r="D20" s="331"/>
      <c r="E20" s="332"/>
      <c r="F20" s="333"/>
      <c r="G20" s="219"/>
    </row>
    <row r="21" spans="1:7" s="220" customFormat="1" ht="15.75" x14ac:dyDescent="0.25">
      <c r="A21" s="218"/>
      <c r="B21" s="169"/>
      <c r="C21" s="6"/>
      <c r="D21" s="331"/>
      <c r="E21" s="332"/>
      <c r="F21" s="333"/>
      <c r="G21" s="219"/>
    </row>
    <row r="22" spans="1:7" s="220" customFormat="1" ht="15.75" x14ac:dyDescent="0.25">
      <c r="A22" s="218"/>
      <c r="B22" s="169"/>
      <c r="C22" s="6"/>
      <c r="D22" s="331"/>
      <c r="E22" s="332"/>
      <c r="F22" s="333"/>
      <c r="G22" s="219"/>
    </row>
    <row r="23" spans="1:7" s="220" customFormat="1" ht="15.75" x14ac:dyDescent="0.25">
      <c r="A23" s="218"/>
      <c r="B23" s="169"/>
      <c r="C23" s="6"/>
      <c r="D23" s="331"/>
      <c r="E23" s="332"/>
      <c r="F23" s="333"/>
      <c r="G23" s="219"/>
    </row>
    <row r="24" spans="1:7" s="220" customFormat="1" ht="15.75" x14ac:dyDescent="0.25">
      <c r="A24" s="218"/>
      <c r="B24" s="169"/>
      <c r="C24" s="6"/>
      <c r="D24" s="331"/>
      <c r="E24" s="332"/>
      <c r="F24" s="333"/>
      <c r="G24" s="219"/>
    </row>
    <row r="25" spans="1:7" s="220" customFormat="1" ht="15.75" x14ac:dyDescent="0.25">
      <c r="A25" s="218"/>
      <c r="B25" s="169"/>
      <c r="C25" s="6"/>
      <c r="D25" s="331"/>
      <c r="E25" s="332"/>
      <c r="F25" s="333"/>
      <c r="G25" s="219"/>
    </row>
    <row r="26" spans="1:7" s="220" customFormat="1" ht="15.75" x14ac:dyDescent="0.25">
      <c r="A26" s="218"/>
      <c r="B26" s="169"/>
      <c r="C26" s="6"/>
      <c r="D26" s="331"/>
      <c r="E26" s="332"/>
      <c r="F26" s="333"/>
      <c r="G26" s="219"/>
    </row>
    <row r="27" spans="1:7" s="220" customFormat="1" ht="15.75" x14ac:dyDescent="0.25">
      <c r="A27" s="218"/>
      <c r="B27" s="169"/>
      <c r="C27" s="6"/>
      <c r="D27" s="331"/>
      <c r="E27" s="332"/>
      <c r="F27" s="333"/>
      <c r="G27" s="219"/>
    </row>
    <row r="28" spans="1:7" s="220" customFormat="1" ht="15.75" x14ac:dyDescent="0.25">
      <c r="A28" s="218"/>
      <c r="B28" s="169"/>
      <c r="C28" s="6"/>
      <c r="D28" s="331"/>
      <c r="E28" s="332"/>
      <c r="F28" s="333"/>
      <c r="G28" s="219"/>
    </row>
    <row r="29" spans="1:7" s="220" customFormat="1" ht="15.75" x14ac:dyDescent="0.25">
      <c r="A29" s="218"/>
      <c r="B29" s="169"/>
      <c r="C29" s="6"/>
      <c r="D29" s="331"/>
      <c r="E29" s="332"/>
      <c r="F29" s="333"/>
      <c r="G29" s="219"/>
    </row>
    <row r="30" spans="1:7" s="220" customFormat="1" ht="15.75" x14ac:dyDescent="0.25">
      <c r="A30" s="218"/>
      <c r="B30" s="169"/>
      <c r="C30" s="6"/>
      <c r="D30" s="331"/>
      <c r="E30" s="332"/>
      <c r="F30" s="333"/>
      <c r="G30" s="219"/>
    </row>
    <row r="31" spans="1:7" s="220" customFormat="1" ht="15.75" x14ac:dyDescent="0.25">
      <c r="A31" s="218"/>
      <c r="B31" s="169"/>
      <c r="C31" s="6"/>
      <c r="D31" s="331"/>
      <c r="E31" s="332"/>
      <c r="F31" s="333"/>
      <c r="G31" s="219"/>
    </row>
    <row r="32" spans="1:7" s="220" customFormat="1" ht="15.75" x14ac:dyDescent="0.25">
      <c r="A32" s="218"/>
      <c r="B32" s="169"/>
      <c r="C32" s="6"/>
      <c r="D32" s="331"/>
      <c r="E32" s="332"/>
      <c r="F32" s="333"/>
      <c r="G32" s="219"/>
    </row>
    <row r="33" spans="1:7" s="220" customFormat="1" ht="15.75" x14ac:dyDescent="0.25">
      <c r="A33" s="218"/>
      <c r="B33" s="169"/>
      <c r="C33" s="6"/>
      <c r="D33" s="331"/>
      <c r="E33" s="332"/>
      <c r="F33" s="333"/>
      <c r="G33" s="219"/>
    </row>
    <row r="34" spans="1:7" s="220" customFormat="1" ht="15.75" x14ac:dyDescent="0.25">
      <c r="A34" s="218"/>
      <c r="B34" s="169"/>
      <c r="C34" s="6"/>
      <c r="D34" s="331"/>
      <c r="E34" s="332"/>
      <c r="F34" s="333"/>
      <c r="G34" s="219"/>
    </row>
    <row r="35" spans="1:7" s="220" customFormat="1" ht="15.75" x14ac:dyDescent="0.25">
      <c r="A35" s="218"/>
      <c r="B35" s="169"/>
      <c r="C35" s="6"/>
      <c r="D35" s="331"/>
      <c r="E35" s="332"/>
      <c r="F35" s="333"/>
      <c r="G35" s="219"/>
    </row>
    <row r="36" spans="1:7" s="220" customFormat="1" ht="15.75" x14ac:dyDescent="0.25">
      <c r="A36" s="218"/>
      <c r="B36" s="169"/>
      <c r="C36" s="6"/>
      <c r="D36" s="331"/>
      <c r="E36" s="332"/>
      <c r="F36" s="333"/>
      <c r="G36" s="219"/>
    </row>
    <row r="37" spans="1:7" s="220" customFormat="1" ht="15.75" x14ac:dyDescent="0.25">
      <c r="A37" s="218"/>
      <c r="B37" s="169"/>
      <c r="C37" s="6"/>
      <c r="D37" s="331"/>
      <c r="E37" s="332"/>
      <c r="F37" s="333"/>
      <c r="G37" s="219"/>
    </row>
    <row r="38" spans="1:7" s="220" customFormat="1" ht="15.75" x14ac:dyDescent="0.25">
      <c r="A38" s="218"/>
      <c r="B38" s="169"/>
      <c r="C38" s="6"/>
      <c r="D38" s="331"/>
      <c r="E38" s="332"/>
      <c r="F38" s="333"/>
      <c r="G38" s="219"/>
    </row>
    <row r="39" spans="1:7" s="220" customFormat="1" ht="15.75" x14ac:dyDescent="0.25">
      <c r="A39" s="218"/>
      <c r="B39" s="169"/>
      <c r="C39" s="6"/>
      <c r="D39" s="331"/>
      <c r="E39" s="332"/>
      <c r="F39" s="333"/>
      <c r="G39" s="219"/>
    </row>
    <row r="40" spans="1:7" s="220" customFormat="1" ht="15.75" x14ac:dyDescent="0.25">
      <c r="A40" s="218"/>
      <c r="B40" s="169"/>
      <c r="C40" s="6"/>
      <c r="D40" s="331"/>
      <c r="E40" s="332"/>
      <c r="F40" s="333"/>
      <c r="G40" s="219"/>
    </row>
    <row r="41" spans="1:7" s="220" customFormat="1" ht="15.75" x14ac:dyDescent="0.25">
      <c r="A41" s="218"/>
      <c r="B41" s="169"/>
      <c r="C41" s="6"/>
      <c r="D41" s="331"/>
      <c r="E41" s="332"/>
      <c r="F41" s="333"/>
      <c r="G41" s="219"/>
    </row>
    <row r="42" spans="1:7" s="220" customFormat="1" ht="15.75" x14ac:dyDescent="0.25">
      <c r="A42" s="218"/>
      <c r="B42" s="169"/>
      <c r="C42" s="6"/>
      <c r="D42" s="331"/>
      <c r="E42" s="332"/>
      <c r="F42" s="333"/>
      <c r="G42" s="219"/>
    </row>
    <row r="43" spans="1:7" s="220" customFormat="1" ht="15.75" x14ac:dyDescent="0.25">
      <c r="A43" s="218"/>
      <c r="B43" s="169"/>
      <c r="C43" s="6"/>
      <c r="D43" s="331"/>
      <c r="E43" s="332"/>
      <c r="F43" s="333"/>
      <c r="G43" s="219"/>
    </row>
    <row r="44" spans="1:7" s="220" customFormat="1" ht="15.75" x14ac:dyDescent="0.25">
      <c r="A44" s="218"/>
      <c r="B44" s="169"/>
      <c r="C44" s="6"/>
      <c r="D44" s="331"/>
      <c r="E44" s="332"/>
      <c r="F44" s="333"/>
      <c r="G44" s="219"/>
    </row>
    <row r="45" spans="1:7" s="220" customFormat="1" ht="15.75" x14ac:dyDescent="0.25">
      <c r="A45" s="218"/>
      <c r="B45" s="169"/>
      <c r="C45" s="6"/>
      <c r="D45" s="331"/>
      <c r="E45" s="332"/>
      <c r="F45" s="333"/>
      <c r="G45" s="219"/>
    </row>
    <row r="46" spans="1:7" s="220" customFormat="1" ht="15.75" x14ac:dyDescent="0.25">
      <c r="A46" s="218"/>
      <c r="B46" s="169"/>
      <c r="C46" s="6"/>
      <c r="D46" s="331"/>
      <c r="E46" s="332"/>
      <c r="F46" s="333"/>
      <c r="G46" s="219"/>
    </row>
    <row r="47" spans="1:7" s="220" customFormat="1" ht="15.75" x14ac:dyDescent="0.25">
      <c r="A47" s="218"/>
      <c r="B47" s="169"/>
      <c r="C47" s="6"/>
      <c r="D47" s="331"/>
      <c r="E47" s="332"/>
      <c r="F47" s="333"/>
      <c r="G47" s="219"/>
    </row>
    <row r="48" spans="1:7" s="220" customFormat="1" ht="15.75" x14ac:dyDescent="0.25">
      <c r="A48" s="218"/>
      <c r="B48" s="169"/>
      <c r="C48" s="6"/>
      <c r="D48" s="331"/>
      <c r="E48" s="332"/>
      <c r="F48" s="333"/>
      <c r="G48" s="219"/>
    </row>
    <row r="49" spans="1:7" s="220" customFormat="1" ht="15.75" x14ac:dyDescent="0.25">
      <c r="A49" s="218"/>
      <c r="B49" s="169"/>
      <c r="C49" s="6"/>
      <c r="D49" s="331"/>
      <c r="E49" s="332"/>
      <c r="F49" s="333"/>
      <c r="G49" s="219"/>
    </row>
    <row r="50" spans="1:7" s="220" customFormat="1" ht="15.75" x14ac:dyDescent="0.25">
      <c r="A50" s="218"/>
      <c r="B50" s="169"/>
      <c r="C50" s="6"/>
      <c r="D50" s="331"/>
      <c r="E50" s="332"/>
      <c r="F50" s="333"/>
      <c r="G50" s="219"/>
    </row>
    <row r="51" spans="1:7" s="220" customFormat="1" ht="15.75" x14ac:dyDescent="0.25">
      <c r="A51" s="218"/>
      <c r="B51" s="169"/>
      <c r="C51" s="6"/>
      <c r="D51" s="331"/>
      <c r="E51" s="332"/>
      <c r="F51" s="333"/>
      <c r="G51" s="219"/>
    </row>
    <row r="52" spans="1:7" s="220" customFormat="1" ht="15.75" x14ac:dyDescent="0.25">
      <c r="A52" s="218"/>
      <c r="B52" s="169"/>
      <c r="C52" s="6"/>
      <c r="D52" s="331"/>
      <c r="E52" s="332"/>
      <c r="F52" s="333"/>
      <c r="G52" s="219"/>
    </row>
    <row r="53" spans="1:7" s="220" customFormat="1" ht="15.75" x14ac:dyDescent="0.25">
      <c r="A53" s="218"/>
      <c r="B53" s="169"/>
      <c r="C53" s="6"/>
      <c r="D53" s="331"/>
      <c r="E53" s="332"/>
      <c r="F53" s="333"/>
      <c r="G53" s="219"/>
    </row>
    <row r="54" spans="1:7" s="220" customFormat="1" ht="15.75" x14ac:dyDescent="0.25">
      <c r="A54" s="218"/>
      <c r="B54" s="169"/>
      <c r="C54" s="6"/>
      <c r="D54" s="331"/>
      <c r="E54" s="332"/>
      <c r="F54" s="333"/>
      <c r="G54" s="219"/>
    </row>
    <row r="55" spans="1:7" s="220" customFormat="1" ht="15.75" x14ac:dyDescent="0.25">
      <c r="A55" s="218"/>
      <c r="B55" s="169"/>
      <c r="C55" s="6"/>
      <c r="D55" s="331"/>
      <c r="E55" s="332"/>
      <c r="F55" s="333"/>
      <c r="G55" s="219"/>
    </row>
    <row r="56" spans="1:7" s="220" customFormat="1" ht="15.75" x14ac:dyDescent="0.25">
      <c r="A56" s="218"/>
      <c r="B56" s="169"/>
      <c r="C56" s="6"/>
      <c r="D56" s="331"/>
      <c r="E56" s="332"/>
      <c r="F56" s="333"/>
      <c r="G56" s="219"/>
    </row>
    <row r="57" spans="1:7" s="220" customFormat="1" ht="15.75" x14ac:dyDescent="0.25">
      <c r="A57" s="218"/>
      <c r="B57" s="169"/>
      <c r="C57" s="6"/>
      <c r="D57" s="331"/>
      <c r="E57" s="332"/>
      <c r="F57" s="333"/>
      <c r="G57" s="219"/>
    </row>
    <row r="58" spans="1:7" s="220" customFormat="1" ht="15.75" x14ac:dyDescent="0.25">
      <c r="A58" s="218"/>
      <c r="B58" s="169"/>
      <c r="C58" s="6"/>
      <c r="D58" s="331"/>
      <c r="E58" s="332"/>
      <c r="F58" s="333"/>
      <c r="G58" s="219"/>
    </row>
    <row r="59" spans="1:7" s="220" customFormat="1" ht="15.75" x14ac:dyDescent="0.25">
      <c r="A59" s="218"/>
      <c r="B59" s="169"/>
      <c r="C59" s="6"/>
      <c r="D59" s="331"/>
      <c r="E59" s="332"/>
      <c r="F59" s="333"/>
      <c r="G59" s="219"/>
    </row>
    <row r="60" spans="1:7" s="220" customFormat="1" ht="15.75" x14ac:dyDescent="0.25">
      <c r="A60" s="218"/>
      <c r="B60" s="169"/>
      <c r="C60" s="6"/>
      <c r="D60" s="331"/>
      <c r="E60" s="332"/>
      <c r="F60" s="333"/>
      <c r="G60" s="219"/>
    </row>
    <row r="61" spans="1:7" s="220" customFormat="1" ht="15.75" x14ac:dyDescent="0.25">
      <c r="A61" s="218"/>
      <c r="B61" s="169"/>
      <c r="C61" s="6"/>
      <c r="D61" s="331"/>
      <c r="E61" s="332"/>
      <c r="F61" s="333"/>
      <c r="G61" s="219"/>
    </row>
    <row r="62" spans="1:7" s="220" customFormat="1" ht="15.75" x14ac:dyDescent="0.25">
      <c r="A62" s="218"/>
      <c r="B62" s="169"/>
      <c r="C62" s="6"/>
      <c r="D62" s="331"/>
      <c r="E62" s="332"/>
      <c r="F62" s="333"/>
      <c r="G62" s="219"/>
    </row>
    <row r="63" spans="1:7" s="220" customFormat="1" ht="15.75" x14ac:dyDescent="0.25">
      <c r="A63" s="218"/>
      <c r="B63" s="169"/>
      <c r="C63" s="6"/>
      <c r="D63" s="331"/>
      <c r="E63" s="332"/>
      <c r="F63" s="333"/>
      <c r="G63" s="219"/>
    </row>
    <row r="64" spans="1:7" s="220" customFormat="1" ht="15.75" x14ac:dyDescent="0.25">
      <c r="A64" s="218"/>
      <c r="B64" s="169"/>
      <c r="C64" s="6"/>
      <c r="D64" s="331"/>
      <c r="E64" s="332"/>
      <c r="F64" s="333"/>
      <c r="G64" s="219"/>
    </row>
    <row r="65" spans="1:7" s="220" customFormat="1" ht="15.75" x14ac:dyDescent="0.25">
      <c r="A65" s="218"/>
      <c r="B65" s="169"/>
      <c r="C65" s="6"/>
      <c r="D65" s="331"/>
      <c r="E65" s="332"/>
      <c r="F65" s="333"/>
      <c r="G65" s="219"/>
    </row>
    <row r="66" spans="1:7" s="220" customFormat="1" ht="15.75" x14ac:dyDescent="0.25">
      <c r="A66" s="218"/>
      <c r="B66" s="169"/>
      <c r="C66" s="6"/>
      <c r="D66" s="331"/>
      <c r="E66" s="332"/>
      <c r="F66" s="333"/>
      <c r="G66" s="219"/>
    </row>
    <row r="67" spans="1:7" s="220" customFormat="1" ht="15.75" x14ac:dyDescent="0.25">
      <c r="A67" s="218"/>
      <c r="B67" s="169"/>
      <c r="C67" s="6"/>
      <c r="D67" s="331"/>
      <c r="E67" s="332"/>
      <c r="F67" s="333"/>
      <c r="G67" s="219"/>
    </row>
    <row r="68" spans="1:7" s="220" customFormat="1" ht="15.75" x14ac:dyDescent="0.25">
      <c r="A68" s="218"/>
      <c r="B68" s="169"/>
      <c r="C68" s="6"/>
      <c r="D68" s="331"/>
      <c r="E68" s="332"/>
      <c r="F68" s="333"/>
      <c r="G68" s="219"/>
    </row>
    <row r="69" spans="1:7" s="220" customFormat="1" ht="15.75" x14ac:dyDescent="0.25">
      <c r="A69" s="218"/>
      <c r="B69" s="169"/>
      <c r="C69" s="6"/>
      <c r="D69" s="331"/>
      <c r="E69" s="332"/>
      <c r="F69" s="333"/>
      <c r="G69" s="219"/>
    </row>
    <row r="70" spans="1:7" s="220" customFormat="1" ht="15.75" x14ac:dyDescent="0.25">
      <c r="A70" s="218"/>
      <c r="B70" s="169"/>
      <c r="C70" s="6"/>
      <c r="D70" s="331"/>
      <c r="E70" s="332"/>
      <c r="F70" s="333"/>
      <c r="G70" s="219"/>
    </row>
    <row r="71" spans="1:7" s="220" customFormat="1" ht="15.75" x14ac:dyDescent="0.25">
      <c r="A71" s="218"/>
      <c r="B71" s="169"/>
      <c r="C71" s="6"/>
      <c r="D71" s="331"/>
      <c r="E71" s="332"/>
      <c r="F71" s="333"/>
      <c r="G71" s="219"/>
    </row>
    <row r="72" spans="1:7" s="220" customFormat="1" ht="15.75" x14ac:dyDescent="0.25">
      <c r="A72" s="218"/>
      <c r="B72" s="169"/>
      <c r="C72" s="6"/>
      <c r="D72" s="331"/>
      <c r="E72" s="332"/>
      <c r="F72" s="333"/>
      <c r="G72" s="219"/>
    </row>
    <row r="73" spans="1:7" s="220" customFormat="1" ht="15.75" x14ac:dyDescent="0.25">
      <c r="A73" s="218"/>
      <c r="B73" s="169"/>
      <c r="C73" s="6"/>
      <c r="D73" s="331"/>
      <c r="E73" s="332"/>
      <c r="F73" s="333"/>
      <c r="G73" s="219"/>
    </row>
    <row r="74" spans="1:7" s="220" customFormat="1" ht="15.75" x14ac:dyDescent="0.25">
      <c r="A74" s="218"/>
      <c r="B74" s="169"/>
      <c r="C74" s="6"/>
      <c r="D74" s="331"/>
      <c r="E74" s="332"/>
      <c r="F74" s="333"/>
      <c r="G74" s="219"/>
    </row>
    <row r="75" spans="1:7" s="220" customFormat="1" ht="15.75" x14ac:dyDescent="0.25">
      <c r="A75" s="218"/>
      <c r="B75" s="169"/>
      <c r="C75" s="6"/>
      <c r="D75" s="331"/>
      <c r="E75" s="332"/>
      <c r="F75" s="333"/>
      <c r="G75" s="219"/>
    </row>
    <row r="76" spans="1:7" s="220" customFormat="1" ht="15.75" x14ac:dyDescent="0.25">
      <c r="A76" s="218"/>
      <c r="B76" s="169"/>
      <c r="C76" s="6"/>
      <c r="D76" s="331"/>
      <c r="E76" s="332"/>
      <c r="F76" s="333"/>
      <c r="G76" s="219"/>
    </row>
    <row r="77" spans="1:7" s="220" customFormat="1" ht="15.75" x14ac:dyDescent="0.25">
      <c r="A77" s="218"/>
      <c r="B77" s="169"/>
      <c r="C77" s="6"/>
      <c r="D77" s="331"/>
      <c r="E77" s="332"/>
      <c r="F77" s="333"/>
      <c r="G77" s="219"/>
    </row>
    <row r="78" spans="1:7" s="220" customFormat="1" ht="15.75" x14ac:dyDescent="0.25">
      <c r="A78" s="218"/>
      <c r="B78" s="169"/>
      <c r="C78" s="6"/>
      <c r="D78" s="331"/>
      <c r="E78" s="332"/>
      <c r="F78" s="333"/>
      <c r="G78" s="219"/>
    </row>
    <row r="79" spans="1:7" s="220" customFormat="1" ht="15.75" x14ac:dyDescent="0.25">
      <c r="A79" s="218"/>
      <c r="B79" s="169"/>
      <c r="C79" s="6"/>
      <c r="D79" s="331"/>
      <c r="E79" s="332"/>
      <c r="F79" s="333"/>
      <c r="G79" s="219"/>
    </row>
    <row r="80" spans="1:7" s="220" customFormat="1" ht="15.75" x14ac:dyDescent="0.25">
      <c r="A80" s="218"/>
      <c r="B80" s="169"/>
      <c r="C80" s="6"/>
      <c r="D80" s="331"/>
      <c r="E80" s="332"/>
      <c r="F80" s="333"/>
      <c r="G80" s="219"/>
    </row>
    <row r="81" spans="1:7" s="220" customFormat="1" ht="15.75" x14ac:dyDescent="0.25">
      <c r="A81" s="218"/>
      <c r="B81" s="169"/>
      <c r="C81" s="6"/>
      <c r="D81" s="331"/>
      <c r="E81" s="332"/>
      <c r="F81" s="333"/>
      <c r="G81" s="219"/>
    </row>
    <row r="82" spans="1:7" s="220" customFormat="1" ht="15.75" x14ac:dyDescent="0.25">
      <c r="A82" s="218"/>
      <c r="B82" s="169"/>
      <c r="C82" s="6"/>
      <c r="D82" s="331"/>
      <c r="E82" s="332"/>
      <c r="F82" s="333"/>
      <c r="G82" s="219"/>
    </row>
    <row r="83" spans="1:7" s="220" customFormat="1" ht="15.75" x14ac:dyDescent="0.25">
      <c r="A83" s="218"/>
      <c r="B83" s="169"/>
      <c r="C83" s="6"/>
      <c r="D83" s="331"/>
      <c r="E83" s="332"/>
      <c r="F83" s="333"/>
      <c r="G83" s="219"/>
    </row>
    <row r="84" spans="1:7" s="220" customFormat="1" ht="15.75" x14ac:dyDescent="0.25">
      <c r="A84" s="218"/>
      <c r="B84" s="169"/>
      <c r="C84" s="6"/>
      <c r="D84" s="331"/>
      <c r="E84" s="332"/>
      <c r="F84" s="333"/>
      <c r="G84" s="219"/>
    </row>
    <row r="85" spans="1:7" s="220" customFormat="1" ht="15.75" x14ac:dyDescent="0.25">
      <c r="A85" s="218"/>
      <c r="B85" s="169"/>
      <c r="C85" s="6"/>
      <c r="D85" s="331"/>
      <c r="E85" s="332"/>
      <c r="F85" s="333"/>
      <c r="G85" s="219"/>
    </row>
    <row r="86" spans="1:7" s="220" customFormat="1" ht="15.75" x14ac:dyDescent="0.25">
      <c r="A86" s="218"/>
      <c r="B86" s="169"/>
      <c r="C86" s="6"/>
      <c r="D86" s="331"/>
      <c r="E86" s="332"/>
      <c r="F86" s="333"/>
      <c r="G86" s="219"/>
    </row>
    <row r="87" spans="1:7" s="220" customFormat="1" ht="15.75" x14ac:dyDescent="0.25">
      <c r="A87" s="218"/>
      <c r="B87" s="169"/>
      <c r="C87" s="6"/>
      <c r="D87" s="331"/>
      <c r="E87" s="332"/>
      <c r="F87" s="333"/>
      <c r="G87" s="219"/>
    </row>
    <row r="88" spans="1:7" s="220" customFormat="1" ht="15.75" x14ac:dyDescent="0.25">
      <c r="A88" s="218"/>
      <c r="B88" s="169"/>
      <c r="C88" s="6"/>
      <c r="D88" s="331"/>
      <c r="E88" s="332"/>
      <c r="F88" s="333"/>
      <c r="G88" s="219"/>
    </row>
    <row r="89" spans="1:7" s="220" customFormat="1" ht="15.75" x14ac:dyDescent="0.25">
      <c r="A89" s="218"/>
      <c r="B89" s="169"/>
      <c r="C89" s="6"/>
      <c r="D89" s="331"/>
      <c r="E89" s="332"/>
      <c r="F89" s="333"/>
      <c r="G89" s="219"/>
    </row>
    <row r="90" spans="1:7" s="220" customFormat="1" ht="15.75" x14ac:dyDescent="0.25">
      <c r="A90" s="218"/>
      <c r="B90" s="169"/>
      <c r="C90" s="6"/>
      <c r="D90" s="331"/>
      <c r="E90" s="332"/>
      <c r="F90" s="333"/>
      <c r="G90" s="219"/>
    </row>
    <row r="91" spans="1:7" s="220" customFormat="1" ht="15.75" x14ac:dyDescent="0.25">
      <c r="A91" s="218"/>
      <c r="B91" s="169"/>
      <c r="C91" s="6"/>
      <c r="D91" s="331"/>
      <c r="E91" s="332"/>
      <c r="F91" s="333"/>
      <c r="G91" s="219"/>
    </row>
    <row r="92" spans="1:7" s="220" customFormat="1" ht="15.75" x14ac:dyDescent="0.25">
      <c r="A92" s="218"/>
      <c r="B92" s="169"/>
      <c r="C92" s="6"/>
      <c r="D92" s="331"/>
      <c r="E92" s="332"/>
      <c r="F92" s="333"/>
      <c r="G92" s="219"/>
    </row>
    <row r="93" spans="1:7" s="220" customFormat="1" ht="15.75" x14ac:dyDescent="0.25">
      <c r="A93" s="218"/>
      <c r="B93" s="169"/>
      <c r="C93" s="6"/>
      <c r="D93" s="331"/>
      <c r="E93" s="332"/>
      <c r="F93" s="333"/>
      <c r="G93" s="219"/>
    </row>
    <row r="94" spans="1:7" s="220" customFormat="1" ht="15.75" x14ac:dyDescent="0.25">
      <c r="A94" s="218"/>
      <c r="B94" s="169"/>
      <c r="C94" s="6"/>
      <c r="D94" s="331"/>
      <c r="E94" s="332"/>
      <c r="F94" s="333"/>
      <c r="G94" s="219"/>
    </row>
    <row r="95" spans="1:7" s="220" customFormat="1" ht="15.75" x14ac:dyDescent="0.25">
      <c r="A95" s="218"/>
      <c r="B95" s="169"/>
      <c r="C95" s="6"/>
      <c r="D95" s="331"/>
      <c r="E95" s="332"/>
      <c r="F95" s="333"/>
      <c r="G95" s="219"/>
    </row>
    <row r="96" spans="1:7" s="220" customFormat="1" ht="15.75" x14ac:dyDescent="0.25">
      <c r="A96" s="218"/>
      <c r="B96" s="169"/>
      <c r="C96" s="6"/>
      <c r="D96" s="331"/>
      <c r="E96" s="332"/>
      <c r="F96" s="333"/>
      <c r="G96" s="219"/>
    </row>
    <row r="97" spans="1:7" s="220" customFormat="1" ht="15.75" x14ac:dyDescent="0.25">
      <c r="A97" s="218"/>
      <c r="B97" s="169"/>
      <c r="C97" s="6"/>
      <c r="D97" s="331"/>
      <c r="E97" s="332"/>
      <c r="F97" s="333"/>
      <c r="G97" s="219"/>
    </row>
    <row r="98" spans="1:7" s="220" customFormat="1" ht="15.75" x14ac:dyDescent="0.25">
      <c r="A98" s="218"/>
      <c r="B98" s="169"/>
      <c r="C98" s="6"/>
      <c r="D98" s="331"/>
      <c r="E98" s="332"/>
      <c r="F98" s="333"/>
      <c r="G98" s="219"/>
    </row>
    <row r="99" spans="1:7" s="220" customFormat="1" ht="15.75" x14ac:dyDescent="0.25">
      <c r="A99" s="218"/>
      <c r="B99" s="169"/>
      <c r="C99" s="6"/>
      <c r="D99" s="331"/>
      <c r="E99" s="332"/>
      <c r="F99" s="333"/>
      <c r="G99" s="219"/>
    </row>
    <row r="100" spans="1:7" s="220" customFormat="1" ht="15.75" x14ac:dyDescent="0.25">
      <c r="A100" s="218"/>
      <c r="B100" s="169"/>
      <c r="C100" s="6"/>
      <c r="D100" s="331"/>
      <c r="E100" s="332"/>
      <c r="F100" s="333"/>
      <c r="G100" s="219"/>
    </row>
    <row r="101" spans="1:7" s="220" customFormat="1" ht="15.75" x14ac:dyDescent="0.25">
      <c r="A101" s="218"/>
      <c r="B101" s="170"/>
      <c r="C101" s="44"/>
      <c r="D101" s="331"/>
      <c r="E101" s="332"/>
      <c r="F101" s="333"/>
      <c r="G101" s="219"/>
    </row>
    <row r="102" spans="1:7" s="220" customFormat="1" ht="15.75" x14ac:dyDescent="0.25">
      <c r="A102" s="218"/>
      <c r="B102" s="170"/>
      <c r="C102" s="44"/>
      <c r="D102" s="331"/>
      <c r="E102" s="332"/>
      <c r="F102" s="333"/>
      <c r="G102" s="219"/>
    </row>
    <row r="103" spans="1:7" s="220" customFormat="1" ht="15.75" x14ac:dyDescent="0.25">
      <c r="A103" s="218"/>
      <c r="B103" s="170"/>
      <c r="C103" s="44"/>
      <c r="D103" s="331"/>
      <c r="E103" s="332"/>
      <c r="F103" s="333"/>
      <c r="G103" s="219"/>
    </row>
    <row r="104" spans="1:7" s="220" customFormat="1" ht="15.75" x14ac:dyDescent="0.25">
      <c r="A104" s="218"/>
      <c r="B104" s="170"/>
      <c r="C104" s="44"/>
      <c r="D104" s="331"/>
      <c r="E104" s="332"/>
      <c r="F104" s="333"/>
      <c r="G104" s="219"/>
    </row>
    <row r="105" spans="1:7" s="220" customFormat="1" ht="15.75" x14ac:dyDescent="0.25">
      <c r="A105" s="218"/>
      <c r="B105" s="170"/>
      <c r="C105" s="44"/>
      <c r="D105" s="331"/>
      <c r="E105" s="332"/>
      <c r="F105" s="333"/>
      <c r="G105" s="219"/>
    </row>
    <row r="106" spans="1:7" s="220" customFormat="1" ht="15.75" x14ac:dyDescent="0.25">
      <c r="A106" s="218"/>
      <c r="B106" s="170"/>
      <c r="C106" s="44"/>
      <c r="D106" s="331"/>
      <c r="E106" s="332"/>
      <c r="F106" s="333"/>
      <c r="G106" s="219"/>
    </row>
    <row r="107" spans="1:7" s="220" customFormat="1" ht="15.75" x14ac:dyDescent="0.25">
      <c r="A107" s="218"/>
      <c r="B107" s="170"/>
      <c r="C107" s="44"/>
      <c r="D107" s="331"/>
      <c r="E107" s="332"/>
      <c r="F107" s="333"/>
      <c r="G107" s="219"/>
    </row>
    <row r="108" spans="1:7" s="220" customFormat="1" ht="15.75" x14ac:dyDescent="0.25">
      <c r="A108" s="218"/>
      <c r="B108" s="170"/>
      <c r="C108" s="44"/>
      <c r="D108" s="331"/>
      <c r="E108" s="332"/>
      <c r="F108" s="333"/>
      <c r="G108" s="219"/>
    </row>
    <row r="109" spans="1:7" s="220" customFormat="1" ht="15.75" x14ac:dyDescent="0.25">
      <c r="A109" s="218"/>
      <c r="B109" s="170"/>
      <c r="C109" s="44"/>
      <c r="D109" s="331"/>
      <c r="E109" s="332"/>
      <c r="F109" s="333"/>
      <c r="G109" s="219"/>
    </row>
    <row r="110" spans="1:7" s="220" customFormat="1" ht="15.75" x14ac:dyDescent="0.25">
      <c r="A110" s="218"/>
      <c r="B110" s="170"/>
      <c r="C110" s="44"/>
      <c r="D110" s="331"/>
      <c r="E110" s="332"/>
      <c r="F110" s="333"/>
      <c r="G110" s="219"/>
    </row>
    <row r="111" spans="1:7" s="220" customFormat="1" ht="15.75" x14ac:dyDescent="0.25">
      <c r="A111" s="218"/>
      <c r="B111" s="170"/>
      <c r="C111" s="44"/>
      <c r="D111" s="331"/>
      <c r="E111" s="332"/>
      <c r="F111" s="333"/>
      <c r="G111" s="219"/>
    </row>
    <row r="112" spans="1:7" s="220" customFormat="1" ht="15.75" x14ac:dyDescent="0.25">
      <c r="A112" s="218"/>
      <c r="B112" s="170"/>
      <c r="C112" s="44"/>
      <c r="D112" s="331"/>
      <c r="E112" s="332"/>
      <c r="F112" s="333"/>
      <c r="G112" s="219"/>
    </row>
    <row r="113" spans="1:7" s="220" customFormat="1" ht="15.75" x14ac:dyDescent="0.25">
      <c r="A113" s="218"/>
      <c r="B113" s="170"/>
      <c r="C113" s="44"/>
      <c r="D113" s="331"/>
      <c r="E113" s="332"/>
      <c r="F113" s="333"/>
      <c r="G113" s="219"/>
    </row>
    <row r="114" spans="1:7" s="220" customFormat="1" ht="15.75" x14ac:dyDescent="0.25">
      <c r="A114" s="218"/>
      <c r="B114" s="170"/>
      <c r="C114" s="44"/>
      <c r="D114" s="331"/>
      <c r="E114" s="332"/>
      <c r="F114" s="333"/>
      <c r="G114" s="219"/>
    </row>
    <row r="115" spans="1:7" s="220" customFormat="1" ht="15.75" x14ac:dyDescent="0.25">
      <c r="A115" s="218"/>
      <c r="B115" s="170"/>
      <c r="C115" s="44"/>
      <c r="D115" s="331"/>
      <c r="E115" s="332"/>
      <c r="F115" s="333"/>
      <c r="G115" s="219"/>
    </row>
    <row r="116" spans="1:7" s="220" customFormat="1" ht="15.75" x14ac:dyDescent="0.25">
      <c r="A116" s="218"/>
      <c r="B116" s="170"/>
      <c r="C116" s="44"/>
      <c r="D116" s="331"/>
      <c r="E116" s="332"/>
      <c r="F116" s="333"/>
      <c r="G116" s="219"/>
    </row>
    <row r="117" spans="1:7" s="220" customFormat="1" ht="15.75" x14ac:dyDescent="0.25">
      <c r="A117" s="218"/>
      <c r="B117" s="170"/>
      <c r="C117" s="44"/>
      <c r="D117" s="331"/>
      <c r="E117" s="332"/>
      <c r="F117" s="333"/>
      <c r="G117" s="219"/>
    </row>
    <row r="118" spans="1:7" s="220" customFormat="1" ht="15.75" x14ac:dyDescent="0.25">
      <c r="A118" s="218"/>
      <c r="B118" s="170"/>
      <c r="C118" s="44"/>
      <c r="D118" s="331"/>
      <c r="E118" s="332"/>
      <c r="F118" s="333"/>
      <c r="G118" s="219"/>
    </row>
    <row r="119" spans="1:7" s="220" customFormat="1" ht="15.75" x14ac:dyDescent="0.25">
      <c r="A119" s="218"/>
      <c r="B119" s="170"/>
      <c r="C119" s="44"/>
      <c r="D119" s="331"/>
      <c r="E119" s="332"/>
      <c r="F119" s="333"/>
      <c r="G119" s="219"/>
    </row>
    <row r="120" spans="1:7" s="220" customFormat="1" ht="15.75" x14ac:dyDescent="0.25">
      <c r="A120" s="218"/>
      <c r="B120" s="170"/>
      <c r="C120" s="44"/>
      <c r="D120" s="331"/>
      <c r="E120" s="332"/>
      <c r="F120" s="333"/>
      <c r="G120" s="219"/>
    </row>
    <row r="121" spans="1:7" s="220" customFormat="1" ht="15.75" x14ac:dyDescent="0.25">
      <c r="A121" s="218"/>
      <c r="B121" s="170"/>
      <c r="C121" s="44"/>
      <c r="D121" s="331"/>
      <c r="E121" s="332"/>
      <c r="F121" s="333"/>
      <c r="G121" s="219"/>
    </row>
    <row r="122" spans="1:7" s="220" customFormat="1" ht="15.75" x14ac:dyDescent="0.25">
      <c r="A122" s="218"/>
      <c r="B122" s="170"/>
      <c r="C122" s="44"/>
      <c r="D122" s="331"/>
      <c r="E122" s="332"/>
      <c r="F122" s="333"/>
      <c r="G122" s="219"/>
    </row>
    <row r="123" spans="1:7" s="220" customFormat="1" ht="15.75" x14ac:dyDescent="0.25">
      <c r="A123" s="218"/>
      <c r="B123" s="170"/>
      <c r="C123" s="44"/>
      <c r="D123" s="331"/>
      <c r="E123" s="332"/>
      <c r="F123" s="333"/>
      <c r="G123" s="219"/>
    </row>
    <row r="124" spans="1:7" s="220" customFormat="1" ht="15.75" x14ac:dyDescent="0.25">
      <c r="A124" s="218"/>
      <c r="B124" s="170"/>
      <c r="C124" s="44"/>
      <c r="D124" s="331"/>
      <c r="E124" s="332"/>
      <c r="F124" s="333"/>
      <c r="G124" s="219"/>
    </row>
    <row r="125" spans="1:7" s="220" customFormat="1" ht="15.75" x14ac:dyDescent="0.25">
      <c r="A125" s="218"/>
      <c r="B125" s="170"/>
      <c r="C125" s="44"/>
      <c r="D125" s="331"/>
      <c r="E125" s="332"/>
      <c r="F125" s="333"/>
      <c r="G125" s="219"/>
    </row>
    <row r="126" spans="1:7" s="220" customFormat="1" ht="15.75" x14ac:dyDescent="0.25">
      <c r="A126" s="218"/>
      <c r="B126" s="170"/>
      <c r="C126" s="44"/>
      <c r="D126" s="331"/>
      <c r="E126" s="332"/>
      <c r="F126" s="333"/>
      <c r="G126" s="219"/>
    </row>
    <row r="127" spans="1:7" s="220" customFormat="1" ht="15.75" x14ac:dyDescent="0.25">
      <c r="A127" s="218"/>
      <c r="B127" s="170"/>
      <c r="C127" s="44"/>
      <c r="D127" s="331"/>
      <c r="E127" s="332"/>
      <c r="F127" s="333"/>
      <c r="G127" s="219"/>
    </row>
    <row r="128" spans="1:7" s="220" customFormat="1" ht="15.75" x14ac:dyDescent="0.25">
      <c r="A128" s="218"/>
      <c r="B128" s="170"/>
      <c r="C128" s="44"/>
      <c r="D128" s="331"/>
      <c r="E128" s="332"/>
      <c r="F128" s="333"/>
      <c r="G128" s="219"/>
    </row>
    <row r="129" spans="1:7" s="220" customFormat="1" ht="15.75" x14ac:dyDescent="0.25">
      <c r="A129" s="218"/>
      <c r="B129" s="170"/>
      <c r="C129" s="44"/>
      <c r="D129" s="331"/>
      <c r="E129" s="332"/>
      <c r="F129" s="333"/>
      <c r="G129" s="219"/>
    </row>
    <row r="130" spans="1:7" s="220" customFormat="1" ht="15.75" x14ac:dyDescent="0.25">
      <c r="A130" s="218"/>
      <c r="B130" s="170"/>
      <c r="C130" s="44"/>
      <c r="D130" s="331"/>
      <c r="E130" s="332"/>
      <c r="F130" s="333"/>
      <c r="G130" s="219"/>
    </row>
    <row r="131" spans="1:7" s="220" customFormat="1" ht="15.75" x14ac:dyDescent="0.25">
      <c r="A131" s="218"/>
      <c r="B131" s="170"/>
      <c r="C131" s="44"/>
      <c r="D131" s="331"/>
      <c r="E131" s="332"/>
      <c r="F131" s="333"/>
      <c r="G131" s="219"/>
    </row>
    <row r="132" spans="1:7" s="220" customFormat="1" ht="15.75" x14ac:dyDescent="0.25">
      <c r="A132" s="218"/>
      <c r="B132" s="170"/>
      <c r="C132" s="44"/>
      <c r="D132" s="331"/>
      <c r="E132" s="332"/>
      <c r="F132" s="333"/>
      <c r="G132" s="219"/>
    </row>
    <row r="133" spans="1:7" s="220" customFormat="1" ht="15.75" x14ac:dyDescent="0.25">
      <c r="A133" s="218"/>
      <c r="B133" s="170"/>
      <c r="C133" s="44"/>
      <c r="D133" s="331"/>
      <c r="E133" s="332"/>
      <c r="F133" s="333"/>
      <c r="G133" s="219"/>
    </row>
    <row r="134" spans="1:7" s="220" customFormat="1" ht="15.75" x14ac:dyDescent="0.25">
      <c r="A134" s="218"/>
      <c r="B134" s="170"/>
      <c r="C134" s="44"/>
      <c r="D134" s="331"/>
      <c r="E134" s="332"/>
      <c r="F134" s="333"/>
      <c r="G134" s="219"/>
    </row>
    <row r="135" spans="1:7" s="220" customFormat="1" ht="15.75" x14ac:dyDescent="0.25">
      <c r="A135" s="218"/>
      <c r="B135" s="170"/>
      <c r="C135" s="44"/>
      <c r="D135" s="331"/>
      <c r="E135" s="332"/>
      <c r="F135" s="333"/>
      <c r="G135" s="219"/>
    </row>
    <row r="136" spans="1:7" s="220" customFormat="1" ht="15.75" x14ac:dyDescent="0.25">
      <c r="A136" s="218"/>
      <c r="B136" s="170"/>
      <c r="C136" s="44"/>
      <c r="D136" s="331"/>
      <c r="E136" s="332"/>
      <c r="F136" s="333"/>
      <c r="G136" s="219"/>
    </row>
    <row r="137" spans="1:7" s="220" customFormat="1" ht="15.75" x14ac:dyDescent="0.25">
      <c r="A137" s="218"/>
      <c r="B137" s="170"/>
      <c r="C137" s="44"/>
      <c r="D137" s="331"/>
      <c r="E137" s="332"/>
      <c r="F137" s="333"/>
      <c r="G137" s="219"/>
    </row>
    <row r="138" spans="1:7" s="220" customFormat="1" ht="15.75" x14ac:dyDescent="0.25">
      <c r="A138" s="218"/>
      <c r="B138" s="170"/>
      <c r="C138" s="44"/>
      <c r="D138" s="331"/>
      <c r="E138" s="332"/>
      <c r="F138" s="333"/>
      <c r="G138" s="219"/>
    </row>
    <row r="139" spans="1:7" s="220" customFormat="1" ht="15.75" x14ac:dyDescent="0.25">
      <c r="A139" s="218"/>
      <c r="B139" s="170"/>
      <c r="C139" s="44"/>
      <c r="D139" s="331"/>
      <c r="E139" s="332"/>
      <c r="F139" s="333"/>
      <c r="G139" s="219"/>
    </row>
    <row r="140" spans="1:7" s="220" customFormat="1" ht="15.75" x14ac:dyDescent="0.25">
      <c r="A140" s="218"/>
      <c r="B140" s="170"/>
      <c r="C140" s="44"/>
      <c r="D140" s="331"/>
      <c r="E140" s="332"/>
      <c r="F140" s="333"/>
      <c r="G140" s="219"/>
    </row>
    <row r="141" spans="1:7" s="220" customFormat="1" ht="15.75" x14ac:dyDescent="0.25">
      <c r="A141" s="218"/>
      <c r="B141" s="170"/>
      <c r="C141" s="44"/>
      <c r="D141" s="331"/>
      <c r="E141" s="332"/>
      <c r="F141" s="333"/>
      <c r="G141" s="219"/>
    </row>
    <row r="142" spans="1:7" s="220" customFormat="1" ht="15.75" x14ac:dyDescent="0.25">
      <c r="A142" s="218"/>
      <c r="B142" s="170"/>
      <c r="C142" s="44"/>
      <c r="D142" s="331"/>
      <c r="E142" s="332"/>
      <c r="F142" s="333"/>
      <c r="G142" s="219"/>
    </row>
    <row r="143" spans="1:7" s="220" customFormat="1" ht="15.75" x14ac:dyDescent="0.25">
      <c r="A143" s="218"/>
      <c r="B143" s="170"/>
      <c r="C143" s="44"/>
      <c r="D143" s="331"/>
      <c r="E143" s="332"/>
      <c r="F143" s="333"/>
      <c r="G143" s="219"/>
    </row>
    <row r="144" spans="1:7" s="220" customFormat="1" ht="15.75" x14ac:dyDescent="0.25">
      <c r="A144" s="218"/>
      <c r="B144" s="170"/>
      <c r="C144" s="44"/>
      <c r="D144" s="331"/>
      <c r="E144" s="332"/>
      <c r="F144" s="333"/>
      <c r="G144" s="219"/>
    </row>
    <row r="145" spans="1:7" s="220" customFormat="1" ht="15.75" x14ac:dyDescent="0.25">
      <c r="A145" s="218"/>
      <c r="B145" s="170"/>
      <c r="C145" s="44"/>
      <c r="D145" s="331"/>
      <c r="E145" s="332"/>
      <c r="F145" s="333"/>
      <c r="G145" s="219"/>
    </row>
    <row r="146" spans="1:7" s="220" customFormat="1" ht="15.75" x14ac:dyDescent="0.25">
      <c r="A146" s="218"/>
      <c r="B146" s="170"/>
      <c r="C146" s="44"/>
      <c r="D146" s="331"/>
      <c r="E146" s="332"/>
      <c r="F146" s="333"/>
      <c r="G146" s="219"/>
    </row>
    <row r="147" spans="1:7" s="220" customFormat="1" ht="15.75" x14ac:dyDescent="0.25">
      <c r="A147" s="218"/>
      <c r="B147" s="170"/>
      <c r="C147" s="44"/>
      <c r="D147" s="331"/>
      <c r="E147" s="332"/>
      <c r="F147" s="333"/>
      <c r="G147" s="219"/>
    </row>
    <row r="148" spans="1:7" s="220" customFormat="1" ht="15.75" x14ac:dyDescent="0.25">
      <c r="A148" s="218"/>
      <c r="B148" s="170"/>
      <c r="C148" s="44"/>
      <c r="D148" s="331"/>
      <c r="E148" s="332"/>
      <c r="F148" s="333"/>
      <c r="G148" s="219"/>
    </row>
    <row r="149" spans="1:7" s="220" customFormat="1" ht="15.75" x14ac:dyDescent="0.25">
      <c r="A149" s="218"/>
      <c r="B149" s="170"/>
      <c r="C149" s="44"/>
      <c r="D149" s="331"/>
      <c r="E149" s="332"/>
      <c r="F149" s="333"/>
      <c r="G149" s="219"/>
    </row>
    <row r="150" spans="1:7" s="220" customFormat="1" ht="15.75" x14ac:dyDescent="0.25">
      <c r="A150" s="218"/>
      <c r="B150" s="170"/>
      <c r="C150" s="44"/>
      <c r="D150" s="331"/>
      <c r="E150" s="332"/>
      <c r="F150" s="333"/>
      <c r="G150" s="219"/>
    </row>
    <row r="151" spans="1:7" s="220" customFormat="1" ht="15.75" x14ac:dyDescent="0.25">
      <c r="A151" s="218"/>
      <c r="B151" s="170"/>
      <c r="C151" s="44"/>
      <c r="D151" s="331"/>
      <c r="E151" s="332"/>
      <c r="F151" s="333"/>
      <c r="G151" s="219"/>
    </row>
    <row r="152" spans="1:7" s="220" customFormat="1" ht="15.75" x14ac:dyDescent="0.25">
      <c r="A152" s="218"/>
      <c r="B152" s="170"/>
      <c r="C152" s="44"/>
      <c r="D152" s="331"/>
      <c r="E152" s="332"/>
      <c r="F152" s="333"/>
      <c r="G152" s="219"/>
    </row>
    <row r="153" spans="1:7" s="220" customFormat="1" ht="15.75" x14ac:dyDescent="0.25">
      <c r="A153" s="218"/>
      <c r="B153" s="170"/>
      <c r="C153" s="44"/>
      <c r="D153" s="331"/>
      <c r="E153" s="332"/>
      <c r="F153" s="333"/>
      <c r="G153" s="219"/>
    </row>
    <row r="154" spans="1:7" s="220" customFormat="1" ht="15.75" x14ac:dyDescent="0.25">
      <c r="A154" s="218"/>
      <c r="B154" s="170"/>
      <c r="C154" s="44"/>
      <c r="D154" s="331"/>
      <c r="E154" s="332"/>
      <c r="F154" s="333"/>
      <c r="G154" s="219"/>
    </row>
    <row r="155" spans="1:7" s="220" customFormat="1" ht="15.75" x14ac:dyDescent="0.25">
      <c r="A155" s="218"/>
      <c r="B155" s="170"/>
      <c r="C155" s="44"/>
      <c r="D155" s="331"/>
      <c r="E155" s="332"/>
      <c r="F155" s="333"/>
      <c r="G155" s="219"/>
    </row>
    <row r="156" spans="1:7" s="220" customFormat="1" ht="15.75" x14ac:dyDescent="0.25">
      <c r="A156" s="218"/>
      <c r="B156" s="170"/>
      <c r="C156" s="44"/>
      <c r="D156" s="331"/>
      <c r="E156" s="332"/>
      <c r="F156" s="333"/>
      <c r="G156" s="219"/>
    </row>
    <row r="157" spans="1:7" s="220" customFormat="1" ht="15.75" x14ac:dyDescent="0.25">
      <c r="A157" s="218"/>
      <c r="B157" s="170"/>
      <c r="C157" s="44"/>
      <c r="D157" s="331"/>
      <c r="E157" s="332"/>
      <c r="F157" s="333"/>
      <c r="G157" s="219"/>
    </row>
    <row r="158" spans="1:7" s="220" customFormat="1" ht="15.75" x14ac:dyDescent="0.25">
      <c r="A158" s="218"/>
      <c r="B158" s="170"/>
      <c r="C158" s="44"/>
      <c r="D158" s="331"/>
      <c r="E158" s="332"/>
      <c r="F158" s="333"/>
      <c r="G158" s="219"/>
    </row>
    <row r="159" spans="1:7" s="220" customFormat="1" ht="15.75" x14ac:dyDescent="0.25">
      <c r="A159" s="218"/>
      <c r="B159" s="170"/>
      <c r="C159" s="44"/>
      <c r="D159" s="331"/>
      <c r="E159" s="332"/>
      <c r="F159" s="333"/>
      <c r="G159" s="219"/>
    </row>
    <row r="160" spans="1:7" s="220" customFormat="1" ht="15.75" x14ac:dyDescent="0.25">
      <c r="A160" s="218"/>
      <c r="B160" s="170"/>
      <c r="C160" s="44"/>
      <c r="D160" s="331"/>
      <c r="E160" s="332"/>
      <c r="F160" s="333"/>
      <c r="G160" s="219"/>
    </row>
    <row r="161" spans="1:7" s="220" customFormat="1" ht="15.75" x14ac:dyDescent="0.25">
      <c r="A161" s="218"/>
      <c r="B161" s="170"/>
      <c r="C161" s="44"/>
      <c r="D161" s="331"/>
      <c r="E161" s="332"/>
      <c r="F161" s="333"/>
      <c r="G161" s="219"/>
    </row>
    <row r="162" spans="1:7" s="220" customFormat="1" ht="15.75" x14ac:dyDescent="0.25">
      <c r="A162" s="218"/>
      <c r="B162" s="170"/>
      <c r="C162" s="44"/>
      <c r="D162" s="331"/>
      <c r="E162" s="332"/>
      <c r="F162" s="333"/>
      <c r="G162" s="219"/>
    </row>
    <row r="163" spans="1:7" s="220" customFormat="1" ht="15.75" x14ac:dyDescent="0.25">
      <c r="A163" s="218"/>
      <c r="B163" s="170"/>
      <c r="C163" s="44"/>
      <c r="D163" s="331"/>
      <c r="E163" s="332"/>
      <c r="F163" s="333"/>
      <c r="G163" s="219"/>
    </row>
    <row r="164" spans="1:7" s="220" customFormat="1" ht="15.75" x14ac:dyDescent="0.25">
      <c r="A164" s="218"/>
      <c r="B164" s="170"/>
      <c r="C164" s="44"/>
      <c r="D164" s="331"/>
      <c r="E164" s="332"/>
      <c r="F164" s="333"/>
      <c r="G164" s="219"/>
    </row>
    <row r="165" spans="1:7" s="220" customFormat="1" ht="15.75" x14ac:dyDescent="0.25">
      <c r="A165" s="218"/>
      <c r="B165" s="170"/>
      <c r="C165" s="44"/>
      <c r="D165" s="331"/>
      <c r="E165" s="332"/>
      <c r="F165" s="333"/>
      <c r="G165" s="219"/>
    </row>
    <row r="166" spans="1:7" s="220" customFormat="1" ht="15.75" x14ac:dyDescent="0.25">
      <c r="A166" s="218"/>
      <c r="B166" s="170"/>
      <c r="C166" s="44"/>
      <c r="D166" s="331"/>
      <c r="E166" s="332"/>
      <c r="F166" s="333"/>
      <c r="G166" s="219"/>
    </row>
    <row r="167" spans="1:7" s="220" customFormat="1" ht="15.75" x14ac:dyDescent="0.25">
      <c r="A167" s="218"/>
      <c r="B167" s="170"/>
      <c r="C167" s="44"/>
      <c r="D167" s="331"/>
      <c r="E167" s="332"/>
      <c r="F167" s="333"/>
      <c r="G167" s="219"/>
    </row>
    <row r="168" spans="1:7" s="220" customFormat="1" ht="15.75" x14ac:dyDescent="0.25">
      <c r="A168" s="218"/>
      <c r="B168" s="170"/>
      <c r="C168" s="44"/>
      <c r="D168" s="331"/>
      <c r="E168" s="332"/>
      <c r="F168" s="333"/>
      <c r="G168" s="219"/>
    </row>
    <row r="169" spans="1:7" s="220" customFormat="1" ht="15.75" x14ac:dyDescent="0.25">
      <c r="A169" s="218"/>
      <c r="B169" s="170"/>
      <c r="C169" s="44"/>
      <c r="D169" s="331"/>
      <c r="E169" s="332"/>
      <c r="F169" s="333"/>
      <c r="G169" s="219"/>
    </row>
    <row r="170" spans="1:7" s="220" customFormat="1" ht="15.75" x14ac:dyDescent="0.25">
      <c r="A170" s="218"/>
      <c r="B170" s="170"/>
      <c r="C170" s="44"/>
      <c r="D170" s="331"/>
      <c r="E170" s="332"/>
      <c r="F170" s="333"/>
      <c r="G170" s="219"/>
    </row>
    <row r="171" spans="1:7" s="220" customFormat="1" ht="15.75" x14ac:dyDescent="0.25">
      <c r="A171" s="218"/>
      <c r="B171" s="170"/>
      <c r="C171" s="44"/>
      <c r="D171" s="331"/>
      <c r="E171" s="332"/>
      <c r="F171" s="333"/>
      <c r="G171" s="219"/>
    </row>
    <row r="172" spans="1:7" s="220" customFormat="1" ht="15.75" x14ac:dyDescent="0.25">
      <c r="A172" s="218"/>
      <c r="B172" s="170"/>
      <c r="C172" s="44"/>
      <c r="D172" s="331"/>
      <c r="E172" s="332"/>
      <c r="F172" s="333"/>
      <c r="G172" s="219"/>
    </row>
    <row r="173" spans="1:7" s="220" customFormat="1" ht="15.75" x14ac:dyDescent="0.25">
      <c r="A173" s="218"/>
      <c r="B173" s="170"/>
      <c r="C173" s="44"/>
      <c r="D173" s="331"/>
      <c r="E173" s="332"/>
      <c r="F173" s="333"/>
      <c r="G173" s="219"/>
    </row>
    <row r="174" spans="1:7" s="220" customFormat="1" ht="15.75" x14ac:dyDescent="0.25">
      <c r="A174" s="218"/>
      <c r="B174" s="170"/>
      <c r="C174" s="44"/>
      <c r="D174" s="331"/>
      <c r="E174" s="332"/>
      <c r="F174" s="333"/>
      <c r="G174" s="219"/>
    </row>
    <row r="175" spans="1:7" s="220" customFormat="1" ht="15.75" x14ac:dyDescent="0.25">
      <c r="A175" s="218"/>
      <c r="B175" s="170"/>
      <c r="C175" s="44"/>
      <c r="D175" s="331"/>
      <c r="E175" s="332"/>
      <c r="F175" s="333"/>
      <c r="G175" s="219"/>
    </row>
    <row r="176" spans="1:7" s="220" customFormat="1" ht="15.75" x14ac:dyDescent="0.25">
      <c r="A176" s="218"/>
      <c r="B176" s="170"/>
      <c r="C176" s="44"/>
      <c r="D176" s="331"/>
      <c r="E176" s="332"/>
      <c r="F176" s="333"/>
      <c r="G176" s="219"/>
    </row>
    <row r="177" spans="1:7" s="220" customFormat="1" ht="15.75" x14ac:dyDescent="0.25">
      <c r="A177" s="218"/>
      <c r="B177" s="170"/>
      <c r="C177" s="44"/>
      <c r="D177" s="331"/>
      <c r="E177" s="332"/>
      <c r="F177" s="333"/>
      <c r="G177" s="219"/>
    </row>
    <row r="178" spans="1:7" s="220" customFormat="1" ht="15.75" x14ac:dyDescent="0.25">
      <c r="A178" s="218"/>
      <c r="B178" s="170"/>
      <c r="C178" s="44"/>
      <c r="D178" s="331"/>
      <c r="E178" s="332"/>
      <c r="F178" s="333"/>
      <c r="G178" s="219"/>
    </row>
    <row r="179" spans="1:7" s="220" customFormat="1" ht="15.75" x14ac:dyDescent="0.25">
      <c r="A179" s="218"/>
      <c r="B179" s="170"/>
      <c r="C179" s="44"/>
      <c r="D179" s="331"/>
      <c r="E179" s="332"/>
      <c r="F179" s="333"/>
      <c r="G179" s="219"/>
    </row>
    <row r="180" spans="1:7" s="220" customFormat="1" ht="15.75" x14ac:dyDescent="0.25">
      <c r="A180" s="218"/>
      <c r="B180" s="170"/>
      <c r="C180" s="44"/>
      <c r="D180" s="331"/>
      <c r="E180" s="332"/>
      <c r="F180" s="333"/>
      <c r="G180" s="219"/>
    </row>
    <row r="181" spans="1:7" s="220" customFormat="1" ht="15.75" x14ac:dyDescent="0.25">
      <c r="A181" s="218"/>
      <c r="B181" s="170"/>
      <c r="C181" s="44"/>
      <c r="D181" s="331"/>
      <c r="E181" s="332"/>
      <c r="F181" s="333"/>
      <c r="G181" s="219"/>
    </row>
    <row r="182" spans="1:7" s="220" customFormat="1" ht="15.75" x14ac:dyDescent="0.25">
      <c r="A182" s="218"/>
      <c r="B182" s="170"/>
      <c r="C182" s="44"/>
      <c r="D182" s="331"/>
      <c r="E182" s="332"/>
      <c r="F182" s="333"/>
      <c r="G182" s="219"/>
    </row>
    <row r="183" spans="1:7" s="220" customFormat="1" ht="15.75" x14ac:dyDescent="0.25">
      <c r="A183" s="218"/>
      <c r="B183" s="170"/>
      <c r="C183" s="44"/>
      <c r="D183" s="331"/>
      <c r="E183" s="332"/>
      <c r="F183" s="333"/>
      <c r="G183" s="219"/>
    </row>
    <row r="184" spans="1:7" s="220" customFormat="1" ht="15.75" x14ac:dyDescent="0.25">
      <c r="A184" s="218"/>
      <c r="B184" s="170"/>
      <c r="C184" s="44"/>
      <c r="D184" s="331"/>
      <c r="E184" s="332"/>
      <c r="F184" s="333"/>
      <c r="G184" s="219"/>
    </row>
    <row r="185" spans="1:7" s="220" customFormat="1" ht="15.75" x14ac:dyDescent="0.25">
      <c r="A185" s="218"/>
      <c r="B185" s="170"/>
      <c r="C185" s="44"/>
      <c r="D185" s="331"/>
      <c r="E185" s="332"/>
      <c r="F185" s="333"/>
      <c r="G185" s="219"/>
    </row>
    <row r="186" spans="1:7" s="220" customFormat="1" ht="15.75" x14ac:dyDescent="0.25">
      <c r="A186" s="218"/>
      <c r="B186" s="170"/>
      <c r="C186" s="44"/>
      <c r="D186" s="331"/>
      <c r="E186" s="332"/>
      <c r="F186" s="333"/>
      <c r="G186" s="219"/>
    </row>
    <row r="187" spans="1:7" s="220" customFormat="1" ht="15.75" x14ac:dyDescent="0.25">
      <c r="A187" s="218"/>
      <c r="B187" s="170"/>
      <c r="C187" s="44"/>
      <c r="D187" s="331"/>
      <c r="E187" s="332"/>
      <c r="F187" s="333"/>
      <c r="G187" s="219"/>
    </row>
    <row r="188" spans="1:7" s="220" customFormat="1" ht="15.75" x14ac:dyDescent="0.25">
      <c r="A188" s="218"/>
      <c r="B188" s="170"/>
      <c r="C188" s="44"/>
      <c r="D188" s="331"/>
      <c r="E188" s="332"/>
      <c r="F188" s="333"/>
      <c r="G188" s="219"/>
    </row>
    <row r="189" spans="1:7" s="220" customFormat="1" ht="15.75" x14ac:dyDescent="0.25">
      <c r="A189" s="218"/>
      <c r="B189" s="170"/>
      <c r="C189" s="44"/>
      <c r="D189" s="331"/>
      <c r="E189" s="332"/>
      <c r="F189" s="333"/>
      <c r="G189" s="219"/>
    </row>
    <row r="190" spans="1:7" s="220" customFormat="1" ht="15.75" x14ac:dyDescent="0.25">
      <c r="A190" s="218"/>
      <c r="B190" s="170"/>
      <c r="C190" s="44"/>
      <c r="D190" s="331"/>
      <c r="E190" s="332"/>
      <c r="F190" s="333"/>
      <c r="G190" s="219"/>
    </row>
    <row r="191" spans="1:7" s="220" customFormat="1" ht="15.75" x14ac:dyDescent="0.25">
      <c r="A191" s="218"/>
      <c r="B191" s="170"/>
      <c r="C191" s="44"/>
      <c r="D191" s="331"/>
      <c r="E191" s="332"/>
      <c r="F191" s="333"/>
      <c r="G191" s="219"/>
    </row>
    <row r="192" spans="1:7" s="220" customFormat="1" ht="15.75" x14ac:dyDescent="0.25">
      <c r="A192" s="218"/>
      <c r="B192" s="170"/>
      <c r="C192" s="44"/>
      <c r="D192" s="331"/>
      <c r="E192" s="332"/>
      <c r="F192" s="333"/>
      <c r="G192" s="219"/>
    </row>
    <row r="193" spans="1:7" s="220" customFormat="1" ht="15.75" x14ac:dyDescent="0.25">
      <c r="A193" s="218"/>
      <c r="B193" s="170"/>
      <c r="C193" s="44"/>
      <c r="D193" s="331"/>
      <c r="E193" s="332"/>
      <c r="F193" s="333"/>
      <c r="G193" s="219"/>
    </row>
    <row r="194" spans="1:7" s="220" customFormat="1" ht="15.75" x14ac:dyDescent="0.25">
      <c r="A194" s="218"/>
      <c r="B194" s="170"/>
      <c r="C194" s="44"/>
      <c r="D194" s="331"/>
      <c r="E194" s="332"/>
      <c r="F194" s="333"/>
      <c r="G194" s="219"/>
    </row>
    <row r="195" spans="1:7" s="220" customFormat="1" ht="15.75" x14ac:dyDescent="0.25">
      <c r="A195" s="218"/>
      <c r="B195" s="170"/>
      <c r="C195" s="44"/>
      <c r="D195" s="331"/>
      <c r="E195" s="332"/>
      <c r="F195" s="333"/>
      <c r="G195" s="219"/>
    </row>
    <row r="196" spans="1:7" s="220" customFormat="1" ht="15.75" x14ac:dyDescent="0.25">
      <c r="A196" s="218"/>
      <c r="B196" s="170"/>
      <c r="C196" s="44"/>
      <c r="D196" s="331"/>
      <c r="E196" s="332"/>
      <c r="F196" s="333"/>
      <c r="G196" s="219"/>
    </row>
    <row r="197" spans="1:7" s="220" customFormat="1" ht="15.75" x14ac:dyDescent="0.25">
      <c r="A197" s="218"/>
      <c r="B197" s="170"/>
      <c r="C197" s="44"/>
      <c r="D197" s="331"/>
      <c r="E197" s="332"/>
      <c r="F197" s="333"/>
      <c r="G197" s="219"/>
    </row>
    <row r="198" spans="1:7" s="220" customFormat="1" ht="15.75" x14ac:dyDescent="0.25">
      <c r="A198" s="218"/>
      <c r="B198" s="170"/>
      <c r="C198" s="44"/>
      <c r="D198" s="331"/>
      <c r="E198" s="332"/>
      <c r="F198" s="333"/>
      <c r="G198" s="219"/>
    </row>
    <row r="199" spans="1:7" s="220" customFormat="1" ht="15.75" x14ac:dyDescent="0.25">
      <c r="A199" s="218"/>
      <c r="B199" s="170"/>
      <c r="C199" s="44"/>
      <c r="D199" s="331"/>
      <c r="E199" s="332"/>
      <c r="F199" s="333"/>
      <c r="G199" s="219"/>
    </row>
    <row r="200" spans="1:7" s="220" customFormat="1" ht="15.75" x14ac:dyDescent="0.25">
      <c r="A200" s="218"/>
      <c r="B200" s="170"/>
      <c r="C200" s="44"/>
      <c r="D200" s="331"/>
      <c r="E200" s="332"/>
      <c r="F200" s="333"/>
      <c r="G200" s="219"/>
    </row>
    <row r="201" spans="1:7" s="220" customFormat="1" ht="15.75" x14ac:dyDescent="0.25">
      <c r="A201" s="218"/>
      <c r="B201" s="170"/>
      <c r="C201" s="44"/>
      <c r="D201" s="331"/>
      <c r="E201" s="332"/>
      <c r="F201" s="333"/>
      <c r="G201" s="219"/>
    </row>
    <row r="202" spans="1:7" s="220" customFormat="1" ht="15.75" x14ac:dyDescent="0.25">
      <c r="A202" s="218"/>
      <c r="B202" s="170"/>
      <c r="C202" s="44"/>
      <c r="D202" s="331"/>
      <c r="E202" s="332"/>
      <c r="F202" s="333"/>
      <c r="G202" s="219"/>
    </row>
    <row r="203" spans="1:7" s="220" customFormat="1" ht="15.75" x14ac:dyDescent="0.25">
      <c r="A203" s="218"/>
      <c r="B203" s="170"/>
      <c r="C203" s="44"/>
      <c r="D203" s="331"/>
      <c r="E203" s="332"/>
      <c r="F203" s="333"/>
      <c r="G203" s="219"/>
    </row>
    <row r="204" spans="1:7" s="220" customFormat="1" ht="15.75" x14ac:dyDescent="0.25">
      <c r="A204" s="218"/>
      <c r="B204" s="170"/>
      <c r="C204" s="44"/>
      <c r="D204" s="331"/>
      <c r="E204" s="332"/>
      <c r="F204" s="333"/>
      <c r="G204" s="219"/>
    </row>
    <row r="205" spans="1:7" s="220" customFormat="1" ht="15.75" x14ac:dyDescent="0.25">
      <c r="A205" s="218"/>
      <c r="B205" s="170"/>
      <c r="C205" s="44"/>
      <c r="D205" s="331"/>
      <c r="E205" s="332"/>
      <c r="F205" s="333"/>
      <c r="G205" s="219"/>
    </row>
    <row r="206" spans="1:7" s="220" customFormat="1" ht="15.75" x14ac:dyDescent="0.25">
      <c r="A206" s="218"/>
      <c r="B206" s="170"/>
      <c r="C206" s="44"/>
      <c r="D206" s="331"/>
      <c r="E206" s="332"/>
      <c r="F206" s="333"/>
      <c r="G206" s="219"/>
    </row>
    <row r="207" spans="1:7" s="220" customFormat="1" ht="15.75" x14ac:dyDescent="0.25">
      <c r="A207" s="218"/>
      <c r="B207" s="170"/>
      <c r="C207" s="44"/>
      <c r="D207" s="331"/>
      <c r="E207" s="332"/>
      <c r="F207" s="333"/>
      <c r="G207" s="219"/>
    </row>
    <row r="208" spans="1:7" s="220" customFormat="1" ht="15.75" x14ac:dyDescent="0.25">
      <c r="A208" s="218"/>
      <c r="B208" s="170"/>
      <c r="C208" s="44"/>
      <c r="D208" s="331"/>
      <c r="E208" s="332"/>
      <c r="F208" s="333"/>
      <c r="G208" s="219"/>
    </row>
    <row r="209" spans="1:7" s="220" customFormat="1" ht="15.75" x14ac:dyDescent="0.25">
      <c r="A209" s="218"/>
      <c r="B209" s="170"/>
      <c r="C209" s="44"/>
      <c r="D209" s="331"/>
      <c r="E209" s="332"/>
      <c r="F209" s="333"/>
      <c r="G209" s="219"/>
    </row>
    <row r="210" spans="1:7" s="220" customFormat="1" ht="15.75" x14ac:dyDescent="0.25">
      <c r="A210" s="218"/>
      <c r="B210" s="170"/>
      <c r="C210" s="44"/>
      <c r="D210" s="331"/>
      <c r="E210" s="332"/>
      <c r="F210" s="333"/>
      <c r="G210" s="219"/>
    </row>
    <row r="211" spans="1:7" s="220" customFormat="1" ht="15.75" x14ac:dyDescent="0.25">
      <c r="A211" s="218"/>
      <c r="B211" s="170"/>
      <c r="C211" s="44"/>
      <c r="D211" s="331"/>
      <c r="E211" s="332"/>
      <c r="F211" s="333"/>
      <c r="G211" s="219"/>
    </row>
    <row r="212" spans="1:7" s="220" customFormat="1" ht="15.75" x14ac:dyDescent="0.25">
      <c r="A212" s="218"/>
      <c r="B212" s="170"/>
      <c r="C212" s="44"/>
      <c r="D212" s="331"/>
      <c r="E212" s="332"/>
      <c r="F212" s="333"/>
      <c r="G212" s="219"/>
    </row>
    <row r="213" spans="1:7" s="220" customFormat="1" ht="15.75" x14ac:dyDescent="0.25">
      <c r="A213" s="218"/>
      <c r="B213" s="170"/>
      <c r="C213" s="44"/>
      <c r="D213" s="331"/>
      <c r="E213" s="332"/>
      <c r="F213" s="333"/>
      <c r="G213" s="219"/>
    </row>
    <row r="214" spans="1:7" s="220" customFormat="1" ht="15.75" x14ac:dyDescent="0.25">
      <c r="A214" s="218"/>
      <c r="B214" s="170"/>
      <c r="C214" s="44"/>
      <c r="D214" s="331"/>
      <c r="E214" s="332"/>
      <c r="F214" s="333"/>
      <c r="G214" s="219"/>
    </row>
    <row r="215" spans="1:7" s="220" customFormat="1" ht="15.75" x14ac:dyDescent="0.25">
      <c r="A215" s="218"/>
      <c r="B215" s="170"/>
      <c r="C215" s="44"/>
      <c r="D215" s="331"/>
      <c r="E215" s="332"/>
      <c r="F215" s="333"/>
      <c r="G215" s="219"/>
    </row>
    <row r="216" spans="1:7" s="220" customFormat="1" ht="15.75" x14ac:dyDescent="0.25">
      <c r="A216" s="218"/>
      <c r="B216" s="170"/>
      <c r="C216" s="44"/>
      <c r="D216" s="331"/>
      <c r="E216" s="332"/>
      <c r="F216" s="333"/>
      <c r="G216" s="219"/>
    </row>
    <row r="217" spans="1:7" s="220" customFormat="1" ht="15.75" x14ac:dyDescent="0.25">
      <c r="A217" s="218"/>
      <c r="B217" s="170"/>
      <c r="C217" s="44"/>
      <c r="D217" s="331"/>
      <c r="E217" s="332"/>
      <c r="F217" s="333"/>
      <c r="G217" s="219"/>
    </row>
    <row r="218" spans="1:7" s="220" customFormat="1" ht="15.75" x14ac:dyDescent="0.25">
      <c r="A218" s="218"/>
      <c r="B218" s="170"/>
      <c r="C218" s="44"/>
      <c r="D218" s="331"/>
      <c r="E218" s="332"/>
      <c r="F218" s="333"/>
      <c r="G218" s="219"/>
    </row>
    <row r="219" spans="1:7" s="220" customFormat="1" ht="15.75" x14ac:dyDescent="0.25">
      <c r="A219" s="218"/>
      <c r="B219" s="170"/>
      <c r="C219" s="44"/>
      <c r="D219" s="331"/>
      <c r="E219" s="332"/>
      <c r="F219" s="333"/>
      <c r="G219" s="219"/>
    </row>
    <row r="220" spans="1:7" s="220" customFormat="1" ht="15.75" x14ac:dyDescent="0.25">
      <c r="A220" s="218"/>
      <c r="B220" s="170"/>
      <c r="C220" s="44"/>
      <c r="D220" s="331"/>
      <c r="E220" s="332"/>
      <c r="F220" s="333"/>
      <c r="G220" s="219"/>
    </row>
    <row r="221" spans="1:7" s="220" customFormat="1" ht="15.75" x14ac:dyDescent="0.25">
      <c r="A221" s="218"/>
      <c r="B221" s="170"/>
      <c r="C221" s="44"/>
      <c r="D221" s="331"/>
      <c r="E221" s="332"/>
      <c r="F221" s="333"/>
      <c r="G221" s="219"/>
    </row>
    <row r="222" spans="1:7" s="220" customFormat="1" ht="15.75" x14ac:dyDescent="0.25">
      <c r="A222" s="218"/>
      <c r="B222" s="170"/>
      <c r="C222" s="44"/>
      <c r="D222" s="331"/>
      <c r="E222" s="332"/>
      <c r="F222" s="333"/>
      <c r="G222" s="219"/>
    </row>
    <row r="223" spans="1:7" s="220" customFormat="1" ht="15.75" x14ac:dyDescent="0.25">
      <c r="A223" s="218"/>
      <c r="B223" s="170"/>
      <c r="C223" s="44"/>
      <c r="D223" s="331"/>
      <c r="E223" s="332"/>
      <c r="F223" s="333"/>
      <c r="G223" s="219"/>
    </row>
    <row r="224" spans="1:7" s="220" customFormat="1" ht="15.75" x14ac:dyDescent="0.25">
      <c r="A224" s="218"/>
      <c r="B224" s="170"/>
      <c r="C224" s="44"/>
      <c r="D224" s="331"/>
      <c r="E224" s="332"/>
      <c r="F224" s="333"/>
      <c r="G224" s="219"/>
    </row>
    <row r="225" spans="1:7" s="220" customFormat="1" ht="15.75" x14ac:dyDescent="0.25">
      <c r="A225" s="218"/>
      <c r="B225" s="170"/>
      <c r="C225" s="44"/>
      <c r="D225" s="331"/>
      <c r="E225" s="332"/>
      <c r="F225" s="333"/>
      <c r="G225" s="219"/>
    </row>
    <row r="226" spans="1:7" s="220" customFormat="1" ht="15.75" x14ac:dyDescent="0.25">
      <c r="A226" s="218"/>
      <c r="B226" s="170"/>
      <c r="C226" s="44"/>
      <c r="D226" s="331"/>
      <c r="E226" s="332"/>
      <c r="F226" s="333"/>
      <c r="G226" s="219"/>
    </row>
    <row r="227" spans="1:7" s="220" customFormat="1" ht="15.75" x14ac:dyDescent="0.25">
      <c r="A227" s="218"/>
      <c r="B227" s="170"/>
      <c r="C227" s="44"/>
      <c r="D227" s="331"/>
      <c r="E227" s="332"/>
      <c r="F227" s="333"/>
      <c r="G227" s="219"/>
    </row>
    <row r="228" spans="1:7" s="220" customFormat="1" ht="15.75" x14ac:dyDescent="0.25">
      <c r="A228" s="218"/>
      <c r="B228" s="170"/>
      <c r="C228" s="44"/>
      <c r="D228" s="331"/>
      <c r="E228" s="332"/>
      <c r="F228" s="333"/>
      <c r="G228" s="219"/>
    </row>
    <row r="229" spans="1:7" s="220" customFormat="1" ht="15.75" x14ac:dyDescent="0.25">
      <c r="A229" s="218"/>
      <c r="B229" s="170"/>
      <c r="C229" s="44"/>
      <c r="D229" s="331"/>
      <c r="E229" s="332"/>
      <c r="F229" s="333"/>
      <c r="G229" s="219"/>
    </row>
    <row r="230" spans="1:7" s="220" customFormat="1" ht="15.75" x14ac:dyDescent="0.25">
      <c r="A230" s="218"/>
      <c r="B230" s="170"/>
      <c r="C230" s="44"/>
      <c r="D230" s="331"/>
      <c r="E230" s="332"/>
      <c r="F230" s="333"/>
      <c r="G230" s="219"/>
    </row>
    <row r="231" spans="1:7" s="220" customFormat="1" ht="15.75" x14ac:dyDescent="0.25">
      <c r="A231" s="218"/>
      <c r="B231" s="170"/>
      <c r="C231" s="44"/>
      <c r="D231" s="331"/>
      <c r="E231" s="332"/>
      <c r="F231" s="333"/>
      <c r="G231" s="219"/>
    </row>
    <row r="232" spans="1:7" s="220" customFormat="1" ht="15.75" x14ac:dyDescent="0.25">
      <c r="A232" s="218"/>
      <c r="B232" s="170"/>
      <c r="C232" s="44"/>
      <c r="D232" s="331"/>
      <c r="E232" s="332"/>
      <c r="F232" s="333"/>
      <c r="G232" s="219"/>
    </row>
    <row r="233" spans="1:7" s="220" customFormat="1" ht="15.75" x14ac:dyDescent="0.25">
      <c r="A233" s="218"/>
      <c r="B233" s="170"/>
      <c r="C233" s="44"/>
      <c r="D233" s="331"/>
      <c r="E233" s="332"/>
      <c r="F233" s="333"/>
      <c r="G233" s="219"/>
    </row>
    <row r="234" spans="1:7" s="220" customFormat="1" ht="15.75" x14ac:dyDescent="0.25">
      <c r="A234" s="218"/>
      <c r="B234" s="170"/>
      <c r="C234" s="44"/>
      <c r="D234" s="331"/>
      <c r="E234" s="332"/>
      <c r="F234" s="333"/>
      <c r="G234" s="219"/>
    </row>
    <row r="235" spans="1:7" s="220" customFormat="1" ht="15.75" x14ac:dyDescent="0.25">
      <c r="A235" s="218"/>
      <c r="B235" s="170"/>
      <c r="C235" s="44"/>
      <c r="D235" s="331"/>
      <c r="E235" s="332"/>
      <c r="F235" s="333"/>
      <c r="G235" s="219"/>
    </row>
    <row r="236" spans="1:7" s="220" customFormat="1" ht="15.75" x14ac:dyDescent="0.25">
      <c r="A236" s="218"/>
      <c r="B236" s="170"/>
      <c r="C236" s="44"/>
      <c r="D236" s="331"/>
      <c r="E236" s="332"/>
      <c r="F236" s="333"/>
      <c r="G236" s="219"/>
    </row>
    <row r="237" spans="1:7" s="220" customFormat="1" ht="15.75" x14ac:dyDescent="0.25">
      <c r="A237" s="218"/>
      <c r="B237" s="170"/>
      <c r="C237" s="44"/>
      <c r="D237" s="331"/>
      <c r="E237" s="332"/>
      <c r="F237" s="333"/>
      <c r="G237" s="219"/>
    </row>
    <row r="238" spans="1:7" s="220" customFormat="1" ht="15.75" x14ac:dyDescent="0.25">
      <c r="A238" s="218"/>
      <c r="B238" s="170"/>
      <c r="C238" s="44"/>
      <c r="D238" s="331"/>
      <c r="E238" s="332"/>
      <c r="F238" s="333"/>
      <c r="G238" s="219"/>
    </row>
    <row r="239" spans="1:7" s="220" customFormat="1" ht="15.75" x14ac:dyDescent="0.25">
      <c r="A239" s="218"/>
      <c r="B239" s="170"/>
      <c r="C239" s="44"/>
      <c r="D239" s="331"/>
      <c r="E239" s="332"/>
      <c r="F239" s="333"/>
      <c r="G239" s="219"/>
    </row>
    <row r="240" spans="1:7" s="220" customFormat="1" ht="15.75" x14ac:dyDescent="0.25">
      <c r="A240" s="218"/>
      <c r="B240" s="170"/>
      <c r="C240" s="44"/>
      <c r="D240" s="331"/>
      <c r="E240" s="332"/>
      <c r="F240" s="333"/>
      <c r="G240" s="219"/>
    </row>
    <row r="241" spans="1:7" s="220" customFormat="1" ht="15.75" x14ac:dyDescent="0.25">
      <c r="A241" s="218"/>
      <c r="B241" s="170"/>
      <c r="C241" s="44"/>
      <c r="D241" s="331"/>
      <c r="E241" s="332"/>
      <c r="F241" s="333"/>
      <c r="G241" s="219"/>
    </row>
    <row r="242" spans="1:7" s="220" customFormat="1" ht="15.75" x14ac:dyDescent="0.25">
      <c r="A242" s="218"/>
      <c r="B242" s="170"/>
      <c r="C242" s="44"/>
      <c r="D242" s="331"/>
      <c r="E242" s="332"/>
      <c r="F242" s="333"/>
      <c r="G242" s="219"/>
    </row>
    <row r="243" spans="1:7" s="220" customFormat="1" ht="15.75" x14ac:dyDescent="0.25">
      <c r="A243" s="218"/>
      <c r="B243" s="170"/>
      <c r="C243" s="44"/>
      <c r="D243" s="331"/>
      <c r="E243" s="332"/>
      <c r="F243" s="333"/>
      <c r="G243" s="219"/>
    </row>
    <row r="244" spans="1:7" s="220" customFormat="1" ht="15.75" x14ac:dyDescent="0.25">
      <c r="A244" s="218"/>
      <c r="B244" s="170"/>
      <c r="C244" s="44"/>
      <c r="D244" s="331"/>
      <c r="E244" s="332"/>
      <c r="F244" s="333"/>
      <c r="G244" s="219"/>
    </row>
    <row r="245" spans="1:7" s="220" customFormat="1" ht="15.75" x14ac:dyDescent="0.25">
      <c r="A245" s="218"/>
      <c r="B245" s="170"/>
      <c r="C245" s="44"/>
      <c r="D245" s="331"/>
      <c r="E245" s="332"/>
      <c r="F245" s="333"/>
      <c r="G245" s="219"/>
    </row>
    <row r="246" spans="1:7" s="220" customFormat="1" ht="15.75" x14ac:dyDescent="0.25">
      <c r="A246" s="218"/>
      <c r="B246" s="170"/>
      <c r="C246" s="44"/>
      <c r="D246" s="331"/>
      <c r="E246" s="332"/>
      <c r="F246" s="333"/>
      <c r="G246" s="219"/>
    </row>
    <row r="247" spans="1:7" s="220" customFormat="1" ht="15.75" x14ac:dyDescent="0.25">
      <c r="A247" s="218"/>
      <c r="B247" s="170"/>
      <c r="C247" s="44"/>
      <c r="D247" s="331"/>
      <c r="E247" s="332"/>
      <c r="F247" s="333"/>
      <c r="G247" s="219"/>
    </row>
    <row r="248" spans="1:7" s="220" customFormat="1" ht="15.75" x14ac:dyDescent="0.25">
      <c r="A248" s="218"/>
      <c r="B248" s="170"/>
      <c r="C248" s="44"/>
      <c r="D248" s="331"/>
      <c r="E248" s="332"/>
      <c r="F248" s="333"/>
      <c r="G248" s="219"/>
    </row>
    <row r="249" spans="1:7" s="220" customFormat="1" ht="15.75" x14ac:dyDescent="0.25">
      <c r="A249" s="218"/>
      <c r="B249" s="170"/>
      <c r="C249" s="44"/>
      <c r="D249" s="331"/>
      <c r="E249" s="332"/>
      <c r="F249" s="333"/>
      <c r="G249" s="219"/>
    </row>
    <row r="250" spans="1:7" s="220" customFormat="1" ht="15.75" x14ac:dyDescent="0.25">
      <c r="A250" s="218"/>
      <c r="B250" s="170"/>
      <c r="C250" s="44"/>
      <c r="D250" s="331"/>
      <c r="E250" s="332"/>
      <c r="F250" s="333"/>
      <c r="G250" s="219"/>
    </row>
    <row r="251" spans="1:7" s="220" customFormat="1" ht="15.75" x14ac:dyDescent="0.25">
      <c r="A251" s="218"/>
      <c r="B251" s="170"/>
      <c r="C251" s="44"/>
      <c r="D251" s="331"/>
      <c r="E251" s="332"/>
      <c r="F251" s="333"/>
      <c r="G251" s="219"/>
    </row>
    <row r="252" spans="1:7" s="220" customFormat="1" ht="15.75" x14ac:dyDescent="0.25">
      <c r="A252" s="218"/>
      <c r="B252" s="170"/>
      <c r="C252" s="44"/>
      <c r="D252" s="331"/>
      <c r="E252" s="332"/>
      <c r="F252" s="333"/>
      <c r="G252" s="219"/>
    </row>
    <row r="253" spans="1:7" s="220" customFormat="1" ht="15.75" x14ac:dyDescent="0.25">
      <c r="A253" s="218"/>
      <c r="B253" s="170"/>
      <c r="C253" s="44"/>
      <c r="D253" s="331"/>
      <c r="E253" s="332"/>
      <c r="F253" s="333"/>
      <c r="G253" s="219"/>
    </row>
    <row r="254" spans="1:7" s="220" customFormat="1" ht="15.75" x14ac:dyDescent="0.25">
      <c r="A254" s="218"/>
      <c r="B254" s="170"/>
      <c r="C254" s="44"/>
      <c r="D254" s="331"/>
      <c r="E254" s="332"/>
      <c r="F254" s="333"/>
      <c r="G254" s="219"/>
    </row>
    <row r="255" spans="1:7" s="220" customFormat="1" ht="15.75" x14ac:dyDescent="0.25">
      <c r="A255" s="218"/>
      <c r="B255" s="170"/>
      <c r="C255" s="44"/>
      <c r="D255" s="331"/>
      <c r="E255" s="332"/>
      <c r="F255" s="333"/>
      <c r="G255" s="219"/>
    </row>
    <row r="256" spans="1:7" s="220" customFormat="1" ht="15.75" x14ac:dyDescent="0.25">
      <c r="A256" s="218"/>
      <c r="B256" s="170"/>
      <c r="C256" s="44"/>
      <c r="D256" s="331"/>
      <c r="E256" s="332"/>
      <c r="F256" s="333"/>
      <c r="G256" s="219"/>
    </row>
    <row r="257" spans="1:7" s="220" customFormat="1" ht="15.75" x14ac:dyDescent="0.25">
      <c r="A257" s="218"/>
      <c r="B257" s="170"/>
      <c r="C257" s="44"/>
      <c r="D257" s="331"/>
      <c r="E257" s="332"/>
      <c r="F257" s="333"/>
      <c r="G257" s="219"/>
    </row>
    <row r="258" spans="1:7" s="220" customFormat="1" ht="15.75" x14ac:dyDescent="0.25">
      <c r="A258" s="218"/>
      <c r="B258" s="170"/>
      <c r="C258" s="44"/>
      <c r="D258" s="331"/>
      <c r="E258" s="332"/>
      <c r="F258" s="333"/>
      <c r="G258" s="219"/>
    </row>
    <row r="259" spans="1:7" s="220" customFormat="1" ht="15.75" x14ac:dyDescent="0.25">
      <c r="A259" s="218"/>
      <c r="B259" s="170"/>
      <c r="C259" s="44"/>
      <c r="D259" s="331"/>
      <c r="E259" s="332"/>
      <c r="F259" s="333"/>
      <c r="G259" s="219"/>
    </row>
    <row r="260" spans="1:7" s="220" customFormat="1" ht="15.75" x14ac:dyDescent="0.25">
      <c r="A260" s="218"/>
      <c r="B260" s="170"/>
      <c r="C260" s="44"/>
      <c r="D260" s="331"/>
      <c r="E260" s="332"/>
      <c r="F260" s="333"/>
      <c r="G260" s="219"/>
    </row>
    <row r="261" spans="1:7" s="220" customFormat="1" ht="15.75" x14ac:dyDescent="0.25">
      <c r="A261" s="218"/>
      <c r="B261" s="170"/>
      <c r="C261" s="44"/>
      <c r="D261" s="331"/>
      <c r="E261" s="332"/>
      <c r="F261" s="333"/>
      <c r="G261" s="219"/>
    </row>
    <row r="262" spans="1:7" s="220" customFormat="1" ht="15.75" x14ac:dyDescent="0.25">
      <c r="A262" s="218"/>
      <c r="B262" s="170"/>
      <c r="C262" s="44"/>
      <c r="D262" s="331"/>
      <c r="E262" s="332"/>
      <c r="F262" s="333"/>
      <c r="G262" s="219"/>
    </row>
    <row r="263" spans="1:7" s="220" customFormat="1" ht="15.75" x14ac:dyDescent="0.25">
      <c r="A263" s="218"/>
      <c r="B263" s="170"/>
      <c r="C263" s="44"/>
      <c r="D263" s="331"/>
      <c r="E263" s="332"/>
      <c r="F263" s="333"/>
      <c r="G263" s="219"/>
    </row>
    <row r="264" spans="1:7" s="220" customFormat="1" ht="15.75" x14ac:dyDescent="0.25">
      <c r="A264" s="218"/>
      <c r="B264" s="170"/>
      <c r="C264" s="44"/>
      <c r="D264" s="331"/>
      <c r="E264" s="332"/>
      <c r="F264" s="333"/>
      <c r="G264" s="219"/>
    </row>
    <row r="265" spans="1:7" s="220" customFormat="1" ht="15.75" x14ac:dyDescent="0.25">
      <c r="A265" s="218"/>
      <c r="B265" s="170"/>
      <c r="C265" s="44"/>
      <c r="D265" s="331"/>
      <c r="E265" s="332"/>
      <c r="F265" s="333"/>
      <c r="G265" s="219"/>
    </row>
    <row r="266" spans="1:7" s="220" customFormat="1" ht="15.75" x14ac:dyDescent="0.25">
      <c r="A266" s="218"/>
      <c r="B266" s="170"/>
      <c r="C266" s="44"/>
      <c r="D266" s="331"/>
      <c r="E266" s="332"/>
      <c r="F266" s="333"/>
      <c r="G266" s="219"/>
    </row>
    <row r="267" spans="1:7" s="220" customFormat="1" ht="15.75" x14ac:dyDescent="0.25">
      <c r="A267" s="218"/>
      <c r="B267" s="170"/>
      <c r="C267" s="44"/>
      <c r="D267" s="331"/>
      <c r="E267" s="332"/>
      <c r="F267" s="333"/>
      <c r="G267" s="219"/>
    </row>
    <row r="268" spans="1:7" s="220" customFormat="1" ht="15.75" x14ac:dyDescent="0.25">
      <c r="A268" s="218"/>
      <c r="B268" s="170"/>
      <c r="C268" s="44"/>
      <c r="D268" s="331"/>
      <c r="E268" s="332"/>
      <c r="F268" s="333"/>
      <c r="G268" s="219"/>
    </row>
    <row r="269" spans="1:7" s="220" customFormat="1" ht="15.75" x14ac:dyDescent="0.25">
      <c r="A269" s="218"/>
      <c r="B269" s="170"/>
      <c r="C269" s="44"/>
      <c r="D269" s="331"/>
      <c r="E269" s="332"/>
      <c r="F269" s="333"/>
      <c r="G269" s="219"/>
    </row>
    <row r="270" spans="1:7" s="220" customFormat="1" ht="15.75" x14ac:dyDescent="0.25">
      <c r="A270" s="218"/>
      <c r="B270" s="170"/>
      <c r="C270" s="44"/>
      <c r="D270" s="331"/>
      <c r="E270" s="332"/>
      <c r="F270" s="333"/>
      <c r="G270" s="219"/>
    </row>
    <row r="271" spans="1:7" s="220" customFormat="1" ht="15.75" x14ac:dyDescent="0.25">
      <c r="A271" s="218"/>
      <c r="B271" s="170"/>
      <c r="C271" s="44"/>
      <c r="D271" s="331"/>
      <c r="E271" s="332"/>
      <c r="F271" s="333"/>
      <c r="G271" s="219"/>
    </row>
    <row r="272" spans="1:7" s="220" customFormat="1" ht="15.75" x14ac:dyDescent="0.25">
      <c r="A272" s="218"/>
      <c r="B272" s="170"/>
      <c r="C272" s="44"/>
      <c r="D272" s="331"/>
      <c r="E272" s="332"/>
      <c r="F272" s="333"/>
      <c r="G272" s="219"/>
    </row>
    <row r="273" spans="1:7" s="220" customFormat="1" ht="15.75" x14ac:dyDescent="0.25">
      <c r="A273" s="218"/>
      <c r="B273" s="170"/>
      <c r="C273" s="44"/>
      <c r="D273" s="331"/>
      <c r="E273" s="332"/>
      <c r="F273" s="333"/>
      <c r="G273" s="219"/>
    </row>
    <row r="274" spans="1:7" s="220" customFormat="1" ht="15.75" x14ac:dyDescent="0.25">
      <c r="A274" s="218"/>
      <c r="B274" s="170"/>
      <c r="C274" s="44"/>
      <c r="D274" s="331"/>
      <c r="E274" s="332"/>
      <c r="F274" s="333"/>
      <c r="G274" s="219"/>
    </row>
    <row r="275" spans="1:7" s="220" customFormat="1" ht="15.75" x14ac:dyDescent="0.25">
      <c r="A275" s="218"/>
      <c r="B275" s="170"/>
      <c r="C275" s="44"/>
      <c r="D275" s="331"/>
      <c r="E275" s="332"/>
      <c r="F275" s="333"/>
      <c r="G275" s="219"/>
    </row>
    <row r="276" spans="1:7" s="220" customFormat="1" ht="15.75" x14ac:dyDescent="0.25">
      <c r="A276" s="218"/>
      <c r="B276" s="170"/>
      <c r="C276" s="44"/>
      <c r="D276" s="331"/>
      <c r="E276" s="332"/>
      <c r="F276" s="333"/>
      <c r="G276" s="219"/>
    </row>
    <row r="277" spans="1:7" s="220" customFormat="1" ht="15.75" x14ac:dyDescent="0.25">
      <c r="A277" s="218"/>
      <c r="B277" s="170"/>
      <c r="C277" s="44"/>
      <c r="D277" s="331"/>
      <c r="E277" s="332"/>
      <c r="F277" s="333"/>
      <c r="G277" s="219"/>
    </row>
    <row r="278" spans="1:7" s="220" customFormat="1" ht="15.75" x14ac:dyDescent="0.25">
      <c r="A278" s="218"/>
      <c r="B278" s="170"/>
      <c r="C278" s="44"/>
      <c r="D278" s="331"/>
      <c r="E278" s="332"/>
      <c r="F278" s="333"/>
      <c r="G278" s="219"/>
    </row>
    <row r="279" spans="1:7" s="220" customFormat="1" ht="15.75" x14ac:dyDescent="0.25">
      <c r="A279" s="218"/>
      <c r="B279" s="170"/>
      <c r="C279" s="44"/>
      <c r="D279" s="331"/>
      <c r="E279" s="332"/>
      <c r="F279" s="333"/>
      <c r="G279" s="219"/>
    </row>
    <row r="280" spans="1:7" s="220" customFormat="1" ht="15.75" x14ac:dyDescent="0.25">
      <c r="A280" s="218"/>
      <c r="B280" s="170"/>
      <c r="C280" s="44"/>
      <c r="D280" s="331"/>
      <c r="E280" s="332"/>
      <c r="F280" s="333"/>
      <c r="G280" s="219"/>
    </row>
    <row r="281" spans="1:7" s="220" customFormat="1" ht="15.75" x14ac:dyDescent="0.25">
      <c r="A281" s="218"/>
      <c r="B281" s="170"/>
      <c r="C281" s="44"/>
      <c r="D281" s="331"/>
      <c r="E281" s="332"/>
      <c r="F281" s="333"/>
      <c r="G281" s="219"/>
    </row>
    <row r="282" spans="1:7" s="220" customFormat="1" ht="15.75" x14ac:dyDescent="0.25">
      <c r="A282" s="218"/>
      <c r="B282" s="170"/>
      <c r="C282" s="44"/>
      <c r="D282" s="331"/>
      <c r="E282" s="332"/>
      <c r="F282" s="333"/>
      <c r="G282" s="219"/>
    </row>
    <row r="283" spans="1:7" s="220" customFormat="1" ht="15.75" x14ac:dyDescent="0.25">
      <c r="A283" s="218"/>
      <c r="B283" s="170"/>
      <c r="C283" s="44"/>
      <c r="D283" s="331"/>
      <c r="E283" s="332"/>
      <c r="F283" s="333"/>
      <c r="G283" s="219"/>
    </row>
    <row r="284" spans="1:7" s="220" customFormat="1" ht="15.75" x14ac:dyDescent="0.25">
      <c r="A284" s="218"/>
      <c r="B284" s="170"/>
      <c r="C284" s="44"/>
      <c r="D284" s="331"/>
      <c r="E284" s="332"/>
      <c r="F284" s="333"/>
      <c r="G284" s="219"/>
    </row>
    <row r="285" spans="1:7" s="220" customFormat="1" ht="15.75" x14ac:dyDescent="0.25">
      <c r="A285" s="218"/>
      <c r="B285" s="170"/>
      <c r="C285" s="44"/>
      <c r="D285" s="331"/>
      <c r="E285" s="332"/>
      <c r="F285" s="333"/>
      <c r="G285" s="219"/>
    </row>
    <row r="286" spans="1:7" s="220" customFormat="1" ht="15.75" x14ac:dyDescent="0.25">
      <c r="A286" s="218"/>
      <c r="B286" s="170"/>
      <c r="C286" s="44"/>
      <c r="D286" s="331"/>
      <c r="E286" s="332"/>
      <c r="F286" s="333"/>
      <c r="G286" s="219"/>
    </row>
    <row r="287" spans="1:7" s="220" customFormat="1" ht="15.75" x14ac:dyDescent="0.25">
      <c r="A287" s="218"/>
      <c r="B287" s="170"/>
      <c r="C287" s="44"/>
      <c r="D287" s="331"/>
      <c r="E287" s="332"/>
      <c r="F287" s="333"/>
      <c r="G287" s="219"/>
    </row>
    <row r="288" spans="1:7" s="220" customFormat="1" ht="15.75" x14ac:dyDescent="0.25">
      <c r="A288" s="218"/>
      <c r="B288" s="170"/>
      <c r="C288" s="44"/>
      <c r="D288" s="331"/>
      <c r="E288" s="332"/>
      <c r="F288" s="333"/>
      <c r="G288" s="219"/>
    </row>
    <row r="289" spans="1:9" s="220" customFormat="1" ht="15.75" x14ac:dyDescent="0.25">
      <c r="A289" s="218"/>
      <c r="B289" s="170"/>
      <c r="C289" s="44"/>
      <c r="D289" s="331"/>
      <c r="E289" s="332"/>
      <c r="F289" s="333"/>
      <c r="G289" s="219"/>
    </row>
    <row r="290" spans="1:9" s="220" customFormat="1" ht="15.75" x14ac:dyDescent="0.25">
      <c r="A290" s="218"/>
      <c r="B290" s="170"/>
      <c r="C290" s="44"/>
      <c r="D290" s="331"/>
      <c r="E290" s="332"/>
      <c r="F290" s="333"/>
      <c r="G290" s="219"/>
    </row>
    <row r="291" spans="1:9" s="220" customFormat="1" ht="15.75" x14ac:dyDescent="0.25">
      <c r="A291" s="218"/>
      <c r="B291" s="170"/>
      <c r="C291" s="44"/>
      <c r="D291" s="331"/>
      <c r="E291" s="332"/>
      <c r="F291" s="333"/>
      <c r="G291" s="219"/>
    </row>
    <row r="292" spans="1:9" s="220" customFormat="1" ht="15.75" x14ac:dyDescent="0.25">
      <c r="A292" s="218"/>
      <c r="B292" s="170"/>
      <c r="C292" s="44"/>
      <c r="D292" s="331"/>
      <c r="E292" s="332"/>
      <c r="F292" s="333"/>
      <c r="G292" s="219"/>
    </row>
    <row r="293" spans="1:9" s="220" customFormat="1" ht="15.75" x14ac:dyDescent="0.25">
      <c r="A293" s="218"/>
      <c r="B293" s="170"/>
      <c r="C293" s="44"/>
      <c r="D293" s="331"/>
      <c r="E293" s="332"/>
      <c r="F293" s="333"/>
      <c r="G293" s="219"/>
    </row>
    <row r="294" spans="1:9" s="220" customFormat="1" ht="15.75" x14ac:dyDescent="0.25">
      <c r="A294" s="218"/>
      <c r="B294" s="170"/>
      <c r="C294" s="44"/>
      <c r="D294" s="331"/>
      <c r="E294" s="332"/>
      <c r="F294" s="333"/>
      <c r="G294" s="219"/>
    </row>
    <row r="295" spans="1:9" s="220" customFormat="1" ht="15.75" x14ac:dyDescent="0.25">
      <c r="A295" s="218"/>
      <c r="B295" s="170"/>
      <c r="C295" s="44"/>
      <c r="D295" s="331"/>
      <c r="E295" s="332"/>
      <c r="F295" s="333"/>
      <c r="G295" s="219"/>
    </row>
    <row r="296" spans="1:9" s="220" customFormat="1" ht="15.75" x14ac:dyDescent="0.25">
      <c r="A296" s="218"/>
      <c r="B296" s="170"/>
      <c r="C296" s="44"/>
      <c r="D296" s="331"/>
      <c r="E296" s="332"/>
      <c r="F296" s="333"/>
      <c r="G296" s="219"/>
    </row>
    <row r="297" spans="1:9" s="220" customFormat="1" ht="15.75" x14ac:dyDescent="0.25">
      <c r="A297" s="218"/>
      <c r="B297" s="170"/>
      <c r="C297" s="44"/>
      <c r="D297" s="331"/>
      <c r="E297" s="332"/>
      <c r="F297" s="333"/>
      <c r="G297" s="219"/>
    </row>
    <row r="298" spans="1:9" s="220" customFormat="1" ht="15.75" x14ac:dyDescent="0.25">
      <c r="A298" s="218"/>
      <c r="B298" s="170"/>
      <c r="C298" s="44"/>
      <c r="D298" s="331"/>
      <c r="E298" s="332"/>
      <c r="F298" s="333"/>
      <c r="G298" s="219"/>
    </row>
    <row r="299" spans="1:9" s="220" customFormat="1" ht="15.75" x14ac:dyDescent="0.25">
      <c r="A299" s="218"/>
      <c r="B299" s="170"/>
      <c r="C299" s="44"/>
      <c r="D299" s="331"/>
      <c r="E299" s="332"/>
      <c r="F299" s="333"/>
      <c r="G299" s="219"/>
    </row>
    <row r="300" spans="1:9" s="220" customFormat="1" ht="15.75" x14ac:dyDescent="0.25">
      <c r="A300" s="218"/>
      <c r="B300" s="170"/>
      <c r="C300" s="44"/>
      <c r="D300" s="331"/>
      <c r="E300" s="332"/>
      <c r="F300" s="333"/>
      <c r="G300" s="219"/>
    </row>
    <row r="301" spans="1:9" ht="13.15" customHeight="1" thickBot="1" x14ac:dyDescent="0.25">
      <c r="A301" s="215"/>
      <c r="B301" s="344" t="s">
        <v>795</v>
      </c>
      <c r="C301" s="344"/>
      <c r="D301" s="344"/>
      <c r="E301" s="344"/>
      <c r="F301" s="344"/>
      <c r="G301" s="217"/>
    </row>
    <row r="302" spans="1:9" ht="13.5" thickTop="1" x14ac:dyDescent="0.2">
      <c r="D302" s="168" t="s">
        <v>1641</v>
      </c>
    </row>
    <row r="303" spans="1:9" hidden="1" x14ac:dyDescent="0.2">
      <c r="A303" s="112" t="s">
        <v>85</v>
      </c>
      <c r="B303" s="171" t="s">
        <v>86</v>
      </c>
      <c r="C303" s="112" t="s">
        <v>87</v>
      </c>
      <c r="D303" s="112" t="s">
        <v>88</v>
      </c>
      <c r="E303" s="112" t="s">
        <v>1057</v>
      </c>
      <c r="F303" s="112" t="s">
        <v>1058</v>
      </c>
      <c r="G303" s="112" t="s">
        <v>1059</v>
      </c>
      <c r="H303" s="112" t="s">
        <v>1349</v>
      </c>
      <c r="I303" s="112" t="s">
        <v>2387</v>
      </c>
    </row>
    <row r="304" spans="1:9" hidden="1" x14ac:dyDescent="0.2">
      <c r="A304" s="112" t="s">
        <v>194</v>
      </c>
      <c r="B304" s="171" t="s">
        <v>1592</v>
      </c>
      <c r="C304" s="112" t="s">
        <v>1593</v>
      </c>
      <c r="D304" s="112" t="s">
        <v>2006</v>
      </c>
      <c r="E304" s="112" t="s">
        <v>1610</v>
      </c>
      <c r="F304" s="112" t="s">
        <v>1594</v>
      </c>
      <c r="G304" s="112" t="s">
        <v>2007</v>
      </c>
      <c r="H304" s="112" t="s">
        <v>1595</v>
      </c>
      <c r="I304" s="112" t="s">
        <v>2544</v>
      </c>
    </row>
    <row r="305" spans="1:9" hidden="1" x14ac:dyDescent="0.2">
      <c r="A305" s="112" t="s">
        <v>195</v>
      </c>
      <c r="B305" s="171" t="s">
        <v>1596</v>
      </c>
      <c r="C305" s="112" t="s">
        <v>1597</v>
      </c>
      <c r="D305" s="112" t="s">
        <v>1598</v>
      </c>
      <c r="E305" s="112" t="s">
        <v>1599</v>
      </c>
      <c r="F305" s="112" t="s">
        <v>1600</v>
      </c>
      <c r="G305" s="112" t="s">
        <v>1601</v>
      </c>
      <c r="H305" s="112" t="s">
        <v>1602</v>
      </c>
      <c r="I305" s="112" t="s">
        <v>2545</v>
      </c>
    </row>
    <row r="306" spans="1:9" hidden="1" x14ac:dyDescent="0.2">
      <c r="A306" s="112" t="s">
        <v>196</v>
      </c>
      <c r="B306" s="171" t="s">
        <v>1603</v>
      </c>
      <c r="C306" s="112" t="s">
        <v>1604</v>
      </c>
      <c r="D306" s="112" t="s">
        <v>1605</v>
      </c>
      <c r="E306" s="112" t="s">
        <v>1606</v>
      </c>
      <c r="F306" s="112" t="s">
        <v>1607</v>
      </c>
      <c r="G306" s="112" t="s">
        <v>1608</v>
      </c>
      <c r="H306" s="112" t="s">
        <v>1609</v>
      </c>
      <c r="I306" s="112" t="s">
        <v>2546</v>
      </c>
    </row>
    <row r="307" spans="1:9" hidden="1" x14ac:dyDescent="0.2">
      <c r="A307" s="112" t="s">
        <v>2</v>
      </c>
      <c r="B307" s="171" t="s">
        <v>95</v>
      </c>
      <c r="C307" s="112" t="s">
        <v>148</v>
      </c>
      <c r="D307" s="112" t="s">
        <v>1469</v>
      </c>
      <c r="E307" s="112" t="s">
        <v>1470</v>
      </c>
      <c r="F307" s="112" t="s">
        <v>1471</v>
      </c>
      <c r="G307" s="112" t="s">
        <v>2008</v>
      </c>
      <c r="H307" s="112" t="s">
        <v>1472</v>
      </c>
      <c r="I307" s="112" t="s">
        <v>2523</v>
      </c>
    </row>
  </sheetData>
  <sheetProtection password="C453" sheet="1" objects="1" scenarios="1" insertRows="0" deleteRows="0" sort="0"/>
  <mergeCells count="300">
    <mergeCell ref="D287:F287"/>
    <mergeCell ref="D288:F288"/>
    <mergeCell ref="D289:F289"/>
    <mergeCell ref="D290:F290"/>
    <mergeCell ref="D291:F291"/>
    <mergeCell ref="D292:F292"/>
    <mergeCell ref="D281:F281"/>
    <mergeCell ref="D282:F282"/>
    <mergeCell ref="D283:F283"/>
    <mergeCell ref="D284:F284"/>
    <mergeCell ref="D285:F285"/>
    <mergeCell ref="D286:F286"/>
    <mergeCell ref="D299:F299"/>
    <mergeCell ref="D300:F300"/>
    <mergeCell ref="B301:F301"/>
    <mergeCell ref="D293:F293"/>
    <mergeCell ref="D294:F294"/>
    <mergeCell ref="D295:F295"/>
    <mergeCell ref="D296:F296"/>
    <mergeCell ref="D297:F297"/>
    <mergeCell ref="D298:F298"/>
    <mergeCell ref="D277:F277"/>
    <mergeCell ref="D278:F278"/>
    <mergeCell ref="D279:F279"/>
    <mergeCell ref="D280:F280"/>
    <mergeCell ref="D269:F269"/>
    <mergeCell ref="D270:F270"/>
    <mergeCell ref="D271:F271"/>
    <mergeCell ref="D272:F272"/>
    <mergeCell ref="D273:F273"/>
    <mergeCell ref="D274:F274"/>
    <mergeCell ref="D275:F275"/>
    <mergeCell ref="D276:F276"/>
    <mergeCell ref="D263:F263"/>
    <mergeCell ref="D264:F264"/>
    <mergeCell ref="D265:F265"/>
    <mergeCell ref="D266:F266"/>
    <mergeCell ref="D267:F267"/>
    <mergeCell ref="D268:F268"/>
    <mergeCell ref="D257:F257"/>
    <mergeCell ref="D258:F258"/>
    <mergeCell ref="D259:F259"/>
    <mergeCell ref="D260:F260"/>
    <mergeCell ref="D261:F261"/>
    <mergeCell ref="D262:F262"/>
    <mergeCell ref="D251:F251"/>
    <mergeCell ref="D252:F252"/>
    <mergeCell ref="D253:F253"/>
    <mergeCell ref="D254:F254"/>
    <mergeCell ref="D255:F255"/>
    <mergeCell ref="D256:F256"/>
    <mergeCell ref="D245:F245"/>
    <mergeCell ref="D246:F246"/>
    <mergeCell ref="D247:F247"/>
    <mergeCell ref="D248:F248"/>
    <mergeCell ref="D249:F249"/>
    <mergeCell ref="D250:F250"/>
    <mergeCell ref="D239:F239"/>
    <mergeCell ref="D240:F240"/>
    <mergeCell ref="D241:F241"/>
    <mergeCell ref="D242:F242"/>
    <mergeCell ref="D243:F243"/>
    <mergeCell ref="D244:F244"/>
    <mergeCell ref="D233:F233"/>
    <mergeCell ref="D234:F234"/>
    <mergeCell ref="D235:F235"/>
    <mergeCell ref="D236:F236"/>
    <mergeCell ref="D237:F237"/>
    <mergeCell ref="D238:F238"/>
    <mergeCell ref="D227:F227"/>
    <mergeCell ref="D228:F228"/>
    <mergeCell ref="D229:F229"/>
    <mergeCell ref="D230:F230"/>
    <mergeCell ref="D231:F231"/>
    <mergeCell ref="D232:F232"/>
    <mergeCell ref="D221:F221"/>
    <mergeCell ref="D222:F222"/>
    <mergeCell ref="D223:F223"/>
    <mergeCell ref="D224:F224"/>
    <mergeCell ref="D225:F225"/>
    <mergeCell ref="D226:F226"/>
    <mergeCell ref="D215:F215"/>
    <mergeCell ref="D216:F216"/>
    <mergeCell ref="D217:F217"/>
    <mergeCell ref="D218:F218"/>
    <mergeCell ref="D219:F219"/>
    <mergeCell ref="D220:F220"/>
    <mergeCell ref="D209:F209"/>
    <mergeCell ref="D210:F210"/>
    <mergeCell ref="D211:F211"/>
    <mergeCell ref="D212:F212"/>
    <mergeCell ref="D213:F213"/>
    <mergeCell ref="D214:F214"/>
    <mergeCell ref="D203:F203"/>
    <mergeCell ref="D204:F204"/>
    <mergeCell ref="D205:F205"/>
    <mergeCell ref="D206:F206"/>
    <mergeCell ref="D207:F207"/>
    <mergeCell ref="D208:F208"/>
    <mergeCell ref="D197:F197"/>
    <mergeCell ref="D198:F198"/>
    <mergeCell ref="D199:F199"/>
    <mergeCell ref="D200:F200"/>
    <mergeCell ref="D201:F201"/>
    <mergeCell ref="D202:F202"/>
    <mergeCell ref="D191:F191"/>
    <mergeCell ref="D192:F192"/>
    <mergeCell ref="D193:F193"/>
    <mergeCell ref="D194:F194"/>
    <mergeCell ref="D195:F195"/>
    <mergeCell ref="D196:F196"/>
    <mergeCell ref="D185:F185"/>
    <mergeCell ref="D186:F186"/>
    <mergeCell ref="D187:F187"/>
    <mergeCell ref="D188:F188"/>
    <mergeCell ref="D189:F189"/>
    <mergeCell ref="D190:F190"/>
    <mergeCell ref="D179:F179"/>
    <mergeCell ref="D180:F180"/>
    <mergeCell ref="D181:F181"/>
    <mergeCell ref="D182:F182"/>
    <mergeCell ref="D183:F183"/>
    <mergeCell ref="D184:F184"/>
    <mergeCell ref="D173:F173"/>
    <mergeCell ref="D174:F174"/>
    <mergeCell ref="D175:F175"/>
    <mergeCell ref="D176:F176"/>
    <mergeCell ref="D177:F177"/>
    <mergeCell ref="D178:F178"/>
    <mergeCell ref="D167:F167"/>
    <mergeCell ref="D168:F168"/>
    <mergeCell ref="D169:F169"/>
    <mergeCell ref="D170:F170"/>
    <mergeCell ref="D171:F171"/>
    <mergeCell ref="D172:F172"/>
    <mergeCell ref="D161:F161"/>
    <mergeCell ref="D162:F162"/>
    <mergeCell ref="D163:F163"/>
    <mergeCell ref="D164:F164"/>
    <mergeCell ref="D165:F165"/>
    <mergeCell ref="D166:F166"/>
    <mergeCell ref="D155:F155"/>
    <mergeCell ref="D156:F156"/>
    <mergeCell ref="D157:F157"/>
    <mergeCell ref="D158:F158"/>
    <mergeCell ref="D159:F159"/>
    <mergeCell ref="D160:F160"/>
    <mergeCell ref="D149:F149"/>
    <mergeCell ref="D150:F150"/>
    <mergeCell ref="D151:F151"/>
    <mergeCell ref="D152:F152"/>
    <mergeCell ref="D153:F153"/>
    <mergeCell ref="D154:F154"/>
    <mergeCell ref="D143:F143"/>
    <mergeCell ref="D144:F144"/>
    <mergeCell ref="D145:F145"/>
    <mergeCell ref="D146:F146"/>
    <mergeCell ref="D147:F147"/>
    <mergeCell ref="D148:F148"/>
    <mergeCell ref="D137:F137"/>
    <mergeCell ref="D138:F138"/>
    <mergeCell ref="D139:F139"/>
    <mergeCell ref="D140:F140"/>
    <mergeCell ref="D141:F141"/>
    <mergeCell ref="D142:F142"/>
    <mergeCell ref="D131:F131"/>
    <mergeCell ref="D132:F132"/>
    <mergeCell ref="D133:F133"/>
    <mergeCell ref="D134:F134"/>
    <mergeCell ref="D135:F135"/>
    <mergeCell ref="D136:F136"/>
    <mergeCell ref="D125:F125"/>
    <mergeCell ref="D126:F126"/>
    <mergeCell ref="D127:F127"/>
    <mergeCell ref="D128:F128"/>
    <mergeCell ref="D129:F129"/>
    <mergeCell ref="D130:F130"/>
    <mergeCell ref="D119:F119"/>
    <mergeCell ref="D120:F120"/>
    <mergeCell ref="D121:F121"/>
    <mergeCell ref="D122:F122"/>
    <mergeCell ref="D123:F123"/>
    <mergeCell ref="D124:F124"/>
    <mergeCell ref="D113:F113"/>
    <mergeCell ref="D114:F114"/>
    <mergeCell ref="D115:F115"/>
    <mergeCell ref="D116:F116"/>
    <mergeCell ref="D117:F117"/>
    <mergeCell ref="D118:F118"/>
    <mergeCell ref="D107:F107"/>
    <mergeCell ref="D108:F108"/>
    <mergeCell ref="D109:F109"/>
    <mergeCell ref="D110:F110"/>
    <mergeCell ref="D111:F111"/>
    <mergeCell ref="D112:F112"/>
    <mergeCell ref="D101:F101"/>
    <mergeCell ref="D102:F102"/>
    <mergeCell ref="D103:F103"/>
    <mergeCell ref="D104:F104"/>
    <mergeCell ref="D105:F105"/>
    <mergeCell ref="D106:F106"/>
    <mergeCell ref="D95:F95"/>
    <mergeCell ref="D96:F96"/>
    <mergeCell ref="D97:F97"/>
    <mergeCell ref="D98:F98"/>
    <mergeCell ref="D99:F99"/>
    <mergeCell ref="D100:F100"/>
    <mergeCell ref="D89:F89"/>
    <mergeCell ref="D90:F90"/>
    <mergeCell ref="D91:F91"/>
    <mergeCell ref="D92:F92"/>
    <mergeCell ref="D93:F93"/>
    <mergeCell ref="D94:F94"/>
    <mergeCell ref="D83:F83"/>
    <mergeCell ref="D84:F84"/>
    <mergeCell ref="D85:F85"/>
    <mergeCell ref="D86:F86"/>
    <mergeCell ref="D87:F87"/>
    <mergeCell ref="D88:F88"/>
    <mergeCell ref="D77:F77"/>
    <mergeCell ref="D78:F78"/>
    <mergeCell ref="D79:F79"/>
    <mergeCell ref="D80:F80"/>
    <mergeCell ref="D81:F81"/>
    <mergeCell ref="D82:F82"/>
    <mergeCell ref="D71:F71"/>
    <mergeCell ref="D72:F72"/>
    <mergeCell ref="D73:F73"/>
    <mergeCell ref="D74:F74"/>
    <mergeCell ref="D75:F75"/>
    <mergeCell ref="D76:F76"/>
    <mergeCell ref="D65:F65"/>
    <mergeCell ref="D66:F66"/>
    <mergeCell ref="D67:F67"/>
    <mergeCell ref="D68:F68"/>
    <mergeCell ref="D69:F69"/>
    <mergeCell ref="D70:F70"/>
    <mergeCell ref="D59:F59"/>
    <mergeCell ref="D60:F60"/>
    <mergeCell ref="D61:F61"/>
    <mergeCell ref="D62:F62"/>
    <mergeCell ref="D63:F63"/>
    <mergeCell ref="D64:F64"/>
    <mergeCell ref="D53:F53"/>
    <mergeCell ref="D54:F54"/>
    <mergeCell ref="D55:F55"/>
    <mergeCell ref="D56:F56"/>
    <mergeCell ref="D57:F57"/>
    <mergeCell ref="D58:F58"/>
    <mergeCell ref="D49:F49"/>
    <mergeCell ref="D50:F50"/>
    <mergeCell ref="D51:F51"/>
    <mergeCell ref="D52:F52"/>
    <mergeCell ref="D41:F41"/>
    <mergeCell ref="D42:F42"/>
    <mergeCell ref="D43:F43"/>
    <mergeCell ref="D44:F44"/>
    <mergeCell ref="D45:F45"/>
    <mergeCell ref="D46:F46"/>
    <mergeCell ref="D40:F40"/>
    <mergeCell ref="D29:F29"/>
    <mergeCell ref="D30:F30"/>
    <mergeCell ref="D31:F31"/>
    <mergeCell ref="D32:F32"/>
    <mergeCell ref="D33:F33"/>
    <mergeCell ref="D34:F34"/>
    <mergeCell ref="D47:F47"/>
    <mergeCell ref="D48:F48"/>
    <mergeCell ref="D19:F19"/>
    <mergeCell ref="D20:F20"/>
    <mergeCell ref="D21:F21"/>
    <mergeCell ref="D22:F22"/>
    <mergeCell ref="D35:F35"/>
    <mergeCell ref="D36:F36"/>
    <mergeCell ref="D37:F37"/>
    <mergeCell ref="D38:F38"/>
    <mergeCell ref="D39:F39"/>
    <mergeCell ref="D23:F23"/>
    <mergeCell ref="D24:F24"/>
    <mergeCell ref="D25:F25"/>
    <mergeCell ref="D26:F26"/>
    <mergeCell ref="D27:F27"/>
    <mergeCell ref="D28:F28"/>
    <mergeCell ref="D17:F17"/>
    <mergeCell ref="D18:F18"/>
    <mergeCell ref="D11:F11"/>
    <mergeCell ref="D12:F12"/>
    <mergeCell ref="D13:F13"/>
    <mergeCell ref="D14:F14"/>
    <mergeCell ref="D15:F15"/>
    <mergeCell ref="D16:F16"/>
    <mergeCell ref="A1:G1"/>
    <mergeCell ref="B2:D3"/>
    <mergeCell ref="D5:F5"/>
    <mergeCell ref="D6:F6"/>
    <mergeCell ref="D7:F7"/>
    <mergeCell ref="D8:F8"/>
    <mergeCell ref="D9:F9"/>
    <mergeCell ref="D10:F10"/>
    <mergeCell ref="B4:F4"/>
  </mergeCells>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2014-06-15T22:38:39Z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