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3a\"/>
    </mc:Choice>
  </mc:AlternateContent>
  <workbookProtection workbookPassword="C453" lockStructure="1"/>
  <bookViews>
    <workbookView xWindow="0" yWindow="0" windowWidth="19455" windowHeight="10980" tabRatio="726"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K!$A$1:$D$430</definedName>
    <definedName name="_xlnm._FilterDatabase" localSheetId="4" hidden="1">'Smelter List'!$B$4:$O$4</definedName>
    <definedName name="_xlnm._FilterDatabase" localSheetId="5" hidden="1">'Standard Smelter Names'!$A$2:$M$200</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K!$B$346:$B$430</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402" i="14" l="1"/>
  <c r="E403" i="14"/>
  <c r="E404" i="14"/>
  <c r="M194" i="12"/>
  <c r="E414" i="14"/>
  <c r="E350" i="14"/>
  <c r="E351" i="14"/>
  <c r="E349" i="14"/>
  <c r="E337" i="14"/>
  <c r="E279" i="14"/>
  <c r="Q6" i="16"/>
  <c r="Q7" i="16"/>
  <c r="Q8" i="16"/>
  <c r="Q9" i="16"/>
  <c r="Q10" i="16"/>
  <c r="E10" i="16" s="1"/>
  <c r="Q11" i="16"/>
  <c r="D11" i="16" s="1"/>
  <c r="Q12" i="16"/>
  <c r="Q13" i="16"/>
  <c r="Q14" i="16"/>
  <c r="E14" i="16" s="1"/>
  <c r="Q15" i="16"/>
  <c r="Q16" i="16"/>
  <c r="Q17" i="16"/>
  <c r="Q18" i="16"/>
  <c r="E18" i="16" s="1"/>
  <c r="Q19" i="16"/>
  <c r="Q20" i="16"/>
  <c r="Q21" i="16"/>
  <c r="Q22" i="16"/>
  <c r="E22" i="16"/>
  <c r="Q23" i="16"/>
  <c r="Q24" i="16"/>
  <c r="Q25" i="16"/>
  <c r="Q26" i="16"/>
  <c r="Q27" i="16"/>
  <c r="Q28" i="16"/>
  <c r="Q29" i="16"/>
  <c r="Q30" i="16"/>
  <c r="Q31" i="16"/>
  <c r="Q32" i="16"/>
  <c r="Q33" i="16"/>
  <c r="Q34" i="16"/>
  <c r="E34" i="16" s="1"/>
  <c r="Q35" i="16"/>
  <c r="Q36" i="16"/>
  <c r="Q37" i="16"/>
  <c r="Q38" i="16"/>
  <c r="E38" i="16"/>
  <c r="Q39" i="16"/>
  <c r="Q40" i="16"/>
  <c r="Q41" i="16"/>
  <c r="Q42" i="16"/>
  <c r="E42" i="16" s="1"/>
  <c r="Q43" i="16"/>
  <c r="Q44" i="16"/>
  <c r="Q45" i="16"/>
  <c r="Q46" i="16"/>
  <c r="E46" i="16" s="1"/>
  <c r="Q47" i="16"/>
  <c r="Q48" i="16"/>
  <c r="Q49" i="16"/>
  <c r="Q50" i="16"/>
  <c r="E50" i="16" s="1"/>
  <c r="Q51" i="16"/>
  <c r="Q52" i="16"/>
  <c r="Q53" i="16"/>
  <c r="Q54" i="16"/>
  <c r="E54" i="16"/>
  <c r="Q55" i="16"/>
  <c r="Q56" i="16"/>
  <c r="Q57" i="16"/>
  <c r="Q58" i="16"/>
  <c r="Q59" i="16"/>
  <c r="Q60" i="16"/>
  <c r="Q61" i="16"/>
  <c r="Q62" i="16"/>
  <c r="Q63" i="16"/>
  <c r="Q64" i="16"/>
  <c r="Q65" i="16"/>
  <c r="Q66" i="16"/>
  <c r="E66" i="16" s="1"/>
  <c r="Q67" i="16"/>
  <c r="Q68" i="16"/>
  <c r="Q69" i="16"/>
  <c r="Q70" i="16"/>
  <c r="E70" i="16"/>
  <c r="Q71" i="16"/>
  <c r="Q72" i="16"/>
  <c r="Q73" i="16"/>
  <c r="Q74" i="16"/>
  <c r="E74" i="16" s="1"/>
  <c r="Q75" i="16"/>
  <c r="Q76" i="16"/>
  <c r="Q77" i="16"/>
  <c r="Q78" i="16"/>
  <c r="E78" i="16" s="1"/>
  <c r="Q79" i="16"/>
  <c r="Q80" i="16"/>
  <c r="Q81" i="16"/>
  <c r="Q82" i="16"/>
  <c r="E82" i="16" s="1"/>
  <c r="Q83" i="16"/>
  <c r="Q84" i="16"/>
  <c r="Q85" i="16"/>
  <c r="Q86" i="16"/>
  <c r="E86" i="16"/>
  <c r="Q87" i="16"/>
  <c r="Q88" i="16"/>
  <c r="Q89" i="16"/>
  <c r="Q90" i="16"/>
  <c r="Q91" i="16"/>
  <c r="Q92" i="16"/>
  <c r="Q93" i="16"/>
  <c r="Q94" i="16"/>
  <c r="Q95" i="16"/>
  <c r="Q96" i="16"/>
  <c r="Q97" i="16"/>
  <c r="Q98" i="16"/>
  <c r="E98" i="16" s="1"/>
  <c r="Q99" i="16"/>
  <c r="Q100" i="16"/>
  <c r="Q101" i="16"/>
  <c r="Q102" i="16"/>
  <c r="E102" i="16"/>
  <c r="Q103" i="16"/>
  <c r="Q104" i="16"/>
  <c r="Q105" i="16"/>
  <c r="Q106" i="16"/>
  <c r="E106" i="16" s="1"/>
  <c r="Q107" i="16"/>
  <c r="Q108" i="16"/>
  <c r="Q109" i="16"/>
  <c r="Q110" i="16"/>
  <c r="E110" i="16" s="1"/>
  <c r="Q111" i="16"/>
  <c r="Q112" i="16"/>
  <c r="Q113" i="16"/>
  <c r="Q114" i="16"/>
  <c r="E114" i="16" s="1"/>
  <c r="Q115" i="16"/>
  <c r="Q116" i="16"/>
  <c r="Q117" i="16"/>
  <c r="Q118" i="16"/>
  <c r="E118" i="16"/>
  <c r="Q119" i="16"/>
  <c r="Q120" i="16"/>
  <c r="Q121" i="16"/>
  <c r="Q122" i="16"/>
  <c r="Q123" i="16"/>
  <c r="Q124" i="16"/>
  <c r="Q125" i="16"/>
  <c r="Q126" i="16"/>
  <c r="Q127" i="16"/>
  <c r="Q128" i="16"/>
  <c r="Q129" i="16"/>
  <c r="Q130" i="16"/>
  <c r="E130" i="16" s="1"/>
  <c r="Q131" i="16"/>
  <c r="Q132" i="16"/>
  <c r="Q133" i="16"/>
  <c r="Q134" i="16"/>
  <c r="E134" i="16"/>
  <c r="Q135" i="16"/>
  <c r="Q136" i="16"/>
  <c r="Q137" i="16"/>
  <c r="Q138" i="16"/>
  <c r="E138" i="16" s="1"/>
  <c r="Q139" i="16"/>
  <c r="Q140" i="16"/>
  <c r="Q141" i="16"/>
  <c r="Q142" i="16"/>
  <c r="E142" i="16" s="1"/>
  <c r="Q143" i="16"/>
  <c r="Q144" i="16"/>
  <c r="Q145" i="16"/>
  <c r="Q146" i="16"/>
  <c r="E146" i="16" s="1"/>
  <c r="Q147" i="16"/>
  <c r="Q148" i="16"/>
  <c r="Q149" i="16"/>
  <c r="Q150" i="16"/>
  <c r="E150" i="16"/>
  <c r="Q151" i="16"/>
  <c r="Q152" i="16"/>
  <c r="Q153" i="16"/>
  <c r="Q154" i="16"/>
  <c r="Q155" i="16"/>
  <c r="Q156" i="16"/>
  <c r="Q157" i="16"/>
  <c r="Q158" i="16"/>
  <c r="Q159" i="16"/>
  <c r="Q160" i="16"/>
  <c r="Q161" i="16"/>
  <c r="Q162" i="16"/>
  <c r="E162" i="16" s="1"/>
  <c r="Q163" i="16"/>
  <c r="Q164" i="16"/>
  <c r="Q165" i="16"/>
  <c r="Q166" i="16"/>
  <c r="E166" i="16"/>
  <c r="Q167" i="16"/>
  <c r="Q168" i="16"/>
  <c r="Q169" i="16"/>
  <c r="Q170" i="16"/>
  <c r="E170" i="16" s="1"/>
  <c r="Q171" i="16"/>
  <c r="Q172" i="16"/>
  <c r="Q173" i="16"/>
  <c r="Q174" i="16"/>
  <c r="E174" i="16" s="1"/>
  <c r="Q175" i="16"/>
  <c r="Q176" i="16"/>
  <c r="Q177" i="16"/>
  <c r="Q178" i="16"/>
  <c r="E178" i="16" s="1"/>
  <c r="Q179" i="16"/>
  <c r="Q180" i="16"/>
  <c r="Q181" i="16"/>
  <c r="Q182" i="16"/>
  <c r="E182" i="16"/>
  <c r="Q183" i="16"/>
  <c r="Q184" i="16"/>
  <c r="Q185" i="16"/>
  <c r="Q186" i="16"/>
  <c r="Q187" i="16"/>
  <c r="Q188" i="16"/>
  <c r="Q189" i="16"/>
  <c r="Q190" i="16"/>
  <c r="Q191" i="16"/>
  <c r="Q192" i="16"/>
  <c r="Q193" i="16"/>
  <c r="Q194" i="16"/>
  <c r="E194" i="16" s="1"/>
  <c r="Q195" i="16"/>
  <c r="Q196" i="16"/>
  <c r="Q197" i="16"/>
  <c r="Q198" i="16"/>
  <c r="E198" i="16"/>
  <c r="Q199" i="16"/>
  <c r="Q200" i="16"/>
  <c r="Q201" i="16"/>
  <c r="Q202" i="16"/>
  <c r="E202" i="16" s="1"/>
  <c r="Q203" i="16"/>
  <c r="Q204" i="16"/>
  <c r="Q205" i="16"/>
  <c r="Q206" i="16"/>
  <c r="E206" i="16" s="1"/>
  <c r="Q207" i="16"/>
  <c r="Q208" i="16"/>
  <c r="Q209" i="16"/>
  <c r="Q210" i="16"/>
  <c r="E210" i="16" s="1"/>
  <c r="Q211" i="16"/>
  <c r="Q212" i="16"/>
  <c r="Q213" i="16"/>
  <c r="Q214" i="16"/>
  <c r="E214" i="16"/>
  <c r="Q215" i="16"/>
  <c r="Q216" i="16"/>
  <c r="Q217" i="16"/>
  <c r="Q218" i="16"/>
  <c r="Q219" i="16"/>
  <c r="Q220" i="16"/>
  <c r="Q221" i="16"/>
  <c r="Q222" i="16"/>
  <c r="Q223" i="16"/>
  <c r="Q224" i="16"/>
  <c r="Q225" i="16"/>
  <c r="Q226" i="16"/>
  <c r="E226" i="16" s="1"/>
  <c r="Q227" i="16"/>
  <c r="Q228" i="16"/>
  <c r="Q229" i="16"/>
  <c r="Q230" i="16"/>
  <c r="E230" i="16"/>
  <c r="Q231" i="16"/>
  <c r="Q232" i="16"/>
  <c r="Q233" i="16"/>
  <c r="Q234" i="16"/>
  <c r="E234" i="16" s="1"/>
  <c r="Q235" i="16"/>
  <c r="Q236" i="16"/>
  <c r="Q237" i="16"/>
  <c r="Q238" i="16"/>
  <c r="E238" i="16" s="1"/>
  <c r="Q239" i="16"/>
  <c r="Q240" i="16"/>
  <c r="Q241" i="16"/>
  <c r="Q242" i="16"/>
  <c r="E242" i="16" s="1"/>
  <c r="Q243" i="16"/>
  <c r="Q244" i="16"/>
  <c r="Q245" i="16"/>
  <c r="Q246" i="16"/>
  <c r="E246" i="16"/>
  <c r="Q247" i="16"/>
  <c r="Q248" i="16"/>
  <c r="Q249" i="16"/>
  <c r="Q250" i="16"/>
  <c r="Q251" i="16"/>
  <c r="Q252" i="16"/>
  <c r="Q253" i="16"/>
  <c r="Q254" i="16"/>
  <c r="Q255" i="16"/>
  <c r="Q256" i="16"/>
  <c r="Q257" i="16"/>
  <c r="Q258" i="16"/>
  <c r="E258" i="16" s="1"/>
  <c r="Q259" i="16"/>
  <c r="Q260" i="16"/>
  <c r="Q261" i="16"/>
  <c r="Q262" i="16"/>
  <c r="E262" i="16"/>
  <c r="Q263" i="16"/>
  <c r="Q264" i="16"/>
  <c r="Q265" i="16"/>
  <c r="Q266" i="16"/>
  <c r="E266" i="16" s="1"/>
  <c r="Q267" i="16"/>
  <c r="Q268" i="16"/>
  <c r="Q269" i="16"/>
  <c r="Q270" i="16"/>
  <c r="E270" i="16" s="1"/>
  <c r="Q271" i="16"/>
  <c r="Q272" i="16"/>
  <c r="Q273" i="16"/>
  <c r="Q274" i="16"/>
  <c r="E274" i="16" s="1"/>
  <c r="Q275" i="16"/>
  <c r="Q276" i="16"/>
  <c r="Q277" i="16"/>
  <c r="Q278" i="16"/>
  <c r="E278" i="16"/>
  <c r="Q279" i="16"/>
  <c r="Q280" i="16"/>
  <c r="Q281" i="16"/>
  <c r="Q282" i="16"/>
  <c r="Q283" i="16"/>
  <c r="Q284" i="16"/>
  <c r="Q285" i="16"/>
  <c r="Q286" i="16"/>
  <c r="Q287" i="16"/>
  <c r="Q288" i="16"/>
  <c r="Q289" i="16"/>
  <c r="Q290" i="16"/>
  <c r="E290" i="16" s="1"/>
  <c r="Q291" i="16"/>
  <c r="Q292" i="16"/>
  <c r="Q293" i="16"/>
  <c r="Q294" i="16"/>
  <c r="E294" i="16"/>
  <c r="Q295" i="16"/>
  <c r="Q296" i="16"/>
  <c r="Q297" i="16"/>
  <c r="Q298" i="16"/>
  <c r="E298" i="16" s="1"/>
  <c r="Q299" i="16"/>
  <c r="Q300" i="16"/>
  <c r="Q301" i="16"/>
  <c r="Q302" i="16"/>
  <c r="E302" i="16" s="1"/>
  <c r="Q303" i="16"/>
  <c r="Q304" i="16"/>
  <c r="Q305" i="16"/>
  <c r="Q306" i="16"/>
  <c r="E306" i="16" s="1"/>
  <c r="Q307" i="16"/>
  <c r="Q308" i="16"/>
  <c r="Q309" i="16"/>
  <c r="Q310" i="16"/>
  <c r="E310" i="16"/>
  <c r="Q311" i="16"/>
  <c r="Q312" i="16"/>
  <c r="Q313" i="16"/>
  <c r="Q314" i="16"/>
  <c r="Q315" i="16"/>
  <c r="Q316" i="16"/>
  <c r="Q317" i="16"/>
  <c r="Q318" i="16"/>
  <c r="Q319" i="16"/>
  <c r="Q320" i="16"/>
  <c r="Q321" i="16"/>
  <c r="Q322" i="16"/>
  <c r="D322" i="16" s="1"/>
  <c r="Q323" i="16"/>
  <c r="Q324" i="16"/>
  <c r="Q325" i="16"/>
  <c r="Q326" i="16"/>
  <c r="D326" i="16"/>
  <c r="Q327" i="16"/>
  <c r="Q328" i="16"/>
  <c r="Q329" i="16"/>
  <c r="Q330" i="16"/>
  <c r="D330" i="16" s="1"/>
  <c r="Q331" i="16"/>
  <c r="Q332" i="16"/>
  <c r="Q333" i="16"/>
  <c r="Q334" i="16"/>
  <c r="D334" i="16" s="1"/>
  <c r="Q335" i="16"/>
  <c r="Q336" i="16"/>
  <c r="Q337" i="16"/>
  <c r="Q338" i="16"/>
  <c r="D338" i="16" s="1"/>
  <c r="Q339" i="16"/>
  <c r="E339" i="16" s="1"/>
  <c r="Q340" i="16"/>
  <c r="Q341" i="16"/>
  <c r="Q342" i="16"/>
  <c r="D342" i="16"/>
  <c r="Q343" i="16"/>
  <c r="Q344" i="16"/>
  <c r="Q345" i="16"/>
  <c r="Q346" i="16"/>
  <c r="Q347" i="16"/>
  <c r="Q348" i="16"/>
  <c r="Q349" i="16"/>
  <c r="Q350" i="16"/>
  <c r="Q351" i="16"/>
  <c r="Q352" i="16"/>
  <c r="Q353" i="16"/>
  <c r="Q354" i="16"/>
  <c r="D354" i="16" s="1"/>
  <c r="Q355" i="16"/>
  <c r="Q356" i="16"/>
  <c r="Q357" i="16"/>
  <c r="Q358" i="16"/>
  <c r="D358" i="16"/>
  <c r="Q359" i="16"/>
  <c r="Q360" i="16"/>
  <c r="Q361" i="16"/>
  <c r="Q362" i="16"/>
  <c r="D362" i="16" s="1"/>
  <c r="Q363" i="16"/>
  <c r="Q364" i="16"/>
  <c r="Q365" i="16"/>
  <c r="Q366" i="16"/>
  <c r="D366" i="16" s="1"/>
  <c r="Q367" i="16"/>
  <c r="Q368" i="16"/>
  <c r="Q369" i="16"/>
  <c r="Q370" i="16"/>
  <c r="D370" i="16" s="1"/>
  <c r="Q371" i="16"/>
  <c r="E371" i="16" s="1"/>
  <c r="Q372" i="16"/>
  <c r="Q373" i="16"/>
  <c r="Q374" i="16"/>
  <c r="D374" i="16"/>
  <c r="Q375" i="16"/>
  <c r="Q376" i="16"/>
  <c r="Q377" i="16"/>
  <c r="Q378" i="16"/>
  <c r="Q379" i="16"/>
  <c r="Q380" i="16"/>
  <c r="Q381" i="16"/>
  <c r="Q382" i="16"/>
  <c r="Q383" i="16"/>
  <c r="Q384" i="16"/>
  <c r="Q385" i="16"/>
  <c r="Q386" i="16"/>
  <c r="D386" i="16" s="1"/>
  <c r="Q387" i="16"/>
  <c r="Q388" i="16"/>
  <c r="Q389" i="16"/>
  <c r="Q390" i="16"/>
  <c r="D390" i="16"/>
  <c r="Q391" i="16"/>
  <c r="Q392" i="16"/>
  <c r="Q393" i="16"/>
  <c r="Q394" i="16"/>
  <c r="D394" i="16" s="1"/>
  <c r="Q395" i="16"/>
  <c r="Q396" i="16"/>
  <c r="Q397" i="16"/>
  <c r="Q398" i="16"/>
  <c r="D398" i="16" s="1"/>
  <c r="Q399" i="16"/>
  <c r="Q400" i="16"/>
  <c r="Q401" i="16"/>
  <c r="Q402" i="16"/>
  <c r="D402" i="16" s="1"/>
  <c r="Q403" i="16"/>
  <c r="E403" i="16" s="1"/>
  <c r="Q404" i="16"/>
  <c r="Q405" i="16"/>
  <c r="Q406" i="16"/>
  <c r="D406" i="16"/>
  <c r="Q407" i="16"/>
  <c r="Q408" i="16"/>
  <c r="Q409" i="16"/>
  <c r="Q410" i="16"/>
  <c r="Q411" i="16"/>
  <c r="Q412" i="16"/>
  <c r="Q413" i="16"/>
  <c r="Q414" i="16"/>
  <c r="Q415" i="16"/>
  <c r="Q416" i="16"/>
  <c r="Q417" i="16"/>
  <c r="Q418" i="16"/>
  <c r="D418" i="16" s="1"/>
  <c r="Q419" i="16"/>
  <c r="Q420" i="16"/>
  <c r="Q421" i="16"/>
  <c r="Q422" i="16"/>
  <c r="D422" i="16"/>
  <c r="Q423" i="16"/>
  <c r="Q424" i="16"/>
  <c r="Q425" i="16"/>
  <c r="Q426" i="16"/>
  <c r="D426" i="16" s="1"/>
  <c r="Q427" i="16"/>
  <c r="Q428" i="16"/>
  <c r="Q429" i="16"/>
  <c r="Q430" i="16"/>
  <c r="D430" i="16" s="1"/>
  <c r="Q431" i="16"/>
  <c r="Q432" i="16"/>
  <c r="Q433" i="16"/>
  <c r="Q434" i="16"/>
  <c r="D434" i="16" s="1"/>
  <c r="Q435" i="16"/>
  <c r="E435" i="16" s="1"/>
  <c r="Q436" i="16"/>
  <c r="Q437" i="16"/>
  <c r="Q438" i="16"/>
  <c r="D438" i="16"/>
  <c r="Q439" i="16"/>
  <c r="Q440" i="16"/>
  <c r="Q441" i="16"/>
  <c r="Q442" i="16"/>
  <c r="Q443" i="16"/>
  <c r="Q444" i="16"/>
  <c r="Q445" i="16"/>
  <c r="Q446" i="16"/>
  <c r="Q447" i="16"/>
  <c r="Q448" i="16"/>
  <c r="Q449" i="16"/>
  <c r="Q450" i="16"/>
  <c r="D450" i="16" s="1"/>
  <c r="Q451" i="16"/>
  <c r="Q452" i="16"/>
  <c r="Q453" i="16"/>
  <c r="Q454" i="16"/>
  <c r="D454" i="16"/>
  <c r="Q455" i="16"/>
  <c r="Q456" i="16"/>
  <c r="Q457" i="16"/>
  <c r="Q458" i="16"/>
  <c r="D458" i="16" s="1"/>
  <c r="Q459" i="16"/>
  <c r="Q460" i="16"/>
  <c r="Q461" i="16"/>
  <c r="Q462" i="16"/>
  <c r="D462" i="16" s="1"/>
  <c r="Q463" i="16"/>
  <c r="Q464" i="16"/>
  <c r="Q465" i="16"/>
  <c r="Q466" i="16"/>
  <c r="D466" i="16" s="1"/>
  <c r="Q467" i="16"/>
  <c r="E467" i="16" s="1"/>
  <c r="Q468" i="16"/>
  <c r="Q469" i="16"/>
  <c r="Q470" i="16"/>
  <c r="D470" i="16"/>
  <c r="Q471" i="16"/>
  <c r="Q472" i="16"/>
  <c r="Q473" i="16"/>
  <c r="Q474" i="16"/>
  <c r="Q475" i="16"/>
  <c r="Q476" i="16"/>
  <c r="Q477" i="16"/>
  <c r="Q478" i="16"/>
  <c r="Q479" i="16"/>
  <c r="Q480" i="16"/>
  <c r="Q481" i="16"/>
  <c r="Q482" i="16"/>
  <c r="D482" i="16" s="1"/>
  <c r="Q483" i="16"/>
  <c r="Q484" i="16"/>
  <c r="Q485" i="16"/>
  <c r="Q486" i="16"/>
  <c r="D486" i="16"/>
  <c r="Q487" i="16"/>
  <c r="Q488" i="16"/>
  <c r="Q489" i="16"/>
  <c r="Q490" i="16"/>
  <c r="D490" i="16" s="1"/>
  <c r="Q491" i="16"/>
  <c r="Q492" i="16"/>
  <c r="Q493" i="16"/>
  <c r="Q494" i="16"/>
  <c r="D494" i="16" s="1"/>
  <c r="Q495" i="16"/>
  <c r="Q496" i="16"/>
  <c r="Q497" i="16"/>
  <c r="Q498" i="16"/>
  <c r="D498" i="16" s="1"/>
  <c r="Q499" i="16"/>
  <c r="E499" i="16" s="1"/>
  <c r="Q500" i="16"/>
  <c r="Q501" i="16"/>
  <c r="Q502" i="16"/>
  <c r="D502" i="16"/>
  <c r="Q503" i="16"/>
  <c r="Q504" i="16"/>
  <c r="Q505" i="16"/>
  <c r="Q506" i="16"/>
  <c r="Q507" i="16"/>
  <c r="Q508" i="16"/>
  <c r="Q509" i="16"/>
  <c r="Q510" i="16"/>
  <c r="Q511" i="16"/>
  <c r="Q512" i="16"/>
  <c r="Q513" i="16"/>
  <c r="Q514" i="16"/>
  <c r="D514" i="16" s="1"/>
  <c r="Q515" i="16"/>
  <c r="Q516" i="16"/>
  <c r="Q517" i="16"/>
  <c r="Q518" i="16"/>
  <c r="D518" i="16"/>
  <c r="Q519" i="16"/>
  <c r="Q520" i="16"/>
  <c r="Q521" i="16"/>
  <c r="Q522" i="16"/>
  <c r="D522" i="16" s="1"/>
  <c r="Q523" i="16"/>
  <c r="Q524" i="16"/>
  <c r="Q525" i="16"/>
  <c r="Q526" i="16"/>
  <c r="D526" i="16" s="1"/>
  <c r="Q527" i="16"/>
  <c r="Q528" i="16"/>
  <c r="Q529" i="16"/>
  <c r="Q530" i="16"/>
  <c r="D530" i="16" s="1"/>
  <c r="Q531" i="16"/>
  <c r="E531" i="16" s="1"/>
  <c r="Q532" i="16"/>
  <c r="Q533" i="16"/>
  <c r="Q534" i="16"/>
  <c r="D534" i="16"/>
  <c r="Q535" i="16"/>
  <c r="Q536" i="16"/>
  <c r="Q537" i="16"/>
  <c r="Q538" i="16"/>
  <c r="Q539" i="16"/>
  <c r="Q540" i="16"/>
  <c r="Q541" i="16"/>
  <c r="Q542" i="16"/>
  <c r="Q543" i="16"/>
  <c r="Q544" i="16"/>
  <c r="Q545" i="16"/>
  <c r="Q546" i="16"/>
  <c r="D546" i="16" s="1"/>
  <c r="Q547" i="16"/>
  <c r="Q548" i="16"/>
  <c r="Q549" i="16"/>
  <c r="Q550" i="16"/>
  <c r="D550" i="16"/>
  <c r="Q551" i="16"/>
  <c r="Q552" i="16"/>
  <c r="Q553" i="16"/>
  <c r="Q554" i="16"/>
  <c r="D554" i="16" s="1"/>
  <c r="Q555" i="16"/>
  <c r="Q556" i="16"/>
  <c r="Q557" i="16"/>
  <c r="Q558" i="16"/>
  <c r="D558" i="16" s="1"/>
  <c r="Q559" i="16"/>
  <c r="Q560" i="16"/>
  <c r="Q561" i="16"/>
  <c r="Q562" i="16"/>
  <c r="D562" i="16" s="1"/>
  <c r="Q563" i="16"/>
  <c r="E563" i="16" s="1"/>
  <c r="Q564" i="16"/>
  <c r="Q565" i="16"/>
  <c r="Q566" i="16"/>
  <c r="D566" i="16"/>
  <c r="Q567" i="16"/>
  <c r="Q568" i="16"/>
  <c r="Q569" i="16"/>
  <c r="Q570" i="16"/>
  <c r="Q571" i="16"/>
  <c r="Q572" i="16"/>
  <c r="Q573" i="16"/>
  <c r="Q574" i="16"/>
  <c r="Q575" i="16"/>
  <c r="Q576" i="16"/>
  <c r="Q577" i="16"/>
  <c r="Q578" i="16"/>
  <c r="D578" i="16" s="1"/>
  <c r="Q579" i="16"/>
  <c r="Q580" i="16"/>
  <c r="Q581" i="16"/>
  <c r="Q582" i="16"/>
  <c r="D582" i="16"/>
  <c r="Q583" i="16"/>
  <c r="Q584" i="16"/>
  <c r="Q585" i="16"/>
  <c r="Q586" i="16"/>
  <c r="D586" i="16" s="1"/>
  <c r="Q587" i="16"/>
  <c r="Q588" i="16"/>
  <c r="Q589" i="16"/>
  <c r="Q590" i="16"/>
  <c r="D590" i="16" s="1"/>
  <c r="Q591" i="16"/>
  <c r="Q592" i="16"/>
  <c r="Q593" i="16"/>
  <c r="Q594" i="16"/>
  <c r="D594" i="16" s="1"/>
  <c r="Q595" i="16"/>
  <c r="E595" i="16" s="1"/>
  <c r="Q596" i="16"/>
  <c r="Q597" i="16"/>
  <c r="Q598" i="16"/>
  <c r="D598" i="16"/>
  <c r="Q599" i="16"/>
  <c r="Q600" i="16"/>
  <c r="Q601" i="16"/>
  <c r="Q602" i="16"/>
  <c r="Q603" i="16"/>
  <c r="Q604" i="16"/>
  <c r="Q605" i="16"/>
  <c r="Q606" i="16"/>
  <c r="Q607" i="16"/>
  <c r="Q608" i="16"/>
  <c r="Q609" i="16"/>
  <c r="Q610" i="16"/>
  <c r="D610" i="16" s="1"/>
  <c r="Q611" i="16"/>
  <c r="Q612" i="16"/>
  <c r="Q613" i="16"/>
  <c r="Q614" i="16"/>
  <c r="D614" i="16"/>
  <c r="Q615" i="16"/>
  <c r="Q616" i="16"/>
  <c r="Q617" i="16"/>
  <c r="Q618" i="16"/>
  <c r="D618" i="16" s="1"/>
  <c r="Q619" i="16"/>
  <c r="Q620" i="16"/>
  <c r="Q621" i="16"/>
  <c r="Q622" i="16"/>
  <c r="D622" i="16" s="1"/>
  <c r="Q623" i="16"/>
  <c r="Q624" i="16"/>
  <c r="Q625" i="16"/>
  <c r="Q626" i="16"/>
  <c r="D626" i="16" s="1"/>
  <c r="Q627" i="16"/>
  <c r="E627" i="16" s="1"/>
  <c r="Q628" i="16"/>
  <c r="Q629" i="16"/>
  <c r="Q630" i="16"/>
  <c r="E630" i="16"/>
  <c r="Q631" i="16"/>
  <c r="Q632" i="16"/>
  <c r="Q633" i="16"/>
  <c r="Q634" i="16"/>
  <c r="Q635" i="16"/>
  <c r="Q636" i="16"/>
  <c r="Q637" i="16"/>
  <c r="Q638" i="16"/>
  <c r="Q639" i="16"/>
  <c r="Q640" i="16"/>
  <c r="Q641" i="16"/>
  <c r="Q642" i="16"/>
  <c r="E642" i="16" s="1"/>
  <c r="Q643" i="16"/>
  <c r="Q644" i="16"/>
  <c r="Q645" i="16"/>
  <c r="Q646" i="16"/>
  <c r="Q647" i="16"/>
  <c r="Q648" i="16"/>
  <c r="Q649" i="16"/>
  <c r="Q650" i="16"/>
  <c r="E650" i="16" s="1"/>
  <c r="Q651" i="16"/>
  <c r="Q652" i="16"/>
  <c r="Q653" i="16"/>
  <c r="Q654" i="16"/>
  <c r="F654" i="16" s="1"/>
  <c r="Q655" i="16"/>
  <c r="Q656" i="16"/>
  <c r="Q657" i="16"/>
  <c r="Q658" i="16"/>
  <c r="F658" i="16" s="1"/>
  <c r="Q659" i="16"/>
  <c r="Q660" i="16"/>
  <c r="Q661" i="16"/>
  <c r="Q662" i="16"/>
  <c r="Q663" i="16"/>
  <c r="Q664" i="16"/>
  <c r="Q665" i="16"/>
  <c r="Q666" i="16"/>
  <c r="F666" i="16" s="1"/>
  <c r="Q667" i="16"/>
  <c r="Q668" i="16"/>
  <c r="Q669" i="16"/>
  <c r="Q670" i="16"/>
  <c r="Q671" i="16"/>
  <c r="Q672" i="16"/>
  <c r="Q673" i="16"/>
  <c r="Q674" i="16"/>
  <c r="Q675" i="16"/>
  <c r="Q676" i="16"/>
  <c r="Q677" i="16"/>
  <c r="Q678" i="16"/>
  <c r="Q679" i="16"/>
  <c r="Q680" i="16"/>
  <c r="Q681" i="16"/>
  <c r="Q682" i="16"/>
  <c r="E682" i="16" s="1"/>
  <c r="Q683" i="16"/>
  <c r="Q684" i="16"/>
  <c r="Q685" i="16"/>
  <c r="Q686" i="16"/>
  <c r="F686" i="16" s="1"/>
  <c r="Q687" i="16"/>
  <c r="Q688" i="16"/>
  <c r="Q689" i="16"/>
  <c r="Q690" i="16"/>
  <c r="Q691" i="16"/>
  <c r="Q692" i="16"/>
  <c r="Q693" i="16"/>
  <c r="Q694" i="16"/>
  <c r="F694" i="16" s="1"/>
  <c r="Q695" i="16"/>
  <c r="Q696" i="16"/>
  <c r="Q697" i="16"/>
  <c r="Q698" i="16"/>
  <c r="F698" i="16" s="1"/>
  <c r="Q699" i="16"/>
  <c r="Q700" i="16"/>
  <c r="Q701" i="16"/>
  <c r="Q702" i="16"/>
  <c r="Q703" i="16"/>
  <c r="Q704" i="16"/>
  <c r="Q705" i="16"/>
  <c r="Q706" i="16"/>
  <c r="Q707" i="16"/>
  <c r="Q708" i="16"/>
  <c r="Q709" i="16"/>
  <c r="Q710" i="16"/>
  <c r="E710" i="16" s="1"/>
  <c r="Q711" i="16"/>
  <c r="Q712" i="16"/>
  <c r="Q713" i="16"/>
  <c r="Q714" i="16"/>
  <c r="Q715" i="16"/>
  <c r="Q716" i="16"/>
  <c r="Q717" i="16"/>
  <c r="Q718" i="16"/>
  <c r="F718" i="16" s="1"/>
  <c r="Q719" i="16"/>
  <c r="Q720" i="16"/>
  <c r="Q721" i="16"/>
  <c r="Q722" i="16"/>
  <c r="Q723" i="16"/>
  <c r="Q724" i="16"/>
  <c r="Q725" i="16"/>
  <c r="Q726" i="16"/>
  <c r="F726" i="16" s="1"/>
  <c r="Q727" i="16"/>
  <c r="Q728" i="16"/>
  <c r="Q729" i="16"/>
  <c r="Q730" i="16"/>
  <c r="Q731" i="16"/>
  <c r="Q732" i="16"/>
  <c r="Q733" i="16"/>
  <c r="Q734" i="16"/>
  <c r="Q735" i="16"/>
  <c r="Q736" i="16"/>
  <c r="Q737" i="16"/>
  <c r="Q738" i="16"/>
  <c r="E738" i="16" s="1"/>
  <c r="Q739" i="16"/>
  <c r="Q740" i="16"/>
  <c r="Q741" i="16"/>
  <c r="Q742" i="16"/>
  <c r="E742" i="16" s="1"/>
  <c r="Q743" i="16"/>
  <c r="Q744" i="16"/>
  <c r="Q745" i="16"/>
  <c r="Q746" i="16"/>
  <c r="Q747" i="16"/>
  <c r="E747" i="16"/>
  <c r="Q748" i="16"/>
  <c r="Q749" i="16"/>
  <c r="Q750" i="16"/>
  <c r="Q751" i="16"/>
  <c r="Q752" i="16"/>
  <c r="Q753" i="16"/>
  <c r="Q754" i="16"/>
  <c r="Q755" i="16"/>
  <c r="Q756" i="16"/>
  <c r="Q757" i="16"/>
  <c r="Q758" i="16"/>
  <c r="Q759" i="16"/>
  <c r="Q760" i="16"/>
  <c r="Q761" i="16"/>
  <c r="Q762" i="16"/>
  <c r="Q763" i="16"/>
  <c r="F763" i="16" s="1"/>
  <c r="Q764" i="16"/>
  <c r="Q765" i="16"/>
  <c r="Q766" i="16"/>
  <c r="Q767" i="16"/>
  <c r="Q768" i="16"/>
  <c r="Q769" i="16"/>
  <c r="Q770" i="16"/>
  <c r="Q771" i="16"/>
  <c r="Q772" i="16"/>
  <c r="Q773" i="16"/>
  <c r="Q774" i="16"/>
  <c r="Q775" i="16"/>
  <c r="Q776" i="16"/>
  <c r="Q777" i="16"/>
  <c r="Q778" i="16"/>
  <c r="Q779" i="16"/>
  <c r="Q780" i="16"/>
  <c r="Q781" i="16"/>
  <c r="Q782" i="16"/>
  <c r="Q783" i="16"/>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c r="Q860" i="16"/>
  <c r="Q861" i="16"/>
  <c r="Q862" i="16"/>
  <c r="Q863" i="16"/>
  <c r="Q864" i="16"/>
  <c r="Q865" i="16"/>
  <c r="Q866" i="16"/>
  <c r="Q867" i="16"/>
  <c r="Q868" i="16"/>
  <c r="Q869" i="16"/>
  <c r="Q870" i="16"/>
  <c r="Q871" i="16"/>
  <c r="Q872" i="16"/>
  <c r="Q873" i="16"/>
  <c r="Q874" i="16"/>
  <c r="Q875" i="16"/>
  <c r="Q876" i="16"/>
  <c r="Q877" i="16"/>
  <c r="Q878" i="16"/>
  <c r="Q879" i="16"/>
  <c r="Q880" i="16"/>
  <c r="Q881" i="16"/>
  <c r="Q882" i="16"/>
  <c r="Q883" i="16"/>
  <c r="Q884" i="16"/>
  <c r="Q885" i="16"/>
  <c r="Q886" i="16"/>
  <c r="Q887" i="16"/>
  <c r="Q888" i="16"/>
  <c r="Q889" i="16"/>
  <c r="Q890" i="16"/>
  <c r="Q891" i="16"/>
  <c r="Q892" i="16"/>
  <c r="Q893" i="16"/>
  <c r="Q894" i="16"/>
  <c r="Q895" i="16"/>
  <c r="Q896" i="16"/>
  <c r="Q897" i="16"/>
  <c r="Q898" i="16"/>
  <c r="Q899" i="16"/>
  <c r="Q900" i="16"/>
  <c r="Q901" i="16"/>
  <c r="Q902" i="16"/>
  <c r="Q903" i="16"/>
  <c r="Q904" i="16"/>
  <c r="Q905" i="16"/>
  <c r="Q906" i="16"/>
  <c r="Q907" i="16"/>
  <c r="Q908" i="16"/>
  <c r="Q909" i="16"/>
  <c r="Q910" i="16"/>
  <c r="Q911" i="16"/>
  <c r="Q912" i="16"/>
  <c r="Q913" i="16"/>
  <c r="Q914" i="16"/>
  <c r="Q915" i="16"/>
  <c r="D915" i="16" s="1"/>
  <c r="Q916" i="16"/>
  <c r="Q917" i="16"/>
  <c r="Q918" i="16"/>
  <c r="Q919" i="16"/>
  <c r="F919" i="16" s="1"/>
  <c r="Q920" i="16"/>
  <c r="Q921" i="16"/>
  <c r="Q922" i="16"/>
  <c r="F922" i="16" s="1"/>
  <c r="Q923" i="16"/>
  <c r="Q924" i="16"/>
  <c r="Q925" i="16"/>
  <c r="Q926" i="16"/>
  <c r="Q927" i="16"/>
  <c r="Q928" i="16"/>
  <c r="Q929" i="16"/>
  <c r="Q930" i="16"/>
  <c r="Q931" i="16"/>
  <c r="Q932" i="16"/>
  <c r="Q933" i="16"/>
  <c r="Q934" i="16"/>
  <c r="Q935" i="16"/>
  <c r="Q936" i="16"/>
  <c r="Q937" i="16"/>
  <c r="Q938" i="16"/>
  <c r="E938" i="16" s="1"/>
  <c r="Q939" i="16"/>
  <c r="Q940" i="16"/>
  <c r="Q941" i="16"/>
  <c r="Q942" i="16"/>
  <c r="F942" i="16" s="1"/>
  <c r="Q943" i="16"/>
  <c r="D943" i="16" s="1"/>
  <c r="Q944" i="16"/>
  <c r="Q945" i="16"/>
  <c r="Q946" i="16"/>
  <c r="Q947" i="16"/>
  <c r="Q948" i="16"/>
  <c r="Q949" i="16"/>
  <c r="Q950" i="16"/>
  <c r="F950" i="16" s="1"/>
  <c r="Q951" i="16"/>
  <c r="Q952" i="16"/>
  <c r="Q953" i="16"/>
  <c r="Q954" i="16"/>
  <c r="Q955" i="16"/>
  <c r="Q956" i="16"/>
  <c r="Q957" i="16"/>
  <c r="Q958" i="16"/>
  <c r="Q959" i="16"/>
  <c r="D959" i="16"/>
  <c r="Q960" i="16"/>
  <c r="Q961" i="16"/>
  <c r="Q962" i="16"/>
  <c r="Q963" i="16"/>
  <c r="Q964" i="16"/>
  <c r="Q965" i="16"/>
  <c r="Q966" i="16"/>
  <c r="Q967" i="16"/>
  <c r="F967" i="16" s="1"/>
  <c r="Q968" i="16"/>
  <c r="Q969" i="16"/>
  <c r="Q970" i="16"/>
  <c r="Q971" i="16"/>
  <c r="Q972" i="16"/>
  <c r="Q973" i="16"/>
  <c r="Q974" i="16"/>
  <c r="Q975" i="16"/>
  <c r="Q976" i="16"/>
  <c r="Q977" i="16"/>
  <c r="Q978" i="16"/>
  <c r="Q979" i="16"/>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c r="Q1008" i="16"/>
  <c r="Q1009" i="16"/>
  <c r="Q1010" i="16"/>
  <c r="Q1011" i="16"/>
  <c r="Q1012" i="16"/>
  <c r="Q1013" i="16"/>
  <c r="Q1014" i="16"/>
  <c r="Q1015" i="16"/>
  <c r="F1015" i="16" s="1"/>
  <c r="Q1016" i="16"/>
  <c r="Q1017" i="16"/>
  <c r="Q1018" i="16"/>
  <c r="Q1019" i="16"/>
  <c r="F1019" i="16" s="1"/>
  <c r="Q1020" i="16"/>
  <c r="Q1021" i="16"/>
  <c r="Q1022" i="16"/>
  <c r="Q1023" i="16"/>
  <c r="E1023" i="16" s="1"/>
  <c r="Q1024" i="16"/>
  <c r="Q1025" i="16"/>
  <c r="Q1026" i="16"/>
  <c r="E1026" i="16" s="1"/>
  <c r="Q1027" i="16"/>
  <c r="D1027" i="16"/>
  <c r="Q1028" i="16"/>
  <c r="Q1029" i="16"/>
  <c r="Q1030" i="16"/>
  <c r="Q1031" i="16"/>
  <c r="Q1032" i="16"/>
  <c r="Q1033" i="16"/>
  <c r="Q1034" i="16"/>
  <c r="Q1035" i="16"/>
  <c r="Q1036" i="16"/>
  <c r="Q1037" i="16"/>
  <c r="Q1038" i="16"/>
  <c r="Q1039" i="16"/>
  <c r="D1039" i="16" s="1"/>
  <c r="Q1040" i="16"/>
  <c r="Q1041" i="16"/>
  <c r="Q1042" i="16"/>
  <c r="Q1043" i="16"/>
  <c r="Q1044" i="16"/>
  <c r="Q1045" i="16"/>
  <c r="Q1046" i="16"/>
  <c r="Q1047" i="16"/>
  <c r="F1047" i="16" s="1"/>
  <c r="Q1048" i="16"/>
  <c r="Q1049" i="16"/>
  <c r="Q1050" i="16"/>
  <c r="Q1051" i="16"/>
  <c r="Q1052" i="16"/>
  <c r="Q1053" i="16"/>
  <c r="Q1054" i="16"/>
  <c r="Q1055" i="16"/>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c r="Q1176" i="16"/>
  <c r="Q1177" i="16"/>
  <c r="Q1178" i="16"/>
  <c r="Q1179" i="16"/>
  <c r="Q1180" i="16"/>
  <c r="Q1181" i="16"/>
  <c r="Q1182" i="16"/>
  <c r="Q1183" i="16"/>
  <c r="Q1184" i="16"/>
  <c r="Q1185" i="16"/>
  <c r="Q1186" i="16"/>
  <c r="Q1187" i="16"/>
  <c r="Q1188" i="16"/>
  <c r="Q1189" i="16"/>
  <c r="Q1190" i="16"/>
  <c r="Q1191" i="16"/>
  <c r="Q1192" i="16"/>
  <c r="Q1193" i="16"/>
  <c r="Q1194" i="16"/>
  <c r="Q1195" i="16"/>
  <c r="Q1196" i="16"/>
  <c r="Q1197" i="16"/>
  <c r="Q1198" i="16"/>
  <c r="Q1199" i="16"/>
  <c r="Q1200" i="16"/>
  <c r="Q1201" i="16"/>
  <c r="Q1202" i="16"/>
  <c r="Q1203" i="16"/>
  <c r="Q1204" i="16"/>
  <c r="Q1205" i="16"/>
  <c r="Q1206" i="16"/>
  <c r="Q1207" i="16"/>
  <c r="Q1208" i="16"/>
  <c r="Q1209" i="16"/>
  <c r="Q1210" i="16"/>
  <c r="Q1211" i="16"/>
  <c r="Q1212" i="16"/>
  <c r="Q1213" i="16"/>
  <c r="Q1214" i="16"/>
  <c r="Q1215" i="16"/>
  <c r="Q1216" i="16"/>
  <c r="Q1217" i="16"/>
  <c r="Q1218" i="16"/>
  <c r="Q1219" i="16"/>
  <c r="Q1220" i="16"/>
  <c r="Q1221" i="16"/>
  <c r="Q1222" i="16"/>
  <c r="Q1223" i="16"/>
  <c r="Q1224" i="16"/>
  <c r="Q1225" i="16"/>
  <c r="Q1226" i="16"/>
  <c r="Q1227" i="16"/>
  <c r="Q1228" i="16"/>
  <c r="Q1229" i="16"/>
  <c r="Q1230" i="16"/>
  <c r="Q1231" i="16"/>
  <c r="Q1232" i="16"/>
  <c r="Q1233" i="16"/>
  <c r="Q1234" i="16"/>
  <c r="Q1235" i="16"/>
  <c r="Q1236" i="16"/>
  <c r="Q1237" i="16"/>
  <c r="Q1238" i="16"/>
  <c r="Q1239" i="16"/>
  <c r="Q1240" i="16"/>
  <c r="Q1241" i="16"/>
  <c r="Q1242" i="16"/>
  <c r="Q1243" i="16"/>
  <c r="Q1244" i="16"/>
  <c r="Q1245" i="16"/>
  <c r="Q1246" i="16"/>
  <c r="Q1247" i="16"/>
  <c r="Q1248" i="16"/>
  <c r="Q1249" i="16"/>
  <c r="Q1250" i="16"/>
  <c r="Q1251" i="16"/>
  <c r="Q1252" i="16"/>
  <c r="Q1253" i="16"/>
  <c r="Q1254" i="16"/>
  <c r="Q1255" i="16"/>
  <c r="Q1256" i="16"/>
  <c r="Q1257" i="16"/>
  <c r="Q1258" i="16"/>
  <c r="Q1259" i="16"/>
  <c r="F1259" i="16" s="1"/>
  <c r="Q1260" i="16"/>
  <c r="Q1261" i="16"/>
  <c r="Q1262" i="16"/>
  <c r="Q1263" i="16"/>
  <c r="Q1264" i="16"/>
  <c r="Q1265" i="16"/>
  <c r="Q1266" i="16"/>
  <c r="Q1267" i="16"/>
  <c r="E1267" i="16" s="1"/>
  <c r="Q1268" i="16"/>
  <c r="Q1269" i="16"/>
  <c r="Q1270" i="16"/>
  <c r="Q1271" i="16"/>
  <c r="F1271" i="16" s="1"/>
  <c r="Q1272" i="16"/>
  <c r="Q1273" i="16"/>
  <c r="Q1274" i="16"/>
  <c r="Q1275" i="16"/>
  <c r="F1275" i="16"/>
  <c r="Q1276" i="16"/>
  <c r="Q1277" i="16"/>
  <c r="Q1278" i="16"/>
  <c r="Q1279" i="16"/>
  <c r="Q1280" i="16"/>
  <c r="Q1281" i="16"/>
  <c r="Q1282" i="16"/>
  <c r="Q1283" i="16"/>
  <c r="E1283" i="16" s="1"/>
  <c r="Q1284" i="16"/>
  <c r="Q1285" i="16"/>
  <c r="Q1286" i="16"/>
  <c r="Q1287" i="16"/>
  <c r="F1287" i="16" s="1"/>
  <c r="Q1288" i="16"/>
  <c r="Q1289" i="16"/>
  <c r="Q1290" i="16"/>
  <c r="Q1291" i="16"/>
  <c r="Q1292" i="16"/>
  <c r="Q1293" i="16"/>
  <c r="Q1294" i="16"/>
  <c r="Q1295" i="16"/>
  <c r="Q1296" i="16"/>
  <c r="Q1297" i="16"/>
  <c r="Q1298" i="16"/>
  <c r="Q1299" i="16"/>
  <c r="D1299" i="16" s="1"/>
  <c r="Q1300" i="16"/>
  <c r="Q1301" i="16"/>
  <c r="Q1302" i="16"/>
  <c r="Q1303" i="16"/>
  <c r="Q1304" i="16"/>
  <c r="Q1305" i="16"/>
  <c r="Q1306" i="16"/>
  <c r="Q1307" i="16"/>
  <c r="D1307" i="16" s="1"/>
  <c r="Q1308" i="16"/>
  <c r="Q1309" i="16"/>
  <c r="Q1310" i="16"/>
  <c r="Q1311" i="16"/>
  <c r="F1311" i="16"/>
  <c r="Q1312" i="16"/>
  <c r="Q1313" i="16"/>
  <c r="Q1314" i="16"/>
  <c r="Q1315" i="16"/>
  <c r="D1315" i="16" s="1"/>
  <c r="Q1316" i="16"/>
  <c r="Q1317" i="16"/>
  <c r="Q1318" i="16"/>
  <c r="Q1319" i="16"/>
  <c r="F1319" i="16" s="1"/>
  <c r="Q1320" i="16"/>
  <c r="Q1321" i="16"/>
  <c r="Q1322" i="16"/>
  <c r="D1322" i="16" s="1"/>
  <c r="Q1323" i="16"/>
  <c r="D1323" i="16" s="1"/>
  <c r="Q1324" i="16"/>
  <c r="Q1325" i="16"/>
  <c r="Q1326" i="16"/>
  <c r="Q1327" i="16"/>
  <c r="Q1328" i="16"/>
  <c r="Q1329" i="16"/>
  <c r="Q1330" i="16"/>
  <c r="D1330" i="16" s="1"/>
  <c r="Q1331" i="16"/>
  <c r="D1331" i="16"/>
  <c r="Q1332" i="16"/>
  <c r="Q1333" i="16"/>
  <c r="Q1334" i="16"/>
  <c r="Q1335" i="16"/>
  <c r="Q1336" i="16"/>
  <c r="Q1337" i="16"/>
  <c r="Q1338" i="16"/>
  <c r="Q1339" i="16"/>
  <c r="Q1340" i="16"/>
  <c r="Q1341" i="16"/>
  <c r="Q1342" i="16"/>
  <c r="Q1343" i="16"/>
  <c r="F1343" i="16" s="1"/>
  <c r="Q1344" i="16"/>
  <c r="Q1345" i="16"/>
  <c r="Q1346" i="16"/>
  <c r="Q1347" i="16"/>
  <c r="D1347" i="16"/>
  <c r="Q1348" i="16"/>
  <c r="Q1349" i="16"/>
  <c r="Q1350" i="16"/>
  <c r="Q1351" i="16"/>
  <c r="F1351" i="16" s="1"/>
  <c r="Q1352" i="16"/>
  <c r="Q1353" i="16"/>
  <c r="Q1354" i="16"/>
  <c r="Q1355" i="16"/>
  <c r="D1355" i="16" s="1"/>
  <c r="Q1356" i="16"/>
  <c r="Q1357" i="16"/>
  <c r="Q1358" i="16"/>
  <c r="Q1359" i="16"/>
  <c r="Q1360" i="16"/>
  <c r="Q1361" i="16"/>
  <c r="Q1362" i="16"/>
  <c r="D1362" i="16" s="1"/>
  <c r="Q1363" i="16"/>
  <c r="D1363" i="16" s="1"/>
  <c r="Q1364" i="16"/>
  <c r="Q1365" i="16"/>
  <c r="Q1366" i="16"/>
  <c r="Q1367" i="16"/>
  <c r="F1367" i="16"/>
  <c r="Q1368" i="16"/>
  <c r="Q1369" i="16"/>
  <c r="Q1370" i="16"/>
  <c r="Q1371" i="16"/>
  <c r="Q1372" i="16"/>
  <c r="Q1373" i="16"/>
  <c r="Q1374" i="16"/>
  <c r="D1374" i="16" s="1"/>
  <c r="Q1375" i="16"/>
  <c r="E1375" i="16" s="1"/>
  <c r="Q1376" i="16"/>
  <c r="Q1377" i="16"/>
  <c r="Q1378" i="16"/>
  <c r="Q1379" i="16"/>
  <c r="Q1380" i="16"/>
  <c r="Q1381" i="16"/>
  <c r="Q1382" i="16"/>
  <c r="Q1383" i="16"/>
  <c r="Q1384" i="16"/>
  <c r="Q1385" i="16"/>
  <c r="Q1386" i="16"/>
  <c r="Q1387" i="16"/>
  <c r="Q1388" i="16"/>
  <c r="Q1389" i="16"/>
  <c r="Q1390" i="16"/>
  <c r="Q1391" i="16"/>
  <c r="Q1392" i="16"/>
  <c r="Q1393" i="16"/>
  <c r="Q1394" i="16"/>
  <c r="Q1395" i="16"/>
  <c r="Q1396" i="16"/>
  <c r="Q1397" i="16"/>
  <c r="Q1398" i="16"/>
  <c r="Q1399" i="16"/>
  <c r="F1399" i="16" s="1"/>
  <c r="Q1400" i="16"/>
  <c r="Q1401" i="16"/>
  <c r="Q1402" i="16"/>
  <c r="Q1403" i="16"/>
  <c r="F1403" i="16"/>
  <c r="Q1404" i="16"/>
  <c r="Q1405" i="16"/>
  <c r="Q1406" i="16"/>
  <c r="D1406" i="16"/>
  <c r="Q1407" i="16"/>
  <c r="Q1408" i="16"/>
  <c r="Q1409" i="16"/>
  <c r="Q1410" i="16"/>
  <c r="Q1411" i="16"/>
  <c r="Q1412" i="16"/>
  <c r="Q1413" i="16"/>
  <c r="Q1414" i="16"/>
  <c r="Q1415" i="16"/>
  <c r="F1415" i="16"/>
  <c r="Q1416" i="16"/>
  <c r="Q1417" i="16"/>
  <c r="Q1418" i="16"/>
  <c r="Q1419" i="16"/>
  <c r="F1419" i="16" s="1"/>
  <c r="Q1420" i="16"/>
  <c r="Q1421" i="16"/>
  <c r="Q1422" i="16"/>
  <c r="Q1423" i="16"/>
  <c r="Q1424" i="16"/>
  <c r="Q1425" i="16"/>
  <c r="Q1426" i="16"/>
  <c r="Q1427" i="16"/>
  <c r="Q1428" i="16"/>
  <c r="Q1429" i="16"/>
  <c r="Q1430" i="16"/>
  <c r="Q1431" i="16"/>
  <c r="F1431" i="16" s="1"/>
  <c r="Q1432" i="16"/>
  <c r="Q1433" i="16"/>
  <c r="Q1434" i="16"/>
  <c r="D1434" i="16" s="1"/>
  <c r="Q1435" i="16"/>
  <c r="F1435" i="16" s="1"/>
  <c r="Q1436" i="16"/>
  <c r="Q1437" i="16"/>
  <c r="Q1438" i="16"/>
  <c r="Q1439" i="16"/>
  <c r="Q1440" i="16"/>
  <c r="Q1441" i="16"/>
  <c r="Q1442" i="16"/>
  <c r="D1442" i="16" s="1"/>
  <c r="Q1443" i="16"/>
  <c r="Q1444" i="16"/>
  <c r="Q1445" i="16"/>
  <c r="Q1446" i="16"/>
  <c r="E1446" i="16" s="1"/>
  <c r="Q1447" i="16"/>
  <c r="F1447" i="16" s="1"/>
  <c r="Q1448" i="16"/>
  <c r="Q1449" i="16"/>
  <c r="Q1450" i="16"/>
  <c r="Q1451" i="16"/>
  <c r="Q1452" i="16"/>
  <c r="Q1453" i="16"/>
  <c r="Q1454" i="16"/>
  <c r="Q1455" i="16"/>
  <c r="Q1456" i="16"/>
  <c r="Q1457" i="16"/>
  <c r="Q1458" i="16"/>
  <c r="F1458" i="16" s="1"/>
  <c r="Q1459" i="16"/>
  <c r="Q1460" i="16"/>
  <c r="Q1461" i="16"/>
  <c r="Q1462" i="16"/>
  <c r="Q1463" i="16"/>
  <c r="F1463" i="16"/>
  <c r="Q1464" i="16"/>
  <c r="Q1465" i="16"/>
  <c r="Q1466" i="16"/>
  <c r="Q1467" i="16"/>
  <c r="Q1468" i="16"/>
  <c r="Q1469" i="16"/>
  <c r="Q1470" i="16"/>
  <c r="D1470" i="16" s="1"/>
  <c r="Q1471" i="16"/>
  <c r="E1471" i="16" s="1"/>
  <c r="Q1472" i="16"/>
  <c r="Q1473" i="16"/>
  <c r="Q1474" i="16"/>
  <c r="Q1475" i="16"/>
  <c r="Q1476" i="16"/>
  <c r="Q1477" i="16"/>
  <c r="Q1478" i="16"/>
  <c r="Q1479" i="16"/>
  <c r="Q1480" i="16"/>
  <c r="Q1481" i="16"/>
  <c r="Q1482" i="16"/>
  <c r="Q1483" i="16"/>
  <c r="Q1484" i="16"/>
  <c r="Q1485" i="16"/>
  <c r="Q1486" i="16"/>
  <c r="Q1487" i="16"/>
  <c r="Q1488" i="16"/>
  <c r="Q1489" i="16"/>
  <c r="Q1490" i="16"/>
  <c r="Q1491" i="16"/>
  <c r="Q1492" i="16"/>
  <c r="Q1493" i="16"/>
  <c r="Q1494" i="16"/>
  <c r="Q1495" i="16"/>
  <c r="F1495" i="16" s="1"/>
  <c r="Q1496" i="16"/>
  <c r="Q1497" i="16"/>
  <c r="Q1498" i="16"/>
  <c r="Q1499" i="16"/>
  <c r="F1499" i="16"/>
  <c r="Q1500" i="16"/>
  <c r="Q1501" i="16"/>
  <c r="Q1502" i="16"/>
  <c r="D1502" i="16"/>
  <c r="Q1503" i="16"/>
  <c r="Q1504" i="16"/>
  <c r="Q1505" i="16"/>
  <c r="Q1506" i="16"/>
  <c r="Q1507" i="16"/>
  <c r="Q1508" i="16"/>
  <c r="Q1509" i="16"/>
  <c r="Q1510" i="16"/>
  <c r="Q1511" i="16"/>
  <c r="F1511" i="16"/>
  <c r="Q1512" i="16"/>
  <c r="Q1513" i="16"/>
  <c r="Q1514" i="16"/>
  <c r="Q1515" i="16"/>
  <c r="F1515" i="16" s="1"/>
  <c r="Q1516" i="16"/>
  <c r="Q1517" i="16"/>
  <c r="Q1518" i="16"/>
  <c r="Q1519" i="16"/>
  <c r="Q1520" i="16"/>
  <c r="Q1521" i="16"/>
  <c r="Q1522" i="16"/>
  <c r="Q1523" i="16"/>
  <c r="Q1524" i="16"/>
  <c r="Q1525" i="16"/>
  <c r="Q1526" i="16"/>
  <c r="Q1527" i="16"/>
  <c r="F1527" i="16" s="1"/>
  <c r="Q1528" i="16"/>
  <c r="Q1529" i="16"/>
  <c r="Q1530" i="16"/>
  <c r="D1530" i="16" s="1"/>
  <c r="Q1531" i="16"/>
  <c r="F1531" i="16" s="1"/>
  <c r="Q1532" i="16"/>
  <c r="Q1533" i="16"/>
  <c r="Q1534" i="16"/>
  <c r="Q1535" i="16"/>
  <c r="Q1536" i="16"/>
  <c r="Q1537" i="16"/>
  <c r="Q1538" i="16"/>
  <c r="D1538" i="16" s="1"/>
  <c r="Q1539" i="16"/>
  <c r="Q1540" i="16"/>
  <c r="Q1541" i="16"/>
  <c r="Q1542" i="16"/>
  <c r="E1542" i="16" s="1"/>
  <c r="Q1543" i="16"/>
  <c r="F1543" i="16" s="1"/>
  <c r="Q1544" i="16"/>
  <c r="Q1545" i="16"/>
  <c r="Q1546" i="16"/>
  <c r="Q1547" i="16"/>
  <c r="F1547" i="16"/>
  <c r="Q1548" i="16"/>
  <c r="Q1549" i="16"/>
  <c r="Q1550" i="16"/>
  <c r="Q1551" i="16"/>
  <c r="E1551" i="16" s="1"/>
  <c r="Q1552" i="16"/>
  <c r="Q1553" i="16"/>
  <c r="Q1554" i="16"/>
  <c r="Q1555" i="16"/>
  <c r="Q1556" i="16"/>
  <c r="Q1557" i="16"/>
  <c r="Q1558" i="16"/>
  <c r="Q1559" i="16"/>
  <c r="Q1560" i="16"/>
  <c r="Q1561" i="16"/>
  <c r="Q1562" i="16"/>
  <c r="Q1563" i="16"/>
  <c r="Q1564" i="16"/>
  <c r="Q1565" i="16"/>
  <c r="Q1566" i="16"/>
  <c r="D1566" i="16" s="1"/>
  <c r="Q1567" i="16"/>
  <c r="E1567" i="16" s="1"/>
  <c r="Q1568" i="16"/>
  <c r="Q1569" i="16"/>
  <c r="Q1570" i="16"/>
  <c r="Q1571" i="16"/>
  <c r="Q1572" i="16"/>
  <c r="Q1573" i="16"/>
  <c r="Q1574" i="16"/>
  <c r="Q1575" i="16"/>
  <c r="Q1576" i="16"/>
  <c r="Q1577" i="16"/>
  <c r="Q1578" i="16"/>
  <c r="Q1579" i="16"/>
  <c r="F1579" i="16" s="1"/>
  <c r="Q1580" i="16"/>
  <c r="Q1581" i="16"/>
  <c r="Q1582" i="16"/>
  <c r="Q1583" i="16"/>
  <c r="Q1584" i="16"/>
  <c r="Q1585" i="16"/>
  <c r="Q1586" i="16"/>
  <c r="Q1587" i="16"/>
  <c r="Q1588" i="16"/>
  <c r="Q1589" i="16"/>
  <c r="Q1590" i="16"/>
  <c r="Q1591" i="16"/>
  <c r="F1591" i="16"/>
  <c r="Q1592" i="16"/>
  <c r="Q1593" i="16"/>
  <c r="Q1594" i="16"/>
  <c r="Q1595" i="16"/>
  <c r="F1595" i="16" s="1"/>
  <c r="Q1596" i="16"/>
  <c r="Q1597" i="16"/>
  <c r="Q1598" i="16"/>
  <c r="D1598" i="16" s="1"/>
  <c r="Q1599" i="16"/>
  <c r="Q1600" i="16"/>
  <c r="Q1601" i="16"/>
  <c r="Q1602" i="16"/>
  <c r="Q1603" i="16"/>
  <c r="Q1604" i="16"/>
  <c r="Q1605" i="16"/>
  <c r="Q1606" i="16"/>
  <c r="Q1607" i="16"/>
  <c r="F1607" i="16" s="1"/>
  <c r="Q1608" i="16"/>
  <c r="Q1609" i="16"/>
  <c r="Q1610" i="16"/>
  <c r="Q1611" i="16"/>
  <c r="F1611" i="16" s="1"/>
  <c r="Q1612" i="16"/>
  <c r="Q1613" i="16"/>
  <c r="Q1614" i="16"/>
  <c r="Q1615" i="16"/>
  <c r="Q1616" i="16"/>
  <c r="Q1617" i="16"/>
  <c r="Q1618" i="16"/>
  <c r="F1618" i="16" s="1"/>
  <c r="Q1619" i="16"/>
  <c r="Q1620" i="16"/>
  <c r="Q1621" i="16"/>
  <c r="Q1622" i="16"/>
  <c r="E1622" i="16" s="1"/>
  <c r="Q1623" i="16"/>
  <c r="F1623" i="16" s="1"/>
  <c r="Q1624" i="16"/>
  <c r="Q1625" i="16"/>
  <c r="Q1626" i="16"/>
  <c r="E1626" i="16" s="1"/>
  <c r="Q1627" i="16"/>
  <c r="F1627" i="16"/>
  <c r="Q1628" i="16"/>
  <c r="Q1629" i="16"/>
  <c r="Q1630" i="16"/>
  <c r="D1630" i="16"/>
  <c r="Q1631" i="16"/>
  <c r="Q1632" i="16"/>
  <c r="Q1633" i="16"/>
  <c r="Q1634" i="16"/>
  <c r="F1634" i="16" s="1"/>
  <c r="Q1635" i="16"/>
  <c r="Q1636" i="16"/>
  <c r="Q1637" i="16"/>
  <c r="Q1638" i="16"/>
  <c r="Q1639" i="16"/>
  <c r="F1639" i="16"/>
  <c r="Q1640" i="16"/>
  <c r="Q1641" i="16"/>
  <c r="Q1642" i="16"/>
  <c r="Q1643" i="16"/>
  <c r="Q1644" i="16"/>
  <c r="Q1645" i="16"/>
  <c r="Q1646" i="16"/>
  <c r="F1646" i="16" s="1"/>
  <c r="Q1647" i="16"/>
  <c r="E1647" i="16" s="1"/>
  <c r="Q1648" i="16"/>
  <c r="Q1649" i="16"/>
  <c r="Q1650" i="16"/>
  <c r="Q1651" i="16"/>
  <c r="Q1652" i="16"/>
  <c r="Q1653" i="16"/>
  <c r="Q1654" i="16"/>
  <c r="Q1655" i="16"/>
  <c r="Q1656" i="16"/>
  <c r="Q1657" i="16"/>
  <c r="Q1658" i="16"/>
  <c r="Q1659" i="16"/>
  <c r="Q1660" i="16"/>
  <c r="Q1661" i="16"/>
  <c r="Q1662" i="16"/>
  <c r="D1662" i="16" s="1"/>
  <c r="Q1663" i="16"/>
  <c r="E1663" i="16" s="1"/>
  <c r="Q1664" i="16"/>
  <c r="Q1665" i="16"/>
  <c r="Q1666" i="16"/>
  <c r="Q1667" i="16"/>
  <c r="Q1668" i="16"/>
  <c r="Q1669" i="16"/>
  <c r="Q1670" i="16"/>
  <c r="Q1671" i="16"/>
  <c r="Q1672" i="16"/>
  <c r="Q1673" i="16"/>
  <c r="Q1674" i="16"/>
  <c r="Q1675" i="16"/>
  <c r="F1675" i="16" s="1"/>
  <c r="Q1676" i="16"/>
  <c r="Q1677" i="16"/>
  <c r="Q1678" i="16"/>
  <c r="Q1679" i="16"/>
  <c r="Q1680" i="16"/>
  <c r="Q1681" i="16"/>
  <c r="Q1682" i="16"/>
  <c r="Q1683" i="16"/>
  <c r="Q1684" i="16"/>
  <c r="Q1685" i="16"/>
  <c r="Q1686" i="16"/>
  <c r="Q1687" i="16"/>
  <c r="F1687" i="16"/>
  <c r="Q1688" i="16"/>
  <c r="Q1689" i="16"/>
  <c r="Q1690" i="16"/>
  <c r="Q1691" i="16"/>
  <c r="F1691" i="16" s="1"/>
  <c r="Q1692" i="16"/>
  <c r="Q1693" i="16"/>
  <c r="Q1694" i="16"/>
  <c r="D1694" i="16" s="1"/>
  <c r="Q1695" i="16"/>
  <c r="Q1696" i="16"/>
  <c r="Q1697" i="16"/>
  <c r="Q1698" i="16"/>
  <c r="Q1699" i="16"/>
  <c r="Q1700" i="16"/>
  <c r="Q1701" i="16"/>
  <c r="Q1702" i="16"/>
  <c r="Q1703" i="16"/>
  <c r="F1703" i="16" s="1"/>
  <c r="Q1704" i="16"/>
  <c r="Q1705" i="16"/>
  <c r="Q1706" i="16"/>
  <c r="Q1707" i="16"/>
  <c r="F1707" i="16" s="1"/>
  <c r="Q1708" i="16"/>
  <c r="Q1709" i="16"/>
  <c r="Q1710" i="16"/>
  <c r="Q1711" i="16"/>
  <c r="Q1712" i="16"/>
  <c r="Q1713" i="16"/>
  <c r="Q1714" i="16"/>
  <c r="Q1715" i="16"/>
  <c r="Q1716" i="16"/>
  <c r="Q1717" i="16"/>
  <c r="Q1718" i="16"/>
  <c r="Q1719" i="16"/>
  <c r="F1719" i="16" s="1"/>
  <c r="Q1720" i="16"/>
  <c r="Q1721" i="16"/>
  <c r="Q1722" i="16"/>
  <c r="D1722" i="16" s="1"/>
  <c r="Q1723" i="16"/>
  <c r="F1723" i="16"/>
  <c r="Q1724" i="16"/>
  <c r="D1724" i="16"/>
  <c r="Q1725" i="16"/>
  <c r="Q1726" i="16"/>
  <c r="Q1727" i="16"/>
  <c r="Q1728" i="16"/>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D1744" i="16"/>
  <c r="Q1745" i="16"/>
  <c r="Q1746" i="16"/>
  <c r="Q1747" i="16"/>
  <c r="Q1748" i="16"/>
  <c r="F1748" i="16" s="1"/>
  <c r="Q1749" i="16"/>
  <c r="Q1750" i="16"/>
  <c r="Q1751" i="16"/>
  <c r="F1751" i="16" s="1"/>
  <c r="Q1752" i="16"/>
  <c r="Q1753" i="16"/>
  <c r="Q1754" i="16"/>
  <c r="Q1755" i="16"/>
  <c r="F1755" i="16"/>
  <c r="Q1756" i="16"/>
  <c r="D1756" i="16"/>
  <c r="Q1757" i="16"/>
  <c r="E1757" i="16"/>
  <c r="Q1758" i="16"/>
  <c r="D1758" i="16"/>
  <c r="Q1759" i="16"/>
  <c r="Q1760" i="16"/>
  <c r="F1760" i="16" s="1"/>
  <c r="Q1761" i="16"/>
  <c r="Q1762" i="16"/>
  <c r="Q1763" i="16"/>
  <c r="Q1764" i="16"/>
  <c r="D1764" i="16" s="1"/>
  <c r="Q1765" i="16"/>
  <c r="Q1766" i="16"/>
  <c r="Q1767" i="16"/>
  <c r="Q1768" i="16"/>
  <c r="E1768" i="16" s="1"/>
  <c r="Q1769" i="16"/>
  <c r="Q1770" i="16"/>
  <c r="Q1771" i="16"/>
  <c r="Q1772" i="16"/>
  <c r="F1772" i="16" s="1"/>
  <c r="Q1773" i="16"/>
  <c r="Q1774" i="16"/>
  <c r="F1774" i="16" s="1"/>
  <c r="Q1775" i="16"/>
  <c r="E1775" i="16" s="1"/>
  <c r="Q1776" i="16"/>
  <c r="E1776" i="16"/>
  <c r="Q1777" i="16"/>
  <c r="E1777" i="16"/>
  <c r="Q1778" i="16"/>
  <c r="Q1779" i="16"/>
  <c r="Q1780" i="16"/>
  <c r="D1780" i="16"/>
  <c r="Q1781" i="16"/>
  <c r="Q1782" i="16"/>
  <c r="Q1783" i="16"/>
  <c r="F1783" i="16"/>
  <c r="Q1784" i="16"/>
  <c r="F1784" i="16"/>
  <c r="Q1785" i="16"/>
  <c r="D1785" i="16"/>
  <c r="Q1786" i="16"/>
  <c r="F1786" i="16"/>
  <c r="Q1787" i="16"/>
  <c r="F1787" i="16"/>
  <c r="Q1788" i="16"/>
  <c r="D1788" i="16"/>
  <c r="Q1789" i="16"/>
  <c r="Q1790" i="16"/>
  <c r="Q1791" i="16"/>
  <c r="Q1792" i="16"/>
  <c r="Q1793" i="16"/>
  <c r="F1793" i="16" s="1"/>
  <c r="Q1794" i="16"/>
  <c r="Q1795" i="16"/>
  <c r="Q1796" i="16"/>
  <c r="E1796" i="16" s="1"/>
  <c r="Q1797" i="16"/>
  <c r="Q1798" i="16"/>
  <c r="Q1799" i="16"/>
  <c r="F1799" i="16" s="1"/>
  <c r="Q1800" i="16"/>
  <c r="D1800" i="16" s="1"/>
  <c r="Q1801" i="16"/>
  <c r="Q1802" i="16"/>
  <c r="Q1803" i="16"/>
  <c r="F1803" i="16" s="1"/>
  <c r="Q1804" i="16"/>
  <c r="E1804" i="16" s="1"/>
  <c r="Q1805" i="16"/>
  <c r="Q1806" i="16"/>
  <c r="Q1807" i="16"/>
  <c r="Q1808" i="16"/>
  <c r="F1808" i="16"/>
  <c r="Q1809" i="16"/>
  <c r="Q1810" i="16"/>
  <c r="Q1811" i="16"/>
  <c r="Q1812" i="16"/>
  <c r="D1812" i="16" s="1"/>
  <c r="Q1813" i="16"/>
  <c r="Q1814" i="16"/>
  <c r="Q1815" i="16"/>
  <c r="Q1816" i="16"/>
  <c r="E1816" i="16" s="1"/>
  <c r="Q1817" i="16"/>
  <c r="Q1818" i="16"/>
  <c r="Q1819" i="16"/>
  <c r="Q1820" i="16"/>
  <c r="E1820" i="16" s="1"/>
  <c r="Q1821" i="16"/>
  <c r="Q1822" i="16"/>
  <c r="D1822" i="16" s="1"/>
  <c r="Q1823" i="16"/>
  <c r="E1823" i="16" s="1"/>
  <c r="Q1824" i="16"/>
  <c r="F1824" i="16"/>
  <c r="Q1825" i="16"/>
  <c r="Q1826" i="16"/>
  <c r="Q1827" i="16"/>
  <c r="Q1828" i="16"/>
  <c r="Q1829" i="16"/>
  <c r="D1829" i="16"/>
  <c r="Q1830" i="16"/>
  <c r="Q1831" i="16"/>
  <c r="Q1832" i="16"/>
  <c r="E1832" i="16" s="1"/>
  <c r="Q1833" i="16"/>
  <c r="Q1834" i="16"/>
  <c r="Q1835" i="16"/>
  <c r="Q1836" i="16"/>
  <c r="D1836" i="16" s="1"/>
  <c r="Q1837" i="16"/>
  <c r="Q1838" i="16"/>
  <c r="Q1839" i="16"/>
  <c r="E1839" i="16" s="1"/>
  <c r="Q1840" i="16"/>
  <c r="D1840" i="16" s="1"/>
  <c r="Q1841" i="16"/>
  <c r="Q1842" i="16"/>
  <c r="Q1843" i="16"/>
  <c r="Q1844" i="16"/>
  <c r="D1844" i="16"/>
  <c r="Q1845" i="16"/>
  <c r="Q1846" i="16"/>
  <c r="Q1847" i="16"/>
  <c r="F1847" i="16"/>
  <c r="Q1848" i="16"/>
  <c r="Q1849" i="16"/>
  <c r="Q1850" i="16"/>
  <c r="Q1851" i="16"/>
  <c r="Q1852" i="16"/>
  <c r="F1852" i="16" s="1"/>
  <c r="Q1853" i="16"/>
  <c r="Q1854" i="16"/>
  <c r="D1854" i="16" s="1"/>
  <c r="Q1855" i="16"/>
  <c r="E1855" i="16" s="1"/>
  <c r="Q1856" i="16"/>
  <c r="E1856" i="16"/>
  <c r="Q1857" i="16"/>
  <c r="Q1858" i="16"/>
  <c r="Q1859" i="16"/>
  <c r="Q1860" i="16"/>
  <c r="Q1861" i="16"/>
  <c r="Q1862" i="16"/>
  <c r="E1862" i="16" s="1"/>
  <c r="Q1863" i="16"/>
  <c r="F1863" i="16" s="1"/>
  <c r="Q1864" i="16"/>
  <c r="F1864" i="16" s="1"/>
  <c r="Q1865" i="16"/>
  <c r="Q1866" i="16"/>
  <c r="E1866" i="16" s="1"/>
  <c r="Q1867" i="16"/>
  <c r="F1867" i="16"/>
  <c r="Q1868" i="16"/>
  <c r="E1868" i="16"/>
  <c r="Q1869" i="16"/>
  <c r="Q1870" i="16"/>
  <c r="Q1871" i="16"/>
  <c r="Q1872" i="16"/>
  <c r="Q1873" i="16"/>
  <c r="Q1874" i="16"/>
  <c r="Q1875" i="16"/>
  <c r="Q1876" i="16"/>
  <c r="Q1877" i="16"/>
  <c r="Q1878" i="16"/>
  <c r="Q1879" i="16"/>
  <c r="F1879" i="16" s="1"/>
  <c r="Q1880" i="16"/>
  <c r="Q1881" i="16"/>
  <c r="Q1882" i="16"/>
  <c r="D1882" i="16" s="1"/>
  <c r="Q1883" i="16"/>
  <c r="F1883" i="16" s="1"/>
  <c r="Q1884" i="16"/>
  <c r="Q1885" i="16"/>
  <c r="Q1886" i="16"/>
  <c r="Q1887" i="16"/>
  <c r="Q1888" i="16"/>
  <c r="Q1889" i="16"/>
  <c r="Q1890" i="16"/>
  <c r="Q1891" i="16"/>
  <c r="Q1892" i="16"/>
  <c r="Q1893" i="16"/>
  <c r="Q1894" i="16"/>
  <c r="Q1895" i="16"/>
  <c r="F1895" i="16" s="1"/>
  <c r="Q1896" i="16"/>
  <c r="Q1897" i="16"/>
  <c r="E1897" i="16" s="1"/>
  <c r="Q1898" i="16"/>
  <c r="E1898" i="16" s="1"/>
  <c r="Q1899" i="16"/>
  <c r="F1899" i="16"/>
  <c r="Q1900" i="16"/>
  <c r="Q1901" i="16"/>
  <c r="Q1902" i="16"/>
  <c r="F1902" i="16"/>
  <c r="Q1903" i="16"/>
  <c r="Q1904" i="16"/>
  <c r="Q1905" i="16"/>
  <c r="Q1906" i="16"/>
  <c r="Q1907" i="16"/>
  <c r="Q1908" i="16"/>
  <c r="Q1909" i="16"/>
  <c r="Q1910" i="16"/>
  <c r="Q1911" i="16"/>
  <c r="F1911" i="16" s="1"/>
  <c r="Q1912" i="16"/>
  <c r="Q1913" i="16"/>
  <c r="Q1914" i="16"/>
  <c r="D1914" i="16" s="1"/>
  <c r="Q1915" i="16"/>
  <c r="F1915" i="16" s="1"/>
  <c r="Q1916" i="16"/>
  <c r="Q1917" i="16"/>
  <c r="Q1918" i="16"/>
  <c r="Q1919" i="16"/>
  <c r="Q1920" i="16"/>
  <c r="Q1921" i="16"/>
  <c r="E1921" i="16" s="1"/>
  <c r="Q1922" i="16"/>
  <c r="D1922" i="16" s="1"/>
  <c r="Q1923" i="16"/>
  <c r="Q1924" i="16"/>
  <c r="Q1925" i="16"/>
  <c r="E1925" i="16" s="1"/>
  <c r="Q1926" i="16"/>
  <c r="E1926" i="16" s="1"/>
  <c r="Q1927" i="16"/>
  <c r="F1927" i="16"/>
  <c r="Q1928" i="16"/>
  <c r="Q1929" i="16"/>
  <c r="Q1930" i="16"/>
  <c r="Q1931" i="16"/>
  <c r="Q1932" i="16"/>
  <c r="D1932" i="16" s="1"/>
  <c r="Q1933" i="16"/>
  <c r="Q1934" i="16"/>
  <c r="Q1935" i="16"/>
  <c r="E1935" i="16" s="1"/>
  <c r="Q1936" i="16"/>
  <c r="Q1937" i="16"/>
  <c r="Q1938" i="16"/>
  <c r="Q1939" i="16"/>
  <c r="Q1940" i="16"/>
  <c r="Q1941" i="16"/>
  <c r="Q1942" i="16"/>
  <c r="Q1943" i="16"/>
  <c r="Q1944" i="16"/>
  <c r="Q1945" i="16"/>
  <c r="E1945" i="16" s="1"/>
  <c r="Q1946" i="16"/>
  <c r="Q1947" i="16"/>
  <c r="F1947" i="16"/>
  <c r="Q1948" i="16"/>
  <c r="D1948" i="16"/>
  <c r="Q1949" i="16"/>
  <c r="E1949" i="16"/>
  <c r="Q1950" i="16"/>
  <c r="D1950" i="16"/>
  <c r="Q1951" i="16"/>
  <c r="Q1952" i="16"/>
  <c r="E1952" i="16" s="1"/>
  <c r="Q1953" i="16"/>
  <c r="D1953" i="16" s="1"/>
  <c r="Q1954" i="16"/>
  <c r="Q1955" i="16"/>
  <c r="Q1956" i="16"/>
  <c r="Q1957" i="16"/>
  <c r="Q1958" i="16"/>
  <c r="Q1959" i="16"/>
  <c r="F1959" i="16"/>
  <c r="Q1960" i="16"/>
  <c r="E1960" i="16"/>
  <c r="Q1961" i="16"/>
  <c r="Q1962" i="16"/>
  <c r="Q1963" i="16"/>
  <c r="F1963" i="16"/>
  <c r="Q1964" i="16"/>
  <c r="Q1965" i="16"/>
  <c r="Q1966" i="16"/>
  <c r="Q1967" i="16"/>
  <c r="Q1968" i="16"/>
  <c r="Q1969" i="16"/>
  <c r="Q1970" i="16"/>
  <c r="Q1971" i="16"/>
  <c r="Q1972" i="16"/>
  <c r="Q1973" i="16"/>
  <c r="Q1974" i="16"/>
  <c r="Q1975" i="16"/>
  <c r="F1975" i="16" s="1"/>
  <c r="Q1976" i="16"/>
  <c r="E1976" i="16" s="1"/>
  <c r="Q1977" i="16"/>
  <c r="Q1978" i="16"/>
  <c r="Q1979" i="16"/>
  <c r="F1979" i="16" s="1"/>
  <c r="Q1980" i="16"/>
  <c r="Q1981" i="16"/>
  <c r="Q1982" i="16"/>
  <c r="D1982" i="16" s="1"/>
  <c r="Q1983" i="16"/>
  <c r="Q1984" i="16"/>
  <c r="Q1985" i="16"/>
  <c r="E1985" i="16" s="1"/>
  <c r="Q1986" i="16"/>
  <c r="Q1987" i="16"/>
  <c r="Q1988" i="16"/>
  <c r="Q1989" i="16"/>
  <c r="E1989" i="16" s="1"/>
  <c r="Q1990" i="16"/>
  <c r="E1990" i="16" s="1"/>
  <c r="Q1991" i="16"/>
  <c r="F1991" i="16" s="1"/>
  <c r="Q1992" i="16"/>
  <c r="Q1993" i="16"/>
  <c r="Q1994" i="16"/>
  <c r="E1994" i="16" s="1"/>
  <c r="Q1995" i="16"/>
  <c r="Q1996" i="16"/>
  <c r="Q1997" i="16"/>
  <c r="Q1998" i="16"/>
  <c r="Q1999" i="16"/>
  <c r="F1999" i="16"/>
  <c r="Q2000" i="16"/>
  <c r="Q2001" i="16"/>
  <c r="Q2002" i="16"/>
  <c r="Q2003" i="16"/>
  <c r="Q2004" i="16"/>
  <c r="E2004" i="16" s="1"/>
  <c r="Q2005" i="16"/>
  <c r="Q2006" i="16"/>
  <c r="Q2007" i="16"/>
  <c r="Q2008" i="16"/>
  <c r="Q2009" i="16"/>
  <c r="E2009" i="16" s="1"/>
  <c r="Q2010" i="16"/>
  <c r="Q2011" i="16"/>
  <c r="Q2012" i="16"/>
  <c r="Q2013" i="16"/>
  <c r="E2013" i="16"/>
  <c r="Q2014" i="16"/>
  <c r="Q2015" i="16"/>
  <c r="F2015" i="16" s="1"/>
  <c r="Q2016" i="16"/>
  <c r="E2016" i="16" s="1"/>
  <c r="Q2017" i="16"/>
  <c r="Q2018" i="16"/>
  <c r="Q2019" i="16"/>
  <c r="D2019" i="16" s="1"/>
  <c r="Q2020" i="16"/>
  <c r="Q2021" i="16"/>
  <c r="E2021" i="16" s="1"/>
  <c r="Q2022" i="16"/>
  <c r="F2022" i="16" s="1"/>
  <c r="Q2023" i="16"/>
  <c r="F2023" i="16" s="1"/>
  <c r="Q2024" i="16"/>
  <c r="Q2025" i="16"/>
  <c r="Q2026" i="16"/>
  <c r="E2026" i="16" s="1"/>
  <c r="Q2027" i="16"/>
  <c r="Q2028" i="16"/>
  <c r="Q2029" i="16"/>
  <c r="Q2030" i="16"/>
  <c r="Q2031" i="16"/>
  <c r="F2031" i="16"/>
  <c r="Q2032" i="16"/>
  <c r="D2032" i="16"/>
  <c r="Q2033" i="16"/>
  <c r="E2033" i="16"/>
  <c r="Q2034" i="16"/>
  <c r="Q2035" i="16"/>
  <c r="Q2036" i="16"/>
  <c r="Q2037" i="16"/>
  <c r="Q2038" i="16"/>
  <c r="Q2039" i="16"/>
  <c r="Q2040" i="16"/>
  <c r="Q2041" i="16"/>
  <c r="E2041" i="16" s="1"/>
  <c r="Q2042" i="16"/>
  <c r="Q2043" i="16"/>
  <c r="Q2044" i="16"/>
  <c r="F2044" i="16" s="1"/>
  <c r="Q2045" i="16"/>
  <c r="E2045" i="16" s="1"/>
  <c r="Q2046" i="16"/>
  <c r="Q2047" i="16"/>
  <c r="F2047" i="16"/>
  <c r="Q2048" i="16"/>
  <c r="Q2049" i="16"/>
  <c r="Q2050" i="16"/>
  <c r="Q2051" i="16"/>
  <c r="D2051" i="16" s="1"/>
  <c r="Q2052" i="16"/>
  <c r="Q2053" i="16"/>
  <c r="E2053" i="16" s="1"/>
  <c r="Q2054" i="16"/>
  <c r="F2054" i="16" s="1"/>
  <c r="Q2055" i="16"/>
  <c r="F2055" i="16" s="1"/>
  <c r="Q2056" i="16"/>
  <c r="Q2057" i="16"/>
  <c r="Q2058" i="16"/>
  <c r="E2058" i="16" s="1"/>
  <c r="Q2059" i="16"/>
  <c r="Q2060" i="16"/>
  <c r="Q2061" i="16"/>
  <c r="Q2062" i="16"/>
  <c r="Q2063" i="16"/>
  <c r="Q2064" i="16"/>
  <c r="Q2065" i="16"/>
  <c r="Q2066" i="16"/>
  <c r="Q2067" i="16"/>
  <c r="Q2068" i="16"/>
  <c r="Q2069" i="16"/>
  <c r="Q2070" i="16"/>
  <c r="Q2071" i="16"/>
  <c r="Q2072" i="16"/>
  <c r="Q2073" i="16"/>
  <c r="Q2074" i="16"/>
  <c r="D2074" i="16" s="1"/>
  <c r="Q2075" i="16"/>
  <c r="Q2076" i="16"/>
  <c r="Q2077" i="16"/>
  <c r="E2077" i="16"/>
  <c r="Q2078" i="16"/>
  <c r="E2078" i="16"/>
  <c r="Q2079" i="16"/>
  <c r="Q2080" i="16"/>
  <c r="Q2081" i="16"/>
  <c r="E2081" i="16"/>
  <c r="Q2082" i="16"/>
  <c r="Q2083" i="16"/>
  <c r="Q2084" i="16"/>
  <c r="Q2085" i="16"/>
  <c r="Q2086" i="16"/>
  <c r="Q2087" i="16"/>
  <c r="Q2088" i="16"/>
  <c r="E2088" i="16" s="1"/>
  <c r="Q2089" i="16"/>
  <c r="Q2090" i="16"/>
  <c r="Q2091" i="16"/>
  <c r="Q2092" i="16"/>
  <c r="Q2093" i="16"/>
  <c r="Q2094" i="16"/>
  <c r="Q2095" i="16"/>
  <c r="Q2096" i="16"/>
  <c r="Q2097" i="16"/>
  <c r="Q2098" i="16"/>
  <c r="Q2099" i="16"/>
  <c r="Q2100" i="16"/>
  <c r="Q2101" i="16"/>
  <c r="Q2102" i="16"/>
  <c r="Q2103" i="16"/>
  <c r="Q2104" i="16"/>
  <c r="Q2105" i="16"/>
  <c r="Q2106" i="16"/>
  <c r="Q2107" i="16"/>
  <c r="Q2108" i="16"/>
  <c r="Q2109" i="16"/>
  <c r="Q2110" i="16"/>
  <c r="E2110" i="16" s="1"/>
  <c r="Q2111" i="16"/>
  <c r="E2111" i="16" s="1"/>
  <c r="Q2112" i="16"/>
  <c r="Q2113" i="16"/>
  <c r="E2113" i="16" s="1"/>
  <c r="Q2114" i="16"/>
  <c r="Q2115" i="16"/>
  <c r="Q2116" i="16"/>
  <c r="D2116" i="16" s="1"/>
  <c r="Q2117" i="16"/>
  <c r="Q2118" i="16"/>
  <c r="Q2119" i="16"/>
  <c r="F2119" i="16" s="1"/>
  <c r="Q2120" i="16"/>
  <c r="Q2121" i="16"/>
  <c r="Q2122" i="16"/>
  <c r="Q2123" i="16"/>
  <c r="Q2124" i="16"/>
  <c r="Q2125" i="16"/>
  <c r="Q2126" i="16"/>
  <c r="Q2127" i="16"/>
  <c r="Q2128" i="16"/>
  <c r="Q2129" i="16"/>
  <c r="Q2130" i="16"/>
  <c r="Q2131" i="16"/>
  <c r="Q2132" i="16"/>
  <c r="Q2133" i="16"/>
  <c r="Q2134" i="16"/>
  <c r="Q2135" i="16"/>
  <c r="Q2136" i="16"/>
  <c r="Q2137" i="16"/>
  <c r="Q2138" i="16"/>
  <c r="Q2139" i="16"/>
  <c r="Q2140" i="16"/>
  <c r="Q2141" i="16"/>
  <c r="Q2142" i="16"/>
  <c r="E2142" i="16" s="1"/>
  <c r="Q2143" i="16"/>
  <c r="Q2144" i="16"/>
  <c r="Q2145" i="16"/>
  <c r="E2145" i="16" s="1"/>
  <c r="Q2146" i="16"/>
  <c r="Q2147" i="16"/>
  <c r="Q2148" i="16"/>
  <c r="Q2149" i="16"/>
  <c r="E2149" i="16"/>
  <c r="Q2150" i="16"/>
  <c r="Q2151" i="16"/>
  <c r="F2151" i="16" s="1"/>
  <c r="Q2152" i="16"/>
  <c r="Q2153" i="16"/>
  <c r="Q2154" i="16"/>
  <c r="Q2155" i="16"/>
  <c r="F2155" i="16" s="1"/>
  <c r="Q2156" i="16"/>
  <c r="Q2157" i="16"/>
  <c r="E2157" i="16" s="1"/>
  <c r="Q2158" i="16"/>
  <c r="Q2159" i="16"/>
  <c r="F2159" i="16" s="1"/>
  <c r="Q2160" i="16"/>
  <c r="Q2161" i="16"/>
  <c r="Q2162" i="16"/>
  <c r="F2162" i="16" s="1"/>
  <c r="Q2163" i="16"/>
  <c r="E2163" i="16"/>
  <c r="Q2164" i="16"/>
  <c r="Q2165" i="16"/>
  <c r="Q2166" i="16"/>
  <c r="Q2167" i="16"/>
  <c r="Q2168" i="16"/>
  <c r="Q2169" i="16"/>
  <c r="F2169" i="16" s="1"/>
  <c r="Q2170" i="16"/>
  <c r="Q2171" i="16"/>
  <c r="Q2172" i="16"/>
  <c r="Q2173" i="16"/>
  <c r="F2173" i="16" s="1"/>
  <c r="Q2174" i="16"/>
  <c r="E2174" i="16" s="1"/>
  <c r="Q2175" i="16"/>
  <c r="F2175" i="16" s="1"/>
  <c r="Q2176" i="16"/>
  <c r="E2176" i="16" s="1"/>
  <c r="Q2177" i="16"/>
  <c r="Q2178" i="16"/>
  <c r="Q2179" i="16"/>
  <c r="E2179" i="16" s="1"/>
  <c r="Q2180" i="16"/>
  <c r="E2180" i="16" s="1"/>
  <c r="Q2181" i="16"/>
  <c r="Q2182" i="16"/>
  <c r="Q2183" i="16"/>
  <c r="F2183" i="16" s="1"/>
  <c r="Q2184" i="16"/>
  <c r="Q2185" i="16"/>
  <c r="Q2186" i="16"/>
  <c r="Q2187" i="16"/>
  <c r="E2187" i="16"/>
  <c r="Q2188" i="16"/>
  <c r="Q2189" i="16"/>
  <c r="Q2190" i="16"/>
  <c r="F2190" i="16"/>
  <c r="Q2191" i="16"/>
  <c r="E2191" i="16"/>
  <c r="Q2192" i="16"/>
  <c r="E2192" i="16"/>
  <c r="Q2193" i="16"/>
  <c r="E2193" i="16"/>
  <c r="Q2194" i="16"/>
  <c r="Q2195" i="16"/>
  <c r="D2195" i="16" s="1"/>
  <c r="Q2196" i="16"/>
  <c r="Q2197" i="16"/>
  <c r="E2197" i="16" s="1"/>
  <c r="Q2198" i="16"/>
  <c r="Q2199" i="16"/>
  <c r="F2199" i="16" s="1"/>
  <c r="Q2200" i="16"/>
  <c r="Q2201" i="16"/>
  <c r="E2201" i="16" s="1"/>
  <c r="Q2202" i="16"/>
  <c r="Q2203" i="16"/>
  <c r="F2203" i="16"/>
  <c r="Q2204" i="16"/>
  <c r="Q2205" i="16"/>
  <c r="Q2206" i="16"/>
  <c r="Q2207" i="16"/>
  <c r="Q2208" i="16"/>
  <c r="E2208" i="16" s="1"/>
  <c r="Q2209" i="16"/>
  <c r="Q2210" i="16"/>
  <c r="Q2211" i="16"/>
  <c r="E2211" i="16" s="1"/>
  <c r="Q2212" i="16"/>
  <c r="E2212" i="16" s="1"/>
  <c r="Q2213" i="16"/>
  <c r="E2213" i="16"/>
  <c r="Q2214" i="16"/>
  <c r="Q2215" i="16"/>
  <c r="F2215" i="16" s="1"/>
  <c r="Q2216" i="16"/>
  <c r="E2216" i="16" s="1"/>
  <c r="Q2217" i="16"/>
  <c r="E2217" i="16" s="1"/>
  <c r="Q2218" i="16"/>
  <c r="Q2219" i="16"/>
  <c r="F2219" i="16" s="1"/>
  <c r="Q2220" i="16"/>
  <c r="Q2221" i="16"/>
  <c r="E2221" i="16" s="1"/>
  <c r="Q2222" i="16"/>
  <c r="Q2223" i="16"/>
  <c r="D2223" i="16" s="1"/>
  <c r="Q2224" i="16"/>
  <c r="Q2225" i="16"/>
  <c r="Q2226" i="16"/>
  <c r="F2226" i="16" s="1"/>
  <c r="Q2227" i="16"/>
  <c r="F2227" i="16" s="1"/>
  <c r="Q2228" i="16"/>
  <c r="Q2229" i="16"/>
  <c r="Q2230" i="16"/>
  <c r="Q2231" i="16"/>
  <c r="F2231" i="16"/>
  <c r="Q2232" i="16"/>
  <c r="F2232" i="16"/>
  <c r="Q2233" i="16"/>
  <c r="Q2234" i="16"/>
  <c r="Q2235" i="16"/>
  <c r="E2235" i="16"/>
  <c r="Q2236" i="16"/>
  <c r="F2236" i="16"/>
  <c r="Q2237" i="16"/>
  <c r="Q2238" i="16"/>
  <c r="D2238" i="16" s="1"/>
  <c r="Q2239" i="16"/>
  <c r="D2239" i="16"/>
  <c r="Q2240" i="16"/>
  <c r="Q2241" i="16"/>
  <c r="Q2242" i="16"/>
  <c r="Q2243" i="16"/>
  <c r="Q2244" i="16"/>
  <c r="Q2245" i="16"/>
  <c r="Q2246" i="16"/>
  <c r="Q2247" i="16"/>
  <c r="F2247" i="16" s="1"/>
  <c r="Q2248" i="16"/>
  <c r="Q2249" i="16"/>
  <c r="E2249" i="16" s="1"/>
  <c r="Q2250" i="16"/>
  <c r="Q2251" i="16"/>
  <c r="Q2252" i="16"/>
  <c r="Q2253" i="16"/>
  <c r="E2253" i="16" s="1"/>
  <c r="Q2254" i="16"/>
  <c r="Q2255" i="16"/>
  <c r="F2255" i="16"/>
  <c r="Q2256" i="16"/>
  <c r="F2256" i="16"/>
  <c r="Q2257" i="16"/>
  <c r="E2257" i="16"/>
  <c r="Q2258" i="16"/>
  <c r="Q2259" i="16"/>
  <c r="E2259" i="16" s="1"/>
  <c r="Q2260" i="16"/>
  <c r="E2260" i="16" s="1"/>
  <c r="Q2261" i="16"/>
  <c r="Q2262" i="16"/>
  <c r="Q2263" i="16"/>
  <c r="D2263" i="16" s="1"/>
  <c r="Q2264" i="16"/>
  <c r="Q2265" i="16"/>
  <c r="E2265" i="16" s="1"/>
  <c r="Q2266" i="16"/>
  <c r="D2266" i="16" s="1"/>
  <c r="Q2267" i="16"/>
  <c r="F2267" i="16" s="1"/>
  <c r="Q2268" i="16"/>
  <c r="Q2269" i="16"/>
  <c r="E2269" i="16" s="1"/>
  <c r="Q2270" i="16"/>
  <c r="D2270" i="16" s="1"/>
  <c r="Q2271" i="16"/>
  <c r="F2271" i="16"/>
  <c r="Q2272" i="16"/>
  <c r="F2272" i="16"/>
  <c r="Q2273" i="16"/>
  <c r="E2273" i="16"/>
  <c r="Q2274" i="16"/>
  <c r="Q2275" i="16"/>
  <c r="E2275" i="16" s="1"/>
  <c r="Q2276" i="16"/>
  <c r="E2276" i="16" s="1"/>
  <c r="Q2277" i="16"/>
  <c r="Q2278" i="16"/>
  <c r="Q2279" i="16"/>
  <c r="Q2280" i="16"/>
  <c r="E2280" i="16" s="1"/>
  <c r="Q2281" i="16"/>
  <c r="Q2282" i="16"/>
  <c r="Q2283" i="16"/>
  <c r="F2283" i="16" s="1"/>
  <c r="Q2284" i="16"/>
  <c r="Q2285" i="16"/>
  <c r="E2285" i="16"/>
  <c r="Q2286" i="16"/>
  <c r="Q2287" i="16"/>
  <c r="D2287" i="16" s="1"/>
  <c r="Q2288" i="16"/>
  <c r="F2288" i="16" s="1"/>
  <c r="Q2289" i="16"/>
  <c r="E2289" i="16" s="1"/>
  <c r="Q2290" i="16"/>
  <c r="Q2291" i="16"/>
  <c r="F2291" i="16" s="1"/>
  <c r="Q2292" i="16"/>
  <c r="Q2293" i="16"/>
  <c r="Q2294" i="16"/>
  <c r="Q2295" i="16"/>
  <c r="F2295" i="16" s="1"/>
  <c r="Q2296" i="16"/>
  <c r="Q2297" i="16"/>
  <c r="E2297" i="16" s="1"/>
  <c r="Q2298" i="16"/>
  <c r="Q2299" i="16"/>
  <c r="E2299" i="16"/>
  <c r="Q2300" i="16"/>
  <c r="D2300" i="16"/>
  <c r="Q2301" i="16"/>
  <c r="E2301" i="16"/>
  <c r="Q2302" i="16"/>
  <c r="Q2303" i="16"/>
  <c r="Q2304" i="16"/>
  <c r="E2304" i="16" s="1"/>
  <c r="Q2305" i="16"/>
  <c r="Q2306" i="16"/>
  <c r="Q2307" i="16"/>
  <c r="Q2308" i="16"/>
  <c r="F2308" i="16" s="1"/>
  <c r="Q2309" i="16"/>
  <c r="E2309" i="16" s="1"/>
  <c r="Q2310" i="16"/>
  <c r="Q2311" i="16"/>
  <c r="F2311" i="16" s="1"/>
  <c r="Q2312" i="16"/>
  <c r="E2312" i="16" s="1"/>
  <c r="Q2313" i="16"/>
  <c r="Q2314" i="16"/>
  <c r="Q2315" i="16"/>
  <c r="Q2316" i="16"/>
  <c r="E2316" i="16" s="1"/>
  <c r="Q2317" i="16"/>
  <c r="Q2318" i="16"/>
  <c r="Q2319" i="16"/>
  <c r="F2319" i="16" s="1"/>
  <c r="Q2320" i="16"/>
  <c r="E2320" i="16" s="1"/>
  <c r="Q2321" i="16"/>
  <c r="Q2322" i="16"/>
  <c r="Q2323" i="16"/>
  <c r="E2323" i="16" s="1"/>
  <c r="Q2324" i="16"/>
  <c r="E2324" i="16" s="1"/>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E2340" i="16"/>
  <c r="Q2341" i="16"/>
  <c r="E2341" i="16"/>
  <c r="Q2342" i="16"/>
  <c r="Q2343" i="16"/>
  <c r="F2343" i="16" s="1"/>
  <c r="Q2344" i="16"/>
  <c r="E2344" i="16"/>
  <c r="Q2345" i="16"/>
  <c r="F2345" i="16"/>
  <c r="Q2346" i="16"/>
  <c r="Q2347" i="16"/>
  <c r="Q2348" i="16"/>
  <c r="E2348" i="16"/>
  <c r="Q2349" i="16"/>
  <c r="F2349" i="16"/>
  <c r="Q2350" i="16"/>
  <c r="Q2351" i="16"/>
  <c r="D2351" i="16" s="1"/>
  <c r="Q2352" i="16"/>
  <c r="E2352" i="16" s="1"/>
  <c r="Q2353" i="16"/>
  <c r="F2353" i="16" s="1"/>
  <c r="Q2354" i="16"/>
  <c r="Q2355" i="16"/>
  <c r="F2355" i="16" s="1"/>
  <c r="Q2356" i="16"/>
  <c r="Q2357" i="16"/>
  <c r="D2357" i="16" s="1"/>
  <c r="Q2358" i="16"/>
  <c r="Q2359" i="16"/>
  <c r="D2359" i="16" s="1"/>
  <c r="Q2360" i="16"/>
  <c r="Q2361" i="16"/>
  <c r="F2361" i="16" s="1"/>
  <c r="Q2362" i="16"/>
  <c r="Q2363" i="16"/>
  <c r="F2363" i="16"/>
  <c r="Q2364" i="16"/>
  <c r="E2364" i="16"/>
  <c r="Q2365" i="16"/>
  <c r="F2365" i="16"/>
  <c r="Q2366" i="16"/>
  <c r="E2366" i="16"/>
  <c r="Q2367" i="16"/>
  <c r="D2367" i="16"/>
  <c r="Q2368" i="16"/>
  <c r="E2368" i="16"/>
  <c r="Q2369" i="16"/>
  <c r="E2369" i="16"/>
  <c r="Q2370" i="16"/>
  <c r="Q2371" i="16"/>
  <c r="Q2372" i="16"/>
  <c r="F2372" i="16" s="1"/>
  <c r="Q2373" i="16"/>
  <c r="E2373" i="16" s="1"/>
  <c r="Q2374" i="16"/>
  <c r="Q2375" i="16"/>
  <c r="E2375" i="16" s="1"/>
  <c r="Q2376" i="16"/>
  <c r="D2376" i="16" s="1"/>
  <c r="Q2377" i="16"/>
  <c r="Q2378" i="16"/>
  <c r="Q2379" i="16"/>
  <c r="Q2380" i="16"/>
  <c r="F2380" i="16" s="1"/>
  <c r="Q2381" i="16"/>
  <c r="Q2382" i="16"/>
  <c r="Q2383" i="16"/>
  <c r="F2383" i="16" s="1"/>
  <c r="Q2384" i="16"/>
  <c r="Q2385" i="16"/>
  <c r="E2385" i="16" s="1"/>
  <c r="Q2386" i="16"/>
  <c r="Q2387" i="16"/>
  <c r="Q2388" i="16"/>
  <c r="D2388" i="16" s="1"/>
  <c r="Q2389" i="16"/>
  <c r="E2389" i="16" s="1"/>
  <c r="Q2390" i="16"/>
  <c r="Q2391" i="16"/>
  <c r="Q2392" i="16"/>
  <c r="D2392" i="16" s="1"/>
  <c r="Q2393" i="16"/>
  <c r="E2393" i="16" s="1"/>
  <c r="Q2394" i="16"/>
  <c r="Q2395" i="16"/>
  <c r="D2395" i="16"/>
  <c r="Q2396" i="16"/>
  <c r="F2396" i="16"/>
  <c r="Q2397" i="16"/>
  <c r="E2397" i="16"/>
  <c r="Q2398" i="16"/>
  <c r="E2398" i="16"/>
  <c r="Q2399" i="16"/>
  <c r="F2399" i="16"/>
  <c r="Q2400" i="16"/>
  <c r="E2400" i="16"/>
  <c r="Q2401" i="16"/>
  <c r="E2401" i="16"/>
  <c r="Q2402" i="16"/>
  <c r="Q2403" i="16"/>
  <c r="D2403" i="16" s="1"/>
  <c r="Q2404" i="16"/>
  <c r="D2404" i="16" s="1"/>
  <c r="Q2405" i="16"/>
  <c r="E2405" i="16" s="1"/>
  <c r="Q2406" i="16"/>
  <c r="Q2407" i="16"/>
  <c r="D2407" i="16" s="1"/>
  <c r="Q2408" i="16"/>
  <c r="D2408" i="16" s="1"/>
  <c r="Q2409" i="16"/>
  <c r="E2409" i="16" s="1"/>
  <c r="Q2410" i="16"/>
  <c r="Q2411" i="16"/>
  <c r="Q2412" i="16"/>
  <c r="F2412" i="16" s="1"/>
  <c r="Q2413" i="16"/>
  <c r="E2413" i="16" s="1"/>
  <c r="Q2414" i="16"/>
  <c r="Q2415" i="16"/>
  <c r="Q2416" i="16"/>
  <c r="E2416" i="16" s="1"/>
  <c r="Q2417" i="16"/>
  <c r="D2417" i="16" s="1"/>
  <c r="Q2418" i="16"/>
  <c r="Q2419" i="16"/>
  <c r="D2419" i="16" s="1"/>
  <c r="Q2420" i="16"/>
  <c r="Q2421" i="16"/>
  <c r="F2421" i="16" s="1"/>
  <c r="Q2422" i="16"/>
  <c r="Q2423" i="16"/>
  <c r="F2423" i="16" s="1"/>
  <c r="Q2424" i="16"/>
  <c r="Q2425" i="16"/>
  <c r="F2425" i="16" s="1"/>
  <c r="Q2426" i="16"/>
  <c r="Q2427" i="16"/>
  <c r="D2427" i="16"/>
  <c r="Q2428" i="16"/>
  <c r="E2428" i="16"/>
  <c r="Q2429" i="16"/>
  <c r="E2429" i="16"/>
  <c r="Q2430" i="16"/>
  <c r="E2430" i="16"/>
  <c r="Q2431" i="16"/>
  <c r="F2431" i="16"/>
  <c r="Q2432" i="16"/>
  <c r="E2432" i="16"/>
  <c r="Q2433" i="16"/>
  <c r="D2433" i="16"/>
  <c r="Q2434" i="16"/>
  <c r="Q2435" i="16"/>
  <c r="Q2436" i="16"/>
  <c r="E2436" i="16" s="1"/>
  <c r="Q2437" i="16"/>
  <c r="Q2438" i="16"/>
  <c r="Q2439" i="16"/>
  <c r="Q2440" i="16"/>
  <c r="F2440" i="16" s="1"/>
  <c r="Q2441" i="16"/>
  <c r="E2441" i="16" s="1"/>
  <c r="Q2442" i="16"/>
  <c r="Q2443" i="16"/>
  <c r="F2443" i="16" s="1"/>
  <c r="Q2444" i="16"/>
  <c r="D2444" i="16" s="1"/>
  <c r="Q2445" i="16"/>
  <c r="E2445" i="16" s="1"/>
  <c r="Q2446" i="16"/>
  <c r="F2446" i="16" s="1"/>
  <c r="Q2447" i="16"/>
  <c r="D2447" i="16" s="1"/>
  <c r="Q2448" i="16"/>
  <c r="E2448" i="16" s="1"/>
  <c r="Q2449" i="16"/>
  <c r="F2449" i="16" s="1"/>
  <c r="Q2450" i="16"/>
  <c r="Q2451" i="16"/>
  <c r="F2451" i="16"/>
  <c r="Q2452" i="16"/>
  <c r="E2452" i="16"/>
  <c r="Q2453" i="16"/>
  <c r="E2453" i="16"/>
  <c r="Q2454" i="16"/>
  <c r="Q2455" i="16"/>
  <c r="Q2456" i="16"/>
  <c r="E2456" i="16"/>
  <c r="Q2457" i="16"/>
  <c r="D2457" i="16"/>
  <c r="Q2458" i="16"/>
  <c r="Q2459" i="16"/>
  <c r="Q2460" i="16"/>
  <c r="E2460" i="16"/>
  <c r="Q2461" i="16"/>
  <c r="E2461" i="16"/>
  <c r="Q2462" i="16"/>
  <c r="Q2463" i="16"/>
  <c r="D2463" i="16" s="1"/>
  <c r="Q2464" i="16"/>
  <c r="E2464" i="16" s="1"/>
  <c r="Q2465" i="16"/>
  <c r="D2465" i="16" s="1"/>
  <c r="Q2466" i="16"/>
  <c r="Q2467" i="16"/>
  <c r="F2467" i="16" s="1"/>
  <c r="Q2468" i="16"/>
  <c r="Q2469" i="16"/>
  <c r="E2469" i="16" s="1"/>
  <c r="Q2470" i="16"/>
  <c r="E2470" i="16" s="1"/>
  <c r="Q2471" i="16"/>
  <c r="Q2472" i="16"/>
  <c r="F2472" i="16" s="1"/>
  <c r="Q2473" i="16"/>
  <c r="E2473" i="16" s="1"/>
  <c r="Q2474" i="16"/>
  <c r="Q2475" i="16"/>
  <c r="E2475" i="16" s="1"/>
  <c r="Q2476" i="16"/>
  <c r="Q2477" i="16"/>
  <c r="E2477" i="16" s="1"/>
  <c r="Q2478" i="16"/>
  <c r="Q2479" i="16"/>
  <c r="Q2480" i="16"/>
  <c r="Q2481" i="16"/>
  <c r="E2481" i="16" s="1"/>
  <c r="Q2482" i="16"/>
  <c r="Q2483" i="16"/>
  <c r="Q2484" i="16"/>
  <c r="Q2485" i="16"/>
  <c r="E2485" i="16" s="1"/>
  <c r="Q2486" i="16"/>
  <c r="Q2487" i="16"/>
  <c r="D2487" i="16" s="1"/>
  <c r="Q2488" i="16"/>
  <c r="Q2489" i="16"/>
  <c r="E2489" i="16" s="1"/>
  <c r="Q2490" i="16"/>
  <c r="Q2491" i="16"/>
  <c r="F2491" i="16"/>
  <c r="Q2492" i="16"/>
  <c r="D2492" i="16"/>
  <c r="Q2493" i="16"/>
  <c r="E2493" i="16"/>
  <c r="Q2494" i="16"/>
  <c r="Q2495" i="16"/>
  <c r="Q2496" i="16"/>
  <c r="F2496" i="16" s="1"/>
  <c r="Q2497" i="16"/>
  <c r="E2497" i="16" s="1"/>
  <c r="Q2498" i="16"/>
  <c r="E2498" i="16" s="1"/>
  <c r="Q2499" i="16"/>
  <c r="Q2500" i="16"/>
  <c r="D2500" i="16" s="1"/>
  <c r="Q2501" i="16"/>
  <c r="F2501" i="16" s="1"/>
  <c r="Q2502" i="16"/>
  <c r="Q2503" i="16"/>
  <c r="Q2504" i="16"/>
  <c r="E2504" i="16" s="1"/>
  <c r="Q5" i="16"/>
  <c r="E2444" i="16"/>
  <c r="E2408" i="16"/>
  <c r="D2380" i="16"/>
  <c r="E2345" i="16"/>
  <c r="F2333" i="16"/>
  <c r="E2329" i="16"/>
  <c r="E2321" i="16"/>
  <c r="F2320" i="16"/>
  <c r="E2313" i="16"/>
  <c r="D2308" i="16"/>
  <c r="D2301" i="16"/>
  <c r="E2300" i="16"/>
  <c r="D2297" i="16"/>
  <c r="D2293" i="16"/>
  <c r="D2289" i="16"/>
  <c r="E2288" i="16"/>
  <c r="F2285" i="16"/>
  <c r="E2284" i="16"/>
  <c r="F2280" i="16"/>
  <c r="D2277" i="16"/>
  <c r="F2276" i="16"/>
  <c r="F2273" i="16"/>
  <c r="D2273" i="16"/>
  <c r="E2272" i="16"/>
  <c r="D2269" i="16"/>
  <c r="F2268" i="16"/>
  <c r="F2260" i="16"/>
  <c r="D2256" i="16"/>
  <c r="F2254" i="16"/>
  <c r="D2252" i="16"/>
  <c r="F2244" i="16"/>
  <c r="E2244" i="16"/>
  <c r="D2244" i="16"/>
  <c r="E2242" i="16"/>
  <c r="F2240" i="16"/>
  <c r="E2240" i="16"/>
  <c r="D2240" i="16"/>
  <c r="E2237" i="16"/>
  <c r="E2233" i="16"/>
  <c r="E2232" i="16"/>
  <c r="D2232" i="16"/>
  <c r="E2229" i="16"/>
  <c r="E2225" i="16"/>
  <c r="F2221" i="16"/>
  <c r="F2216" i="16"/>
  <c r="F2213" i="16"/>
  <c r="D2213" i="16"/>
  <c r="F2212" i="16"/>
  <c r="D2212" i="16"/>
  <c r="D2208" i="16"/>
  <c r="F2204" i="16"/>
  <c r="E2204" i="16"/>
  <c r="D2204" i="16"/>
  <c r="D2201" i="16"/>
  <c r="F2197" i="16"/>
  <c r="D2197" i="16"/>
  <c r="F2196" i="16"/>
  <c r="E2196" i="16"/>
  <c r="D2196" i="16"/>
  <c r="F2193" i="16"/>
  <c r="D2193" i="16"/>
  <c r="F2192" i="16"/>
  <c r="F2189" i="16"/>
  <c r="E2189" i="16"/>
  <c r="D2189" i="16"/>
  <c r="E2188" i="16"/>
  <c r="F2185" i="16"/>
  <c r="E2185" i="16"/>
  <c r="D2185" i="16"/>
  <c r="E2184" i="16"/>
  <c r="F2181" i="16"/>
  <c r="E2181" i="16"/>
  <c r="D2181" i="16"/>
  <c r="F2180" i="16"/>
  <c r="D2180" i="16"/>
  <c r="F2177" i="16"/>
  <c r="E2177" i="16"/>
  <c r="D2177" i="16"/>
  <c r="F2176" i="16"/>
  <c r="D2176" i="16"/>
  <c r="E2172" i="16"/>
  <c r="E2168" i="16"/>
  <c r="E2164" i="16"/>
  <c r="F2161" i="16"/>
  <c r="E2161" i="16"/>
  <c r="D2161" i="16"/>
  <c r="F2157" i="16"/>
  <c r="D2157" i="16"/>
  <c r="E2153" i="16"/>
  <c r="F2152" i="16"/>
  <c r="E2152" i="16"/>
  <c r="D2152" i="16"/>
  <c r="F2148" i="16"/>
  <c r="E2148" i="16"/>
  <c r="D2148" i="16"/>
  <c r="F2145" i="16"/>
  <c r="D2145" i="16"/>
  <c r="F2144" i="16"/>
  <c r="E2144" i="16"/>
  <c r="D2144" i="16"/>
  <c r="E2141" i="16"/>
  <c r="F2140" i="16"/>
  <c r="E2140" i="16"/>
  <c r="D2140" i="16"/>
  <c r="E2137" i="16"/>
  <c r="F2136" i="16"/>
  <c r="E2136" i="16"/>
  <c r="D2136" i="16"/>
  <c r="E2133" i="16"/>
  <c r="F2132" i="16"/>
  <c r="E2132" i="16"/>
  <c r="D2132" i="16"/>
  <c r="E2129" i="16"/>
  <c r="F2128" i="16"/>
  <c r="E2128" i="16"/>
  <c r="D2128" i="16"/>
  <c r="E2125" i="16"/>
  <c r="F2124" i="16"/>
  <c r="E2124" i="16"/>
  <c r="D2124" i="16"/>
  <c r="E2121" i="16"/>
  <c r="F2120" i="16"/>
  <c r="E2120" i="16"/>
  <c r="D2120" i="16"/>
  <c r="E2116" i="16"/>
  <c r="F2112" i="16"/>
  <c r="E2112" i="16"/>
  <c r="D2112" i="16"/>
  <c r="F2109" i="16"/>
  <c r="E2109" i="16"/>
  <c r="D2109" i="16"/>
  <c r="E2108" i="16"/>
  <c r="F2105" i="16"/>
  <c r="E2105" i="16"/>
  <c r="D2105" i="16"/>
  <c r="E2104" i="16"/>
  <c r="F2101" i="16"/>
  <c r="E2101" i="16"/>
  <c r="D2101" i="16"/>
  <c r="E2100" i="16"/>
  <c r="F2097" i="16"/>
  <c r="E2097" i="16"/>
  <c r="D2097" i="16"/>
  <c r="E2096" i="16"/>
  <c r="F2093" i="16"/>
  <c r="E2093" i="16"/>
  <c r="D2093" i="16"/>
  <c r="E2092" i="16"/>
  <c r="F2089" i="16"/>
  <c r="E2084" i="16"/>
  <c r="F2081" i="16"/>
  <c r="F2077" i="16"/>
  <c r="D2077" i="16"/>
  <c r="E2073" i="16"/>
  <c r="E2069" i="16"/>
  <c r="E2065" i="16"/>
  <c r="E2061" i="16"/>
  <c r="E2057" i="16"/>
  <c r="F2052" i="16"/>
  <c r="E2052" i="16"/>
  <c r="D2052" i="16"/>
  <c r="E2049" i="16"/>
  <c r="F2048" i="16"/>
  <c r="E2048" i="16"/>
  <c r="D2048" i="16"/>
  <c r="F2045" i="16"/>
  <c r="D2045" i="16"/>
  <c r="F2041" i="16"/>
  <c r="F2040" i="16"/>
  <c r="E2040" i="16"/>
  <c r="D2040" i="16"/>
  <c r="F2036" i="16"/>
  <c r="E2036" i="16"/>
  <c r="D2036" i="16"/>
  <c r="F2033" i="16"/>
  <c r="D2033" i="16"/>
  <c r="E2032" i="16"/>
  <c r="E2029" i="16"/>
  <c r="E2025" i="16"/>
  <c r="F2021" i="16"/>
  <c r="D2021" i="16"/>
  <c r="F2020" i="16"/>
  <c r="E2020" i="16"/>
  <c r="D2020" i="16"/>
  <c r="E2017" i="16"/>
  <c r="F2016" i="16"/>
  <c r="D2016" i="16"/>
  <c r="F2013" i="16"/>
  <c r="D2013" i="16"/>
  <c r="F2012" i="16"/>
  <c r="E2012" i="16"/>
  <c r="D2012" i="16"/>
  <c r="F2009" i="16"/>
  <c r="D2009" i="16"/>
  <c r="F2008" i="16"/>
  <c r="E2008" i="16"/>
  <c r="D2008" i="16"/>
  <c r="F2004" i="16"/>
  <c r="D2004" i="16"/>
  <c r="F2000" i="16"/>
  <c r="E2000" i="16"/>
  <c r="D2000" i="16"/>
  <c r="E1997" i="16"/>
  <c r="E1993" i="16"/>
  <c r="F1989" i="16"/>
  <c r="F1988" i="16"/>
  <c r="E1988" i="16"/>
  <c r="D1988" i="16"/>
  <c r="F1985" i="16"/>
  <c r="D1985" i="16"/>
  <c r="F1984" i="16"/>
  <c r="E1984" i="16"/>
  <c r="D1984" i="16"/>
  <c r="F1981" i="16"/>
  <c r="E1981" i="16"/>
  <c r="D1981" i="16"/>
  <c r="E1980" i="16"/>
  <c r="F1977" i="16"/>
  <c r="E1977" i="16"/>
  <c r="D1977" i="16"/>
  <c r="F1976" i="16"/>
  <c r="D1976" i="16"/>
  <c r="F1973" i="16"/>
  <c r="E1973" i="16"/>
  <c r="D1973" i="16"/>
  <c r="E1972" i="16"/>
  <c r="F1969" i="16"/>
  <c r="E1969" i="16"/>
  <c r="D1969" i="16"/>
  <c r="E1968" i="16"/>
  <c r="F1965" i="16"/>
  <c r="E1965" i="16"/>
  <c r="D1965" i="16"/>
  <c r="E1964" i="16"/>
  <c r="F1961" i="16"/>
  <c r="E1961" i="16"/>
  <c r="D1961" i="16"/>
  <c r="F1960" i="16"/>
  <c r="F1957" i="16"/>
  <c r="E1957" i="16"/>
  <c r="D1957" i="16"/>
  <c r="E1956" i="16"/>
  <c r="E1954" i="16"/>
  <c r="F1953" i="16"/>
  <c r="E1953" i="16"/>
  <c r="F1952" i="16"/>
  <c r="D1952" i="16"/>
  <c r="E1950" i="16"/>
  <c r="F1949" i="16"/>
  <c r="D1949" i="16"/>
  <c r="F1948" i="16"/>
  <c r="E1948" i="16"/>
  <c r="F1946" i="16"/>
  <c r="F1945" i="16"/>
  <c r="D1945" i="16"/>
  <c r="F1944" i="16"/>
  <c r="E1944" i="16"/>
  <c r="D1944" i="16"/>
  <c r="F1940" i="16"/>
  <c r="E1940" i="16"/>
  <c r="D1940" i="16"/>
  <c r="F1936" i="16"/>
  <c r="E1936" i="16"/>
  <c r="D1936" i="16"/>
  <c r="F1934" i="16"/>
  <c r="F1932" i="16"/>
  <c r="E1932" i="16"/>
  <c r="F1928" i="16"/>
  <c r="E1928" i="16"/>
  <c r="D1928" i="16"/>
  <c r="F1925" i="16"/>
  <c r="D1925" i="16"/>
  <c r="F1921" i="16"/>
  <c r="D1921" i="16"/>
  <c r="F1920" i="16"/>
  <c r="E1920" i="16"/>
  <c r="D1920" i="16"/>
  <c r="F1917" i="16"/>
  <c r="E1917" i="16"/>
  <c r="D1917" i="16"/>
  <c r="F1913" i="16"/>
  <c r="E1913" i="16"/>
  <c r="D1913" i="16"/>
  <c r="F1909" i="16"/>
  <c r="E1909" i="16"/>
  <c r="D1909" i="16"/>
  <c r="F1905" i="16"/>
  <c r="E1905" i="16"/>
  <c r="D1905" i="16"/>
  <c r="F1900" i="16"/>
  <c r="E1900" i="16"/>
  <c r="D1900" i="16"/>
  <c r="F1897" i="16"/>
  <c r="D1897" i="16"/>
  <c r="E1893" i="16"/>
  <c r="F1892" i="16"/>
  <c r="E1892" i="16"/>
  <c r="D1892" i="16"/>
  <c r="E1889" i="16"/>
  <c r="F1888" i="16"/>
  <c r="E1888" i="16"/>
  <c r="D1888" i="16"/>
  <c r="F1885" i="16"/>
  <c r="E1885" i="16"/>
  <c r="D1885" i="16"/>
  <c r="F1881" i="16"/>
  <c r="E1881" i="16"/>
  <c r="D1881" i="16"/>
  <c r="F1877" i="16"/>
  <c r="E1877" i="16"/>
  <c r="D1877" i="16"/>
  <c r="F1873" i="16"/>
  <c r="E1873" i="16"/>
  <c r="D1873" i="16"/>
  <c r="F1869" i="16"/>
  <c r="E1869" i="16"/>
  <c r="D1869" i="16"/>
  <c r="F1868" i="16"/>
  <c r="D1868" i="16"/>
  <c r="F1865" i="16"/>
  <c r="E1865" i="16"/>
  <c r="D1865" i="16"/>
  <c r="F1861" i="16"/>
  <c r="E1861" i="16"/>
  <c r="D1861" i="16"/>
  <c r="F1857" i="16"/>
  <c r="E1857" i="16"/>
  <c r="D1857" i="16"/>
  <c r="F1856" i="16"/>
  <c r="D1856" i="16"/>
  <c r="E1852" i="16"/>
  <c r="D1852" i="16"/>
  <c r="F1848" i="16"/>
  <c r="E1848" i="16"/>
  <c r="D1848" i="16"/>
  <c r="E1845" i="16"/>
  <c r="F1844" i="16"/>
  <c r="E1844" i="16"/>
  <c r="F1840" i="16"/>
  <c r="E1840" i="16"/>
  <c r="F1836" i="16"/>
  <c r="E1836" i="16"/>
  <c r="F1832" i="16"/>
  <c r="D1832" i="16"/>
  <c r="F1829" i="16"/>
  <c r="E1829" i="16"/>
  <c r="D1828" i="16"/>
  <c r="F1825" i="16"/>
  <c r="E1825" i="16"/>
  <c r="D1825" i="16"/>
  <c r="E1824" i="16"/>
  <c r="D1824" i="16"/>
  <c r="E1822" i="16"/>
  <c r="F1820" i="16"/>
  <c r="F1818" i="16"/>
  <c r="F1816" i="16"/>
  <c r="D1816" i="16"/>
  <c r="F1815" i="16"/>
  <c r="F1813" i="16"/>
  <c r="E1813" i="16"/>
  <c r="D1813" i="16"/>
  <c r="E1812" i="16"/>
  <c r="F1809" i="16"/>
  <c r="E1809" i="16"/>
  <c r="D1809" i="16"/>
  <c r="E1808" i="16"/>
  <c r="D1808" i="16"/>
  <c r="F1806" i="16"/>
  <c r="F1805" i="16"/>
  <c r="E1805" i="16"/>
  <c r="D1805" i="16"/>
  <c r="F1804" i="16"/>
  <c r="F1801" i="16"/>
  <c r="E1801" i="16"/>
  <c r="D1801" i="16"/>
  <c r="F1800" i="16"/>
  <c r="E1800" i="16"/>
  <c r="F1797" i="16"/>
  <c r="E1797" i="16"/>
  <c r="D1797" i="16"/>
  <c r="F1796" i="16"/>
  <c r="D1796" i="16"/>
  <c r="E1793" i="16"/>
  <c r="D1793" i="16"/>
  <c r="F1789" i="16"/>
  <c r="E1789" i="16"/>
  <c r="D1789" i="16"/>
  <c r="F1788" i="16"/>
  <c r="F1785" i="16"/>
  <c r="E1785" i="16"/>
  <c r="E1784" i="16"/>
  <c r="D1784" i="16"/>
  <c r="F1781" i="16"/>
  <c r="E1781" i="16"/>
  <c r="D1781" i="16"/>
  <c r="F1780" i="16"/>
  <c r="E1780" i="16"/>
  <c r="F1777" i="16"/>
  <c r="D1777" i="16"/>
  <c r="F1776" i="16"/>
  <c r="D1776" i="16"/>
  <c r="E1772" i="16"/>
  <c r="D1772" i="16"/>
  <c r="F1768" i="16"/>
  <c r="F1764" i="16"/>
  <c r="E1764" i="16"/>
  <c r="F1761" i="16"/>
  <c r="E1761" i="16"/>
  <c r="D1761" i="16"/>
  <c r="E1760" i="16"/>
  <c r="D1760" i="16"/>
  <c r="F1757" i="16"/>
  <c r="D1757" i="16"/>
  <c r="F1756" i="16"/>
  <c r="E1756" i="16"/>
  <c r="F1753" i="16"/>
  <c r="E1753" i="16"/>
  <c r="D1753" i="16"/>
  <c r="F1752" i="16"/>
  <c r="E1752" i="16"/>
  <c r="D1752" i="16"/>
  <c r="F1749" i="16"/>
  <c r="E1749" i="16"/>
  <c r="D1749" i="16"/>
  <c r="E1748" i="16"/>
  <c r="D1748" i="16"/>
  <c r="F1745" i="16"/>
  <c r="E1745" i="16"/>
  <c r="D1745" i="16"/>
  <c r="F1744" i="16"/>
  <c r="E1744" i="16"/>
  <c r="F1741" i="16"/>
  <c r="E1741" i="16"/>
  <c r="D1741" i="16"/>
  <c r="E1740" i="16"/>
  <c r="D1740" i="16"/>
  <c r="F1737" i="16"/>
  <c r="E1737" i="16"/>
  <c r="D1737" i="16"/>
  <c r="F1736" i="16"/>
  <c r="D1736" i="16"/>
  <c r="F1733" i="16"/>
  <c r="E1733" i="16"/>
  <c r="D1733" i="16"/>
  <c r="F1732" i="16"/>
  <c r="E1732" i="16"/>
  <c r="F1729" i="16"/>
  <c r="E1729" i="16"/>
  <c r="D1729" i="16"/>
  <c r="F1725" i="16"/>
  <c r="E1725" i="16"/>
  <c r="D1725" i="16"/>
  <c r="F1724" i="16"/>
  <c r="E1724" i="16"/>
  <c r="F1721" i="16"/>
  <c r="E1721" i="16"/>
  <c r="D1721" i="16"/>
  <c r="F1717" i="16"/>
  <c r="E1717" i="16"/>
  <c r="D1717" i="16"/>
  <c r="F1713" i="16"/>
  <c r="E1713" i="16"/>
  <c r="D1713" i="16"/>
  <c r="F1709" i="16"/>
  <c r="E1709" i="16"/>
  <c r="D1709" i="16"/>
  <c r="F1705" i="16"/>
  <c r="E1705" i="16"/>
  <c r="D1705" i="16"/>
  <c r="F1704" i="16"/>
  <c r="E1704" i="16"/>
  <c r="D1704" i="16"/>
  <c r="F1701" i="16"/>
  <c r="E1701" i="16"/>
  <c r="D1701" i="16"/>
  <c r="F1700" i="16"/>
  <c r="E1700" i="16"/>
  <c r="D1700" i="16"/>
  <c r="E1698" i="16"/>
  <c r="F1697" i="16"/>
  <c r="E1697" i="16"/>
  <c r="D1697" i="16"/>
  <c r="F1696" i="16"/>
  <c r="E1696" i="16"/>
  <c r="D1696" i="16"/>
  <c r="E1694" i="16"/>
  <c r="F1693" i="16"/>
  <c r="E1693" i="16"/>
  <c r="D1693" i="16"/>
  <c r="F1692" i="16"/>
  <c r="E1692" i="16"/>
  <c r="D1692" i="16"/>
  <c r="F1690" i="16"/>
  <c r="F1689" i="16"/>
  <c r="E1689" i="16"/>
  <c r="D1689" i="16"/>
  <c r="F1688" i="16"/>
  <c r="E1688" i="16"/>
  <c r="D1688"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6" i="16"/>
  <c r="E1656" i="16"/>
  <c r="D1656" i="16"/>
  <c r="F1652" i="16"/>
  <c r="E1652" i="16"/>
  <c r="D1652" i="16"/>
  <c r="F1648" i="16"/>
  <c r="E1648" i="16"/>
  <c r="D1648" i="16"/>
  <c r="F1644" i="16"/>
  <c r="E1644" i="16"/>
  <c r="D1644" i="16"/>
  <c r="F1640" i="16"/>
  <c r="E1640" i="16"/>
  <c r="D1640" i="16"/>
  <c r="F1637" i="16"/>
  <c r="E1637" i="16"/>
  <c r="D1637" i="16"/>
  <c r="F1633" i="16"/>
  <c r="E1633" i="16"/>
  <c r="D1633" i="16"/>
  <c r="F1628" i="16"/>
  <c r="E1628" i="16"/>
  <c r="D1628" i="16"/>
  <c r="F1625" i="16"/>
  <c r="E1625" i="16"/>
  <c r="D1625" i="16"/>
  <c r="F1621" i="16"/>
  <c r="E1621" i="16"/>
  <c r="D1621" i="16"/>
  <c r="F1617" i="16"/>
  <c r="E1617" i="16"/>
  <c r="D1617" i="16"/>
  <c r="F1613" i="16"/>
  <c r="E1613" i="16"/>
  <c r="D1613" i="16"/>
  <c r="F1609" i="16"/>
  <c r="E1609" i="16"/>
  <c r="D1609" i="16"/>
  <c r="F1608" i="16"/>
  <c r="E1608" i="16"/>
  <c r="D1608" i="16"/>
  <c r="F1605" i="16"/>
  <c r="E1605" i="16"/>
  <c r="D1605" i="16"/>
  <c r="F1604" i="16"/>
  <c r="E1604" i="16"/>
  <c r="D1604" i="16"/>
  <c r="F1601" i="16"/>
  <c r="E1601" i="16"/>
  <c r="D1601" i="16"/>
  <c r="F1600" i="16"/>
  <c r="E1600" i="16"/>
  <c r="D1600" i="16"/>
  <c r="F1597" i="16"/>
  <c r="E1597" i="16"/>
  <c r="D1597" i="16"/>
  <c r="F1596" i="16"/>
  <c r="E1596" i="16"/>
  <c r="D1596" i="16"/>
  <c r="F1593" i="16"/>
  <c r="E1593" i="16"/>
  <c r="D1593" i="16"/>
  <c r="F1592" i="16"/>
  <c r="E1592" i="16"/>
  <c r="D1592"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2" i="16"/>
  <c r="E1572" i="16"/>
  <c r="D1572" i="16"/>
  <c r="E1570" i="16"/>
  <c r="F1568" i="16"/>
  <c r="E1568" i="16"/>
  <c r="D1568" i="16"/>
  <c r="E1566" i="16"/>
  <c r="F1565" i="16"/>
  <c r="E1565" i="16"/>
  <c r="D1565" i="16"/>
  <c r="F1564" i="16"/>
  <c r="E1564" i="16"/>
  <c r="D1564" i="16"/>
  <c r="F1562" i="16"/>
  <c r="F1560" i="16"/>
  <c r="E1560" i="16"/>
  <c r="D1560" i="16"/>
  <c r="F1556" i="16"/>
  <c r="E1556" i="16"/>
  <c r="D1556" i="16"/>
  <c r="F1552" i="16"/>
  <c r="E1552" i="16"/>
  <c r="D1552" i="16"/>
  <c r="F1550" i="16"/>
  <c r="F1548" i="16"/>
  <c r="E1548" i="16"/>
  <c r="D1548" i="16"/>
  <c r="F1545" i="16"/>
  <c r="E1545" i="16"/>
  <c r="D1545" i="16"/>
  <c r="F1541" i="16"/>
  <c r="E1541" i="16"/>
  <c r="D1541" i="16"/>
  <c r="F1537" i="16"/>
  <c r="E1537" i="16"/>
  <c r="D1537" i="16"/>
  <c r="F1533" i="16"/>
  <c r="E1533" i="16"/>
  <c r="D1533" i="16"/>
  <c r="F1529" i="16"/>
  <c r="E1529" i="16"/>
  <c r="D1529" i="16"/>
  <c r="F1525" i="16"/>
  <c r="E1525" i="16"/>
  <c r="D1525" i="16"/>
  <c r="F1524" i="16"/>
  <c r="E1524" i="16"/>
  <c r="D1524" i="16"/>
  <c r="F1521" i="16"/>
  <c r="E1521" i="16"/>
  <c r="D1521" i="16"/>
  <c r="F1520" i="16"/>
  <c r="E1520" i="16"/>
  <c r="D1520" i="16"/>
  <c r="F1517" i="16"/>
  <c r="E1517" i="16"/>
  <c r="D1517" i="16"/>
  <c r="F1516" i="16"/>
  <c r="E1516" i="16"/>
  <c r="D1516" i="16"/>
  <c r="F1513" i="16"/>
  <c r="E1513" i="16"/>
  <c r="D1513" i="16"/>
  <c r="F1512" i="16"/>
  <c r="E1512" i="16"/>
  <c r="D1512" i="16"/>
  <c r="F1509" i="16"/>
  <c r="E1509" i="16"/>
  <c r="D1509" i="16"/>
  <c r="F1508" i="16"/>
  <c r="E1508" i="16"/>
  <c r="D1508" i="16"/>
  <c r="F1505" i="16"/>
  <c r="E1505" i="16"/>
  <c r="D1505" i="16"/>
  <c r="F1504" i="16"/>
  <c r="E1504" i="16"/>
  <c r="D1504" i="16"/>
  <c r="F1501" i="16"/>
  <c r="E1501" i="16"/>
  <c r="D1501" i="16"/>
  <c r="F1500" i="16"/>
  <c r="E1500"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6" i="16"/>
  <c r="E1476" i="16"/>
  <c r="D1476" i="16"/>
  <c r="F1472" i="16"/>
  <c r="E1472" i="16"/>
  <c r="D1472" i="16"/>
  <c r="F1468" i="16"/>
  <c r="E1468" i="16"/>
  <c r="D1468" i="16"/>
  <c r="F1464" i="16"/>
  <c r="E1464" i="16"/>
  <c r="D1464" i="16"/>
  <c r="F1461" i="16"/>
  <c r="E1461" i="16"/>
  <c r="D1461" i="16"/>
  <c r="D1460" i="16"/>
  <c r="F1457" i="16"/>
  <c r="E1457" i="16"/>
  <c r="D1457" i="16"/>
  <c r="F1456" i="16"/>
  <c r="F1453" i="16"/>
  <c r="E1453" i="16"/>
  <c r="D1453" i="16"/>
  <c r="D1452" i="16"/>
  <c r="F1451" i="16"/>
  <c r="F1449" i="16"/>
  <c r="E1449" i="16"/>
  <c r="D1449" i="16"/>
  <c r="F1445" i="16"/>
  <c r="E1445" i="16"/>
  <c r="D1445" i="16"/>
  <c r="E1442" i="16"/>
  <c r="F1441" i="16"/>
  <c r="E1441" i="16"/>
  <c r="D1441" i="16"/>
  <c r="F1440" i="16"/>
  <c r="F1437" i="16"/>
  <c r="E1437" i="16"/>
  <c r="D1437" i="16"/>
  <c r="F1434" i="16"/>
  <c r="F1433" i="16"/>
  <c r="E1433" i="16"/>
  <c r="D1433" i="16"/>
  <c r="F1432" i="16"/>
  <c r="F1429" i="16"/>
  <c r="E1429" i="16"/>
  <c r="D1429" i="16"/>
  <c r="F1428" i="16"/>
  <c r="E1428" i="16"/>
  <c r="D1428" i="16"/>
  <c r="F1425" i="16"/>
  <c r="E1425" i="16"/>
  <c r="D1425" i="16"/>
  <c r="F1424" i="16"/>
  <c r="E1424" i="16"/>
  <c r="D1424" i="16"/>
  <c r="F1422" i="16"/>
  <c r="F1421" i="16"/>
  <c r="E1421" i="16"/>
  <c r="D1421" i="16"/>
  <c r="F1420" i="16"/>
  <c r="E1420" i="16"/>
  <c r="D1420" i="16"/>
  <c r="F1417" i="16"/>
  <c r="E1417" i="16"/>
  <c r="D1417" i="16"/>
  <c r="F1416" i="16"/>
  <c r="E1416" i="16"/>
  <c r="D1416" i="16"/>
  <c r="F1413" i="16"/>
  <c r="E1413" i="16"/>
  <c r="D1413" i="16"/>
  <c r="F1412" i="16"/>
  <c r="E1412" i="16"/>
  <c r="D1412" i="16"/>
  <c r="F1409" i="16"/>
  <c r="E1409" i="16"/>
  <c r="D1409" i="16"/>
  <c r="F1408" i="16"/>
  <c r="E1408" i="16"/>
  <c r="D1408" i="16"/>
  <c r="F1406" i="16"/>
  <c r="F1405" i="16"/>
  <c r="E1405" i="16"/>
  <c r="D1405" i="16"/>
  <c r="F1404" i="16"/>
  <c r="E1404" i="16"/>
  <c r="D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F1384" i="16"/>
  <c r="E1384" i="16"/>
  <c r="D1384" i="16"/>
  <c r="F1380" i="16"/>
  <c r="E1380" i="16"/>
  <c r="D1380" i="16"/>
  <c r="F1376" i="16"/>
  <c r="E1376" i="16"/>
  <c r="D1376" i="16"/>
  <c r="F1372" i="16"/>
  <c r="E1372" i="16"/>
  <c r="D1372" i="16"/>
  <c r="F1368" i="16"/>
  <c r="E1368" i="16"/>
  <c r="D1368" i="16"/>
  <c r="F1365" i="16"/>
  <c r="E1365" i="16"/>
  <c r="D1365" i="16"/>
  <c r="F1361" i="16"/>
  <c r="E1361" i="16"/>
  <c r="D1361" i="16"/>
  <c r="F1359" i="16"/>
  <c r="F1357" i="16"/>
  <c r="E1357" i="16"/>
  <c r="D1357" i="16"/>
  <c r="F1353" i="16"/>
  <c r="E1353" i="16"/>
  <c r="D1353" i="16"/>
  <c r="F1352" i="16"/>
  <c r="E1352" i="16"/>
  <c r="D1352" i="16"/>
  <c r="F1349" i="16"/>
  <c r="E1349" i="16"/>
  <c r="D1349" i="16"/>
  <c r="F1348" i="16"/>
  <c r="E1348" i="16"/>
  <c r="D1348" i="16"/>
  <c r="F1345" i="16"/>
  <c r="E1345" i="16"/>
  <c r="D1345" i="16"/>
  <c r="F1344" i="16"/>
  <c r="E1344" i="16"/>
  <c r="D1344" i="16"/>
  <c r="F1341" i="16"/>
  <c r="E1341" i="16"/>
  <c r="D1341" i="16"/>
  <c r="F1340" i="16"/>
  <c r="E1340" i="16"/>
  <c r="D1340" i="16"/>
  <c r="D1337" i="16"/>
  <c r="F1336" i="16"/>
  <c r="E1336" i="16"/>
  <c r="D1336" i="16"/>
  <c r="F1333" i="16"/>
  <c r="F1332" i="16"/>
  <c r="E1332" i="16"/>
  <c r="D1332" i="16"/>
  <c r="F1329" i="16"/>
  <c r="E1329" i="16"/>
  <c r="D1329" i="16"/>
  <c r="F1327" i="16"/>
  <c r="F1325" i="16"/>
  <c r="E1325" i="16"/>
  <c r="D1325" i="16"/>
  <c r="F1321" i="16"/>
  <c r="E1321" i="16"/>
  <c r="D1321" i="16"/>
  <c r="F1317" i="16"/>
  <c r="E1317" i="16"/>
  <c r="D1317" i="16"/>
  <c r="F1316" i="16"/>
  <c r="E1316" i="16"/>
  <c r="D1316" i="16"/>
  <c r="F1313" i="16"/>
  <c r="E1313" i="16"/>
  <c r="D1313" i="16"/>
  <c r="F1312" i="16"/>
  <c r="E1312" i="16"/>
  <c r="D1312" i="16"/>
  <c r="F1309" i="16"/>
  <c r="E1309" i="16"/>
  <c r="D1309" i="16"/>
  <c r="F1308" i="16"/>
  <c r="E1308" i="16"/>
  <c r="D1308" i="16"/>
  <c r="F1305" i="16"/>
  <c r="E1305" i="16"/>
  <c r="D1305" i="16"/>
  <c r="F1304" i="16"/>
  <c r="E1304" i="16"/>
  <c r="D1304" i="16"/>
  <c r="F1300" i="16"/>
  <c r="E1300" i="16"/>
  <c r="D1300" i="16"/>
  <c r="F1296" i="16"/>
  <c r="E1296" i="16"/>
  <c r="D1296" i="16"/>
  <c r="F1292" i="16"/>
  <c r="E1292" i="16"/>
  <c r="D1292" i="16"/>
  <c r="F1288" i="16"/>
  <c r="E1288" i="16"/>
  <c r="D1288" i="16"/>
  <c r="F1284" i="16"/>
  <c r="E1284" i="16"/>
  <c r="D1284" i="16"/>
  <c r="D1282" i="16"/>
  <c r="D1281" i="16"/>
  <c r="F1280" i="16"/>
  <c r="E1280" i="16"/>
  <c r="D1280" i="16"/>
  <c r="F1277" i="16"/>
  <c r="F1276" i="16"/>
  <c r="E1276" i="16"/>
  <c r="D1276" i="16"/>
  <c r="F1273" i="16"/>
  <c r="E1273" i="16"/>
  <c r="D1273" i="16"/>
  <c r="F1269" i="16"/>
  <c r="E1269" i="16"/>
  <c r="D1269" i="16"/>
  <c r="F1265" i="16"/>
  <c r="E1265" i="16"/>
  <c r="D1265" i="16"/>
  <c r="F1264" i="16"/>
  <c r="E1264" i="16"/>
  <c r="D1264" i="16"/>
  <c r="F1261" i="16"/>
  <c r="E1261" i="16"/>
  <c r="D1261" i="16"/>
  <c r="F1260" i="16"/>
  <c r="E1260" i="16"/>
  <c r="D1260" i="16"/>
  <c r="E1259" i="16"/>
  <c r="F1257" i="16"/>
  <c r="E1257" i="16"/>
  <c r="D1257" i="16"/>
  <c r="F1256" i="16"/>
  <c r="E1256" i="16"/>
  <c r="D1256" i="16"/>
  <c r="F1253" i="16"/>
  <c r="E1253" i="16"/>
  <c r="D1253" i="16"/>
  <c r="F1252" i="16"/>
  <c r="E1252" i="16"/>
  <c r="D1252" i="16"/>
  <c r="F1249" i="16"/>
  <c r="E1249" i="16"/>
  <c r="D1249" i="16"/>
  <c r="F1248" i="16"/>
  <c r="E1248" i="16"/>
  <c r="D1248" i="16"/>
  <c r="F1245" i="16"/>
  <c r="E1245" i="16"/>
  <c r="D1245" i="16"/>
  <c r="F1244" i="16"/>
  <c r="E1244" i="16"/>
  <c r="D1244" i="16"/>
  <c r="F1241" i="16"/>
  <c r="E1241" i="16"/>
  <c r="D1241" i="16"/>
  <c r="F1240" i="16"/>
  <c r="E1240" i="16"/>
  <c r="D1240" i="16"/>
  <c r="F1237" i="16"/>
  <c r="E1237" i="16"/>
  <c r="D1237" i="16"/>
  <c r="F1236" i="16"/>
  <c r="E1236" i="16"/>
  <c r="D1236" i="16"/>
  <c r="F1233" i="16"/>
  <c r="E1233" i="16"/>
  <c r="D1233" i="16"/>
  <c r="F1232" i="16"/>
  <c r="E1232" i="16"/>
  <c r="D1232" i="16"/>
  <c r="E1231" i="16"/>
  <c r="F1229" i="16"/>
  <c r="E1229" i="16"/>
  <c r="D1229" i="16"/>
  <c r="F1228" i="16"/>
  <c r="E1228" i="16"/>
  <c r="D1228" i="16"/>
  <c r="F1225" i="16"/>
  <c r="E1225" i="16"/>
  <c r="D1225" i="16"/>
  <c r="F1224" i="16"/>
  <c r="E1224" i="16"/>
  <c r="D1224" i="16"/>
  <c r="F1221" i="16"/>
  <c r="E1221" i="16"/>
  <c r="D1221" i="16"/>
  <c r="F1220" i="16"/>
  <c r="E1220" i="16"/>
  <c r="D1220" i="16"/>
  <c r="D1218" i="16"/>
  <c r="F1217" i="16"/>
  <c r="E1217" i="16"/>
  <c r="D1217" i="16"/>
  <c r="F1216" i="16"/>
  <c r="E1216" i="16"/>
  <c r="D1216" i="16"/>
  <c r="F1213" i="16"/>
  <c r="E1213" i="16"/>
  <c r="D1213" i="16"/>
  <c r="F1212" i="16"/>
  <c r="E1212" i="16"/>
  <c r="D1212" i="16"/>
  <c r="D1210" i="16"/>
  <c r="F1209" i="16"/>
  <c r="E1209" i="16"/>
  <c r="D1209" i="16"/>
  <c r="F1208" i="16"/>
  <c r="E1208" i="16"/>
  <c r="D1208" i="16"/>
  <c r="D1206" i="16"/>
  <c r="F1205" i="16"/>
  <c r="E1205" i="16"/>
  <c r="D1205" i="16"/>
  <c r="F1204" i="16"/>
  <c r="E1204" i="16"/>
  <c r="D1204" i="16"/>
  <c r="D1203" i="16"/>
  <c r="F1201" i="16"/>
  <c r="E1201" i="16"/>
  <c r="D1201" i="16"/>
  <c r="F1200" i="16"/>
  <c r="E1200" i="16"/>
  <c r="D1200" i="16"/>
  <c r="F1197" i="16"/>
  <c r="E1197" i="16"/>
  <c r="D1197" i="16"/>
  <c r="F1196" i="16"/>
  <c r="E1196" i="16"/>
  <c r="D1196" i="16"/>
  <c r="F1193" i="16"/>
  <c r="E1193" i="16"/>
  <c r="D1193" i="16"/>
  <c r="F1192" i="16"/>
  <c r="E1192" i="16"/>
  <c r="D1192" i="16"/>
  <c r="F1189" i="16"/>
  <c r="E1189" i="16"/>
  <c r="D1189" i="16"/>
  <c r="F1188" i="16"/>
  <c r="E1188" i="16"/>
  <c r="D1188" i="16"/>
  <c r="F1185" i="16"/>
  <c r="E1185" i="16"/>
  <c r="D1185" i="16"/>
  <c r="F1184" i="16"/>
  <c r="E1184" i="16"/>
  <c r="D1184" i="16"/>
  <c r="F1181" i="16"/>
  <c r="E1181" i="16"/>
  <c r="D1181" i="16"/>
  <c r="F1180" i="16"/>
  <c r="E1180" i="16"/>
  <c r="D1180" i="16"/>
  <c r="F1177" i="16"/>
  <c r="E1177" i="16"/>
  <c r="D1177" i="16"/>
  <c r="F1176" i="16"/>
  <c r="E1176" i="16"/>
  <c r="D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F1052" i="16"/>
  <c r="E1052" i="16"/>
  <c r="D1052" i="16"/>
  <c r="F1048" i="16"/>
  <c r="E1048" i="16"/>
  <c r="D1048" i="16"/>
  <c r="F1044" i="16"/>
  <c r="E1044" i="16"/>
  <c r="D1044" i="16"/>
  <c r="F1040" i="16"/>
  <c r="E1040" i="16"/>
  <c r="D1040" i="16"/>
  <c r="F1036" i="16"/>
  <c r="E1036" i="16"/>
  <c r="D1036" i="16"/>
  <c r="F1032" i="16"/>
  <c r="E1032" i="16"/>
  <c r="D1032" i="16"/>
  <c r="F1028" i="16"/>
  <c r="E1028" i="16"/>
  <c r="D1028" i="16"/>
  <c r="F1025" i="16"/>
  <c r="E1025" i="16"/>
  <c r="D1025" i="16"/>
  <c r="F1021" i="16"/>
  <c r="E1021" i="16"/>
  <c r="D1021" i="16"/>
  <c r="E1019" i="16"/>
  <c r="D1018" i="16"/>
  <c r="F1017" i="16"/>
  <c r="E1017" i="16"/>
  <c r="D1017" i="16"/>
  <c r="F1016" i="16"/>
  <c r="E1016" i="16"/>
  <c r="D1016" i="16"/>
  <c r="D1015" i="16"/>
  <c r="D1014" i="16"/>
  <c r="F1013" i="16"/>
  <c r="E1013" i="16"/>
  <c r="D1013" i="16"/>
  <c r="F1012" i="16"/>
  <c r="E1012" i="16"/>
  <c r="D1012" i="16"/>
  <c r="E1011" i="16"/>
  <c r="F1009" i="16"/>
  <c r="E1009" i="16"/>
  <c r="D1009" i="16"/>
  <c r="F1008" i="16"/>
  <c r="E1008" i="16"/>
  <c r="D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F976" i="16"/>
  <c r="E976" i="16"/>
  <c r="D976" i="16"/>
  <c r="F972" i="16"/>
  <c r="E972" i="16"/>
  <c r="D972" i="16"/>
  <c r="F968" i="16"/>
  <c r="E968" i="16"/>
  <c r="D968" i="16"/>
  <c r="F964" i="16"/>
  <c r="E964" i="16"/>
  <c r="D964" i="16"/>
  <c r="D962" i="16"/>
  <c r="F960" i="16"/>
  <c r="E960" i="16"/>
  <c r="D960" i="16"/>
  <c r="F957" i="16"/>
  <c r="E957" i="16"/>
  <c r="D957" i="16"/>
  <c r="F956" i="16"/>
  <c r="F953" i="16"/>
  <c r="E953" i="16"/>
  <c r="D953" i="16"/>
  <c r="D950" i="16"/>
  <c r="F949" i="16"/>
  <c r="E949" i="16"/>
  <c r="D949" i="16"/>
  <c r="F948" i="16"/>
  <c r="D947" i="16"/>
  <c r="F945" i="16"/>
  <c r="E945" i="16"/>
  <c r="D945" i="16"/>
  <c r="F941" i="16"/>
  <c r="E941" i="16"/>
  <c r="D941" i="16"/>
  <c r="F937" i="16"/>
  <c r="E937" i="16"/>
  <c r="D937" i="16"/>
  <c r="F933" i="16"/>
  <c r="E933" i="16"/>
  <c r="D933" i="16"/>
  <c r="F929" i="16"/>
  <c r="E929" i="16"/>
  <c r="D929" i="16"/>
  <c r="F925" i="16"/>
  <c r="E925" i="16"/>
  <c r="D925" i="16"/>
  <c r="F921" i="16"/>
  <c r="E921" i="16"/>
  <c r="D921" i="16"/>
  <c r="D919" i="16"/>
  <c r="F917" i="16"/>
  <c r="E917" i="16"/>
  <c r="D917" i="16"/>
  <c r="F916" i="16"/>
  <c r="E916" i="16"/>
  <c r="D916" i="16"/>
  <c r="F913" i="16"/>
  <c r="E913" i="16"/>
  <c r="D913" i="16"/>
  <c r="F912" i="16"/>
  <c r="E912" i="16"/>
  <c r="D912" i="16"/>
  <c r="D911" i="16"/>
  <c r="F909" i="16"/>
  <c r="E909" i="16"/>
  <c r="D909" i="16"/>
  <c r="F908" i="16"/>
  <c r="E908" i="16"/>
  <c r="D908" i="16"/>
  <c r="F905" i="16"/>
  <c r="E905" i="16"/>
  <c r="D905" i="16"/>
  <c r="F904" i="16"/>
  <c r="E904" i="16"/>
  <c r="D904" i="16"/>
  <c r="F901" i="16"/>
  <c r="E901" i="16"/>
  <c r="D901" i="16"/>
  <c r="F900" i="16"/>
  <c r="E900" i="16"/>
  <c r="D900" i="16"/>
  <c r="D898" i="16"/>
  <c r="F897" i="16"/>
  <c r="E897" i="16"/>
  <c r="D897" i="16"/>
  <c r="F896" i="16"/>
  <c r="E896" i="16"/>
  <c r="D896" i="16"/>
  <c r="F893" i="16"/>
  <c r="E893" i="16"/>
  <c r="D893" i="16"/>
  <c r="F892" i="16"/>
  <c r="E892" i="16"/>
  <c r="D892" i="16"/>
  <c r="D890" i="16"/>
  <c r="F889" i="16"/>
  <c r="E889" i="16"/>
  <c r="D889" i="16"/>
  <c r="F888" i="16"/>
  <c r="E888" i="16"/>
  <c r="D888" i="16"/>
  <c r="D886" i="16"/>
  <c r="F885" i="16"/>
  <c r="E885" i="16"/>
  <c r="D885" i="16"/>
  <c r="F884" i="16"/>
  <c r="E884" i="16"/>
  <c r="D884" i="16"/>
  <c r="F881" i="16"/>
  <c r="E881" i="16"/>
  <c r="D881" i="16"/>
  <c r="F880" i="16"/>
  <c r="E880" i="16"/>
  <c r="D880" i="16"/>
  <c r="F877" i="16"/>
  <c r="E877" i="16"/>
  <c r="D877" i="16"/>
  <c r="F876" i="16"/>
  <c r="E876" i="16"/>
  <c r="D876" i="16"/>
  <c r="F873" i="16"/>
  <c r="E873" i="16"/>
  <c r="D873" i="16"/>
  <c r="F872" i="16"/>
  <c r="E872" i="16"/>
  <c r="D872" i="16"/>
  <c r="F869" i="16"/>
  <c r="E869" i="16"/>
  <c r="D869" i="16"/>
  <c r="F868" i="16"/>
  <c r="E868" i="16"/>
  <c r="D868" i="16"/>
  <c r="E867" i="16"/>
  <c r="F865" i="16"/>
  <c r="E865" i="16"/>
  <c r="D865" i="16"/>
  <c r="F864" i="16"/>
  <c r="E864" i="16"/>
  <c r="D864" i="16"/>
  <c r="E863" i="16"/>
  <c r="F861" i="16"/>
  <c r="E861" i="16"/>
  <c r="D861" i="16"/>
  <c r="F860" i="16"/>
  <c r="E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F780" i="16"/>
  <c r="E780" i="16"/>
  <c r="D780" i="16"/>
  <c r="F776" i="16"/>
  <c r="E776" i="16"/>
  <c r="D776" i="16"/>
  <c r="F772" i="16"/>
  <c r="E772" i="16"/>
  <c r="D772" i="16"/>
  <c r="F768" i="16"/>
  <c r="E768" i="16"/>
  <c r="D768" i="16"/>
  <c r="F764" i="16"/>
  <c r="E764" i="16"/>
  <c r="D764" i="16"/>
  <c r="D762" i="16"/>
  <c r="F760" i="16"/>
  <c r="E760" i="16"/>
  <c r="D760" i="16"/>
  <c r="F756" i="16"/>
  <c r="E756" i="16"/>
  <c r="D756" i="16"/>
  <c r="F752" i="16"/>
  <c r="E752" i="16"/>
  <c r="D752" i="16"/>
  <c r="F748" i="16"/>
  <c r="E748" i="16"/>
  <c r="D748" i="16"/>
  <c r="F745" i="16"/>
  <c r="E745" i="16"/>
  <c r="D745" i="16"/>
  <c r="D744" i="16"/>
  <c r="E743" i="16"/>
  <c r="D742" i="16"/>
  <c r="F741" i="16"/>
  <c r="E741" i="16"/>
  <c r="D741" i="16"/>
  <c r="F740" i="16"/>
  <c r="F737" i="16"/>
  <c r="E737" i="16"/>
  <c r="D737" i="16"/>
  <c r="D736" i="16"/>
  <c r="F733" i="16"/>
  <c r="E733" i="16"/>
  <c r="D733" i="16"/>
  <c r="F732" i="16"/>
  <c r="F729" i="16"/>
  <c r="E729" i="16"/>
  <c r="D729" i="16"/>
  <c r="D728" i="16"/>
  <c r="F725" i="16"/>
  <c r="E725" i="16"/>
  <c r="D725" i="16"/>
  <c r="F724" i="16"/>
  <c r="F721" i="16"/>
  <c r="E721" i="16"/>
  <c r="D721" i="16"/>
  <c r="F717" i="16"/>
  <c r="E717" i="16"/>
  <c r="D717" i="16"/>
  <c r="F713" i="16"/>
  <c r="E713" i="16"/>
  <c r="D713" i="16"/>
  <c r="F709" i="16"/>
  <c r="E709" i="16"/>
  <c r="D709" i="16"/>
  <c r="F705" i="16"/>
  <c r="E705" i="16"/>
  <c r="D705" i="16"/>
  <c r="F701" i="16"/>
  <c r="E701" i="16"/>
  <c r="D701" i="16"/>
  <c r="F697" i="16"/>
  <c r="E697" i="16"/>
  <c r="D697" i="16"/>
  <c r="D695" i="16"/>
  <c r="F693" i="16"/>
  <c r="E693" i="16"/>
  <c r="D693" i="16"/>
  <c r="E692" i="16"/>
  <c r="D691" i="16"/>
  <c r="F689" i="16"/>
  <c r="E689" i="16"/>
  <c r="D689" i="16"/>
  <c r="D687" i="16"/>
  <c r="F685" i="16"/>
  <c r="E685" i="16"/>
  <c r="D685" i="16"/>
  <c r="D683" i="16"/>
  <c r="F681" i="16"/>
  <c r="E681" i="16"/>
  <c r="D681" i="16"/>
  <c r="F680" i="16"/>
  <c r="D679" i="16"/>
  <c r="F677" i="16"/>
  <c r="E677" i="16"/>
  <c r="D677" i="16"/>
  <c r="E675" i="16"/>
  <c r="F673" i="16"/>
  <c r="E673" i="16"/>
  <c r="D673" i="16"/>
  <c r="E671" i="16"/>
  <c r="F669" i="16"/>
  <c r="E669" i="16"/>
  <c r="D669" i="16"/>
  <c r="F668" i="16"/>
  <c r="E667" i="16"/>
  <c r="F665" i="16"/>
  <c r="E665" i="16"/>
  <c r="D665" i="16"/>
  <c r="E663" i="16"/>
  <c r="F661" i="16"/>
  <c r="E661" i="16"/>
  <c r="D661" i="16"/>
  <c r="D660" i="16"/>
  <c r="E659" i="16"/>
  <c r="D658" i="16"/>
  <c r="F657" i="16"/>
  <c r="E657" i="16"/>
  <c r="D657" i="16"/>
  <c r="F656" i="16"/>
  <c r="F653" i="16"/>
  <c r="E653" i="16"/>
  <c r="D653" i="16"/>
  <c r="D652" i="16"/>
  <c r="F649" i="16"/>
  <c r="E649" i="16"/>
  <c r="D649" i="16"/>
  <c r="F648" i="16"/>
  <c r="F645" i="16"/>
  <c r="E645" i="16"/>
  <c r="D645" i="16"/>
  <c r="D644" i="16"/>
  <c r="F641" i="16"/>
  <c r="E641" i="16"/>
  <c r="D641" i="16"/>
  <c r="F640" i="16"/>
  <c r="F637" i="16"/>
  <c r="E637" i="16"/>
  <c r="D637" i="16"/>
  <c r="D636" i="16"/>
  <c r="F633" i="16"/>
  <c r="E633" i="16"/>
  <c r="D633" i="16"/>
  <c r="E632" i="16"/>
  <c r="F628" i="16"/>
  <c r="E628" i="16"/>
  <c r="D628" i="16"/>
  <c r="F626" i="16"/>
  <c r="F624" i="16"/>
  <c r="E624" i="16"/>
  <c r="D624" i="16"/>
  <c r="F622" i="16"/>
  <c r="F621" i="16"/>
  <c r="E621" i="16"/>
  <c r="D621" i="16"/>
  <c r="F620" i="16"/>
  <c r="E620" i="16"/>
  <c r="D620" i="16"/>
  <c r="D619" i="16"/>
  <c r="F618" i="16"/>
  <c r="F617" i="16"/>
  <c r="E617" i="16"/>
  <c r="D617" i="16"/>
  <c r="F616" i="16"/>
  <c r="E616" i="16"/>
  <c r="D616" i="16"/>
  <c r="F615" i="16"/>
  <c r="F614" i="16"/>
  <c r="F613" i="16"/>
  <c r="E613" i="16"/>
  <c r="D613" i="16"/>
  <c r="F612" i="16"/>
  <c r="E612" i="16"/>
  <c r="D612" i="16"/>
  <c r="D611" i="16"/>
  <c r="F610" i="16"/>
  <c r="F609" i="16"/>
  <c r="E609" i="16"/>
  <c r="D609" i="16"/>
  <c r="F608" i="16"/>
  <c r="E608" i="16"/>
  <c r="D608" i="16"/>
  <c r="F607" i="16"/>
  <c r="F605" i="16"/>
  <c r="E605" i="16"/>
  <c r="D605" i="16"/>
  <c r="D603" i="16"/>
  <c r="F601" i="16"/>
  <c r="E601" i="16"/>
  <c r="D601" i="16"/>
  <c r="E600" i="16"/>
  <c r="F599" i="16"/>
  <c r="F598" i="16"/>
  <c r="F596" i="16"/>
  <c r="E596" i="16"/>
  <c r="D596" i="16"/>
  <c r="F594" i="16"/>
  <c r="F592" i="16"/>
  <c r="E592" i="16"/>
  <c r="D592" i="16"/>
  <c r="F590" i="16"/>
  <c r="F589" i="16"/>
  <c r="E589" i="16"/>
  <c r="D589" i="16"/>
  <c r="F588" i="16"/>
  <c r="E588" i="16"/>
  <c r="D588" i="16"/>
  <c r="D587" i="16"/>
  <c r="F586" i="16"/>
  <c r="F585" i="16"/>
  <c r="E585" i="16"/>
  <c r="D585" i="16"/>
  <c r="F584" i="16"/>
  <c r="E584" i="16"/>
  <c r="D584" i="16"/>
  <c r="F583" i="16"/>
  <c r="F582" i="16"/>
  <c r="F581" i="16"/>
  <c r="E581" i="16"/>
  <c r="D581" i="16"/>
  <c r="F580" i="16"/>
  <c r="E580" i="16"/>
  <c r="D580" i="16"/>
  <c r="D579" i="16"/>
  <c r="F578" i="16"/>
  <c r="F577" i="16"/>
  <c r="E577" i="16"/>
  <c r="D577" i="16"/>
  <c r="F576" i="16"/>
  <c r="E576" i="16"/>
  <c r="D576" i="16"/>
  <c r="F575" i="16"/>
  <c r="F573" i="16"/>
  <c r="E573" i="16"/>
  <c r="D573" i="16"/>
  <c r="D571" i="16"/>
  <c r="F569" i="16"/>
  <c r="E569" i="16"/>
  <c r="D569" i="16"/>
  <c r="E568" i="16"/>
  <c r="F567" i="16"/>
  <c r="F566" i="16"/>
  <c r="F564" i="16"/>
  <c r="E564" i="16"/>
  <c r="D564" i="16"/>
  <c r="F562" i="16"/>
  <c r="F560" i="16"/>
  <c r="E560" i="16"/>
  <c r="D560" i="16"/>
  <c r="F558" i="16"/>
  <c r="F557" i="16"/>
  <c r="E557" i="16"/>
  <c r="D557" i="16"/>
  <c r="F556" i="16"/>
  <c r="E556" i="16"/>
  <c r="D556" i="16"/>
  <c r="D555" i="16"/>
  <c r="F554" i="16"/>
  <c r="F553" i="16"/>
  <c r="E553" i="16"/>
  <c r="D553" i="16"/>
  <c r="F552" i="16"/>
  <c r="E552" i="16"/>
  <c r="D552" i="16"/>
  <c r="F551" i="16"/>
  <c r="F550" i="16"/>
  <c r="F549" i="16"/>
  <c r="E549" i="16"/>
  <c r="D549" i="16"/>
  <c r="F548" i="16"/>
  <c r="E548" i="16"/>
  <c r="D548" i="16"/>
  <c r="D547" i="16"/>
  <c r="F546" i="16"/>
  <c r="F545" i="16"/>
  <c r="E545" i="16"/>
  <c r="D545" i="16"/>
  <c r="F544" i="16"/>
  <c r="E544" i="16"/>
  <c r="D544" i="16"/>
  <c r="F543" i="16"/>
  <c r="F541" i="16"/>
  <c r="E541" i="16"/>
  <c r="D541" i="16"/>
  <c r="D539" i="16"/>
  <c r="F537" i="16"/>
  <c r="E537" i="16"/>
  <c r="D537" i="16"/>
  <c r="E536" i="16"/>
  <c r="F535" i="16"/>
  <c r="F534" i="16"/>
  <c r="F532" i="16"/>
  <c r="E532" i="16"/>
  <c r="D532" i="16"/>
  <c r="F530" i="16"/>
  <c r="F528" i="16"/>
  <c r="E528" i="16"/>
  <c r="D528" i="16"/>
  <c r="F526" i="16"/>
  <c r="F525" i="16"/>
  <c r="E525" i="16"/>
  <c r="D525" i="16"/>
  <c r="F524" i="16"/>
  <c r="E524" i="16"/>
  <c r="D524" i="16"/>
  <c r="D523" i="16"/>
  <c r="F522" i="16"/>
  <c r="F521" i="16"/>
  <c r="E521" i="16"/>
  <c r="D521" i="16"/>
  <c r="F520" i="16"/>
  <c r="E520" i="16"/>
  <c r="D520" i="16"/>
  <c r="F519" i="16"/>
  <c r="F518" i="16"/>
  <c r="F517" i="16"/>
  <c r="E517" i="16"/>
  <c r="D517" i="16"/>
  <c r="F516" i="16"/>
  <c r="E516" i="16"/>
  <c r="D516" i="16"/>
  <c r="D515" i="16"/>
  <c r="F514" i="16"/>
  <c r="F513" i="16"/>
  <c r="E513" i="16"/>
  <c r="D513" i="16"/>
  <c r="F512" i="16"/>
  <c r="E512" i="16"/>
  <c r="D512" i="16"/>
  <c r="F511" i="16"/>
  <c r="F509" i="16"/>
  <c r="E509" i="16"/>
  <c r="D509" i="16"/>
  <c r="D507" i="16"/>
  <c r="F505" i="16"/>
  <c r="E505" i="16"/>
  <c r="D505" i="16"/>
  <c r="E504" i="16"/>
  <c r="F503" i="16"/>
  <c r="F502" i="16"/>
  <c r="F500" i="16"/>
  <c r="E500" i="16"/>
  <c r="D500" i="16"/>
  <c r="F498" i="16"/>
  <c r="F496" i="16"/>
  <c r="E496" i="16"/>
  <c r="D496" i="16"/>
  <c r="F494" i="16"/>
  <c r="F493" i="16"/>
  <c r="E493" i="16"/>
  <c r="D493" i="16"/>
  <c r="F492" i="16"/>
  <c r="E492" i="16"/>
  <c r="D492" i="16"/>
  <c r="D491" i="16"/>
  <c r="F490" i="16"/>
  <c r="F489" i="16"/>
  <c r="E489" i="16"/>
  <c r="D489" i="16"/>
  <c r="F488" i="16"/>
  <c r="E488" i="16"/>
  <c r="D488" i="16"/>
  <c r="F487" i="16"/>
  <c r="F486" i="16"/>
  <c r="F485" i="16"/>
  <c r="E485" i="16"/>
  <c r="D485" i="16"/>
  <c r="F484" i="16"/>
  <c r="E484" i="16"/>
  <c r="D484" i="16"/>
  <c r="D483" i="16"/>
  <c r="F482" i="16"/>
  <c r="F481" i="16"/>
  <c r="E481" i="16"/>
  <c r="D481" i="16"/>
  <c r="F480" i="16"/>
  <c r="E480" i="16"/>
  <c r="D480" i="16"/>
  <c r="F479" i="16"/>
  <c r="F477" i="16"/>
  <c r="E477" i="16"/>
  <c r="D477" i="16"/>
  <c r="D475" i="16"/>
  <c r="F473" i="16"/>
  <c r="E473" i="16"/>
  <c r="D473" i="16"/>
  <c r="E472" i="16"/>
  <c r="F471" i="16"/>
  <c r="F470" i="16"/>
  <c r="F468" i="16"/>
  <c r="E468" i="16"/>
  <c r="D468" i="16"/>
  <c r="F466" i="16"/>
  <c r="F464" i="16"/>
  <c r="E464" i="16"/>
  <c r="D464" i="16"/>
  <c r="F462" i="16"/>
  <c r="F461" i="16"/>
  <c r="E461" i="16"/>
  <c r="D461" i="16"/>
  <c r="F460" i="16"/>
  <c r="E460" i="16"/>
  <c r="D460" i="16"/>
  <c r="D459" i="16"/>
  <c r="F458" i="16"/>
  <c r="F457" i="16"/>
  <c r="E457" i="16"/>
  <c r="D457" i="16"/>
  <c r="F456" i="16"/>
  <c r="E456" i="16"/>
  <c r="D456" i="16"/>
  <c r="F455" i="16"/>
  <c r="F454" i="16"/>
  <c r="F453" i="16"/>
  <c r="E453" i="16"/>
  <c r="D453" i="16"/>
  <c r="F452" i="16"/>
  <c r="E452" i="16"/>
  <c r="D452" i="16"/>
  <c r="D451" i="16"/>
  <c r="F450" i="16"/>
  <c r="F449" i="16"/>
  <c r="E449" i="16"/>
  <c r="D449" i="16"/>
  <c r="F448" i="16"/>
  <c r="E448" i="16"/>
  <c r="D448" i="16"/>
  <c r="F447" i="16"/>
  <c r="F445" i="16"/>
  <c r="E445" i="16"/>
  <c r="D445" i="16"/>
  <c r="D443" i="16"/>
  <c r="F441" i="16"/>
  <c r="E441" i="16"/>
  <c r="D441" i="16"/>
  <c r="E440" i="16"/>
  <c r="F439" i="16"/>
  <c r="F438" i="16"/>
  <c r="F436" i="16"/>
  <c r="E436" i="16"/>
  <c r="D436" i="16"/>
  <c r="F434" i="16"/>
  <c r="F432" i="16"/>
  <c r="E432" i="16"/>
  <c r="D432" i="16"/>
  <c r="F430" i="16"/>
  <c r="F429" i="16"/>
  <c r="E429" i="16"/>
  <c r="D429" i="16"/>
  <c r="F428" i="16"/>
  <c r="E428" i="16"/>
  <c r="D428" i="16"/>
  <c r="D427" i="16"/>
  <c r="F426" i="16"/>
  <c r="F425" i="16"/>
  <c r="E425" i="16"/>
  <c r="D425" i="16"/>
  <c r="F424" i="16"/>
  <c r="E424" i="16"/>
  <c r="D424" i="16"/>
  <c r="F423" i="16"/>
  <c r="F422" i="16"/>
  <c r="F421" i="16"/>
  <c r="E421" i="16"/>
  <c r="D421" i="16"/>
  <c r="F420" i="16"/>
  <c r="E420" i="16"/>
  <c r="D420" i="16"/>
  <c r="D419" i="16"/>
  <c r="F418" i="16"/>
  <c r="F417" i="16"/>
  <c r="E417" i="16"/>
  <c r="D417" i="16"/>
  <c r="F416" i="16"/>
  <c r="E416" i="16"/>
  <c r="D416" i="16"/>
  <c r="F415" i="16"/>
  <c r="F413" i="16"/>
  <c r="E413" i="16"/>
  <c r="D413" i="16"/>
  <c r="D411" i="16"/>
  <c r="F409" i="16"/>
  <c r="E409" i="16"/>
  <c r="D409" i="16"/>
  <c r="E408" i="16"/>
  <c r="F407" i="16"/>
  <c r="F406" i="16"/>
  <c r="F404" i="16"/>
  <c r="E404" i="16"/>
  <c r="D404" i="16"/>
  <c r="F402" i="16"/>
  <c r="F400" i="16"/>
  <c r="E400" i="16"/>
  <c r="D400" i="16"/>
  <c r="F398" i="16"/>
  <c r="F397" i="16"/>
  <c r="E397" i="16"/>
  <c r="D397" i="16"/>
  <c r="F396" i="16"/>
  <c r="E396" i="16"/>
  <c r="D396" i="16"/>
  <c r="D395" i="16"/>
  <c r="F394" i="16"/>
  <c r="F393" i="16"/>
  <c r="E393" i="16"/>
  <c r="D393" i="16"/>
  <c r="F392" i="16"/>
  <c r="E392" i="16"/>
  <c r="D392" i="16"/>
  <c r="F391" i="16"/>
  <c r="F390" i="16"/>
  <c r="F389" i="16"/>
  <c r="E389" i="16"/>
  <c r="D389" i="16"/>
  <c r="F388" i="16"/>
  <c r="E388" i="16"/>
  <c r="D388" i="16"/>
  <c r="D387" i="16"/>
  <c r="F386" i="16"/>
  <c r="F385" i="16"/>
  <c r="E385" i="16"/>
  <c r="D385" i="16"/>
  <c r="F384" i="16"/>
  <c r="E384" i="16"/>
  <c r="D384" i="16"/>
  <c r="F383" i="16"/>
  <c r="F381" i="16"/>
  <c r="E381" i="16"/>
  <c r="D381" i="16"/>
  <c r="D379" i="16"/>
  <c r="F377" i="16"/>
  <c r="E377" i="16"/>
  <c r="D377" i="16"/>
  <c r="E376" i="16"/>
  <c r="F375" i="16"/>
  <c r="F374" i="16"/>
  <c r="F372" i="16"/>
  <c r="E372" i="16"/>
  <c r="D372" i="16"/>
  <c r="F370" i="16"/>
  <c r="F368" i="16"/>
  <c r="E368" i="16"/>
  <c r="D368" i="16"/>
  <c r="F366" i="16"/>
  <c r="F365" i="16"/>
  <c r="E365" i="16"/>
  <c r="D365" i="16"/>
  <c r="F364" i="16"/>
  <c r="E364" i="16"/>
  <c r="D364" i="16"/>
  <c r="D363" i="16"/>
  <c r="F362" i="16"/>
  <c r="F361" i="16"/>
  <c r="E361" i="16"/>
  <c r="D361" i="16"/>
  <c r="F360" i="16"/>
  <c r="E360" i="16"/>
  <c r="D360" i="16"/>
  <c r="F359" i="16"/>
  <c r="F358" i="16"/>
  <c r="F357" i="16"/>
  <c r="E357" i="16"/>
  <c r="D357" i="16"/>
  <c r="F356" i="16"/>
  <c r="E356" i="16"/>
  <c r="D356" i="16"/>
  <c r="D355" i="16"/>
  <c r="F354" i="16"/>
  <c r="F353" i="16"/>
  <c r="E353" i="16"/>
  <c r="D353" i="16"/>
  <c r="F352" i="16"/>
  <c r="E352" i="16"/>
  <c r="D352" i="16"/>
  <c r="F351" i="16"/>
  <c r="F349" i="16"/>
  <c r="E349" i="16"/>
  <c r="D349" i="16"/>
  <c r="D347" i="16"/>
  <c r="F345" i="16"/>
  <c r="E345" i="16"/>
  <c r="D345" i="16"/>
  <c r="E344" i="16"/>
  <c r="F343" i="16"/>
  <c r="F342" i="16"/>
  <c r="F340" i="16"/>
  <c r="E340" i="16"/>
  <c r="D340" i="16"/>
  <c r="F338" i="16"/>
  <c r="F336" i="16"/>
  <c r="E336" i="16"/>
  <c r="D336" i="16"/>
  <c r="F334" i="16"/>
  <c r="F333" i="16"/>
  <c r="E333" i="16"/>
  <c r="D333" i="16"/>
  <c r="F332" i="16"/>
  <c r="E332" i="16"/>
  <c r="D332" i="16"/>
  <c r="D331" i="16"/>
  <c r="F330" i="16"/>
  <c r="F329" i="16"/>
  <c r="E329" i="16"/>
  <c r="D329" i="16"/>
  <c r="F328" i="16"/>
  <c r="E328" i="16"/>
  <c r="D328" i="16"/>
  <c r="F327" i="16"/>
  <c r="F326" i="16"/>
  <c r="F325" i="16"/>
  <c r="E325" i="16"/>
  <c r="D325" i="16"/>
  <c r="F324" i="16"/>
  <c r="E324" i="16"/>
  <c r="D324" i="16"/>
  <c r="D323" i="16"/>
  <c r="F322" i="16"/>
  <c r="F321" i="16"/>
  <c r="E321" i="16"/>
  <c r="D321" i="16"/>
  <c r="F320" i="16"/>
  <c r="E320" i="16"/>
  <c r="D320" i="16"/>
  <c r="F319" i="16"/>
  <c r="F317" i="16"/>
  <c r="E317" i="16"/>
  <c r="D317" i="16"/>
  <c r="E315" i="16"/>
  <c r="F313" i="16"/>
  <c r="E313" i="16"/>
  <c r="D313" i="16"/>
  <c r="D311" i="16"/>
  <c r="F310" i="16"/>
  <c r="D310" i="16"/>
  <c r="F308" i="16"/>
  <c r="E308" i="16"/>
  <c r="D308" i="16"/>
  <c r="F306" i="16"/>
  <c r="D306" i="16"/>
  <c r="F304" i="16"/>
  <c r="E304" i="16"/>
  <c r="D304" i="16"/>
  <c r="F302" i="16"/>
  <c r="D302" i="16"/>
  <c r="F301" i="16"/>
  <c r="E301" i="16"/>
  <c r="D301" i="16"/>
  <c r="F300" i="16"/>
  <c r="E300" i="16"/>
  <c r="D300" i="16"/>
  <c r="E299" i="16"/>
  <c r="F298" i="16"/>
  <c r="D298" i="16"/>
  <c r="F297" i="16"/>
  <c r="E297" i="16"/>
  <c r="D297" i="16"/>
  <c r="F296" i="16"/>
  <c r="E296" i="16"/>
  <c r="D296" i="16"/>
  <c r="D295" i="16"/>
  <c r="F294" i="16"/>
  <c r="D294" i="16"/>
  <c r="F293" i="16"/>
  <c r="E293" i="16"/>
  <c r="D293" i="16"/>
  <c r="F292" i="16"/>
  <c r="E292" i="16"/>
  <c r="D292" i="16"/>
  <c r="F290" i="16"/>
  <c r="D290" i="16"/>
  <c r="F289" i="16"/>
  <c r="E289" i="16"/>
  <c r="D289" i="16"/>
  <c r="F288" i="16"/>
  <c r="E288" i="16"/>
  <c r="D288" i="16"/>
  <c r="F287" i="16"/>
  <c r="D286" i="16"/>
  <c r="F285" i="16"/>
  <c r="E285" i="16"/>
  <c r="D285" i="16"/>
  <c r="F284" i="16"/>
  <c r="E283" i="16"/>
  <c r="F281" i="16"/>
  <c r="E281" i="16"/>
  <c r="D281" i="16"/>
  <c r="D279" i="16"/>
  <c r="F278" i="16"/>
  <c r="D278" i="16"/>
  <c r="F276" i="16"/>
  <c r="E276" i="16"/>
  <c r="D276" i="16"/>
  <c r="F274" i="16"/>
  <c r="D274" i="16"/>
  <c r="F272" i="16"/>
  <c r="E272" i="16"/>
  <c r="D272" i="16"/>
  <c r="F270" i="16"/>
  <c r="D270" i="16"/>
  <c r="F269" i="16"/>
  <c r="E269" i="16"/>
  <c r="D269" i="16"/>
  <c r="F268" i="16"/>
  <c r="E268" i="16"/>
  <c r="D268" i="16"/>
  <c r="E267" i="16"/>
  <c r="F266" i="16"/>
  <c r="D266" i="16"/>
  <c r="F265" i="16"/>
  <c r="E265" i="16"/>
  <c r="D265" i="16"/>
  <c r="F264" i="16"/>
  <c r="E264" i="16"/>
  <c r="D264" i="16"/>
  <c r="D263" i="16"/>
  <c r="F262" i="16"/>
  <c r="D262" i="16"/>
  <c r="F261" i="16"/>
  <c r="E261" i="16"/>
  <c r="D261" i="16"/>
  <c r="F260" i="16"/>
  <c r="E260" i="16"/>
  <c r="D260" i="16"/>
  <c r="F258" i="16"/>
  <c r="D258" i="16"/>
  <c r="F257" i="16"/>
  <c r="E257" i="16"/>
  <c r="D257" i="16"/>
  <c r="F256" i="16"/>
  <c r="E256" i="16"/>
  <c r="D256" i="16"/>
  <c r="F255" i="16"/>
  <c r="F253" i="16"/>
  <c r="E253" i="16"/>
  <c r="D253" i="16"/>
  <c r="E251" i="16"/>
  <c r="F249" i="16"/>
  <c r="E249" i="16"/>
  <c r="D249" i="16"/>
  <c r="D247" i="16"/>
  <c r="F246" i="16"/>
  <c r="D246" i="16"/>
  <c r="F244" i="16"/>
  <c r="E244" i="16"/>
  <c r="D244" i="16"/>
  <c r="F242" i="16"/>
  <c r="D242" i="16"/>
  <c r="F240" i="16"/>
  <c r="E240" i="16"/>
  <c r="D240" i="16"/>
  <c r="F238" i="16"/>
  <c r="D238" i="16"/>
  <c r="F237" i="16"/>
  <c r="E237" i="16"/>
  <c r="D237" i="16"/>
  <c r="F236" i="16"/>
  <c r="E236" i="16"/>
  <c r="D236" i="16"/>
  <c r="E235" i="16"/>
  <c r="F234" i="16"/>
  <c r="D234" i="16"/>
  <c r="F233" i="16"/>
  <c r="E233" i="16"/>
  <c r="D233" i="16"/>
  <c r="F232" i="16"/>
  <c r="E232" i="16"/>
  <c r="D232" i="16"/>
  <c r="D231" i="16"/>
  <c r="F230" i="16"/>
  <c r="D230" i="16"/>
  <c r="F229" i="16"/>
  <c r="E229" i="16"/>
  <c r="D229" i="16"/>
  <c r="F228" i="16"/>
  <c r="E228" i="16"/>
  <c r="D228" i="16"/>
  <c r="F226" i="16"/>
  <c r="D226" i="16"/>
  <c r="F225" i="16"/>
  <c r="E225" i="16"/>
  <c r="D225" i="16"/>
  <c r="F224" i="16"/>
  <c r="E224" i="16"/>
  <c r="D224" i="16"/>
  <c r="F223" i="16"/>
  <c r="D222" i="16"/>
  <c r="F221" i="16"/>
  <c r="E221" i="16"/>
  <c r="D221" i="16"/>
  <c r="F220" i="16"/>
  <c r="E219" i="16"/>
  <c r="F217" i="16"/>
  <c r="E217" i="16"/>
  <c r="D217" i="16"/>
  <c r="D215" i="16"/>
  <c r="F214" i="16"/>
  <c r="D214" i="16"/>
  <c r="F212" i="16"/>
  <c r="E212" i="16"/>
  <c r="D212" i="16"/>
  <c r="F210" i="16"/>
  <c r="D210" i="16"/>
  <c r="F208" i="16"/>
  <c r="E208" i="16"/>
  <c r="D208" i="16"/>
  <c r="F206" i="16"/>
  <c r="D206" i="16"/>
  <c r="F205" i="16"/>
  <c r="E205" i="16"/>
  <c r="D205" i="16"/>
  <c r="F204" i="16"/>
  <c r="E204" i="16"/>
  <c r="D204" i="16"/>
  <c r="E203" i="16"/>
  <c r="F202" i="16"/>
  <c r="D202" i="16"/>
  <c r="F201" i="16"/>
  <c r="E201" i="16"/>
  <c r="D201" i="16"/>
  <c r="F200" i="16"/>
  <c r="E200" i="16"/>
  <c r="D200" i="16"/>
  <c r="D199" i="16"/>
  <c r="F198" i="16"/>
  <c r="D198" i="16"/>
  <c r="F197" i="16"/>
  <c r="E197" i="16"/>
  <c r="D197" i="16"/>
  <c r="F196" i="16"/>
  <c r="E196" i="16"/>
  <c r="D196" i="16"/>
  <c r="F194" i="16"/>
  <c r="D194" i="16"/>
  <c r="F193" i="16"/>
  <c r="E193" i="16"/>
  <c r="D193" i="16"/>
  <c r="F192" i="16"/>
  <c r="E192" i="16"/>
  <c r="D192" i="16"/>
  <c r="F191" i="16"/>
  <c r="F189" i="16"/>
  <c r="E189" i="16"/>
  <c r="D189" i="16"/>
  <c r="E187" i="16"/>
  <c r="F185" i="16"/>
  <c r="E185" i="16"/>
  <c r="D185" i="16"/>
  <c r="D183" i="16"/>
  <c r="F182" i="16"/>
  <c r="D182" i="16"/>
  <c r="F180" i="16"/>
  <c r="E180" i="16"/>
  <c r="D180" i="16"/>
  <c r="F178" i="16"/>
  <c r="D178" i="16"/>
  <c r="F176" i="16"/>
  <c r="E176" i="16"/>
  <c r="D176" i="16"/>
  <c r="F174" i="16"/>
  <c r="D174" i="16"/>
  <c r="F173" i="16"/>
  <c r="E173" i="16"/>
  <c r="D173" i="16"/>
  <c r="F172" i="16"/>
  <c r="E172" i="16"/>
  <c r="D172" i="16"/>
  <c r="E171" i="16"/>
  <c r="F170" i="16"/>
  <c r="D170" i="16"/>
  <c r="F169" i="16"/>
  <c r="E169" i="16"/>
  <c r="D169" i="16"/>
  <c r="F168" i="16"/>
  <c r="E168" i="16"/>
  <c r="D168" i="16"/>
  <c r="D167" i="16"/>
  <c r="F166" i="16"/>
  <c r="D166" i="16"/>
  <c r="F165" i="16"/>
  <c r="E165" i="16"/>
  <c r="D165" i="16"/>
  <c r="F164" i="16"/>
  <c r="E164" i="16"/>
  <c r="D164" i="16"/>
  <c r="F162" i="16"/>
  <c r="D162" i="16"/>
  <c r="F161" i="16"/>
  <c r="E161" i="16"/>
  <c r="D161" i="16"/>
  <c r="F160" i="16"/>
  <c r="E160" i="16"/>
  <c r="D160" i="16"/>
  <c r="F159" i="16"/>
  <c r="D158" i="16"/>
  <c r="F157" i="16"/>
  <c r="E157" i="16"/>
  <c r="D157" i="16"/>
  <c r="F156" i="16"/>
  <c r="E155" i="16"/>
  <c r="F153" i="16"/>
  <c r="E153" i="16"/>
  <c r="D153" i="16"/>
  <c r="D151" i="16"/>
  <c r="F150" i="16"/>
  <c r="D150" i="16"/>
  <c r="F148" i="16"/>
  <c r="E148" i="16"/>
  <c r="D148" i="16"/>
  <c r="F146" i="16"/>
  <c r="D146" i="16"/>
  <c r="F144" i="16"/>
  <c r="E144" i="16"/>
  <c r="D144" i="16"/>
  <c r="F142" i="16"/>
  <c r="D142" i="16"/>
  <c r="F141" i="16"/>
  <c r="E141" i="16"/>
  <c r="D141" i="16"/>
  <c r="F140" i="16"/>
  <c r="E140" i="16"/>
  <c r="D140" i="16"/>
  <c r="E139" i="16"/>
  <c r="F138" i="16"/>
  <c r="D138" i="16"/>
  <c r="F137" i="16"/>
  <c r="E137" i="16"/>
  <c r="D137" i="16"/>
  <c r="F136" i="16"/>
  <c r="E136" i="16"/>
  <c r="D136" i="16"/>
  <c r="D135" i="16"/>
  <c r="F134" i="16"/>
  <c r="D134" i="16"/>
  <c r="F133" i="16"/>
  <c r="E133" i="16"/>
  <c r="D133" i="16"/>
  <c r="F132" i="16"/>
  <c r="E132" i="16"/>
  <c r="D132" i="16"/>
  <c r="F130" i="16"/>
  <c r="D130" i="16"/>
  <c r="F129" i="16"/>
  <c r="E129" i="16"/>
  <c r="D129" i="16"/>
  <c r="F128" i="16"/>
  <c r="E128" i="16"/>
  <c r="D128" i="16"/>
  <c r="F127" i="16"/>
  <c r="F125" i="16"/>
  <c r="E125" i="16"/>
  <c r="D125" i="16"/>
  <c r="E123" i="16"/>
  <c r="F121" i="16"/>
  <c r="E121" i="16"/>
  <c r="D121" i="16"/>
  <c r="D119" i="16"/>
  <c r="F118" i="16"/>
  <c r="D118" i="16"/>
  <c r="F116" i="16"/>
  <c r="E116" i="16"/>
  <c r="D116" i="16"/>
  <c r="F114" i="16"/>
  <c r="D114" i="16"/>
  <c r="F112" i="16"/>
  <c r="E112" i="16"/>
  <c r="D112" i="16"/>
  <c r="F110" i="16"/>
  <c r="D110" i="16"/>
  <c r="F109" i="16"/>
  <c r="E109" i="16"/>
  <c r="D109" i="16"/>
  <c r="F108" i="16"/>
  <c r="E108" i="16"/>
  <c r="D108" i="16"/>
  <c r="E107" i="16"/>
  <c r="F106" i="16"/>
  <c r="D106" i="16"/>
  <c r="F105" i="16"/>
  <c r="E105" i="16"/>
  <c r="D105" i="16"/>
  <c r="F104" i="16"/>
  <c r="E104" i="16"/>
  <c r="D104" i="16"/>
  <c r="D103" i="16"/>
  <c r="F102" i="16"/>
  <c r="D102" i="16"/>
  <c r="F101" i="16"/>
  <c r="E101" i="16"/>
  <c r="D101" i="16"/>
  <c r="F100" i="16"/>
  <c r="E100" i="16"/>
  <c r="D100" i="16"/>
  <c r="F98" i="16"/>
  <c r="D98" i="16"/>
  <c r="F97" i="16"/>
  <c r="E97" i="16"/>
  <c r="D97" i="16"/>
  <c r="F96" i="16"/>
  <c r="E96" i="16"/>
  <c r="D96" i="16"/>
  <c r="F95" i="16"/>
  <c r="D94" i="16"/>
  <c r="F93" i="16"/>
  <c r="E93" i="16"/>
  <c r="D93" i="16"/>
  <c r="F92" i="16"/>
  <c r="E91" i="16"/>
  <c r="F89" i="16"/>
  <c r="E89" i="16"/>
  <c r="D89" i="16"/>
  <c r="D87" i="16"/>
  <c r="F86" i="16"/>
  <c r="D86" i="16"/>
  <c r="F84" i="16"/>
  <c r="E84" i="16"/>
  <c r="D84" i="16"/>
  <c r="F82" i="16"/>
  <c r="D82" i="16"/>
  <c r="F80" i="16"/>
  <c r="E80" i="16"/>
  <c r="D80" i="16"/>
  <c r="F78" i="16"/>
  <c r="D78" i="16"/>
  <c r="F77" i="16"/>
  <c r="E77" i="16"/>
  <c r="D77" i="16"/>
  <c r="F76" i="16"/>
  <c r="E76" i="16"/>
  <c r="D76" i="16"/>
  <c r="E75" i="16"/>
  <c r="F74" i="16"/>
  <c r="D74" i="16"/>
  <c r="F73" i="16"/>
  <c r="E73" i="16"/>
  <c r="D73" i="16"/>
  <c r="F72" i="16"/>
  <c r="E72" i="16"/>
  <c r="D72" i="16"/>
  <c r="D71" i="16"/>
  <c r="F70" i="16"/>
  <c r="D70" i="16"/>
  <c r="F69" i="16"/>
  <c r="E69" i="16"/>
  <c r="D69" i="16"/>
  <c r="F68" i="16"/>
  <c r="E68" i="16"/>
  <c r="D68" i="16"/>
  <c r="F66" i="16"/>
  <c r="D66" i="16"/>
  <c r="F65" i="16"/>
  <c r="E65" i="16"/>
  <c r="D65" i="16"/>
  <c r="F64" i="16"/>
  <c r="E64" i="16"/>
  <c r="D64" i="16"/>
  <c r="F63" i="16"/>
  <c r="F61" i="16"/>
  <c r="E61" i="16"/>
  <c r="D61" i="16"/>
  <c r="E59" i="16"/>
  <c r="F57" i="16"/>
  <c r="E57" i="16"/>
  <c r="D57" i="16"/>
  <c r="D55" i="16"/>
  <c r="F54" i="16"/>
  <c r="D54" i="16"/>
  <c r="F52" i="16"/>
  <c r="E52" i="16"/>
  <c r="D52" i="16"/>
  <c r="F50" i="16"/>
  <c r="D50" i="16"/>
  <c r="F48" i="16"/>
  <c r="E48" i="16"/>
  <c r="D48" i="16"/>
  <c r="F46" i="16"/>
  <c r="D46" i="16"/>
  <c r="F45" i="16"/>
  <c r="E45" i="16"/>
  <c r="D45" i="16"/>
  <c r="F44" i="16"/>
  <c r="E44" i="16"/>
  <c r="D44" i="16"/>
  <c r="E43" i="16"/>
  <c r="F42" i="16"/>
  <c r="D42" i="16"/>
  <c r="F41" i="16"/>
  <c r="E41" i="16"/>
  <c r="D41" i="16"/>
  <c r="F40" i="16"/>
  <c r="E40" i="16"/>
  <c r="D40" i="16"/>
  <c r="D39" i="16"/>
  <c r="F38" i="16"/>
  <c r="D38" i="16"/>
  <c r="F37" i="16"/>
  <c r="E37" i="16"/>
  <c r="D37" i="16"/>
  <c r="F36" i="16"/>
  <c r="E36" i="16"/>
  <c r="D36" i="16"/>
  <c r="F34" i="16"/>
  <c r="D34" i="16"/>
  <c r="F33" i="16"/>
  <c r="E33" i="16"/>
  <c r="D33" i="16"/>
  <c r="F32" i="16"/>
  <c r="E32" i="16"/>
  <c r="D32" i="16"/>
  <c r="F31" i="16"/>
  <c r="D30" i="16"/>
  <c r="F29" i="16"/>
  <c r="E29" i="16"/>
  <c r="D29" i="16"/>
  <c r="F28" i="16"/>
  <c r="E27" i="16"/>
  <c r="F25" i="16"/>
  <c r="E25" i="16"/>
  <c r="D25" i="16"/>
  <c r="D23" i="16"/>
  <c r="F22" i="16"/>
  <c r="D22" i="16"/>
  <c r="F20" i="16"/>
  <c r="E20" i="16"/>
  <c r="D20" i="16"/>
  <c r="F18" i="16"/>
  <c r="D18" i="16"/>
  <c r="F16" i="16"/>
  <c r="E16" i="16"/>
  <c r="D16" i="16"/>
  <c r="F14" i="16"/>
  <c r="D14" i="16"/>
  <c r="D13" i="16"/>
  <c r="F12" i="16"/>
  <c r="E12" i="16"/>
  <c r="D12" i="16"/>
  <c r="E11" i="16"/>
  <c r="F10" i="16"/>
  <c r="D10" i="16"/>
  <c r="F9" i="16"/>
  <c r="E9" i="16"/>
  <c r="D9" i="16"/>
  <c r="F8" i="16"/>
  <c r="G51" i="10"/>
  <c r="F5" i="16"/>
  <c r="D2498" i="16"/>
  <c r="F2498" i="16"/>
  <c r="E2482" i="16"/>
  <c r="D2466" i="16"/>
  <c r="F2466" i="16"/>
  <c r="E2466" i="16"/>
  <c r="D2458" i="16"/>
  <c r="E2458" i="16"/>
  <c r="D2450" i="16"/>
  <c r="F2450" i="16"/>
  <c r="E2450" i="16"/>
  <c r="D2442" i="16"/>
  <c r="E2442" i="16"/>
  <c r="F2442" i="16"/>
  <c r="D2434" i="16"/>
  <c r="F2434" i="16"/>
  <c r="D2418" i="16"/>
  <c r="F2418" i="16"/>
  <c r="E2418" i="16"/>
  <c r="D2402" i="16"/>
  <c r="F2402" i="16"/>
  <c r="E2402" i="16"/>
  <c r="D2394" i="16"/>
  <c r="E2394" i="16"/>
  <c r="D2386" i="16"/>
  <c r="F2386" i="16"/>
  <c r="E2386" i="16"/>
  <c r="D2378" i="16"/>
  <c r="E2378" i="16"/>
  <c r="F2378" i="16"/>
  <c r="D2370" i="16"/>
  <c r="F2370" i="16"/>
  <c r="D2354" i="16"/>
  <c r="F2354" i="16"/>
  <c r="E2354" i="16"/>
  <c r="D2346" i="16"/>
  <c r="E2346" i="16"/>
  <c r="F2346" i="16"/>
  <c r="D2338" i="16"/>
  <c r="F2338" i="16"/>
  <c r="E2338" i="16"/>
  <c r="D2330" i="16"/>
  <c r="E2330" i="16"/>
  <c r="D2322" i="16"/>
  <c r="F2322" i="16"/>
  <c r="E2322" i="16"/>
  <c r="D2314" i="16"/>
  <c r="E2314" i="16"/>
  <c r="F2314" i="16"/>
  <c r="D2306" i="16"/>
  <c r="F2306" i="16"/>
  <c r="D2290" i="16"/>
  <c r="F2290" i="16"/>
  <c r="E2290" i="16"/>
  <c r="D2282" i="16"/>
  <c r="E2282" i="16"/>
  <c r="F2282" i="16"/>
  <c r="D2274" i="16"/>
  <c r="F2274" i="16"/>
  <c r="E2274" i="16"/>
  <c r="D2258" i="16"/>
  <c r="F2258" i="16"/>
  <c r="E2258" i="16"/>
  <c r="D2250" i="16"/>
  <c r="E2250" i="16"/>
  <c r="F2250" i="16"/>
  <c r="D2242" i="16"/>
  <c r="F2242" i="16"/>
  <c r="E2234" i="16"/>
  <c r="E2226" i="16"/>
  <c r="D2218" i="16"/>
  <c r="E2218" i="16"/>
  <c r="F2218" i="16"/>
  <c r="D2210" i="16"/>
  <c r="F2210" i="16"/>
  <c r="E2210" i="16"/>
  <c r="D2194" i="16"/>
  <c r="F2194" i="16"/>
  <c r="E2194" i="16"/>
  <c r="D2186" i="16"/>
  <c r="E2186" i="16"/>
  <c r="F2186" i="16"/>
  <c r="D2178" i="16"/>
  <c r="F2178" i="16"/>
  <c r="D2170" i="16"/>
  <c r="E2170" i="16"/>
  <c r="F2170"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62" i="16"/>
  <c r="E2054" i="16"/>
  <c r="D2046" i="16"/>
  <c r="F2046" i="16"/>
  <c r="E2046" i="16"/>
  <c r="D2038" i="16"/>
  <c r="F2038" i="16"/>
  <c r="E2038" i="16"/>
  <c r="D2022" i="16"/>
  <c r="D2014" i="16"/>
  <c r="F2014" i="16"/>
  <c r="E2014" i="16"/>
  <c r="D2006" i="16"/>
  <c r="F2006" i="16"/>
  <c r="E2006" i="16"/>
  <c r="F1998" i="16"/>
  <c r="F1990" i="16"/>
  <c r="D1986" i="16"/>
  <c r="F1986" i="16"/>
  <c r="D1978" i="16"/>
  <c r="E1978" i="16"/>
  <c r="D1970" i="16"/>
  <c r="F1970" i="16"/>
  <c r="E1970" i="16"/>
  <c r="D1962" i="16"/>
  <c r="E1962" i="16"/>
  <c r="F1962" i="16"/>
  <c r="D1942" i="16"/>
  <c r="E1942" i="16"/>
  <c r="F1942" i="16"/>
  <c r="D1934" i="16"/>
  <c r="E1934" i="16"/>
  <c r="D1926" i="16"/>
  <c r="F1922" i="16"/>
  <c r="F1906" i="16"/>
  <c r="D1894" i="16"/>
  <c r="E1894" i="16"/>
  <c r="F1894" i="16"/>
  <c r="D1878" i="16"/>
  <c r="E1878" i="16"/>
  <c r="F1878" i="16"/>
  <c r="F1866" i="16"/>
  <c r="D1838" i="16"/>
  <c r="E1838" i="16"/>
  <c r="D1830" i="16"/>
  <c r="E1830" i="16"/>
  <c r="F1830" i="16"/>
  <c r="D1818" i="16"/>
  <c r="E1818" i="16"/>
  <c r="D1810" i="16"/>
  <c r="F1810" i="16"/>
  <c r="E1810" i="16"/>
  <c r="D1802" i="16"/>
  <c r="E1802" i="16"/>
  <c r="F1802" i="16"/>
  <c r="E1782" i="16"/>
  <c r="D1770" i="16"/>
  <c r="E1770" i="16"/>
  <c r="F1770" i="16"/>
  <c r="D1750" i="16"/>
  <c r="E1750" i="16"/>
  <c r="F1750" i="16"/>
  <c r="D1742" i="16"/>
  <c r="E1742" i="16"/>
  <c r="D1734" i="16"/>
  <c r="E1734" i="16"/>
  <c r="F1734" i="16"/>
  <c r="D1730" i="16"/>
  <c r="F1730" i="16"/>
  <c r="E1718"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2" i="16"/>
  <c r="F1538"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E1462" i="16"/>
  <c r="E1458" i="16"/>
  <c r="E1450" i="16"/>
  <c r="F1446"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E1362" i="16"/>
  <c r="D1354" i="16"/>
  <c r="E1354" i="16"/>
  <c r="D1350" i="16"/>
  <c r="F1350" i="16"/>
  <c r="D1346" i="16"/>
  <c r="E1346" i="16"/>
  <c r="D1342" i="16"/>
  <c r="F1342" i="16"/>
  <c r="D1338" i="16"/>
  <c r="E1338" i="16"/>
  <c r="D1334" i="16"/>
  <c r="F1334" i="16"/>
  <c r="E1330"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F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F958" i="16"/>
  <c r="E950" i="16"/>
  <c r="E942" i="16"/>
  <c r="F938" i="16"/>
  <c r="F930" i="16"/>
  <c r="E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F746" i="16"/>
  <c r="F738" i="16"/>
  <c r="E730" i="16"/>
  <c r="E722" i="16"/>
  <c r="D718" i="16"/>
  <c r="F710" i="16"/>
  <c r="F702" i="16"/>
  <c r="E694" i="16"/>
  <c r="E686" i="16"/>
  <c r="F682" i="16"/>
  <c r="F674" i="16"/>
  <c r="E666" i="16"/>
  <c r="E658" i="16"/>
  <c r="D654" i="16"/>
  <c r="F646" i="16"/>
  <c r="F638" i="16"/>
  <c r="D2503" i="16"/>
  <c r="D2491" i="16"/>
  <c r="E2491" i="16"/>
  <c r="F2483" i="16"/>
  <c r="D2479" i="16"/>
  <c r="D2467" i="16"/>
  <c r="E2467" i="16"/>
  <c r="F2459" i="16"/>
  <c r="D2455" i="16"/>
  <c r="E2447" i="16"/>
  <c r="F2447" i="16"/>
  <c r="D2423" i="16"/>
  <c r="E2423" i="16"/>
  <c r="F2415" i="16"/>
  <c r="D2411" i="16"/>
  <c r="D2399" i="16"/>
  <c r="E2399" i="16"/>
  <c r="F2391" i="16"/>
  <c r="D2387" i="16"/>
  <c r="E2379" i="16"/>
  <c r="E2367" i="16"/>
  <c r="F2367" i="16"/>
  <c r="D2355" i="16"/>
  <c r="E2355" i="16"/>
  <c r="D2343" i="16"/>
  <c r="E2343" i="16"/>
  <c r="E2335" i="16"/>
  <c r="D2331" i="16"/>
  <c r="E322" i="16"/>
  <c r="E326" i="16"/>
  <c r="E330" i="16"/>
  <c r="E334" i="16"/>
  <c r="E338" i="16"/>
  <c r="E342" i="16"/>
  <c r="E346" i="16"/>
  <c r="E354" i="16"/>
  <c r="E358" i="16"/>
  <c r="E362" i="16"/>
  <c r="E366" i="16"/>
  <c r="E370" i="16"/>
  <c r="E374" i="16"/>
  <c r="E386" i="16"/>
  <c r="E390" i="16"/>
  <c r="E394" i="16"/>
  <c r="E398" i="16"/>
  <c r="E402" i="16"/>
  <c r="E406" i="16"/>
  <c r="E410" i="16"/>
  <c r="E418" i="16"/>
  <c r="E422" i="16"/>
  <c r="E426" i="16"/>
  <c r="E430" i="16"/>
  <c r="E434" i="16"/>
  <c r="E438" i="16"/>
  <c r="E450" i="16"/>
  <c r="E454" i="16"/>
  <c r="E458" i="16"/>
  <c r="E462" i="16"/>
  <c r="E466" i="16"/>
  <c r="E470" i="16"/>
  <c r="E474" i="16"/>
  <c r="E482" i="16"/>
  <c r="E486" i="16"/>
  <c r="E490" i="16"/>
  <c r="E494" i="16"/>
  <c r="E498" i="16"/>
  <c r="E502" i="16"/>
  <c r="E514" i="16"/>
  <c r="E518" i="16"/>
  <c r="E522" i="16"/>
  <c r="E526" i="16"/>
  <c r="E530" i="16"/>
  <c r="E534" i="16"/>
  <c r="E538" i="16"/>
  <c r="E546" i="16"/>
  <c r="E550" i="16"/>
  <c r="E554" i="16"/>
  <c r="E558" i="16"/>
  <c r="E562" i="16"/>
  <c r="E566" i="16"/>
  <c r="E578" i="16"/>
  <c r="E582" i="16"/>
  <c r="E586" i="16"/>
  <c r="E590" i="16"/>
  <c r="E594" i="16"/>
  <c r="E598" i="16"/>
  <c r="E602" i="16"/>
  <c r="E610" i="16"/>
  <c r="E614" i="16"/>
  <c r="E618" i="16"/>
  <c r="E622" i="16"/>
  <c r="E626" i="16"/>
  <c r="F630" i="16"/>
  <c r="D694" i="16"/>
  <c r="D758" i="16"/>
  <c r="D778" i="16"/>
  <c r="D806" i="16"/>
  <c r="D810" i="16"/>
  <c r="D818" i="16"/>
  <c r="D870" i="16"/>
  <c r="D874" i="16"/>
  <c r="D882" i="16"/>
  <c r="D938"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E1538" i="16"/>
  <c r="F1630" i="16"/>
  <c r="F1658" i="16"/>
  <c r="E1662" i="16"/>
  <c r="E1666" i="16"/>
  <c r="F1758" i="16"/>
  <c r="E1790" i="16"/>
  <c r="E1922" i="16"/>
  <c r="E2178" i="16"/>
  <c r="F2266" i="16"/>
  <c r="E2434" i="16"/>
  <c r="D2502" i="16"/>
  <c r="E2502" i="16"/>
  <c r="F2502" i="16"/>
  <c r="D2494" i="16"/>
  <c r="F2494" i="16"/>
  <c r="D2478" i="16"/>
  <c r="F2470" i="16"/>
  <c r="D2462" i="16"/>
  <c r="F2462" i="16"/>
  <c r="D2454" i="16"/>
  <c r="E2454" i="16"/>
  <c r="F2454" i="16"/>
  <c r="D2446" i="16"/>
  <c r="E2446" i="16"/>
  <c r="D2438" i="16"/>
  <c r="E2438" i="16"/>
  <c r="F2438" i="16"/>
  <c r="D2430" i="16"/>
  <c r="F2430" i="16"/>
  <c r="D2414" i="16"/>
  <c r="D2406" i="16"/>
  <c r="E2406" i="16"/>
  <c r="F2406" i="16"/>
  <c r="D2398" i="16"/>
  <c r="F2398" i="16"/>
  <c r="D2390" i="16"/>
  <c r="E2390" i="16"/>
  <c r="F2390" i="16"/>
  <c r="D2382" i="16"/>
  <c r="E2382" i="16"/>
  <c r="D2374" i="16"/>
  <c r="E2374" i="16"/>
  <c r="F2374" i="16"/>
  <c r="D2366" i="16"/>
  <c r="F2366" i="16"/>
  <c r="E2358" i="16"/>
  <c r="D2350" i="16"/>
  <c r="E2350" i="16"/>
  <c r="D2342" i="16"/>
  <c r="E2342" i="16"/>
  <c r="F2342" i="16"/>
  <c r="D2334" i="16"/>
  <c r="F2334" i="16"/>
  <c r="D2326" i="16"/>
  <c r="E2326" i="16"/>
  <c r="F2326" i="16"/>
  <c r="D2318" i="16"/>
  <c r="E2318" i="16"/>
  <c r="D2310" i="16"/>
  <c r="E2310" i="16"/>
  <c r="F2310" i="16"/>
  <c r="D2302" i="16"/>
  <c r="F2302" i="16"/>
  <c r="E2294" i="16"/>
  <c r="D2286" i="16"/>
  <c r="E2286" i="16"/>
  <c r="D2278" i="16"/>
  <c r="E2278" i="16"/>
  <c r="F2278" i="16"/>
  <c r="F2270" i="16"/>
  <c r="D2262" i="16"/>
  <c r="E2262" i="16"/>
  <c r="F2262" i="16"/>
  <c r="D2254" i="16"/>
  <c r="E2254" i="16"/>
  <c r="D2246" i="16"/>
  <c r="E2246" i="16"/>
  <c r="F2246" i="16"/>
  <c r="E2230" i="16"/>
  <c r="D2214" i="16"/>
  <c r="E2214" i="16"/>
  <c r="F2214" i="16"/>
  <c r="D2206" i="16"/>
  <c r="F2206" i="16"/>
  <c r="D2190" i="16"/>
  <c r="E2190" i="16"/>
  <c r="D2182" i="16"/>
  <c r="E2182" i="16"/>
  <c r="F2182" i="16"/>
  <c r="D2174" i="16"/>
  <c r="F2174" i="16"/>
  <c r="D2166" i="16"/>
  <c r="E2166" i="16"/>
  <c r="F2166" i="16"/>
  <c r="D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E2074" i="16"/>
  <c r="D2058" i="16"/>
  <c r="D2050" i="16"/>
  <c r="E2050" i="16"/>
  <c r="F2050" i="16"/>
  <c r="D2042" i="16"/>
  <c r="E2042" i="16"/>
  <c r="F2042" i="16"/>
  <c r="D2034" i="16"/>
  <c r="E2034" i="16"/>
  <c r="F2034" i="16"/>
  <c r="F2026" i="16"/>
  <c r="D2018" i="16"/>
  <c r="E2018" i="16"/>
  <c r="F2018" i="16"/>
  <c r="D2010" i="16"/>
  <c r="E2010" i="16"/>
  <c r="F2010" i="16"/>
  <c r="D2002" i="16"/>
  <c r="E2002" i="16"/>
  <c r="F2002" i="16"/>
  <c r="D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F1898" i="16"/>
  <c r="D1890" i="16"/>
  <c r="F1890" i="16"/>
  <c r="F1874" i="16"/>
  <c r="D1862" i="16"/>
  <c r="F1858" i="16"/>
  <c r="D1850" i="16"/>
  <c r="E1850" i="16"/>
  <c r="D1842" i="16"/>
  <c r="F1842" i="16"/>
  <c r="E1842" i="16"/>
  <c r="D1834" i="16"/>
  <c r="E1834" i="16"/>
  <c r="F1834" i="16"/>
  <c r="D1814" i="16"/>
  <c r="E1814" i="16"/>
  <c r="F1814" i="16"/>
  <c r="D1806" i="16"/>
  <c r="E1806" i="16"/>
  <c r="D1798" i="16"/>
  <c r="E1798" i="16"/>
  <c r="F1798" i="16"/>
  <c r="D1786" i="16"/>
  <c r="E1786" i="16"/>
  <c r="D1778" i="16"/>
  <c r="F1778" i="16"/>
  <c r="E1778" i="16"/>
  <c r="D1774" i="16"/>
  <c r="E1774" i="16"/>
  <c r="D1766" i="16"/>
  <c r="E1766" i="16"/>
  <c r="F1766" i="16"/>
  <c r="D1762" i="16"/>
  <c r="F1762" i="16"/>
  <c r="D1754" i="16"/>
  <c r="E1754" i="16"/>
  <c r="D1746" i="16"/>
  <c r="F1746" i="16"/>
  <c r="E1746" i="16"/>
  <c r="D1738" i="16"/>
  <c r="E1738" i="16"/>
  <c r="F1738" i="16"/>
  <c r="E1722" i="16"/>
  <c r="D1706" i="16"/>
  <c r="E1706" i="16"/>
  <c r="F1706" i="16"/>
  <c r="D1686" i="16"/>
  <c r="E1686" i="16"/>
  <c r="F1686" i="16"/>
  <c r="D1678" i="16"/>
  <c r="E1678" i="16"/>
  <c r="D1654" i="16"/>
  <c r="E1654" i="16"/>
  <c r="F1654" i="16"/>
  <c r="D1646" i="16"/>
  <c r="E1646" i="16"/>
  <c r="D1634" i="16"/>
  <c r="D1618" i="16"/>
  <c r="D1594" i="16"/>
  <c r="E1594" i="16"/>
  <c r="E1070" i="16"/>
  <c r="F1070" i="16"/>
  <c r="D1070" i="16"/>
  <c r="D630" i="16"/>
  <c r="D666" i="16"/>
  <c r="D754" i="16"/>
  <c r="D774" i="16"/>
  <c r="D794" i="16"/>
  <c r="D802" i="16"/>
  <c r="D854" i="16"/>
  <c r="D858" i="16"/>
  <c r="D866" i="16"/>
  <c r="D918" i="16"/>
  <c r="D922" i="16"/>
  <c r="D982" i="16"/>
  <c r="D986" i="16"/>
  <c r="D994" i="16"/>
  <c r="D1046" i="16"/>
  <c r="D1050" i="16"/>
  <c r="D1058" i="16"/>
  <c r="D1110" i="16"/>
  <c r="D1114" i="16"/>
  <c r="D1122" i="16"/>
  <c r="D1174" i="16"/>
  <c r="D1178" i="16"/>
  <c r="D1186" i="16"/>
  <c r="D1238" i="16"/>
  <c r="D1242" i="16"/>
  <c r="D1250" i="16"/>
  <c r="E1302" i="16"/>
  <c r="F1306" i="16"/>
  <c r="E1310" i="16"/>
  <c r="F1314" i="16"/>
  <c r="E1318" i="16"/>
  <c r="F1330" i="16"/>
  <c r="E1334" i="16"/>
  <c r="F1338" i="16"/>
  <c r="E1342" i="16"/>
  <c r="F1346" i="16"/>
  <c r="E1350" i="16"/>
  <c r="F1354" i="16"/>
  <c r="F1370" i="16"/>
  <c r="E1374" i="16"/>
  <c r="E1378" i="16"/>
  <c r="F1470" i="16"/>
  <c r="F1486" i="16"/>
  <c r="F1498" i="16"/>
  <c r="E1502" i="16"/>
  <c r="E1506" i="16"/>
  <c r="F1598" i="16"/>
  <c r="E1630" i="16"/>
  <c r="F1742" i="16"/>
  <c r="F1754" i="16"/>
  <c r="E1758" i="16"/>
  <c r="E1762" i="16"/>
  <c r="F1854" i="16"/>
  <c r="E1890" i="16"/>
  <c r="F1982" i="16"/>
  <c r="F2094" i="16"/>
  <c r="E2114" i="16"/>
  <c r="F2126" i="16"/>
  <c r="E2302" i="16"/>
  <c r="F2350" i="16"/>
  <c r="E2370" i="16"/>
  <c r="F2382" i="16"/>
  <c r="F2458" i="16"/>
  <c r="D682"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66" i="16"/>
  <c r="E1470" i="16"/>
  <c r="E1474" i="16"/>
  <c r="F1566" i="16"/>
  <c r="F1582" i="16"/>
  <c r="F1594" i="16"/>
  <c r="E1598" i="16"/>
  <c r="E1602" i="16"/>
  <c r="F1694" i="16"/>
  <c r="F1722" i="16"/>
  <c r="E1730" i="16"/>
  <c r="F1822" i="16"/>
  <c r="F1838" i="16"/>
  <c r="F1850" i="16"/>
  <c r="E1854" i="16"/>
  <c r="F1950" i="16"/>
  <c r="F1966" i="16"/>
  <c r="F1978" i="16"/>
  <c r="E1982" i="16"/>
  <c r="E1986" i="16"/>
  <c r="F2138" i="16"/>
  <c r="E2206" i="16"/>
  <c r="F2286" i="16"/>
  <c r="E2306" i="16"/>
  <c r="F2318" i="16"/>
  <c r="F2394" i="16"/>
  <c r="E2462" i="16"/>
  <c r="F2475" i="16"/>
  <c r="E2494" i="16"/>
  <c r="E2327" i="16"/>
  <c r="F2327" i="16"/>
  <c r="F2323" i="16"/>
  <c r="D2319" i="16"/>
  <c r="D2315" i="16"/>
  <c r="E2315" i="16"/>
  <c r="E2303" i="16"/>
  <c r="F2299" i="16"/>
  <c r="D2295" i="16"/>
  <c r="D2291" i="16"/>
  <c r="E2291" i="16"/>
  <c r="E2287" i="16"/>
  <c r="F2287" i="16"/>
  <c r="F2275" i="16"/>
  <c r="D2271" i="16"/>
  <c r="D2267" i="16"/>
  <c r="E2267" i="16"/>
  <c r="E2263" i="16"/>
  <c r="F2263" i="16"/>
  <c r="F2259" i="16"/>
  <c r="D2255" i="16"/>
  <c r="D2251" i="16"/>
  <c r="E2251" i="16"/>
  <c r="D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D2107" i="16"/>
  <c r="E2107" i="16"/>
  <c r="F2107" i="16"/>
  <c r="D2103" i="16"/>
  <c r="E2103" i="16"/>
  <c r="F2103" i="16"/>
  <c r="D2099" i="16"/>
  <c r="E2099" i="16"/>
  <c r="F2099" i="16"/>
  <c r="D2095" i="16"/>
  <c r="E2095" i="16"/>
  <c r="F2095" i="16"/>
  <c r="E2091" i="16"/>
  <c r="E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D2039" i="16"/>
  <c r="E2031" i="16"/>
  <c r="D2031" i="16"/>
  <c r="E2027" i="16"/>
  <c r="F2027" i="16"/>
  <c r="E2023" i="16"/>
  <c r="D2023" i="16"/>
  <c r="E2019" i="16"/>
  <c r="F2019" i="16"/>
  <c r="E2015" i="16"/>
  <c r="D2015" i="16"/>
  <c r="E2011" i="16"/>
  <c r="F2011" i="16"/>
  <c r="D2007"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E1943" i="16"/>
  <c r="D1935"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1" i="16"/>
  <c r="D1847" i="16"/>
  <c r="E1847" i="16"/>
  <c r="D1839" i="16"/>
  <c r="E1835" i="16"/>
  <c r="D1827" i="16"/>
  <c r="E1827" i="16"/>
  <c r="F1827" i="16"/>
  <c r="F1823"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E1779" i="16"/>
  <c r="F1775"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E1667" i="16"/>
  <c r="F1663" i="16"/>
  <c r="E1655" i="16"/>
  <c r="D1647"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E1571" i="16"/>
  <c r="F1567" i="16"/>
  <c r="E1559" i="16"/>
  <c r="D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E1483" i="16"/>
  <c r="E1475" i="16"/>
  <c r="F1471"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E1387" i="16"/>
  <c r="E1379" i="16"/>
  <c r="F1375" i="16"/>
  <c r="E1367" i="16"/>
  <c r="D1367" i="16"/>
  <c r="E1363" i="16"/>
  <c r="F1363" i="16"/>
  <c r="E1359" i="16"/>
  <c r="D1359" i="16"/>
  <c r="E1355" i="16"/>
  <c r="F1355" i="16"/>
  <c r="E1351" i="16"/>
  <c r="D1351" i="16"/>
  <c r="E1347" i="16"/>
  <c r="F1347" i="16"/>
  <c r="E1343" i="16"/>
  <c r="D1343" i="16"/>
  <c r="F1339" i="16"/>
  <c r="E1331" i="16"/>
  <c r="F1331" i="16"/>
  <c r="E1327" i="16"/>
  <c r="D1327" i="16"/>
  <c r="E1323" i="16"/>
  <c r="F1323" i="16"/>
  <c r="E1319" i="16"/>
  <c r="D1319" i="16"/>
  <c r="E1315" i="16"/>
  <c r="F1315" i="16"/>
  <c r="E1311" i="16"/>
  <c r="D1311" i="16"/>
  <c r="E1307" i="16"/>
  <c r="F1307"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E983" i="16"/>
  <c r="D987" i="16"/>
  <c r="E999" i="16"/>
  <c r="D1003" i="16"/>
  <c r="E1015" i="16"/>
  <c r="D1019" i="16"/>
  <c r="E1047"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23" i="14"/>
  <c r="E395" i="14"/>
  <c r="E392" i="14"/>
  <c r="E371" i="14"/>
  <c r="E372" i="14"/>
  <c r="M196" i="12"/>
  <c r="M197" i="12"/>
  <c r="M198" i="12"/>
  <c r="M199" i="12"/>
  <c r="M200"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5" i="12"/>
  <c r="M3" i="12"/>
  <c r="E430" i="14"/>
  <c r="E429" i="14"/>
  <c r="E428" i="14"/>
  <c r="E427" i="14"/>
  <c r="E426" i="14"/>
  <c r="E425" i="14"/>
  <c r="E424" i="14"/>
  <c r="E422" i="14"/>
  <c r="E421" i="14"/>
  <c r="E420" i="14"/>
  <c r="E419" i="14"/>
  <c r="E418" i="14"/>
  <c r="E417" i="14"/>
  <c r="E416" i="14"/>
  <c r="E415" i="14"/>
  <c r="E413" i="14"/>
  <c r="E412" i="14"/>
  <c r="E411" i="14"/>
  <c r="E410" i="14"/>
  <c r="E409" i="14"/>
  <c r="E408" i="14"/>
  <c r="E407" i="14"/>
  <c r="E406" i="14"/>
  <c r="E405" i="14"/>
  <c r="E401" i="14"/>
  <c r="E400" i="14"/>
  <c r="E399" i="14"/>
  <c r="E398" i="14"/>
  <c r="E397" i="14"/>
  <c r="E396" i="14"/>
  <c r="E394" i="14"/>
  <c r="E393" i="14"/>
  <c r="E391" i="14"/>
  <c r="E390" i="14"/>
  <c r="E389" i="14"/>
  <c r="E388" i="14"/>
  <c r="E387" i="14"/>
  <c r="E386" i="14"/>
  <c r="E385" i="14"/>
  <c r="E384" i="14"/>
  <c r="E383" i="14"/>
  <c r="E382" i="14"/>
  <c r="E381" i="14"/>
  <c r="E380" i="14"/>
  <c r="E379" i="14"/>
  <c r="E378" i="14"/>
  <c r="E377" i="14"/>
  <c r="E376" i="14"/>
  <c r="E375" i="14"/>
  <c r="E374" i="14"/>
  <c r="E373" i="14"/>
  <c r="E370" i="14"/>
  <c r="E369" i="14"/>
  <c r="E368" i="14"/>
  <c r="E367" i="14"/>
  <c r="E366" i="14"/>
  <c r="E365" i="14"/>
  <c r="E364" i="14"/>
  <c r="E363" i="14"/>
  <c r="E362" i="14"/>
  <c r="E361" i="14"/>
  <c r="E360" i="14"/>
  <c r="E359" i="14"/>
  <c r="E358" i="14"/>
  <c r="E357" i="14"/>
  <c r="E356" i="14"/>
  <c r="E355" i="14"/>
  <c r="E354" i="14"/>
  <c r="E353" i="14"/>
  <c r="E352"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c r="B49" i="10"/>
  <c r="G49" i="10" s="1"/>
  <c r="B48" i="10"/>
  <c r="G48" i="10" s="1"/>
  <c r="B47" i="10"/>
  <c r="G47" i="10" s="1"/>
  <c r="B46" i="10"/>
  <c r="G46" i="10" s="1"/>
  <c r="B45" i="10"/>
  <c r="G45" i="10" s="1"/>
  <c r="B44" i="10"/>
  <c r="G44" i="10" s="1"/>
  <c r="B43" i="10"/>
  <c r="G43" i="10"/>
  <c r="B42" i="10"/>
  <c r="G42" i="10" s="1"/>
  <c r="H42" i="10" s="1"/>
  <c r="B41" i="10"/>
  <c r="G41" i="10" s="1"/>
  <c r="B40" i="10"/>
  <c r="G40" i="10" s="1"/>
  <c r="B39" i="10"/>
  <c r="G39" i="10" s="1"/>
  <c r="B38" i="10"/>
  <c r="G38" i="10" s="1"/>
  <c r="B37" i="10"/>
  <c r="G37" i="10"/>
  <c r="B36" i="10"/>
  <c r="G36" i="10" s="1"/>
  <c r="B34" i="10"/>
  <c r="G34" i="10" s="1"/>
  <c r="B33" i="10"/>
  <c r="G33" i="10" s="1"/>
  <c r="B32" i="10"/>
  <c r="G32" i="10" s="1"/>
  <c r="B31" i="10"/>
  <c r="G31" i="10" s="1"/>
  <c r="B29" i="10"/>
  <c r="G29" i="10" s="1"/>
  <c r="B28" i="10"/>
  <c r="G28" i="10" s="1"/>
  <c r="B27" i="10"/>
  <c r="G27" i="10" s="1"/>
  <c r="B26" i="10"/>
  <c r="G26" i="10" s="1"/>
  <c r="B24" i="10"/>
  <c r="G24" i="10" s="1"/>
  <c r="B23" i="10"/>
  <c r="G23" i="10" s="1"/>
  <c r="B22" i="10"/>
  <c r="G22" i="10" s="1"/>
  <c r="B21" i="10"/>
  <c r="G21" i="10" s="1"/>
  <c r="B19" i="10"/>
  <c r="G19" i="10" s="1"/>
  <c r="B18" i="10"/>
  <c r="G18" i="10" s="1"/>
  <c r="B17" i="10"/>
  <c r="G17" i="10" s="1"/>
  <c r="B16" i="10"/>
  <c r="G16" i="10" s="1"/>
  <c r="B14" i="10"/>
  <c r="B13" i="10"/>
  <c r="F48" i="10" s="1"/>
  <c r="B12" i="10"/>
  <c r="F22" i="10" s="1"/>
  <c r="B11" i="10"/>
  <c r="B9" i="10"/>
  <c r="G9" i="10" s="1"/>
  <c r="H9" i="10" s="1"/>
  <c r="B8" i="10"/>
  <c r="G8" i="10" s="1"/>
  <c r="H8" i="10" s="1"/>
  <c r="B7" i="10"/>
  <c r="G7" i="10" s="1"/>
  <c r="H7" i="10" s="1"/>
  <c r="B6" i="10"/>
  <c r="G6" i="10" s="1"/>
  <c r="B5" i="10"/>
  <c r="B4" i="10"/>
  <c r="G4" i="10" s="1"/>
  <c r="H4" i="10" s="1"/>
  <c r="C2" i="10"/>
  <c r="H10" i="10"/>
  <c r="F6" i="16"/>
  <c r="F32"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8" i="2" s="1"/>
  <c r="A2" i="13"/>
  <c r="B78" i="4"/>
  <c r="I58" i="4"/>
  <c r="H58" i="4"/>
  <c r="Q25" i="4"/>
  <c r="P25" i="4"/>
  <c r="Q24" i="4"/>
  <c r="P24" i="4"/>
  <c r="Q23" i="4"/>
  <c r="P23" i="4"/>
  <c r="Q22" i="4"/>
  <c r="Q26" i="4" s="1"/>
  <c r="P22" i="4"/>
  <c r="P12" i="4"/>
  <c r="D11" i="4" s="1"/>
  <c r="P11" i="4"/>
  <c r="P10" i="4"/>
  <c r="F3" i="4"/>
  <c r="A20"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83" i="16"/>
  <c r="E2395" i="16"/>
  <c r="E2407" i="16"/>
  <c r="E2419" i="16"/>
  <c r="D2451" i="16"/>
  <c r="E2463" i="16"/>
  <c r="D2475" i="16"/>
  <c r="E2487" i="16"/>
  <c r="D1271" i="16"/>
  <c r="E1275" i="16"/>
  <c r="E2219" i="16"/>
  <c r="E2247" i="16"/>
  <c r="E2283" i="16"/>
  <c r="E2311" i="16"/>
  <c r="F2407" i="16"/>
  <c r="D2335" i="16"/>
  <c r="F2351" i="16"/>
  <c r="E2383" i="16"/>
  <c r="F2395" i="16"/>
  <c r="F2419" i="16"/>
  <c r="E2451" i="16"/>
  <c r="F2463" i="16"/>
  <c r="F2487" i="16"/>
  <c r="D2499" i="16"/>
  <c r="E2483" i="16"/>
  <c r="D2483" i="16"/>
  <c r="F2479" i="16"/>
  <c r="E2479" i="16"/>
  <c r="F2471" i="16"/>
  <c r="E2471" i="16"/>
  <c r="D2471" i="16"/>
  <c r="E2459" i="16"/>
  <c r="D2459" i="16"/>
  <c r="F2455" i="16"/>
  <c r="E2455" i="16"/>
  <c r="E2443" i="16"/>
  <c r="D2443" i="16"/>
  <c r="E2431" i="16"/>
  <c r="D2431" i="16"/>
  <c r="F2427" i="16"/>
  <c r="E2427" i="16"/>
  <c r="E2415" i="16"/>
  <c r="D2415" i="16"/>
  <c r="F2411" i="16"/>
  <c r="E2411" i="16"/>
  <c r="F2403" i="16"/>
  <c r="E2403" i="16"/>
  <c r="E2391" i="16"/>
  <c r="D2391" i="16"/>
  <c r="F2387" i="16"/>
  <c r="E2387" i="16"/>
  <c r="F2375" i="16"/>
  <c r="E2363" i="16"/>
  <c r="D2363" i="16"/>
  <c r="F2359" i="16"/>
  <c r="E2359" i="16"/>
  <c r="F2347" i="16"/>
  <c r="E2347" i="16"/>
  <c r="D2347" i="16"/>
  <c r="E2339" i="16"/>
  <c r="D2339" i="16"/>
  <c r="E1299" i="16"/>
  <c r="F1291" i="16"/>
  <c r="D1283"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E1051" i="16"/>
  <c r="D1043" i="16"/>
  <c r="E1039" i="16"/>
  <c r="F1027" i="16"/>
  <c r="E1027" i="16"/>
  <c r="F1023" i="16"/>
  <c r="D1023" i="16"/>
  <c r="F1011" i="16"/>
  <c r="D1011" i="16"/>
  <c r="F1007" i="16"/>
  <c r="D1007" i="16"/>
  <c r="F999" i="16"/>
  <c r="D999" i="16"/>
  <c r="F995" i="16"/>
  <c r="D995" i="16"/>
  <c r="E995" i="16"/>
  <c r="F991" i="16"/>
  <c r="D991" i="16"/>
  <c r="E991" i="16"/>
  <c r="F987" i="16"/>
  <c r="E987" i="16"/>
  <c r="F983" i="16"/>
  <c r="D983" i="16"/>
  <c r="D979" i="16"/>
  <c r="D967"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E779" i="16"/>
  <c r="E771" i="16"/>
  <c r="E763" i="16"/>
  <c r="D755"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F627" i="16"/>
  <c r="E619" i="16"/>
  <c r="F619" i="16"/>
  <c r="D615" i="16"/>
  <c r="E615" i="16"/>
  <c r="E611" i="16"/>
  <c r="F611" i="16"/>
  <c r="D607" i="16"/>
  <c r="E607" i="16"/>
  <c r="E603" i="16"/>
  <c r="F603" i="16"/>
  <c r="D599" i="16"/>
  <c r="E599" i="16"/>
  <c r="F595" i="16"/>
  <c r="E587" i="16"/>
  <c r="F587" i="16"/>
  <c r="D583" i="16"/>
  <c r="E583" i="16"/>
  <c r="E579" i="16"/>
  <c r="F579" i="16"/>
  <c r="D575" i="16"/>
  <c r="E575" i="16"/>
  <c r="E571" i="16"/>
  <c r="F571" i="16"/>
  <c r="D567" i="16"/>
  <c r="E567" i="16"/>
  <c r="F563" i="16"/>
  <c r="E555" i="16"/>
  <c r="F555" i="16"/>
  <c r="D551" i="16"/>
  <c r="E551" i="16"/>
  <c r="E547" i="16"/>
  <c r="F547" i="16"/>
  <c r="D543" i="16"/>
  <c r="E543" i="16"/>
  <c r="E539" i="16"/>
  <c r="F539" i="16"/>
  <c r="D535" i="16"/>
  <c r="E535" i="16"/>
  <c r="F531" i="16"/>
  <c r="E523" i="16"/>
  <c r="F523" i="16"/>
  <c r="D519" i="16"/>
  <c r="E519" i="16"/>
  <c r="E515" i="16"/>
  <c r="F515" i="16"/>
  <c r="D511" i="16"/>
  <c r="E511" i="16"/>
  <c r="E507" i="16"/>
  <c r="F507" i="16"/>
  <c r="D503" i="16"/>
  <c r="E503" i="16"/>
  <c r="F499" i="16"/>
  <c r="E491" i="16"/>
  <c r="F491" i="16"/>
  <c r="D487" i="16"/>
  <c r="E487" i="16"/>
  <c r="E483" i="16"/>
  <c r="F483" i="16"/>
  <c r="D479" i="16"/>
  <c r="E479" i="16"/>
  <c r="E475" i="16"/>
  <c r="F475" i="16"/>
  <c r="D471" i="16"/>
  <c r="E471" i="16"/>
  <c r="F467" i="16"/>
  <c r="E459" i="16"/>
  <c r="F459" i="16"/>
  <c r="D455" i="16"/>
  <c r="E455" i="16"/>
  <c r="E451" i="16"/>
  <c r="F451" i="16"/>
  <c r="D447" i="16"/>
  <c r="E447" i="16"/>
  <c r="E443" i="16"/>
  <c r="F443" i="16"/>
  <c r="D439" i="16"/>
  <c r="E439" i="16"/>
  <c r="F435" i="16"/>
  <c r="E427" i="16"/>
  <c r="F427" i="16"/>
  <c r="D423" i="16"/>
  <c r="E423" i="16"/>
  <c r="E419" i="16"/>
  <c r="F419" i="16"/>
  <c r="D415" i="16"/>
  <c r="E415" i="16"/>
  <c r="E411" i="16"/>
  <c r="F411" i="16"/>
  <c r="D407" i="16"/>
  <c r="E407" i="16"/>
  <c r="F403" i="16"/>
  <c r="E395" i="16"/>
  <c r="F395" i="16"/>
  <c r="D391" i="16"/>
  <c r="E391" i="16"/>
  <c r="E387" i="16"/>
  <c r="F387" i="16"/>
  <c r="D383" i="16"/>
  <c r="E383" i="16"/>
  <c r="E379" i="16"/>
  <c r="F379" i="16"/>
  <c r="D375" i="16"/>
  <c r="E375" i="16"/>
  <c r="F371" i="16"/>
  <c r="E363" i="16"/>
  <c r="F363" i="16"/>
  <c r="D359" i="16"/>
  <c r="E359" i="16"/>
  <c r="E355" i="16"/>
  <c r="F355" i="16"/>
  <c r="D351" i="16"/>
  <c r="E351" i="16"/>
  <c r="E347" i="16"/>
  <c r="F347" i="16"/>
  <c r="D343" i="16"/>
  <c r="E343" i="16"/>
  <c r="F339" i="16"/>
  <c r="E331" i="16"/>
  <c r="F331" i="16"/>
  <c r="D327" i="16"/>
  <c r="E327" i="16"/>
  <c r="E323" i="16"/>
  <c r="F323" i="16"/>
  <c r="D319" i="16"/>
  <c r="E319" i="16"/>
  <c r="F315" i="16"/>
  <c r="D315" i="16"/>
  <c r="E311" i="16"/>
  <c r="F311" i="16"/>
  <c r="E307" i="16"/>
  <c r="F299" i="16"/>
  <c r="D299" i="16"/>
  <c r="E295" i="16"/>
  <c r="F295" i="16"/>
  <c r="D291" i="16"/>
  <c r="E291" i="16"/>
  <c r="F291" i="16"/>
  <c r="D287" i="16"/>
  <c r="E287" i="16"/>
  <c r="F283" i="16"/>
  <c r="D283" i="16"/>
  <c r="E279" i="16"/>
  <c r="F279" i="16"/>
  <c r="D271" i="16"/>
  <c r="F267" i="16"/>
  <c r="D267" i="16"/>
  <c r="E263" i="16"/>
  <c r="F263" i="16"/>
  <c r="D259" i="16"/>
  <c r="E259" i="16"/>
  <c r="F259" i="16"/>
  <c r="D255" i="16"/>
  <c r="E255" i="16"/>
  <c r="F251" i="16"/>
  <c r="D251" i="16"/>
  <c r="E247" i="16"/>
  <c r="F247" i="16"/>
  <c r="E243" i="16"/>
  <c r="F235" i="16"/>
  <c r="D235" i="16"/>
  <c r="E231" i="16"/>
  <c r="F231" i="16"/>
  <c r="D227" i="16"/>
  <c r="E227" i="16"/>
  <c r="F227" i="16"/>
  <c r="D223" i="16"/>
  <c r="E223" i="16"/>
  <c r="F219" i="16"/>
  <c r="D219" i="16"/>
  <c r="E215" i="16"/>
  <c r="F215" i="16"/>
  <c r="D207" i="16"/>
  <c r="F203" i="16"/>
  <c r="D203" i="16"/>
  <c r="E199" i="16"/>
  <c r="F199" i="16"/>
  <c r="D195" i="16"/>
  <c r="E195" i="16"/>
  <c r="F195" i="16"/>
  <c r="D191" i="16"/>
  <c r="E191" i="16"/>
  <c r="F187" i="16"/>
  <c r="D187" i="16"/>
  <c r="E183" i="16"/>
  <c r="F183" i="16"/>
  <c r="E179" i="16"/>
  <c r="F171" i="16"/>
  <c r="D171" i="16"/>
  <c r="E167" i="16"/>
  <c r="F167" i="16"/>
  <c r="D163" i="16"/>
  <c r="E163" i="16"/>
  <c r="F163" i="16"/>
  <c r="D159" i="16"/>
  <c r="E159" i="16"/>
  <c r="F155" i="16"/>
  <c r="D155" i="16"/>
  <c r="E151" i="16"/>
  <c r="F151" i="16"/>
  <c r="D143" i="16"/>
  <c r="F139" i="16"/>
  <c r="D139" i="16"/>
  <c r="E135" i="16"/>
  <c r="F135" i="16"/>
  <c r="D131" i="16"/>
  <c r="E131" i="16"/>
  <c r="F131" i="16"/>
  <c r="D127" i="16"/>
  <c r="E127" i="16"/>
  <c r="F123" i="16"/>
  <c r="D123" i="16"/>
  <c r="E119" i="16"/>
  <c r="F119" i="16"/>
  <c r="E115" i="16"/>
  <c r="F107" i="16"/>
  <c r="D107" i="16"/>
  <c r="E103" i="16"/>
  <c r="F103" i="16"/>
  <c r="D99" i="16"/>
  <c r="E99" i="16"/>
  <c r="F99" i="16"/>
  <c r="D95" i="16"/>
  <c r="E95" i="16"/>
  <c r="F91" i="16"/>
  <c r="D91" i="16"/>
  <c r="E87" i="16"/>
  <c r="F87" i="16"/>
  <c r="D79" i="16"/>
  <c r="F75" i="16"/>
  <c r="D75" i="16"/>
  <c r="E71" i="16"/>
  <c r="F71" i="16"/>
  <c r="D67" i="16"/>
  <c r="E67" i="16"/>
  <c r="F67" i="16"/>
  <c r="D63" i="16"/>
  <c r="E63" i="16"/>
  <c r="F59" i="16"/>
  <c r="D59" i="16"/>
  <c r="E55" i="16"/>
  <c r="F55" i="16"/>
  <c r="E51" i="16"/>
  <c r="F43" i="16"/>
  <c r="D43" i="16"/>
  <c r="E39" i="16"/>
  <c r="F39" i="16"/>
  <c r="D35" i="16"/>
  <c r="E35" i="16"/>
  <c r="F35" i="16"/>
  <c r="D31" i="16"/>
  <c r="E31" i="16"/>
  <c r="F27" i="16"/>
  <c r="D27" i="16"/>
  <c r="E23" i="16"/>
  <c r="F23" i="16"/>
  <c r="D15"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D2453" i="16"/>
  <c r="F2461" i="16"/>
  <c r="D2472" i="16"/>
  <c r="D2353" i="16"/>
  <c r="D2361" i="16"/>
  <c r="F2409" i="16"/>
  <c r="E2417" i="16"/>
  <c r="F2429" i="16"/>
  <c r="D2461" i="16"/>
  <c r="F2469" i="16"/>
  <c r="E2501" i="16"/>
  <c r="E2308" i="16"/>
  <c r="D2312" i="16"/>
  <c r="D2316" i="16"/>
  <c r="D2320" i="16"/>
  <c r="D2324" i="16"/>
  <c r="D2328" i="16"/>
  <c r="D2333" i="16"/>
  <c r="F2344" i="16"/>
  <c r="D2369" i="16"/>
  <c r="E2376" i="16"/>
  <c r="E2380" i="16"/>
  <c r="E2384" i="16"/>
  <c r="E2388" i="16"/>
  <c r="E2392" i="16"/>
  <c r="E2396" i="16"/>
  <c r="D2400" i="16"/>
  <c r="F2401" i="16"/>
  <c r="D2405" i="16"/>
  <c r="F2416" i="16"/>
  <c r="E2425" i="16"/>
  <c r="D2429" i="16"/>
  <c r="D2440" i="16"/>
  <c r="D2445" i="16"/>
  <c r="E2449" i="16"/>
  <c r="F2453" i="16"/>
  <c r="D2480" i="16"/>
  <c r="D2504" i="16"/>
  <c r="F2369" i="16"/>
  <c r="F2405" i="16"/>
  <c r="D2409" i="16"/>
  <c r="D2424" i="16"/>
  <c r="F2445" i="16"/>
  <c r="D2469" i="16"/>
  <c r="F2492" i="16"/>
  <c r="F2504" i="16"/>
  <c r="E2492" i="16"/>
  <c r="E2500" i="16"/>
  <c r="F2500" i="16"/>
  <c r="D2496" i="16"/>
  <c r="E2496" i="16"/>
  <c r="F2108" i="16"/>
  <c r="D2108" i="16"/>
  <c r="D2104" i="16"/>
  <c r="F2104" i="16"/>
  <c r="F2100" i="16"/>
  <c r="D2100" i="16"/>
  <c r="D2096" i="16"/>
  <c r="F2096" i="16"/>
  <c r="F2092" i="16"/>
  <c r="D2092" i="16"/>
  <c r="D2084" i="16"/>
  <c r="F2084" i="16"/>
  <c r="D2073" i="16"/>
  <c r="F2073" i="16"/>
  <c r="F2069" i="16"/>
  <c r="D2069" i="16"/>
  <c r="D2065" i="16"/>
  <c r="F2065" i="16"/>
  <c r="F2061" i="16"/>
  <c r="D2061" i="16"/>
  <c r="D2057" i="16"/>
  <c r="F2057" i="16"/>
  <c r="F2049" i="16"/>
  <c r="D2049" i="16"/>
  <c r="F2037" i="16"/>
  <c r="D2029" i="16"/>
  <c r="F2029" i="16"/>
  <c r="F2025" i="16"/>
  <c r="D2025" i="16"/>
  <c r="D2017" i="16"/>
  <c r="F2017" i="16"/>
  <c r="F1997" i="16"/>
  <c r="D1997" i="16"/>
  <c r="D1993" i="16"/>
  <c r="F1993" i="16"/>
  <c r="D51" i="4"/>
  <c r="B8" i="4"/>
  <c r="A4" i="10" s="1"/>
  <c r="C14" i="3"/>
  <c r="A45" i="2"/>
  <c r="C5" i="11"/>
  <c r="A14" i="2"/>
  <c r="A3" i="2"/>
  <c r="F21" i="10"/>
  <c r="F36" i="10"/>
  <c r="F26" i="10"/>
  <c r="H26" i="10" s="1"/>
  <c r="F23" i="10"/>
  <c r="G11" i="10"/>
  <c r="H11" i="10" s="1"/>
  <c r="F16" i="10"/>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53" i="16"/>
  <c r="D2153" i="16"/>
  <c r="F2141" i="16"/>
  <c r="D2141" i="16"/>
  <c r="D2137" i="16"/>
  <c r="F2137" i="16"/>
  <c r="F2133" i="16"/>
  <c r="D2133" i="16"/>
  <c r="D2129" i="16"/>
  <c r="F2129" i="16"/>
  <c r="F2125" i="16"/>
  <c r="D2125" i="16"/>
  <c r="D2121" i="16"/>
  <c r="F2121" i="16"/>
  <c r="D1864" i="16"/>
  <c r="F1845" i="16"/>
  <c r="D1845" i="16"/>
  <c r="D1841" i="16"/>
  <c r="F27" i="10"/>
  <c r="H27" i="10" s="1"/>
  <c r="D2364" i="16"/>
  <c r="F2364" i="16"/>
  <c r="D2356" i="16"/>
  <c r="F2352" i="16"/>
  <c r="D2352" i="16"/>
  <c r="D2348" i="16"/>
  <c r="F2348" i="16"/>
  <c r="F2340" i="16"/>
  <c r="D2340" i="16"/>
  <c r="D2336" i="16"/>
  <c r="F2336" i="16"/>
  <c r="F2329" i="16"/>
  <c r="D2329" i="16"/>
  <c r="D2325" i="16"/>
  <c r="F2325" i="16"/>
  <c r="F2321" i="16"/>
  <c r="D2321" i="16"/>
  <c r="F2313" i="16"/>
  <c r="D2313" i="16"/>
  <c r="D2281" i="16"/>
  <c r="D2253" i="16"/>
  <c r="F2253" i="16"/>
  <c r="F2249" i="16"/>
  <c r="D2249" i="16"/>
  <c r="F2237" i="16"/>
  <c r="D2237" i="16"/>
  <c r="D2233" i="16"/>
  <c r="F2233" i="16"/>
  <c r="F2229" i="16"/>
  <c r="D2229" i="16"/>
  <c r="D2225" i="16"/>
  <c r="F2225" i="16"/>
  <c r="F2217" i="16"/>
  <c r="D2217" i="16"/>
  <c r="F1912"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1980" i="16"/>
  <c r="D1980" i="16"/>
  <c r="D1972" i="16"/>
  <c r="F1972" i="16"/>
  <c r="F1968" i="16"/>
  <c r="D1968" i="16"/>
  <c r="D1964" i="16"/>
  <c r="F1964" i="16"/>
  <c r="F1956" i="16"/>
  <c r="D1956" i="16"/>
  <c r="D1941" i="16"/>
  <c r="D1929" i="16"/>
  <c r="D58" i="4"/>
  <c r="B28" i="4"/>
  <c r="A16" i="10" s="1"/>
  <c r="G51" i="4"/>
  <c r="B59" i="4"/>
  <c r="A40" i="10" s="1"/>
  <c r="B9" i="4"/>
  <c r="A5" i="10" s="1"/>
  <c r="A48" i="2"/>
  <c r="B13" i="3"/>
  <c r="B6" i="3"/>
  <c r="B20" i="4"/>
  <c r="B3" i="3"/>
  <c r="C3" i="10"/>
  <c r="A28" i="2"/>
  <c r="A12" i="2"/>
  <c r="L4" i="16"/>
  <c r="F17" i="10"/>
  <c r="H17" i="10" s="1"/>
  <c r="G45" i="4"/>
  <c r="C6" i="3"/>
  <c r="D33" i="4"/>
  <c r="C19" i="3"/>
  <c r="B24" i="4"/>
  <c r="A13" i="10" s="1"/>
  <c r="C23" i="3"/>
  <c r="C12" i="3"/>
  <c r="C11" i="3"/>
  <c r="B63" i="4"/>
  <c r="A42" i="10" s="1"/>
  <c r="B30" i="4"/>
  <c r="A18" i="10" s="1"/>
  <c r="B49" i="4"/>
  <c r="A34" i="10" s="1"/>
  <c r="B73" i="4"/>
  <c r="A47" i="10" s="1"/>
  <c r="B34" i="4"/>
  <c r="A21" i="10" s="1"/>
  <c r="B52" i="4"/>
  <c r="A36" i="10" s="1"/>
  <c r="C7" i="3"/>
  <c r="B2" i="12"/>
  <c r="A2" i="12"/>
  <c r="C5" i="3"/>
  <c r="B5" i="3"/>
  <c r="B2" i="3"/>
  <c r="C16" i="3"/>
  <c r="D1" i="10"/>
  <c r="B69" i="4"/>
  <c r="A45" i="10" s="1"/>
  <c r="C4" i="16"/>
  <c r="B9" i="3"/>
  <c r="B4" i="3"/>
  <c r="B15" i="3"/>
  <c r="D2" i="12"/>
  <c r="B2" i="16"/>
  <c r="B21" i="3"/>
  <c r="B46" i="4"/>
  <c r="A31" i="10" s="1"/>
  <c r="A63" i="2"/>
  <c r="E2" i="12"/>
  <c r="B27" i="4"/>
  <c r="A15" i="10" s="1"/>
  <c r="I2" i="16"/>
  <c r="F2400" i="16"/>
  <c r="F2417" i="16"/>
  <c r="E2292" i="16"/>
  <c r="I4" i="16"/>
  <c r="G14" i="10"/>
  <c r="H14" i="10" s="1"/>
  <c r="F42" i="10"/>
  <c r="A56" i="2"/>
  <c r="A49" i="2"/>
  <c r="A4" i="2"/>
  <c r="A2" i="2"/>
  <c r="F2257" i="16"/>
  <c r="E2264" i="16"/>
  <c r="D2276" i="16"/>
  <c r="F2300" i="16"/>
  <c r="F2337" i="16"/>
  <c r="E2357" i="16"/>
  <c r="D2396" i="16"/>
  <c r="D2416" i="16"/>
  <c r="D2473" i="16"/>
  <c r="E2440" i="16"/>
  <c r="D2280" i="16"/>
  <c r="D2428" i="16"/>
  <c r="F2477" i="16"/>
  <c r="F2332" i="16"/>
  <c r="E2372" i="16"/>
  <c r="D2372" i="16"/>
  <c r="F2368" i="16"/>
  <c r="D2288" i="16"/>
  <c r="F2376" i="16"/>
  <c r="E2044" i="16"/>
  <c r="F2053" i="16"/>
  <c r="D2081" i="16"/>
  <c r="F2088" i="16"/>
  <c r="F2149" i="16"/>
  <c r="E2173" i="16"/>
  <c r="D2192" i="16"/>
  <c r="F2200" i="16"/>
  <c r="F2208" i="16"/>
  <c r="D2216" i="16"/>
  <c r="E2236" i="16"/>
  <c r="D2248" i="16"/>
  <c r="F2265" i="16"/>
  <c r="E2365" i="16"/>
  <c r="F2392" i="16"/>
  <c r="F2304" i="16"/>
  <c r="D1989" i="16"/>
  <c r="F2032" i="16"/>
  <c r="D2044" i="16"/>
  <c r="D2053" i="16"/>
  <c r="D2088" i="16"/>
  <c r="F2116" i="16"/>
  <c r="D2149" i="16"/>
  <c r="D2169" i="16"/>
  <c r="D2173" i="16"/>
  <c r="D2236" i="16"/>
  <c r="E2256" i="16"/>
  <c r="F2297" i="16"/>
  <c r="D2304" i="16"/>
  <c r="D2349" i="16"/>
  <c r="D2365" i="16"/>
  <c r="D2412" i="16"/>
  <c r="F2428" i="16"/>
  <c r="F2444" i="16"/>
  <c r="F2457" i="16"/>
  <c r="F2408" i="16"/>
  <c r="F2388" i="16"/>
  <c r="D2368" i="16"/>
  <c r="F2357" i="16"/>
  <c r="F31" i="10"/>
  <c r="D1960" i="16"/>
  <c r="D2041" i="16"/>
  <c r="D2272" i="16"/>
  <c r="F2316" i="16"/>
  <c r="F2328" i="16"/>
  <c r="D2344" i="16"/>
  <c r="F2497" i="16"/>
  <c r="F2404" i="16"/>
  <c r="D2260" i="16"/>
  <c r="F2269" i="16"/>
  <c r="D2285" i="16"/>
  <c r="F2289" i="16"/>
  <c r="F2301" i="16"/>
  <c r="F2312" i="16"/>
  <c r="F2324" i="16"/>
  <c r="D2337" i="16"/>
  <c r="E2353" i="16"/>
  <c r="E2404" i="16"/>
  <c r="A51" i="10"/>
  <c r="B51" i="10"/>
  <c r="F24" i="10"/>
  <c r="H24" i="10" s="1"/>
  <c r="F2341" i="16"/>
  <c r="H48" i="10" l="1"/>
  <c r="C42" i="10"/>
  <c r="D42" i="10"/>
  <c r="H32" i="10"/>
  <c r="H23" i="10"/>
  <c r="F49" i="10"/>
  <c r="H49" i="10" s="1"/>
  <c r="F46" i="10"/>
  <c r="H46" i="10" s="1"/>
  <c r="D17" i="10"/>
  <c r="C17" i="10"/>
  <c r="C27" i="10"/>
  <c r="D27" i="10"/>
  <c r="F37" i="10"/>
  <c r="H37" i="10" s="1"/>
  <c r="C37" i="10" s="1"/>
  <c r="G12" i="10"/>
  <c r="H12" i="10" s="1"/>
  <c r="C11" i="10"/>
  <c r="D11" i="10"/>
  <c r="P26" i="4"/>
  <c r="F6" i="10"/>
  <c r="F50" i="10"/>
  <c r="H50" i="10" s="1"/>
  <c r="F19" i="10"/>
  <c r="H19" i="10" s="1"/>
  <c r="D19" i="10" s="1"/>
  <c r="F34" i="10"/>
  <c r="H34" i="10" s="1"/>
  <c r="F29" i="10"/>
  <c r="H29" i="10"/>
  <c r="D29" i="10" s="1"/>
  <c r="F2503" i="16"/>
  <c r="E2503" i="16"/>
  <c r="F2499" i="16"/>
  <c r="E2499" i="16"/>
  <c r="D2495" i="16"/>
  <c r="F2495" i="16"/>
  <c r="E2490" i="16"/>
  <c r="D2490" i="16"/>
  <c r="E2488" i="16"/>
  <c r="F2488" i="16"/>
  <c r="D2486" i="16"/>
  <c r="F2486" i="16"/>
  <c r="F2484" i="16"/>
  <c r="D2484" i="16"/>
  <c r="E2484" i="16"/>
  <c r="D2482" i="16"/>
  <c r="F2482" i="16"/>
  <c r="E2480" i="16"/>
  <c r="F2480" i="16"/>
  <c r="F2478" i="16"/>
  <c r="E2478" i="16"/>
  <c r="D2476" i="16"/>
  <c r="E2476" i="16"/>
  <c r="F2476" i="16"/>
  <c r="D2474" i="16"/>
  <c r="F2474" i="16"/>
  <c r="E2468" i="16"/>
  <c r="F2468" i="16"/>
  <c r="D2439" i="16"/>
  <c r="E2439" i="16"/>
  <c r="D2437" i="16"/>
  <c r="F2437" i="16"/>
  <c r="D2435" i="16"/>
  <c r="F2435" i="16"/>
  <c r="D2426" i="16"/>
  <c r="F2426" i="16"/>
  <c r="E2424" i="16"/>
  <c r="F2424" i="16"/>
  <c r="D2422" i="16"/>
  <c r="F2422" i="16"/>
  <c r="E2420" i="16"/>
  <c r="F2420" i="16"/>
  <c r="F2414" i="16"/>
  <c r="E2414" i="16"/>
  <c r="D2410" i="16"/>
  <c r="F2410" i="16"/>
  <c r="E2381" i="16"/>
  <c r="F2381" i="16"/>
  <c r="D2379" i="16"/>
  <c r="F2379" i="16"/>
  <c r="E2377" i="16"/>
  <c r="D2377" i="16"/>
  <c r="F2371" i="16"/>
  <c r="D2371" i="16"/>
  <c r="D2362" i="16"/>
  <c r="F2362" i="16"/>
  <c r="E2360" i="16"/>
  <c r="D2360" i="16"/>
  <c r="D2358" i="16"/>
  <c r="F2358" i="16"/>
  <c r="E2356" i="16"/>
  <c r="F2356" i="16"/>
  <c r="E2317" i="16"/>
  <c r="F2317" i="16"/>
  <c r="F2307" i="16"/>
  <c r="E2307" i="16"/>
  <c r="E2305" i="16"/>
  <c r="F2305" i="16"/>
  <c r="D2305" i="16"/>
  <c r="D2303" i="16"/>
  <c r="F2303" i="16"/>
  <c r="D2298" i="16"/>
  <c r="F2298" i="16"/>
  <c r="E2296" i="16"/>
  <c r="F2296" i="16"/>
  <c r="D2296" i="16"/>
  <c r="D2294" i="16"/>
  <c r="F2294" i="16"/>
  <c r="D2292" i="16"/>
  <c r="F2292" i="16"/>
  <c r="E2281" i="16"/>
  <c r="F2281" i="16"/>
  <c r="F2279" i="16"/>
  <c r="E2279" i="16"/>
  <c r="E2277" i="16"/>
  <c r="F2277" i="16"/>
  <c r="E2268" i="16"/>
  <c r="D2268" i="16"/>
  <c r="D2264" i="16"/>
  <c r="F2264" i="16"/>
  <c r="E2245" i="16"/>
  <c r="D2245" i="16"/>
  <c r="F2243" i="16"/>
  <c r="E2243" i="16"/>
  <c r="E2241" i="16"/>
  <c r="F2241" i="16"/>
  <c r="D2234" i="16"/>
  <c r="F2234" i="16"/>
  <c r="D2230" i="16"/>
  <c r="F2230" i="16"/>
  <c r="E2228" i="16"/>
  <c r="F2228" i="16"/>
  <c r="D2228" i="16"/>
  <c r="E2224" i="16"/>
  <c r="F2224" i="16"/>
  <c r="F2222" i="16"/>
  <c r="E2222" i="16"/>
  <c r="E2220" i="16"/>
  <c r="D2220" i="16"/>
  <c r="F2220" i="16"/>
  <c r="E2209" i="16"/>
  <c r="F2209" i="16"/>
  <c r="D2209" i="16"/>
  <c r="D2207" i="16"/>
  <c r="F2207" i="16"/>
  <c r="E2205" i="16"/>
  <c r="F2205" i="16"/>
  <c r="D2202" i="16"/>
  <c r="F2202" i="16"/>
  <c r="E2200" i="16"/>
  <c r="D2200" i="16"/>
  <c r="D2198" i="16"/>
  <c r="F2198" i="16"/>
  <c r="D2167" i="16"/>
  <c r="E2167" i="16"/>
  <c r="F2165" i="16"/>
  <c r="D2165" i="16"/>
  <c r="E2160" i="16"/>
  <c r="F2160" i="16"/>
  <c r="F2158" i="16"/>
  <c r="E2158" i="16"/>
  <c r="F2156" i="16"/>
  <c r="D2156" i="16"/>
  <c r="E2156" i="16"/>
  <c r="E2117" i="16"/>
  <c r="D2117" i="16"/>
  <c r="F2117" i="16"/>
  <c r="F2091" i="16"/>
  <c r="D2091" i="16"/>
  <c r="E2089" i="16"/>
  <c r="D2089" i="16"/>
  <c r="F2087" i="16"/>
  <c r="D2087" i="16"/>
  <c r="E2085" i="16"/>
  <c r="F2085" i="16"/>
  <c r="D2083" i="16"/>
  <c r="F2083" i="16"/>
  <c r="E2080" i="16"/>
  <c r="D2080" i="16"/>
  <c r="F2076" i="16"/>
  <c r="D2076" i="16"/>
  <c r="E2076" i="16"/>
  <c r="E2072" i="16"/>
  <c r="D2072" i="16"/>
  <c r="D2070" i="16"/>
  <c r="F2070" i="16"/>
  <c r="E2068" i="16"/>
  <c r="F2068" i="16"/>
  <c r="D2066" i="16"/>
  <c r="E2066" i="16"/>
  <c r="E2064" i="16"/>
  <c r="D2064" i="16"/>
  <c r="E2062" i="16"/>
  <c r="F2062" i="16"/>
  <c r="E2060" i="16"/>
  <c r="F2060" i="16"/>
  <c r="E2056" i="16"/>
  <c r="D2056" i="16"/>
  <c r="F2039" i="16"/>
  <c r="E2039" i="16"/>
  <c r="E2037" i="16"/>
  <c r="D2037" i="16"/>
  <c r="D2035" i="16"/>
  <c r="E2035" i="16"/>
  <c r="D2030" i="16"/>
  <c r="E2030" i="16"/>
  <c r="E2028" i="16"/>
  <c r="F2028" i="16"/>
  <c r="D2028" i="16"/>
  <c r="E2024" i="16"/>
  <c r="D2024" i="16"/>
  <c r="F2024" i="16"/>
  <c r="F2007" i="16"/>
  <c r="E2007" i="16"/>
  <c r="E2005" i="16"/>
  <c r="F2005" i="16"/>
  <c r="D2003" i="16"/>
  <c r="E2003" i="16"/>
  <c r="E2001" i="16"/>
  <c r="D2001" i="16"/>
  <c r="D1998" i="16"/>
  <c r="E1998" i="16"/>
  <c r="E1996" i="16"/>
  <c r="F1996" i="16"/>
  <c r="D1996" i="16"/>
  <c r="E1992" i="16"/>
  <c r="D1992" i="16"/>
  <c r="F1992" i="16"/>
  <c r="F1943" i="16"/>
  <c r="D1943" i="16"/>
  <c r="E1941" i="16"/>
  <c r="F1941" i="16"/>
  <c r="D1939" i="16"/>
  <c r="F1939" i="16"/>
  <c r="E1937" i="16"/>
  <c r="D1937" i="16"/>
  <c r="E1933" i="16"/>
  <c r="D1933" i="16"/>
  <c r="F1933" i="16"/>
  <c r="F1931" i="16"/>
  <c r="D1931" i="16"/>
  <c r="E1929" i="16"/>
  <c r="F1929" i="16"/>
  <c r="E1924" i="16"/>
  <c r="D1924" i="16"/>
  <c r="F1924" i="16"/>
  <c r="D1918" i="16"/>
  <c r="F1918" i="16"/>
  <c r="E1918" i="16"/>
  <c r="E1916" i="16"/>
  <c r="D1916" i="16"/>
  <c r="F1916" i="16"/>
  <c r="E1912" i="16"/>
  <c r="D1912" i="16"/>
  <c r="E1908" i="16"/>
  <c r="F1908" i="16"/>
  <c r="D1906" i="16"/>
  <c r="E1906" i="16"/>
  <c r="E1904" i="16"/>
  <c r="D1904" i="16"/>
  <c r="E1901" i="16"/>
  <c r="D1901" i="16"/>
  <c r="E1896" i="16"/>
  <c r="F1896" i="16"/>
  <c r="D1886" i="16"/>
  <c r="F1886" i="16"/>
  <c r="E1886" i="16"/>
  <c r="E1884" i="16"/>
  <c r="D1884" i="16"/>
  <c r="E1880" i="16"/>
  <c r="D1880" i="16"/>
  <c r="E1876" i="16"/>
  <c r="F1876" i="16"/>
  <c r="D1876" i="16"/>
  <c r="D1874" i="16"/>
  <c r="E1874" i="16"/>
  <c r="E1872" i="16"/>
  <c r="D1872" i="16"/>
  <c r="F1872" i="16"/>
  <c r="E1870" i="16"/>
  <c r="F1870" i="16"/>
  <c r="E1860" i="16"/>
  <c r="D1860" i="16"/>
  <c r="D1858" i="16"/>
  <c r="E1858" i="16"/>
  <c r="E1853" i="16"/>
  <c r="F1853" i="16"/>
  <c r="F1851" i="16"/>
  <c r="D1851" i="16"/>
  <c r="E1849" i="16"/>
  <c r="D1849" i="16"/>
  <c r="D1846" i="16"/>
  <c r="F1846" i="16"/>
  <c r="D1843" i="16"/>
  <c r="F1843" i="16"/>
  <c r="E1841" i="16"/>
  <c r="F1841" i="16"/>
  <c r="E1837" i="16"/>
  <c r="D1837" i="16"/>
  <c r="F1835" i="16"/>
  <c r="D1835" i="16"/>
  <c r="E1833" i="16"/>
  <c r="D1833" i="16"/>
  <c r="F1833" i="16"/>
  <c r="F1831" i="16"/>
  <c r="D1831" i="16"/>
  <c r="E1828" i="16"/>
  <c r="F1828" i="16"/>
  <c r="E1826" i="16"/>
  <c r="D1826" i="16"/>
  <c r="E1821" i="16"/>
  <c r="F1821" i="16"/>
  <c r="D1821" i="16"/>
  <c r="F1819" i="16"/>
  <c r="D1819" i="16"/>
  <c r="F1817" i="16"/>
  <c r="D1817" i="16"/>
  <c r="E1817" i="16"/>
  <c r="E1794" i="16"/>
  <c r="D1794" i="16"/>
  <c r="F1792" i="16"/>
  <c r="E1792" i="16"/>
  <c r="D1792" i="16"/>
  <c r="D1790" i="16"/>
  <c r="F1790" i="16"/>
  <c r="D1782" i="16"/>
  <c r="F1782" i="16"/>
  <c r="D1779" i="16"/>
  <c r="F1779" i="16"/>
  <c r="F1773" i="16"/>
  <c r="D1773" i="16"/>
  <c r="E1773" i="16"/>
  <c r="F1771" i="16"/>
  <c r="D1771" i="16"/>
  <c r="E1769" i="16"/>
  <c r="D1769" i="16"/>
  <c r="F1767" i="16"/>
  <c r="D1767" i="16"/>
  <c r="E1765" i="16"/>
  <c r="F1765" i="16"/>
  <c r="F1728" i="16"/>
  <c r="D1728" i="16"/>
  <c r="D1726" i="16"/>
  <c r="F1726" i="16"/>
  <c r="E1726" i="16"/>
  <c r="E1720" i="16"/>
  <c r="F1720" i="16"/>
  <c r="D1720" i="16"/>
  <c r="D1718" i="16"/>
  <c r="F1718" i="16"/>
  <c r="E1716" i="16"/>
  <c r="D1716" i="16"/>
  <c r="F1716" i="16"/>
  <c r="D1714" i="16"/>
  <c r="E1714" i="16"/>
  <c r="E1712" i="16"/>
  <c r="F1712" i="16"/>
  <c r="D1712" i="16"/>
  <c r="E1710" i="16"/>
  <c r="F1710" i="16"/>
  <c r="E1708" i="16"/>
  <c r="D1708" i="16"/>
  <c r="F1708" i="16"/>
  <c r="F1671" i="16"/>
  <c r="D1671" i="16"/>
  <c r="F1669" i="16"/>
  <c r="D1669" i="16"/>
  <c r="D1667" i="16"/>
  <c r="F1667" i="16"/>
  <c r="F1665" i="16"/>
  <c r="D1665" i="16"/>
  <c r="F1659" i="16"/>
  <c r="D1659" i="16"/>
  <c r="E1657" i="16"/>
  <c r="F1657" i="16"/>
  <c r="D1657" i="16"/>
  <c r="F1655" i="16"/>
  <c r="D1655" i="16"/>
  <c r="E1653" i="16"/>
  <c r="D1653" i="16"/>
  <c r="F1653" i="16"/>
  <c r="D1651" i="16"/>
  <c r="F1651" i="16"/>
  <c r="E1649" i="16"/>
  <c r="F1649" i="16"/>
  <c r="D1649" i="16"/>
  <c r="E1645" i="16"/>
  <c r="D1645" i="16"/>
  <c r="F1645" i="16"/>
  <c r="F1643" i="16"/>
  <c r="D1643" i="16"/>
  <c r="E1641" i="16"/>
  <c r="F1641" i="16"/>
  <c r="D1641" i="16"/>
  <c r="D1638" i="16"/>
  <c r="F1638" i="16"/>
  <c r="F1636" i="16"/>
  <c r="D1636" i="16"/>
  <c r="E1636" i="16"/>
  <c r="F1632" i="16"/>
  <c r="D1632" i="16"/>
  <c r="E1632" i="16"/>
  <c r="E1629" i="16"/>
  <c r="D1629" i="16"/>
  <c r="F1629" i="16"/>
  <c r="F1624" i="16"/>
  <c r="D1624" i="16"/>
  <c r="F1620" i="16"/>
  <c r="D1620" i="16"/>
  <c r="F1616" i="16"/>
  <c r="D1616" i="16"/>
  <c r="D1614" i="16"/>
  <c r="F1614" i="16"/>
  <c r="F1612" i="16"/>
  <c r="D1612" i="16"/>
  <c r="F1575" i="16"/>
  <c r="D1575" i="16"/>
  <c r="E1573" i="16"/>
  <c r="F1573" i="16"/>
  <c r="D1573" i="16"/>
  <c r="D1571" i="16"/>
  <c r="F1571" i="16"/>
  <c r="F1569" i="16"/>
  <c r="D1569" i="16"/>
  <c r="E1569" i="16"/>
  <c r="F1563" i="16"/>
  <c r="D1563" i="16"/>
  <c r="F1561" i="16"/>
  <c r="D1561" i="16"/>
  <c r="E1561" i="16"/>
  <c r="F1559" i="16"/>
  <c r="D1559" i="16"/>
  <c r="F1557" i="16"/>
  <c r="D1557" i="16"/>
  <c r="E1557" i="16"/>
  <c r="D1555" i="16"/>
  <c r="F1555" i="16"/>
  <c r="F1553" i="16"/>
  <c r="D1553" i="16"/>
  <c r="E1553" i="16"/>
  <c r="E1549" i="16"/>
  <c r="D1549" i="16"/>
  <c r="F1549" i="16"/>
  <c r="D1546" i="16"/>
  <c r="F1546" i="16"/>
  <c r="F1544" i="16"/>
  <c r="D1544" i="16"/>
  <c r="F1540" i="16"/>
  <c r="D1540" i="16"/>
  <c r="F1536" i="16"/>
  <c r="D1536" i="16"/>
  <c r="D1534" i="16"/>
  <c r="F1534" i="16"/>
  <c r="E1534" i="16"/>
  <c r="E1532" i="16"/>
  <c r="F1532" i="16"/>
  <c r="E1528" i="16"/>
  <c r="D1528" i="16"/>
  <c r="F1483" i="16"/>
  <c r="D1483" i="16"/>
  <c r="F1481" i="16"/>
  <c r="D1481" i="16"/>
  <c r="E1481" i="16"/>
  <c r="F1479" i="16"/>
  <c r="D1479" i="16"/>
  <c r="F1477" i="16"/>
  <c r="D1477" i="16"/>
  <c r="E1477" i="16"/>
  <c r="D1475" i="16"/>
  <c r="F1475" i="16"/>
  <c r="F1473" i="16"/>
  <c r="D1473" i="16"/>
  <c r="E1473" i="16"/>
  <c r="F1469" i="16"/>
  <c r="D1469" i="16"/>
  <c r="E1469" i="16"/>
  <c r="F1467" i="16"/>
  <c r="D1467" i="16"/>
  <c r="F1465" i="16"/>
  <c r="D1465" i="16"/>
  <c r="E1465" i="16"/>
  <c r="D1462" i="16"/>
  <c r="F1462" i="16"/>
  <c r="E1460" i="16"/>
  <c r="F1460" i="16"/>
  <c r="E1456" i="16"/>
  <c r="D1456" i="16"/>
  <c r="D1454" i="16"/>
  <c r="F1454" i="16"/>
  <c r="E1452" i="16"/>
  <c r="F1452" i="16"/>
  <c r="D1450" i="16"/>
  <c r="F1450" i="16"/>
  <c r="F1448" i="16"/>
  <c r="D1448" i="16"/>
  <c r="E1448" i="16"/>
  <c r="F1444" i="16"/>
  <c r="D1444" i="16"/>
  <c r="E1444" i="16"/>
  <c r="E1440" i="16"/>
  <c r="D1440" i="16"/>
  <c r="D1438" i="16"/>
  <c r="E1438" i="16"/>
  <c r="F1436" i="16"/>
  <c r="D1436" i="16"/>
  <c r="E1436" i="16"/>
  <c r="E1432" i="16"/>
  <c r="D1432" i="16"/>
  <c r="F1387" i="16"/>
  <c r="D1387" i="16"/>
  <c r="F1385" i="16"/>
  <c r="D1385" i="16"/>
  <c r="E1385" i="16"/>
  <c r="F1383" i="16"/>
  <c r="D1383" i="16"/>
  <c r="F1381" i="16"/>
  <c r="D1381" i="16"/>
  <c r="E1381" i="16"/>
  <c r="D1379" i="16"/>
  <c r="F1379" i="16"/>
  <c r="F1377" i="16"/>
  <c r="D1377" i="16"/>
  <c r="E1377" i="16"/>
  <c r="F1373" i="16"/>
  <c r="D1373" i="16"/>
  <c r="E1373" i="16"/>
  <c r="F1371" i="16"/>
  <c r="D1371" i="16"/>
  <c r="F1369" i="16"/>
  <c r="D1369" i="16"/>
  <c r="E1369" i="16"/>
  <c r="D1366" i="16"/>
  <c r="E1366" i="16"/>
  <c r="E1364" i="16"/>
  <c r="F1364" i="16"/>
  <c r="E1360" i="16"/>
  <c r="D1360" i="16"/>
  <c r="D1358" i="16"/>
  <c r="E1358" i="16"/>
  <c r="F1356" i="16"/>
  <c r="D1356" i="16"/>
  <c r="E1356" i="16"/>
  <c r="D1339" i="16"/>
  <c r="E1339" i="16"/>
  <c r="E1337" i="16"/>
  <c r="F1337" i="16"/>
  <c r="F1335" i="16"/>
  <c r="E1335" i="16"/>
  <c r="E1333" i="16"/>
  <c r="D1333" i="16"/>
  <c r="F1328" i="16"/>
  <c r="D1328" i="16"/>
  <c r="E1328" i="16"/>
  <c r="D1326" i="16"/>
  <c r="E1326" i="16"/>
  <c r="E1324" i="16"/>
  <c r="F1324" i="16"/>
  <c r="E1320" i="16"/>
  <c r="D1320" i="16"/>
  <c r="F1303" i="16"/>
  <c r="E1303" i="16"/>
  <c r="F1301" i="16"/>
  <c r="D1301" i="16"/>
  <c r="E1301" i="16"/>
  <c r="F1297" i="16"/>
  <c r="D1297" i="16"/>
  <c r="E1297" i="16"/>
  <c r="F1295" i="16"/>
  <c r="E1295" i="16"/>
  <c r="F1293" i="16"/>
  <c r="D1293" i="16"/>
  <c r="E1293" i="16"/>
  <c r="D1291" i="16"/>
  <c r="E1291" i="16"/>
  <c r="F1289" i="16"/>
  <c r="D1289" i="16"/>
  <c r="E1289" i="16"/>
  <c r="F1285" i="16"/>
  <c r="D1285" i="16"/>
  <c r="E1285" i="16"/>
  <c r="E1281" i="16"/>
  <c r="F1281" i="16"/>
  <c r="F1279" i="16"/>
  <c r="E1279" i="16"/>
  <c r="E1277" i="16"/>
  <c r="D1277" i="16"/>
  <c r="D1274" i="16"/>
  <c r="E1274" i="16"/>
  <c r="E1272" i="16"/>
  <c r="F1272" i="16"/>
  <c r="D1272" i="16"/>
  <c r="D1270" i="16"/>
  <c r="E1270" i="16"/>
  <c r="F1268" i="16"/>
  <c r="D1268" i="16"/>
  <c r="E1268" i="16"/>
  <c r="D1055" i="16"/>
  <c r="F1055" i="16"/>
  <c r="F1053" i="16"/>
  <c r="D1053" i="16"/>
  <c r="E1053" i="16"/>
  <c r="D1051" i="16"/>
  <c r="F1051" i="16"/>
  <c r="F1049" i="16"/>
  <c r="D1049" i="16"/>
  <c r="E1049" i="16"/>
  <c r="F1045" i="16"/>
  <c r="D1045" i="16"/>
  <c r="E1045" i="16"/>
  <c r="F1043" i="16"/>
  <c r="E1043" i="16"/>
  <c r="F1041" i="16"/>
  <c r="D1041" i="16"/>
  <c r="E1041" i="16"/>
  <c r="F1037" i="16"/>
  <c r="D1037" i="16"/>
  <c r="E1037" i="16"/>
  <c r="D1035" i="16"/>
  <c r="F1035" i="16"/>
  <c r="F1033" i="16"/>
  <c r="D1033" i="16"/>
  <c r="E1033" i="16"/>
  <c r="F1031" i="16"/>
  <c r="D1031" i="16"/>
  <c r="E1029" i="16"/>
  <c r="F1029" i="16"/>
  <c r="E1024" i="16"/>
  <c r="D1024" i="16"/>
  <c r="E1022" i="16"/>
  <c r="D1022" i="16"/>
  <c r="E1020" i="16"/>
  <c r="F1020" i="16"/>
  <c r="E979" i="16"/>
  <c r="F979" i="16"/>
  <c r="F977" i="16"/>
  <c r="D977" i="16"/>
  <c r="E977" i="16"/>
  <c r="E975" i="16"/>
  <c r="F975" i="16"/>
  <c r="E973" i="16"/>
  <c r="F973" i="16"/>
  <c r="F971" i="16"/>
  <c r="D971" i="16"/>
  <c r="E969" i="16"/>
  <c r="D969" i="16"/>
  <c r="E965" i="16"/>
  <c r="F965" i="16"/>
  <c r="F963" i="16"/>
  <c r="E963" i="16"/>
  <c r="F961" i="16"/>
  <c r="D961" i="16"/>
  <c r="E961" i="16"/>
  <c r="E958" i="16"/>
  <c r="D958" i="16"/>
  <c r="E956" i="16"/>
  <c r="D956" i="16"/>
  <c r="D954" i="16"/>
  <c r="F954" i="16"/>
  <c r="F952" i="16"/>
  <c r="D952" i="16"/>
  <c r="E952" i="16"/>
  <c r="E948" i="16"/>
  <c r="D948" i="16"/>
  <c r="F946" i="16"/>
  <c r="D946" i="16"/>
  <c r="F944" i="16"/>
  <c r="D944" i="16"/>
  <c r="F940" i="16"/>
  <c r="D940" i="16"/>
  <c r="F936" i="16"/>
  <c r="D936" i="16"/>
  <c r="E934" i="16"/>
  <c r="D934" i="16"/>
  <c r="F932" i="16"/>
  <c r="D932" i="16"/>
  <c r="E930" i="16"/>
  <c r="D930" i="16"/>
  <c r="F928" i="16"/>
  <c r="D928" i="16"/>
  <c r="E926" i="16"/>
  <c r="D926" i="16"/>
  <c r="F924" i="16"/>
  <c r="D924" i="16"/>
  <c r="F920" i="16"/>
  <c r="D920" i="16"/>
  <c r="D783" i="16"/>
  <c r="F783" i="16"/>
  <c r="F781" i="16"/>
  <c r="D781" i="16"/>
  <c r="D779" i="16"/>
  <c r="F779" i="16"/>
  <c r="E777" i="16"/>
  <c r="D777" i="16"/>
  <c r="D775" i="16"/>
  <c r="F775" i="16"/>
  <c r="F773" i="16"/>
  <c r="D773" i="16"/>
  <c r="D771" i="16"/>
  <c r="F771" i="16"/>
  <c r="E769" i="16"/>
  <c r="D769" i="16"/>
  <c r="D767" i="16"/>
  <c r="F767" i="16"/>
  <c r="E765" i="16"/>
  <c r="F765" i="16"/>
  <c r="E761" i="16"/>
  <c r="D761" i="16"/>
  <c r="E759" i="16"/>
  <c r="F759" i="16"/>
  <c r="F757" i="16"/>
  <c r="D757" i="16"/>
  <c r="E755" i="16"/>
  <c r="F755" i="16"/>
  <c r="E753" i="16"/>
  <c r="D753" i="16"/>
  <c r="E751" i="16"/>
  <c r="F751" i="16"/>
  <c r="F749" i="16"/>
  <c r="D749" i="16"/>
  <c r="E746" i="16"/>
  <c r="D746" i="16"/>
  <c r="E744" i="16"/>
  <c r="F744" i="16"/>
  <c r="E740" i="16"/>
  <c r="D740" i="16"/>
  <c r="E736" i="16"/>
  <c r="F736" i="16"/>
  <c r="E734" i="16"/>
  <c r="D734" i="16"/>
  <c r="E732" i="16"/>
  <c r="D732" i="16"/>
  <c r="F730" i="16"/>
  <c r="D730" i="16"/>
  <c r="E728" i="16"/>
  <c r="F728" i="16"/>
  <c r="E724" i="16"/>
  <c r="D724" i="16"/>
  <c r="D722" i="16"/>
  <c r="F722" i="16"/>
  <c r="F720" i="16"/>
  <c r="D720" i="16"/>
  <c r="E720" i="16"/>
  <c r="F716" i="16"/>
  <c r="D716" i="16"/>
  <c r="E716" i="16"/>
  <c r="E714" i="16"/>
  <c r="D714" i="16"/>
  <c r="F712" i="16"/>
  <c r="D712" i="16"/>
  <c r="E712" i="16"/>
  <c r="F708" i="16"/>
  <c r="D708" i="16"/>
  <c r="E708" i="16"/>
  <c r="E706" i="16"/>
  <c r="D706" i="16"/>
  <c r="F704" i="16"/>
  <c r="D704" i="16"/>
  <c r="E704" i="16"/>
  <c r="E702" i="16"/>
  <c r="D702" i="16"/>
  <c r="F700" i="16"/>
  <c r="D700" i="16"/>
  <c r="E700" i="16"/>
  <c r="E696" i="16"/>
  <c r="D696" i="16"/>
  <c r="F692" i="16"/>
  <c r="D692" i="16"/>
  <c r="F690" i="16"/>
  <c r="D690" i="16"/>
  <c r="E688" i="16"/>
  <c r="F688" i="16"/>
  <c r="F684" i="16"/>
  <c r="D684" i="16"/>
  <c r="E684" i="16"/>
  <c r="E680" i="16"/>
  <c r="D680" i="16"/>
  <c r="D678" i="16"/>
  <c r="E678" i="16"/>
  <c r="E676" i="16"/>
  <c r="F676" i="16"/>
  <c r="E674" i="16"/>
  <c r="D674" i="16"/>
  <c r="F672" i="16"/>
  <c r="D672" i="16"/>
  <c r="E672" i="16"/>
  <c r="E670" i="16"/>
  <c r="D670" i="16"/>
  <c r="E668" i="16"/>
  <c r="D668" i="16"/>
  <c r="F664" i="16"/>
  <c r="D664" i="16"/>
  <c r="F662" i="16"/>
  <c r="D662" i="16"/>
  <c r="E660" i="16"/>
  <c r="F660" i="16"/>
  <c r="E656" i="16"/>
  <c r="D656" i="16"/>
  <c r="E652" i="16"/>
  <c r="F652" i="16"/>
  <c r="E648" i="16"/>
  <c r="D648" i="16"/>
  <c r="E646" i="16"/>
  <c r="D646" i="16"/>
  <c r="E644" i="16"/>
  <c r="F644" i="16"/>
  <c r="E640" i="16"/>
  <c r="D640" i="16"/>
  <c r="E638" i="16"/>
  <c r="D638" i="16"/>
  <c r="E636" i="16"/>
  <c r="F636" i="16"/>
  <c r="D634" i="16"/>
  <c r="F634" i="16"/>
  <c r="F632" i="16"/>
  <c r="D632" i="16"/>
  <c r="E629" i="16"/>
  <c r="F629" i="16"/>
  <c r="E625" i="16"/>
  <c r="D625" i="16"/>
  <c r="F623" i="16"/>
  <c r="D623" i="16"/>
  <c r="D606" i="16"/>
  <c r="F606" i="16"/>
  <c r="E606" i="16"/>
  <c r="F604" i="16"/>
  <c r="D604" i="16"/>
  <c r="E604" i="16"/>
  <c r="D602" i="16"/>
  <c r="F602" i="16"/>
  <c r="F600" i="16"/>
  <c r="D600" i="16"/>
  <c r="E597" i="16"/>
  <c r="F597" i="16"/>
  <c r="E593" i="16"/>
  <c r="D593" i="16"/>
  <c r="F591" i="16"/>
  <c r="D591" i="16"/>
  <c r="D574" i="16"/>
  <c r="F574" i="16"/>
  <c r="E574" i="16"/>
  <c r="F572" i="16"/>
  <c r="D572" i="16"/>
  <c r="E572" i="16"/>
  <c r="D570" i="16"/>
  <c r="F570" i="16"/>
  <c r="F568" i="16"/>
  <c r="D568" i="16"/>
  <c r="E565" i="16"/>
  <c r="F565" i="16"/>
  <c r="E561" i="16"/>
  <c r="D561" i="16"/>
  <c r="F559" i="16"/>
  <c r="D559" i="16"/>
  <c r="D542" i="16"/>
  <c r="F542" i="16"/>
  <c r="E542" i="16"/>
  <c r="F540" i="16"/>
  <c r="D540" i="16"/>
  <c r="E540" i="16"/>
  <c r="D538" i="16"/>
  <c r="F538" i="16"/>
  <c r="F536" i="16"/>
  <c r="D536" i="16"/>
  <c r="E533" i="16"/>
  <c r="F533" i="16"/>
  <c r="E529" i="16"/>
  <c r="D529" i="16"/>
  <c r="F527" i="16"/>
  <c r="D527" i="16"/>
  <c r="D510" i="16"/>
  <c r="F510" i="16"/>
  <c r="E510" i="16"/>
  <c r="F508" i="16"/>
  <c r="D508" i="16"/>
  <c r="E508" i="16"/>
  <c r="D506" i="16"/>
  <c r="F506" i="16"/>
  <c r="F504" i="16"/>
  <c r="D504" i="16"/>
  <c r="E501" i="16"/>
  <c r="F501" i="16"/>
  <c r="E497" i="16"/>
  <c r="D497" i="16"/>
  <c r="F495" i="16"/>
  <c r="D495" i="16"/>
  <c r="D478" i="16"/>
  <c r="F478" i="16"/>
  <c r="E478" i="16"/>
  <c r="F476" i="16"/>
  <c r="D476" i="16"/>
  <c r="E476" i="16"/>
  <c r="D474" i="16"/>
  <c r="F474" i="16"/>
  <c r="F472" i="16"/>
  <c r="D472" i="16"/>
  <c r="E469" i="16"/>
  <c r="F469" i="16"/>
  <c r="E465" i="16"/>
  <c r="D465" i="16"/>
  <c r="F463" i="16"/>
  <c r="D463" i="16"/>
  <c r="D446" i="16"/>
  <c r="F446" i="16"/>
  <c r="E446" i="16"/>
  <c r="F444" i="16"/>
  <c r="D444" i="16"/>
  <c r="E444" i="16"/>
  <c r="D442" i="16"/>
  <c r="F442" i="16"/>
  <c r="F440" i="16"/>
  <c r="D440" i="16"/>
  <c r="E437" i="16"/>
  <c r="F437" i="16"/>
  <c r="E433" i="16"/>
  <c r="D433" i="16"/>
  <c r="F431" i="16"/>
  <c r="D431" i="16"/>
  <c r="D414" i="16"/>
  <c r="F414" i="16"/>
  <c r="E414" i="16"/>
  <c r="F412" i="16"/>
  <c r="D412" i="16"/>
  <c r="E412" i="16"/>
  <c r="D410" i="16"/>
  <c r="F410" i="16"/>
  <c r="F408" i="16"/>
  <c r="D408" i="16"/>
  <c r="E405" i="16"/>
  <c r="F405" i="16"/>
  <c r="E401" i="16"/>
  <c r="D401" i="16"/>
  <c r="F399" i="16"/>
  <c r="D399" i="16"/>
  <c r="D382" i="16"/>
  <c r="F382" i="16"/>
  <c r="E382" i="16"/>
  <c r="F380" i="16"/>
  <c r="D380" i="16"/>
  <c r="E380" i="16"/>
  <c r="D378" i="16"/>
  <c r="F378" i="16"/>
  <c r="F376" i="16"/>
  <c r="D376" i="16"/>
  <c r="E373" i="16"/>
  <c r="F373" i="16"/>
  <c r="E369" i="16"/>
  <c r="D369" i="16"/>
  <c r="F367" i="16"/>
  <c r="D367" i="16"/>
  <c r="D350" i="16"/>
  <c r="F350" i="16"/>
  <c r="E350" i="16"/>
  <c r="F348" i="16"/>
  <c r="D348" i="16"/>
  <c r="E348" i="16"/>
  <c r="D346" i="16"/>
  <c r="F346" i="16"/>
  <c r="F344" i="16"/>
  <c r="D344" i="16"/>
  <c r="E341" i="16"/>
  <c r="F341" i="16"/>
  <c r="E337" i="16"/>
  <c r="D337" i="16"/>
  <c r="F335" i="16"/>
  <c r="D335" i="16"/>
  <c r="E318" i="16"/>
  <c r="F318" i="16"/>
  <c r="E316" i="16"/>
  <c r="D316" i="16"/>
  <c r="E314" i="16"/>
  <c r="D314" i="16"/>
  <c r="F314" i="16"/>
  <c r="F312" i="16"/>
  <c r="D312" i="16"/>
  <c r="E312" i="16"/>
  <c r="F309" i="16"/>
  <c r="D309" i="16"/>
  <c r="E309" i="16"/>
  <c r="D307" i="16"/>
  <c r="F307" i="16"/>
  <c r="F305" i="16"/>
  <c r="D305" i="16"/>
  <c r="E305" i="16"/>
  <c r="F303" i="16"/>
  <c r="E303" i="16"/>
  <c r="E286" i="16"/>
  <c r="F286" i="16"/>
  <c r="E284" i="16"/>
  <c r="D284" i="16"/>
  <c r="E282" i="16"/>
  <c r="D282" i="16"/>
  <c r="F282" i="16"/>
  <c r="F280" i="16"/>
  <c r="D280" i="16"/>
  <c r="E280" i="16"/>
  <c r="F277" i="16"/>
  <c r="D277" i="16"/>
  <c r="E277" i="16"/>
  <c r="D275" i="16"/>
  <c r="F275" i="16"/>
  <c r="F273" i="16"/>
  <c r="D273" i="16"/>
  <c r="E273" i="16"/>
  <c r="F271" i="16"/>
  <c r="E271" i="16"/>
  <c r="E254" i="16"/>
  <c r="F254" i="16"/>
  <c r="E252" i="16"/>
  <c r="D252" i="16"/>
  <c r="E250" i="16"/>
  <c r="D250" i="16"/>
  <c r="F250" i="16"/>
  <c r="F248" i="16"/>
  <c r="D248" i="16"/>
  <c r="E248" i="16"/>
  <c r="F245" i="16"/>
  <c r="D245" i="16"/>
  <c r="E245" i="16"/>
  <c r="D243" i="16"/>
  <c r="F243" i="16"/>
  <c r="F241" i="16"/>
  <c r="D241" i="16"/>
  <c r="E241" i="16"/>
  <c r="F239" i="16"/>
  <c r="E239" i="16"/>
  <c r="E222" i="16"/>
  <c r="F222" i="16"/>
  <c r="E220" i="16"/>
  <c r="D220" i="16"/>
  <c r="E218" i="16"/>
  <c r="D218" i="16"/>
  <c r="F218" i="16"/>
  <c r="F216" i="16"/>
  <c r="D216" i="16"/>
  <c r="E216" i="16"/>
  <c r="F213" i="16"/>
  <c r="D213" i="16"/>
  <c r="E213" i="16"/>
  <c r="D211" i="16"/>
  <c r="F211" i="16"/>
  <c r="F209" i="16"/>
  <c r="D209" i="16"/>
  <c r="E209" i="16"/>
  <c r="F207" i="16"/>
  <c r="E207" i="16"/>
  <c r="E190" i="16"/>
  <c r="F190" i="16"/>
  <c r="E188" i="16"/>
  <c r="D188" i="16"/>
  <c r="E186" i="16"/>
  <c r="D186" i="16"/>
  <c r="F186" i="16"/>
  <c r="F184" i="16"/>
  <c r="D184" i="16"/>
  <c r="E184" i="16"/>
  <c r="F181" i="16"/>
  <c r="D181" i="16"/>
  <c r="E181" i="16"/>
  <c r="D179" i="16"/>
  <c r="F179" i="16"/>
  <c r="F177" i="16"/>
  <c r="D177" i="16"/>
  <c r="E177" i="16"/>
  <c r="F175" i="16"/>
  <c r="E175" i="16"/>
  <c r="E158" i="16"/>
  <c r="F158" i="16"/>
  <c r="E156" i="16"/>
  <c r="D156" i="16"/>
  <c r="E154" i="16"/>
  <c r="D154" i="16"/>
  <c r="F154" i="16"/>
  <c r="F152" i="16"/>
  <c r="D152" i="16"/>
  <c r="E152" i="16"/>
  <c r="F149" i="16"/>
  <c r="D149" i="16"/>
  <c r="E149" i="16"/>
  <c r="D147" i="16"/>
  <c r="F147" i="16"/>
  <c r="F145" i="16"/>
  <c r="D145" i="16"/>
  <c r="E145" i="16"/>
  <c r="F143" i="16"/>
  <c r="E143" i="16"/>
  <c r="E126" i="16"/>
  <c r="F126" i="16"/>
  <c r="E124" i="16"/>
  <c r="D124" i="16"/>
  <c r="E122" i="16"/>
  <c r="D122" i="16"/>
  <c r="F122" i="16"/>
  <c r="F120" i="16"/>
  <c r="D120" i="16"/>
  <c r="E120" i="16"/>
  <c r="F117" i="16"/>
  <c r="D117" i="16"/>
  <c r="E117" i="16"/>
  <c r="D115" i="16"/>
  <c r="F115" i="16"/>
  <c r="F113" i="16"/>
  <c r="D113" i="16"/>
  <c r="E113" i="16"/>
  <c r="F111" i="16"/>
  <c r="E111" i="16"/>
  <c r="E94" i="16"/>
  <c r="F94" i="16"/>
  <c r="E92" i="16"/>
  <c r="D92" i="16"/>
  <c r="E90" i="16"/>
  <c r="D90" i="16"/>
  <c r="F90" i="16"/>
  <c r="F88" i="16"/>
  <c r="D88" i="16"/>
  <c r="E88" i="16"/>
  <c r="F85" i="16"/>
  <c r="D85" i="16"/>
  <c r="E85" i="16"/>
  <c r="D83" i="16"/>
  <c r="F83" i="16"/>
  <c r="F81" i="16"/>
  <c r="D81" i="16"/>
  <c r="E81" i="16"/>
  <c r="F79" i="16"/>
  <c r="E79" i="16"/>
  <c r="E62" i="16"/>
  <c r="F62" i="16"/>
  <c r="E60" i="16"/>
  <c r="D60" i="16"/>
  <c r="E58" i="16"/>
  <c r="D58" i="16"/>
  <c r="F58" i="16"/>
  <c r="F56" i="16"/>
  <c r="D56" i="16"/>
  <c r="E56" i="16"/>
  <c r="F53" i="16"/>
  <c r="D53" i="16"/>
  <c r="E53" i="16"/>
  <c r="D51" i="16"/>
  <c r="F51" i="16"/>
  <c r="F49" i="16"/>
  <c r="D49" i="16"/>
  <c r="E49" i="16"/>
  <c r="F47" i="16"/>
  <c r="E47" i="16"/>
  <c r="E30" i="16"/>
  <c r="F30" i="16"/>
  <c r="E28" i="16"/>
  <c r="D28" i="16"/>
  <c r="E26" i="16"/>
  <c r="D26" i="16"/>
  <c r="F26" i="16"/>
  <c r="F24" i="16"/>
  <c r="D24" i="16"/>
  <c r="E24" i="16"/>
  <c r="F21" i="16"/>
  <c r="D21" i="16"/>
  <c r="E21" i="16"/>
  <c r="D19" i="16"/>
  <c r="F19" i="16"/>
  <c r="F17" i="16"/>
  <c r="D17" i="16"/>
  <c r="E17" i="16"/>
  <c r="F15" i="16"/>
  <c r="E15" i="16"/>
  <c r="E13" i="16"/>
  <c r="F13" i="16"/>
  <c r="D2113" i="16"/>
  <c r="D2224" i="16"/>
  <c r="E2169" i="16"/>
  <c r="F2113" i="16"/>
  <c r="D2085" i="16"/>
  <c r="F51" i="10"/>
  <c r="H51" i="10" s="1"/>
  <c r="F2309" i="16"/>
  <c r="A6" i="2"/>
  <c r="A60" i="2"/>
  <c r="A47" i="2"/>
  <c r="F45" i="10"/>
  <c r="H45" i="10" s="1"/>
  <c r="D45" i="10" s="1"/>
  <c r="F40" i="10"/>
  <c r="H40" i="10" s="1"/>
  <c r="F43" i="10"/>
  <c r="H43" i="10" s="1"/>
  <c r="D43" i="10" s="1"/>
  <c r="O4" i="16"/>
  <c r="F39" i="10"/>
  <c r="H39" i="10" s="1"/>
  <c r="D39" i="10" s="1"/>
  <c r="B3" i="10"/>
  <c r="B6" i="4"/>
  <c r="B10" i="3"/>
  <c r="C2" i="3"/>
  <c r="M4" i="16"/>
  <c r="A1" i="11"/>
  <c r="C20" i="3"/>
  <c r="B20" i="3"/>
  <c r="C22" i="3"/>
  <c r="F4" i="16"/>
  <c r="D3" i="10"/>
  <c r="B11" i="3"/>
  <c r="A79" i="4"/>
  <c r="B18" i="3"/>
  <c r="C18" i="3"/>
  <c r="C21" i="3"/>
  <c r="J4" i="16"/>
  <c r="B22" i="4"/>
  <c r="A11" i="10" s="1"/>
  <c r="B71" i="4"/>
  <c r="A46" i="10" s="1"/>
  <c r="B55" i="4"/>
  <c r="A39" i="10" s="1"/>
  <c r="B17" i="3"/>
  <c r="B51" i="4"/>
  <c r="A35" i="10" s="1"/>
  <c r="B33" i="4"/>
  <c r="A20" i="10" s="1"/>
  <c r="B23" i="4"/>
  <c r="A12" i="10" s="1"/>
  <c r="B14" i="4"/>
  <c r="A7" i="10" s="1"/>
  <c r="B36" i="4"/>
  <c r="A23" i="10" s="1"/>
  <c r="A3" i="10"/>
  <c r="B18" i="4"/>
  <c r="A9" i="10" s="1"/>
  <c r="B7" i="4"/>
  <c r="B67" i="4"/>
  <c r="A44" i="10" s="1"/>
  <c r="B4" i="16"/>
  <c r="A7" i="2"/>
  <c r="A26" i="2"/>
  <c r="A1" i="10"/>
  <c r="A46" i="2"/>
  <c r="A41" i="2"/>
  <c r="B22" i="3"/>
  <c r="C10" i="3"/>
  <c r="C9" i="3"/>
  <c r="D39" i="4"/>
  <c r="B17" i="4"/>
  <c r="B65" i="4"/>
  <c r="A43" i="10" s="1"/>
  <c r="B57" i="4"/>
  <c r="H39" i="4"/>
  <c r="F1937" i="16"/>
  <c r="F2377" i="16"/>
  <c r="F1901" i="16"/>
  <c r="D2241" i="16"/>
  <c r="D2317" i="16"/>
  <c r="F2360" i="16"/>
  <c r="F1837" i="16"/>
  <c r="D1853" i="16"/>
  <c r="F1880" i="16"/>
  <c r="D2468" i="16"/>
  <c r="K4" i="16"/>
  <c r="B58" i="4"/>
  <c r="A11" i="2"/>
  <c r="A13" i="2"/>
  <c r="A43" i="2"/>
  <c r="A64" i="2"/>
  <c r="A52" i="2"/>
  <c r="D2005" i="16"/>
  <c r="F2080" i="16"/>
  <c r="D2488" i="16"/>
  <c r="D2373" i="16"/>
  <c r="E2472" i="16"/>
  <c r="F2441" i="16"/>
  <c r="D2420" i="16"/>
  <c r="E2412" i="16"/>
  <c r="E2437" i="16"/>
  <c r="F2373" i="16"/>
  <c r="D2501" i="16"/>
  <c r="F11" i="16"/>
  <c r="E19" i="16"/>
  <c r="D47" i="16"/>
  <c r="E83" i="16"/>
  <c r="D111" i="16"/>
  <c r="E147" i="16"/>
  <c r="D175" i="16"/>
  <c r="E211" i="16"/>
  <c r="D239" i="16"/>
  <c r="E275" i="16"/>
  <c r="D303" i="16"/>
  <c r="E335" i="16"/>
  <c r="E367" i="16"/>
  <c r="E399" i="16"/>
  <c r="E431" i="16"/>
  <c r="E463" i="16"/>
  <c r="E495" i="16"/>
  <c r="E527" i="16"/>
  <c r="E559" i="16"/>
  <c r="E591" i="16"/>
  <c r="E623" i="16"/>
  <c r="D751" i="16"/>
  <c r="D759" i="16"/>
  <c r="E767" i="16"/>
  <c r="E775" i="16"/>
  <c r="E783" i="16"/>
  <c r="D963" i="16"/>
  <c r="D975" i="16"/>
  <c r="E1035" i="16"/>
  <c r="F1039" i="16"/>
  <c r="D1047" i="16"/>
  <c r="E1055" i="16"/>
  <c r="D1279" i="16"/>
  <c r="F1283" i="16"/>
  <c r="D1295" i="16"/>
  <c r="F1299" i="16"/>
  <c r="D2375" i="16"/>
  <c r="F2439" i="16"/>
  <c r="E2495" i="16"/>
  <c r="E2371" i="16"/>
  <c r="D1287" i="16"/>
  <c r="B12" i="4"/>
  <c r="C13" i="3"/>
  <c r="A42" i="2"/>
  <c r="A36" i="2"/>
  <c r="A22" i="2"/>
  <c r="A19" i="2"/>
  <c r="P13" i="4"/>
  <c r="A31" i="2"/>
  <c r="A10" i="2"/>
  <c r="A25" i="2"/>
  <c r="A1" i="2"/>
  <c r="A23" i="2"/>
  <c r="A18" i="2"/>
  <c r="A51" i="2"/>
  <c r="C4" i="3"/>
  <c r="A53" i="2"/>
  <c r="A38" i="2"/>
  <c r="A39" i="2"/>
  <c r="A61" i="2"/>
  <c r="B75" i="4"/>
  <c r="A48" i="10" s="1"/>
  <c r="B41" i="4"/>
  <c r="A27" i="10" s="1"/>
  <c r="G21" i="4"/>
  <c r="B40" i="4"/>
  <c r="A26" i="10" s="1"/>
  <c r="B21" i="4"/>
  <c r="A10" i="10" s="1"/>
  <c r="D45" i="4"/>
  <c r="C3" i="3"/>
  <c r="A35" i="2"/>
  <c r="A59" i="2"/>
  <c r="A62" i="2"/>
  <c r="A54" i="2"/>
  <c r="C2" i="12"/>
  <c r="B77" i="4"/>
  <c r="A49" i="10" s="1"/>
  <c r="A32" i="2"/>
  <c r="A29" i="2"/>
  <c r="B53" i="4"/>
  <c r="A37" i="10" s="1"/>
  <c r="A17" i="2"/>
  <c r="H4" i="16"/>
  <c r="D4" i="16"/>
  <c r="G33" i="4"/>
  <c r="B42" i="4"/>
  <c r="A28" i="10" s="1"/>
  <c r="B4" i="4"/>
  <c r="G27" i="4"/>
  <c r="D2" i="4"/>
  <c r="B25" i="4"/>
  <c r="A14" i="10" s="1"/>
  <c r="C17" i="3"/>
  <c r="A65" i="2"/>
  <c r="B15" i="4"/>
  <c r="A50" i="2"/>
  <c r="A55" i="2"/>
  <c r="B14" i="3"/>
  <c r="A58" i="2"/>
  <c r="B61" i="4"/>
  <c r="A41" i="10" s="1"/>
  <c r="C8" i="3"/>
  <c r="B19" i="3"/>
  <c r="A1" i="12"/>
  <c r="B5" i="11"/>
  <c r="A34" i="2"/>
  <c r="A9" i="2"/>
  <c r="A24" i="2"/>
  <c r="A30" i="2"/>
  <c r="N4" i="16"/>
  <c r="E4" i="16"/>
  <c r="D5" i="11"/>
  <c r="B24" i="3"/>
  <c r="B39" i="4"/>
  <c r="A25" i="10" s="1"/>
  <c r="B45" i="4"/>
  <c r="A30" i="10" s="1"/>
  <c r="B47" i="4"/>
  <c r="A32" i="10" s="1"/>
  <c r="B16" i="4"/>
  <c r="A8" i="10" s="1"/>
  <c r="B35" i="4"/>
  <c r="A22" i="10" s="1"/>
  <c r="B48" i="4"/>
  <c r="A33" i="10" s="1"/>
  <c r="B13" i="4"/>
  <c r="C15" i="3"/>
  <c r="G39" i="4"/>
  <c r="B23" i="3"/>
  <c r="B16" i="3"/>
  <c r="B31" i="4"/>
  <c r="A19" i="10" s="1"/>
  <c r="B37" i="4"/>
  <c r="A24" i="10" s="1"/>
  <c r="B54" i="4"/>
  <c r="A38" i="10" s="1"/>
  <c r="G58" i="4"/>
  <c r="B43" i="4"/>
  <c r="A29" i="10" s="1"/>
  <c r="B7" i="3"/>
  <c r="B8" i="3"/>
  <c r="B29" i="4"/>
  <c r="A17" i="10" s="1"/>
  <c r="D21" i="4"/>
  <c r="D27" i="4"/>
  <c r="H22" i="10"/>
  <c r="F33" i="10"/>
  <c r="H33" i="10" s="1"/>
  <c r="C33" i="10" s="1"/>
  <c r="F28" i="10"/>
  <c r="H28" i="10" s="1"/>
  <c r="D28" i="10" s="1"/>
  <c r="F47" i="10"/>
  <c r="H47" i="10" s="1"/>
  <c r="F38" i="10"/>
  <c r="H38" i="10" s="1"/>
  <c r="F18" i="10"/>
  <c r="H18" i="10" s="1"/>
  <c r="C18" i="10" s="1"/>
  <c r="F41" i="10"/>
  <c r="H41" i="10" s="1"/>
  <c r="C41" i="10" s="1"/>
  <c r="E1287" i="16"/>
  <c r="E1031" i="16"/>
  <c r="D1335" i="16"/>
  <c r="E1371" i="16"/>
  <c r="D1375" i="16"/>
  <c r="E1383" i="16"/>
  <c r="E1467" i="16"/>
  <c r="D1471" i="16"/>
  <c r="E1479" i="16"/>
  <c r="F1551" i="16"/>
  <c r="E1555" i="16"/>
  <c r="E1563" i="16"/>
  <c r="D1567" i="16"/>
  <c r="E1575" i="16"/>
  <c r="F1647" i="16"/>
  <c r="E1651" i="16"/>
  <c r="E1659" i="16"/>
  <c r="D1663" i="16"/>
  <c r="E1671" i="16"/>
  <c r="E1771" i="16"/>
  <c r="D1775" i="16"/>
  <c r="E1819" i="16"/>
  <c r="D1823" i="16"/>
  <c r="E1831" i="16"/>
  <c r="F1839" i="16"/>
  <c r="E1843" i="16"/>
  <c r="F1855" i="16"/>
  <c r="F1935" i="16"/>
  <c r="E1939" i="16"/>
  <c r="F2003" i="16"/>
  <c r="F2035" i="16"/>
  <c r="E2087" i="16"/>
  <c r="F2111" i="16"/>
  <c r="D2279" i="16"/>
  <c r="D2307" i="16"/>
  <c r="E2238" i="16"/>
  <c r="D726" i="16"/>
  <c r="D642" i="16"/>
  <c r="E2270" i="16"/>
  <c r="F1882" i="16"/>
  <c r="E1634" i="16"/>
  <c r="F1626" i="16"/>
  <c r="F1362" i="16"/>
  <c r="F1322" i="16"/>
  <c r="D710" i="16"/>
  <c r="E1618" i="16"/>
  <c r="D1626" i="16"/>
  <c r="E1638" i="16"/>
  <c r="F1714" i="16"/>
  <c r="F1794" i="16"/>
  <c r="F1862" i="16"/>
  <c r="D1870" i="16"/>
  <c r="E1882" i="16"/>
  <c r="D1898" i="16"/>
  <c r="F1994" i="16"/>
  <c r="D2026" i="16"/>
  <c r="F2058" i="16"/>
  <c r="F2066" i="16"/>
  <c r="E2198" i="16"/>
  <c r="D2222" i="16"/>
  <c r="F2238" i="16"/>
  <c r="E2422" i="16"/>
  <c r="D2470" i="16"/>
  <c r="E2486" i="16"/>
  <c r="F1914" i="16"/>
  <c r="F1530" i="16"/>
  <c r="D738" i="16"/>
  <c r="D650" i="16"/>
  <c r="E570" i="16"/>
  <c r="E506" i="16"/>
  <c r="E442" i="16"/>
  <c r="E378" i="16"/>
  <c r="E2207" i="16"/>
  <c r="E2435" i="16"/>
  <c r="E634" i="16"/>
  <c r="F642" i="16"/>
  <c r="F650" i="16"/>
  <c r="E654" i="16"/>
  <c r="E662" i="16"/>
  <c r="F670" i="16"/>
  <c r="F678" i="16"/>
  <c r="D686" i="16"/>
  <c r="E690" i="16"/>
  <c r="E698" i="16"/>
  <c r="F706" i="16"/>
  <c r="F714" i="16"/>
  <c r="E718" i="16"/>
  <c r="E726" i="16"/>
  <c r="F734" i="16"/>
  <c r="F742" i="16"/>
  <c r="F926" i="16"/>
  <c r="F934" i="16"/>
  <c r="D942" i="16"/>
  <c r="E946" i="16"/>
  <c r="E954" i="16"/>
  <c r="F1026" i="16"/>
  <c r="F1274" i="16"/>
  <c r="F1326" i="16"/>
  <c r="F1358" i="16"/>
  <c r="F1366" i="16"/>
  <c r="F1442" i="16"/>
  <c r="D1446" i="16"/>
  <c r="E1454" i="16"/>
  <c r="D1458" i="16"/>
  <c r="E1530" i="16"/>
  <c r="F1542" i="16"/>
  <c r="E1546" i="16"/>
  <c r="F1622" i="16"/>
  <c r="D1710" i="16"/>
  <c r="F1826" i="16"/>
  <c r="E1846" i="16"/>
  <c r="D1866" i="16"/>
  <c r="E1914" i="16"/>
  <c r="F1926" i="16"/>
  <c r="D1990" i="16"/>
  <c r="E2022" i="16"/>
  <c r="F2030" i="16"/>
  <c r="D2054" i="16"/>
  <c r="E2070" i="16"/>
  <c r="D2162" i="16"/>
  <c r="E2202" i="16"/>
  <c r="D2226" i="16"/>
  <c r="E2266" i="16"/>
  <c r="E2298" i="16"/>
  <c r="E2362" i="16"/>
  <c r="E2410" i="16"/>
  <c r="E2426" i="16"/>
  <c r="E2474" i="16"/>
  <c r="F2490" i="16"/>
  <c r="F60" i="16"/>
  <c r="D62" i="16"/>
  <c r="F124" i="16"/>
  <c r="D126" i="16"/>
  <c r="F188" i="16"/>
  <c r="D190" i="16"/>
  <c r="F252" i="16"/>
  <c r="D254" i="16"/>
  <c r="F316" i="16"/>
  <c r="D318" i="16"/>
  <c r="F337" i="16"/>
  <c r="D339" i="16"/>
  <c r="D341" i="16"/>
  <c r="F369" i="16"/>
  <c r="D371" i="16"/>
  <c r="D373" i="16"/>
  <c r="F401" i="16"/>
  <c r="D403" i="16"/>
  <c r="D405" i="16"/>
  <c r="F433" i="16"/>
  <c r="D435" i="16"/>
  <c r="D437" i="16"/>
  <c r="F465" i="16"/>
  <c r="D467" i="16"/>
  <c r="D469" i="16"/>
  <c r="F497" i="16"/>
  <c r="D499" i="16"/>
  <c r="D501" i="16"/>
  <c r="F529" i="16"/>
  <c r="D531" i="16"/>
  <c r="D533" i="16"/>
  <c r="F561" i="16"/>
  <c r="D563" i="16"/>
  <c r="D565" i="16"/>
  <c r="F593" i="16"/>
  <c r="D595" i="16"/>
  <c r="D597" i="16"/>
  <c r="F625" i="16"/>
  <c r="D627" i="16"/>
  <c r="D629" i="16"/>
  <c r="E664" i="16"/>
  <c r="D676" i="16"/>
  <c r="D688" i="16"/>
  <c r="F696" i="16"/>
  <c r="D698" i="16"/>
  <c r="E749" i="16"/>
  <c r="F753" i="16"/>
  <c r="E757" i="16"/>
  <c r="F761" i="16"/>
  <c r="D763" i="16"/>
  <c r="D765" i="16"/>
  <c r="F769" i="16"/>
  <c r="E773" i="16"/>
  <c r="F777" i="16"/>
  <c r="E781" i="16"/>
  <c r="E920" i="16"/>
  <c r="E924" i="16"/>
  <c r="E928" i="16"/>
  <c r="E932" i="16"/>
  <c r="E936" i="16"/>
  <c r="E940" i="16"/>
  <c r="E944" i="16"/>
  <c r="D965" i="16"/>
  <c r="F969" i="16"/>
  <c r="D973" i="16"/>
  <c r="D1020" i="16"/>
  <c r="F1024" i="16"/>
  <c r="D1026" i="16"/>
  <c r="D1029" i="16"/>
  <c r="F1320" i="16"/>
  <c r="D1324" i="16"/>
  <c r="F1360" i="16"/>
  <c r="D1364" i="16"/>
  <c r="F1528" i="16"/>
  <c r="D1532" i="16"/>
  <c r="E1536" i="16"/>
  <c r="E1540" i="16"/>
  <c r="E1544" i="16"/>
  <c r="E1612" i="16"/>
  <c r="E1616" i="16"/>
  <c r="E1620" i="16"/>
  <c r="E1624" i="16"/>
  <c r="E1665" i="16"/>
  <c r="E1669" i="16"/>
  <c r="E1728" i="16"/>
  <c r="D1765" i="16"/>
  <c r="F1769" i="16"/>
  <c r="F1849" i="16"/>
  <c r="F1860" i="16"/>
  <c r="E1864" i="16"/>
  <c r="F1884" i="16"/>
  <c r="D1896" i="16"/>
  <c r="F1904" i="16"/>
  <c r="D1908" i="16"/>
  <c r="F2001" i="16"/>
  <c r="F2056" i="16"/>
  <c r="D2060" i="16"/>
  <c r="F2064" i="16"/>
  <c r="D2068" i="16"/>
  <c r="F2072" i="16"/>
  <c r="F2074" i="16"/>
  <c r="E2165" i="16"/>
  <c r="H16" i="10"/>
  <c r="D16" i="10" s="1"/>
  <c r="H36" i="10"/>
  <c r="C36" i="10" s="1"/>
  <c r="H21" i="10"/>
  <c r="G4" i="16"/>
  <c r="F44" i="10"/>
  <c r="H44" i="10" s="1"/>
  <c r="C44" i="10" s="1"/>
  <c r="H31" i="10"/>
  <c r="D31" i="10" s="1"/>
  <c r="F2384" i="16"/>
  <c r="D2384" i="16"/>
  <c r="D2332" i="16"/>
  <c r="E2332" i="16"/>
  <c r="E2293" i="16"/>
  <c r="F2293" i="16"/>
  <c r="F2284" i="16"/>
  <c r="D2284" i="16"/>
  <c r="E2261" i="16"/>
  <c r="F2261" i="16"/>
  <c r="F2252" i="16"/>
  <c r="E2252" i="16"/>
  <c r="E2248" i="16"/>
  <c r="F2248" i="16"/>
  <c r="D24" i="10"/>
  <c r="C24" i="10"/>
  <c r="C14" i="10"/>
  <c r="D14" i="10"/>
  <c r="C23" i="10"/>
  <c r="D23" i="10"/>
  <c r="C49" i="10"/>
  <c r="D49" i="10"/>
  <c r="D26" i="10"/>
  <c r="C26" i="10"/>
  <c r="D46" i="10"/>
  <c r="C46" i="10"/>
  <c r="D48" i="10"/>
  <c r="C48" i="10"/>
  <c r="D32" i="10"/>
  <c r="C32" i="10"/>
  <c r="D4" i="10"/>
  <c r="C4" i="10"/>
  <c r="D7" i="10"/>
  <c r="C7" i="10"/>
  <c r="D8" i="10"/>
  <c r="C8" i="10"/>
  <c r="D22" i="10"/>
  <c r="C22" i="10"/>
  <c r="D33" i="10"/>
  <c r="C29" i="10"/>
  <c r="H6" i="10"/>
  <c r="C51" i="10"/>
  <c r="D51" i="10"/>
  <c r="C45" i="10"/>
  <c r="C40" i="10"/>
  <c r="D40" i="10"/>
  <c r="C39" i="10"/>
  <c r="D41" i="10"/>
  <c r="C38" i="10"/>
  <c r="D38" i="10"/>
  <c r="D36" i="10"/>
  <c r="D21" i="10"/>
  <c r="C21" i="10"/>
  <c r="C28" i="10"/>
  <c r="D9" i="10"/>
  <c r="C9" i="10"/>
  <c r="D44" i="10"/>
  <c r="C19" i="10"/>
  <c r="A16" i="2"/>
  <c r="A21" i="2"/>
  <c r="G5" i="10"/>
  <c r="H5" i="10" s="1"/>
  <c r="G13" i="10"/>
  <c r="H13" i="10" s="1"/>
  <c r="C16" i="10" l="1"/>
  <c r="D37" i="10"/>
  <c r="D18" i="10"/>
  <c r="C12" i="10"/>
  <c r="D12" i="10"/>
  <c r="C31" i="10"/>
  <c r="C43" i="10"/>
  <c r="B2" i="10"/>
  <c r="H45" i="4"/>
  <c r="D47" i="10"/>
  <c r="C47" i="10"/>
  <c r="D113" i="13"/>
  <c r="B10" i="4" s="1"/>
  <c r="A6" i="10" s="1"/>
  <c r="H113" i="13"/>
  <c r="G113" i="13"/>
  <c r="K113" i="13"/>
  <c r="F113" i="13"/>
  <c r="E113" i="13"/>
  <c r="J113" i="13"/>
  <c r="I113" i="13"/>
  <c r="D34" i="10"/>
  <c r="C34" i="10"/>
  <c r="C50" i="10"/>
  <c r="D50" i="10"/>
  <c r="D5" i="10"/>
  <c r="C5" i="10"/>
  <c r="D13" i="10"/>
  <c r="C13" i="10"/>
  <c r="D6" i="10"/>
  <c r="C6" i="10"/>
  <c r="H52" i="10"/>
  <c r="D2" i="10" s="1"/>
  <c r="I3" i="4" s="1"/>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<sst xmlns="http://schemas.openxmlformats.org/spreadsheetml/2006/main" count="5589" uniqueCount="2970">
  <si>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</si>
  <si>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</si>
  <si>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</si>
  <si>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</si>
  <si>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</si>
  <si>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</si>
  <si>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</si>
  <si>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</si>
  <si>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</si>
  <si>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</si>
  <si>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</si>
  <si>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</si>
  <si>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</si>
  <si>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</si>
  <si>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</si>
  <si>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</si>
  <si>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</si>
  <si>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</si>
  <si>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</si>
  <si>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</si>
  <si>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</si>
  <si>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</si>
  <si>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</si>
  <si>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</si>
  <si>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</si>
  <si>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</si>
  <si>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</si>
  <si>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</si>
  <si>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</si>
  <si>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</si>
  <si>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</si>
  <si>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</si>
  <si>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</si>
  <si>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</si>
  <si>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</si>
  <si>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</si>
  <si>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</si>
  <si>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</si>
  <si>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</si>
  <si>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</si>
  <si>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</si>
  <si>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</si>
  <si>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</si>
  <si>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</si>
  <si>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</si>
  <si>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</si>
  <si>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</si>
  <si>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</si>
  <si>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</si>
  <si>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</si>
  <si>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</si>
  <si>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</si>
  <si>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</si>
  <si>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</si>
  <si>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</si>
  <si>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</si>
  <si>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</si>
  <si>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</si>
  <si>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</si>
  <si>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</si>
  <si>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</si>
  <si>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</si>
  <si>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</si>
  <si>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</si>
  <si>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</si>
  <si>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</si>
  <si>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</si>
  <si>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</si>
  <si>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</si>
  <si>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</si>
  <si>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</si>
  <si>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</si>
  <si>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</si>
  <si>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</si>
  <si>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</si>
  <si>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</si>
  <si>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</si>
  <si>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</si>
  <si>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</si>
  <si>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</si>
  <si>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</si>
  <si>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</si>
  <si>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</si>
  <si>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</si>
  <si>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</si>
  <si>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</si>
  <si>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</si>
  <si>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</si>
  <si>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</si>
  <si>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</si>
  <si>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</si>
  <si>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</si>
  <si>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</si>
  <si>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</si>
  <si>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</si>
  <si>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</si>
  <si>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</si>
  <si>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</si>
  <si>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</si>
  <si>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</si>
  <si>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</si>
  <si>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</si>
  <si>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</si>
  <si>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</si>
  <si>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</si>
  <si>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</si>
  <si>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</si>
  <si>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</si>
  <si>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</si>
  <si>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</si>
  <si>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</si>
  <si>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</si>
  <si>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</si>
  <si>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</si>
  <si>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</si>
  <si>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</si>
  <si>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</si>
  <si>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</si>
  <si>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</si>
  <si>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</si>
  <si>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</si>
  <si>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</si>
  <si>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</si>
  <si>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</si>
  <si>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</si>
  <si>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</si>
  <si>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</si>
  <si>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</si>
  <si>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</si>
  <si>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</si>
  <si>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</si>
  <si>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</si>
  <si>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</si>
  <si>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</si>
  <si>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</si>
  <si>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</si>
  <si>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</si>
  <si>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</si>
  <si>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</si>
  <si>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</si>
  <si>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</si>
  <si>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</si>
  <si>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</si>
  <si>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</si>
  <si>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</si>
  <si>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</si>
  <si>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</si>
  <si>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</si>
  <si>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</si>
  <si>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</si>
  <si>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</si>
  <si>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</si>
  <si>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</si>
  <si>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</si>
  <si>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</si>
  <si>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</si>
  <si>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</si>
  <si>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</si>
  <si>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</si>
  <si>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</si>
  <si>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</si>
  <si>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</si>
  <si>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</si>
  <si>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</si>
  <si>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</si>
  <si>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</si>
  <si>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</si>
  <si>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</si>
  <si>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</si>
  <si>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</si>
  <si>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</si>
  <si>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</si>
  <si>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</si>
  <si>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</si>
  <si>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</si>
  <si>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</si>
  <si>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</si>
  <si>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</si>
  <si>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</si>
  <si>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</si>
  <si>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</si>
  <si>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</si>
  <si>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</si>
  <si>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</si>
  <si>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</si>
  <si>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</si>
  <si>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</si>
  <si>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</si>
  <si>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</si>
  <si>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</si>
  <si>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</si>
  <si>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</si>
  <si>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</si>
  <si>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</si>
  <si>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</si>
  <si>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</si>
  <si>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</si>
  <si>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</si>
  <si>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</si>
  <si>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</si>
  <si>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</si>
  <si>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</si>
  <si>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</si>
  <si>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</si>
  <si>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</si>
  <si>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</si>
  <si>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</si>
  <si>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</si>
  <si>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</si>
  <si>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</si>
  <si>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</si>
  <si>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</si>
  <si>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</si>
  <si>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</si>
  <si>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</si>
  <si>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</si>
  <si>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</si>
  <si>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</si>
  <si>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</si>
  <si>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</si>
  <si>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</si>
  <si>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</si>
  <si>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</si>
  <si>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</si>
  <si>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</si>
  <si>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</si>
  <si>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</si>
  <si>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</si>
  <si>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</si>
  <si>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</si>
  <si>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</si>
  <si>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</si>
  <si>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</si>
  <si>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</si>
  <si>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</si>
  <si>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</si>
  <si>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</si>
  <si>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</si>
  <si>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</si>
  <si>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</si>
  <si>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</si>
  <si>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</si>
  <si>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</si>
  <si>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</si>
  <si>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</si>
  <si>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</si>
  <si>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</si>
  <si>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</si>
  <si>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</si>
  <si>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</si>
  <si>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</si>
  <si>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</si>
  <si>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</si>
  <si>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</si>
  <si>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</si>
  <si>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</si>
  <si>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</si>
  <si>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</si>
  <si>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</si>
  <si>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</si>
  <si>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</si>
  <si>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</si>
  <si>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</si>
  <si>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</si>
  <si>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</si>
  <si>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</si>
  <si>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</si>
  <si>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</si>
  <si>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</si>
  <si>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</si>
  <si>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</si>
  <si>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</si>
  <si>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</si>
  <si>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</si>
  <si>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</si>
  <si>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</si>
  <si>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</si>
  <si>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</si>
  <si>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</si>
  <si>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</si>
  <si>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</si>
  <si>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</si>
  <si>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</si>
  <si>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</si>
  <si>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</si>
  <si>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</si>
  <si>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</si>
  <si>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</si>
  <si>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</si>
  <si>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</si>
  <si>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</si>
  <si>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</si>
  <si>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</si>
  <si>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</si>
  <si>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</si>
  <si>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</si>
  <si>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</si>
  <si>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</si>
  <si>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</si>
  <si>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</si>
  <si>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</si>
  <si>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</si>
  <si>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</si>
  <si>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</si>
  <si>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</si>
  <si>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</si>
  <si>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</si>
  <si>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</si>
  <si>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</si>
  <si>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</si>
  <si>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</si>
  <si>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</si>
  <si>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</si>
  <si>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</si>
  <si>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</si>
  <si>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</si>
  <si>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</si>
  <si>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</si>
  <si>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</si>
  <si>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</si>
  <si>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</si>
  <si>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</si>
  <si>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</si>
  <si>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</si>
  <si>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</si>
  <si>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</si>
  <si>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</si>
  <si>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</si>
  <si>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</si>
  <si>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</si>
  <si>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</si>
  <si>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</si>
  <si>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</si>
  <si>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</si>
  <si>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</si>
  <si>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</si>
  <si>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</si>
  <si>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</si>
  <si>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</si>
  <si>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</si>
  <si>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</si>
  <si>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</si>
  <si>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</si>
  <si>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</si>
  <si>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</si>
  <si>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</si>
  <si>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</si>
  <si>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</si>
  <si>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</si>
  <si>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</si>
  <si>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</si>
  <si>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</si>
  <si>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</si>
  <si>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</si>
  <si>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</si>
  <si>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</si>
  <si>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</si>
  <si>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</si>
  <si>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</si>
  <si>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</si>
  <si>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</si>
  <si>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</si>
  <si>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</si>
  <si>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</si>
  <si>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</si>
  <si>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</si>
  <si>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</si>
  <si>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</si>
  <si>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</si>
  <si>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</si>
  <si>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</si>
  <si>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</si>
  <si>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</si>
  <si>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</si>
  <si>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</si>
  <si>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</si>
  <si>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</si>
  <si>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</si>
  <si>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</si>
  <si>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</si>
  <si>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</si>
  <si>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</si>
  <si>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</si>
  <si>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</si>
  <si>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</si>
  <si>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</si>
  <si>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</si>
  <si>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</si>
  <si>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</si>
  <si>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</si>
  <si>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</si>
  <si>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</si>
  <si>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</si>
  <si>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</si>
  <si>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</si>
  <si>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</si>
  <si>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</si>
  <si>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</si>
  <si>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</si>
  <si>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</si>
  <si>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</si>
  <si>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</si>
  <si>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</si>
  <si>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</si>
  <si>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</si>
  <si>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</si>
  <si>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</si>
  <si>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</si>
  <si>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</si>
  <si>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</si>
  <si>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</si>
  <si>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</si>
  <si>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</si>
  <si>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</si>
  <si>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</si>
  <si>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</si>
  <si>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</si>
  <si>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</si>
  <si>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</si>
  <si>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</si>
  <si>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</si>
  <si>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</si>
  <si>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</si>
  <si>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</si>
  <si>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</si>
  <si>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</si>
  <si>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</si>
  <si>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</si>
  <si>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</si>
  <si>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</si>
  <si>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</si>
  <si>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</si>
  <si>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</si>
  <si>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</si>
  <si>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</si>
  <si>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</si>
  <si>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</si>
  <si>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</si>
  <si>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</si>
  <si>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</si>
  <si>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</si>
  <si>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</si>
  <si>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</si>
  <si>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</si>
  <si>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</si>
  <si>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</si>
  <si>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</si>
  <si>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</si>
  <si>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</si>
  <si>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</si>
  <si>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</si>
  <si>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</si>
  <si>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</si>
  <si>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</si>
  <si>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</si>
  <si>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</si>
  <si>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</si>
  <si>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</si>
  <si>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</si>
  <si>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</si>
  <si>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</si>
  <si>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</si>
  <si>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</si>
  <si>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</si>
  <si>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</si>
  <si>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</si>
  <si>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</si>
  <si>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</si>
  <si>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</si>
  <si>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</si>
  <si>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</si>
  <si>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</si>
  <si>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</si>
  <si>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</si>
  <si>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</si>
  <si>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</si>
  <si>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</si>
  <si>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</si>
  <si>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</si>
  <si>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</si>
  <si>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</si>
  <si>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</si>
  <si>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</si>
  <si>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</si>
  <si>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</si>
  <si>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</si>
  <si>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</si>
  <si>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</si>
  <si>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</si>
  <si>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</si>
  <si>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</si>
  <si>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</si>
  <si>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</si>
  <si>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</si>
  <si>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</si>
  <si>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</si>
  <si>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</si>
  <si>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</si>
  <si>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</si>
  <si>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</si>
  <si>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</si>
  <si>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</si>
  <si>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</si>
  <si>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</si>
  <si>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</si>
  <si>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</si>
  <si>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</si>
  <si>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</si>
  <si>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</si>
  <si>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</si>
  <si>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</si>
  <si>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</si>
  <si>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</si>
  <si>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</si>
  <si>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</si>
  <si>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</si>
  <si>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</si>
  <si>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</si>
  <si>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</si>
  <si>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</si>
  <si>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</si>
  <si>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</si>
  <si>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</si>
  <si>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</si>
  <si>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</si>
  <si>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</si>
  <si>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</si>
  <si>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</si>
  <si>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</si>
  <si>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</si>
  <si>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</si>
  <si>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</si>
  <si>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</si>
  <si>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</si>
  <si>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</si>
  <si>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</si>
  <si>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</si>
  <si>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</si>
  <si>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</si>
  <si>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</si>
  <si>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</si>
  <si>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</si>
  <si>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</si>
  <si>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</si>
  <si>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</si>
  <si>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</si>
  <si>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</si>
  <si>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</si>
  <si>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</si>
  <si>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</si>
  <si>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</si>
  <si>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</si>
  <si>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</si>
  <si>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</si>
  <si>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</si>
  <si>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</si>
  <si>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</si>
  <si>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</si>
  <si>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</si>
  <si>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</si>
  <si>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</si>
  <si>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</si>
  <si>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</si>
  <si>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</si>
  <si>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</si>
  <si>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</si>
  <si>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</si>
  <si>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</si>
  <si>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</si>
  <si>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</si>
  <si>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</si>
  <si>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</si>
  <si>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</si>
  <si>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</si>
  <si>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</si>
  <si>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</si>
  <si>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</si>
  <si>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</si>
  <si>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</si>
  <si>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</si>
  <si>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</si>
  <si>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</si>
  <si>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</si>
  <si>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</si>
  <si>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</si>
  <si>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</si>
  <si>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</si>
  <si>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</si>
  <si>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</si>
  <si>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</si>
  <si>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</si>
  <si>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</si>
  <si>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</si>
  <si>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</si>
  <si>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</si>
  <si>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</si>
  <si>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</si>
  <si>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</si>
  <si>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</si>
  <si>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</si>
  <si>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</si>
  <si>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</si>
  <si>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</si>
  <si>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</si>
  <si>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</si>
  <si>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</si>
  <si>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</si>
  <si>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</si>
  <si>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</si>
  <si>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</si>
  <si>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</si>
  <si>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</si>
  <si>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</si>
  <si>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</si>
  <si>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</si>
  <si>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</si>
  <si>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</si>
  <si>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</si>
  <si>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</si>
  <si>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</si>
  <si>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</si>
  <si>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</si>
  <si>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</si>
  <si>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</si>
  <si>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</si>
  <si>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</si>
  <si>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</si>
  <si>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</si>
  <si>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</si>
  <si>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</si>
  <si>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</si>
  <si>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</si>
  <si>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</si>
  <si>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</si>
  <si>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</si>
  <si>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</si>
  <si>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</si>
  <si>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</si>
  <si>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</si>
  <si>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</si>
  <si>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</si>
  <si>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</si>
  <si>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</si>
  <si>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</si>
  <si>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</si>
  <si>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</si>
  <si>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</si>
  <si>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</si>
  <si>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</si>
  <si>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</si>
  <si>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</si>
  <si>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</si>
  <si>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</si>
  <si>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</si>
  <si>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</si>
  <si>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</si>
  <si>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</si>
  <si>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</si>
  <si>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</si>
  <si>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</si>
  <si>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</si>
  <si>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</si>
  <si>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</si>
  <si>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</si>
  <si>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</si>
  <si>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</si>
  <si>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</si>
  <si>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</si>
  <si>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</si>
  <si>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</si>
  <si>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</si>
  <si>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</si>
  <si>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</si>
  <si>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</si>
  <si>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</si>
  <si>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</si>
  <si>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</si>
  <si>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</si>
  <si>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</si>
  <si>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</si>
  <si>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</si>
  <si>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</si>
  <si>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</si>
  <si>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</si>
  <si>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</si>
  <si>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</si>
  <si>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</si>
  <si>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</si>
  <si>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</si>
  <si>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</si>
  <si>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</si>
  <si>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</si>
  <si>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</si>
  <si>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</si>
  <si>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</si>
  <si>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</si>
  <si>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</si>
  <si>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</si>
  <si>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</si>
  <si>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</si>
  <si>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</si>
  <si>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</si>
  <si>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</si>
  <si>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</si>
  <si>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</si>
  <si>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</si>
  <si>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</si>
  <si>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</si>
  <si>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</si>
  <si>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</si>
  <si>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</si>
  <si>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</si>
  <si>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</si>
  <si>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</si>
  <si>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</si>
  <si>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</si>
  <si>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</si>
  <si>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</si>
  <si>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</si>
  <si>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</si>
  <si>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</si>
  <si>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</si>
  <si>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</si>
  <si>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</si>
  <si>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</si>
  <si>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</si>
  <si>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</si>
  <si>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</si>
  <si>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</si>
  <si>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</si>
  <si>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</si>
  <si>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</si>
  <si>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</si>
  <si>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</si>
  <si>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</si>
  <si>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</si>
  <si>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</si>
  <si>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</si>
  <si>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</si>
  <si>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</si>
  <si>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</si>
  <si>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</si>
  <si>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</si>
  <si>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</si>
  <si>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</si>
  <si>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</si>
  <si>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</si>
  <si>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</si>
  <si>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</si>
  <si>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</si>
  <si>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</si>
  <si>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</si>
  <si>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</si>
  <si>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</si>
  <si>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</si>
  <si>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</si>
  <si>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</si>
  <si>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</si>
  <si>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</si>
  <si>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</si>
  <si>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</si>
  <si>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</si>
  <si>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</si>
  <si>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</si>
  <si>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</si>
  <si>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</si>
  <si>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</si>
  <si>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</si>
  <si>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</si>
  <si>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</si>
  <si>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</si>
  <si>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</si>
  <si>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</si>
  <si>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</si>
  <si>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</si>
  <si>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</si>
  <si>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</si>
  <si>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</si>
  <si>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</si>
  <si>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</si>
  <si>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</si>
  <si>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</si>
  <si>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</si>
  <si>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</si>
  <si>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</si>
  <si>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</si>
  <si>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</si>
  <si>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</si>
  <si>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</si>
  <si>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</si>
  <si>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</si>
  <si>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</si>
  <si>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</si>
  <si>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</si>
  <si>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</si>
  <si>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</si>
  <si>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</si>
  <si>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</si>
  <si>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</si>
  <si>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</si>
  <si>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</si>
  <si>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</si>
  <si>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</si>
  <si>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</si>
  <si>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</si>
  <si>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</si>
  <si>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</si>
  <si>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</si>
  <si>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</si>
  <si>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</si>
  <si>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</si>
  <si>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</si>
  <si>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</si>
  <si>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</si>
  <si>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</si>
  <si>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</si>
  <si>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</si>
  <si>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</si>
  <si>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</si>
  <si>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</si>
  <si>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</si>
  <si>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</si>
  <si>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</si>
  <si>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</si>
  <si>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</si>
  <si>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</si>
  <si>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</si>
  <si>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</si>
  <si>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</si>
  <si>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</si>
  <si>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</si>
  <si>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</si>
  <si>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</si>
  <si>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</si>
  <si>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</si>
  <si>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</si>
  <si>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</si>
  <si>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</si>
  <si>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</si>
  <si>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</si>
  <si>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</si>
  <si>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</si>
  <si>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</si>
  <si>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</si>
  <si>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</si>
  <si>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</si>
  <si>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</si>
  <si>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</si>
  <si>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</si>
  <si>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</si>
  <si>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</si>
  <si>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</si>
  <si>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</si>
  <si>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</si>
  <si>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</si>
  <si>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</si>
  <si>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</si>
  <si>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</si>
  <si>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</si>
  <si>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</si>
  <si>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</si>
  <si>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</si>
  <si>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</si>
  <si>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</si>
  <si>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</si>
  <si>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</si>
  <si>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</si>
  <si>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</si>
  <si>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</si>
  <si>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</si>
  <si>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</si>
  <si>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</si>
  <si>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</si>
  <si>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</si>
  <si>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</si>
  <si>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</si>
  <si>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</si>
  <si>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</si>
  <si>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</si>
  <si>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</si>
  <si>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</si>
  <si>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</si>
  <si>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</si>
  <si>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</si>
  <si>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</si>
  <si>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</si>
  <si>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</si>
  <si>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</si>
  <si>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</si>
  <si>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</si>
  <si>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</si>
  <si>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</si>
  <si>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</si>
  <si>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</si>
  <si>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</si>
  <si>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</si>
  <si>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</si>
  <si>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</si>
  <si>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</si>
  <si>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</si>
  <si>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</si>
  <si>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</si>
  <si>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</si>
  <si>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</si>
  <si>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</si>
  <si>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</si>
  <si>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</si>
  <si>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</si>
  <si>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</si>
  <si>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</si>
  <si>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</si>
  <si>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</si>
  <si>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</si>
  <si>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</si>
  <si>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</si>
  <si>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</si>
  <si>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</si>
  <si>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</si>
  <si>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</si>
  <si>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</si>
  <si>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</si>
  <si>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</si>
  <si>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</si>
  <si>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</si>
  <si>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</si>
  <si>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</si>
  <si>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</si>
  <si>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</si>
  <si>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</si>
  <si>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</si>
  <si>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</si>
  <si>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</si>
  <si>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</si>
  <si>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</si>
  <si>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</si>
  <si>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</si>
  <si>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</si>
  <si>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</si>
  <si>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</si>
  <si>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</si>
  <si>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</si>
  <si>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</si>
  <si>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</si>
  <si>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</si>
  <si>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</si>
  <si>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</si>
  <si>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</si>
  <si>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</si>
  <si>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</si>
  <si>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</si>
  <si>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</si>
  <si>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</si>
  <si>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</si>
  <si>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</si>
  <si>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</si>
  <si>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</si>
  <si>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</si>
  <si>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</si>
  <si>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</si>
  <si>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</si>
  <si>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</si>
  <si>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</si>
  <si>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</si>
  <si>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</si>
  <si>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</si>
  <si>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</si>
  <si>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</si>
  <si>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</si>
  <si>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</si>
  <si>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</si>
  <si>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</si>
  <si>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</si>
  <si>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</si>
  <si>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</si>
  <si>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</si>
  <si>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</si>
  <si>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</si>
  <si>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</si>
  <si>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</si>
  <si>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</si>
  <si>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</si>
  <si>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</si>
  <si>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</si>
  <si>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</si>
  <si>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</si>
  <si>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</si>
  <si>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</si>
  <si>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</si>
  <si>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</si>
  <si>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</si>
  <si>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</si>
  <si>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</si>
  <si>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</si>
  <si>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</si>
  <si>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</si>
  <si>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</si>
  <si>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</si>
  <si>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</si>
  <si>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</si>
  <si>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</si>
  <si>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</si>
  <si>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</si>
  <si>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</si>
  <si>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</si>
  <si>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</si>
  <si>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</si>
  <si>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</si>
  <si>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</si>
  <si>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</si>
  <si>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</si>
  <si>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</si>
  <si>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</si>
  <si>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</si>
  <si>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</si>
  <si>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</si>
  <si>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</si>
  <si>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</si>
  <si>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</si>
  <si>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</si>
  <si>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</si>
  <si>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</si>
  <si>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</si>
  <si>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</si>
  <si>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</si>
  <si>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</si>
  <si>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</si>
  <si>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</si>
  <si>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</si>
  <si>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</si>
  <si>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</si>
  <si>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</si>
  <si>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</si>
  <si>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</si>
  <si>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</si>
  <si>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</si>
  <si>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</si>
  <si>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</si>
  <si>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</si>
  <si>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</si>
  <si>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</si>
  <si>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</si>
  <si>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</si>
  <si>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</si>
  <si>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</si>
  <si>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</si>
  <si>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</si>
  <si>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</si>
  <si>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</si>
  <si>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</si>
  <si>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</si>
  <si>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</si>
  <si>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</si>
  <si>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</si>
  <si>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</si>
  <si>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</si>
  <si>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</si>
  <si>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</si>
  <si>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</si>
  <si>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</si>
  <si>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</si>
  <si>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</si>
  <si>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</si>
  <si>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</si>
  <si>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</si>
  <si>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</si>
  <si>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</si>
  <si>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</si>
  <si>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</si>
  <si>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</si>
  <si>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</si>
  <si>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</si>
  <si>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</si>
  <si>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</si>
  <si>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</si>
  <si>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</si>
  <si>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</si>
  <si>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</si>
  <si>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</si>
  <si>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</si>
  <si>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</si>
  <si>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</si>
  <si>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</si>
  <si>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</si>
  <si>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</si>
  <si>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</si>
  <si>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</si>
  <si>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</si>
  <si>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</si>
  <si>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</si>
  <si>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</si>
  <si>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</si>
  <si>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</si>
  <si>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</si>
  <si>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</si>
  <si>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</si>
  <si>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</si>
  <si>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</si>
  <si>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</si>
  <si>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</si>
  <si>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</si>
  <si>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</si>
  <si>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</si>
  <si>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</si>
  <si>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</si>
  <si>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</si>
  <si>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</si>
  <si>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</si>
  <si>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</si>
  <si>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</si>
  <si>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</si>
  <si>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</si>
  <si>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</si>
  <si>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</si>
  <si>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</si>
  <si>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</si>
  <si>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</si>
  <si>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</si>
  <si>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</si>
  <si>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</si>
  <si>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</si>
  <si>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</si>
  <si>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</si>
  <si>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</si>
  <si>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</si>
  <si>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</si>
  <si>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</si>
  <si>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</si>
  <si>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</si>
  <si>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</si>
  <si>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</si>
  <si>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</si>
  <si>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</si>
  <si>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</si>
  <si>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</si>
  <si>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</si>
  <si>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</si>
  <si>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</si>
  <si>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</si>
  <si>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</si>
  <si>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</si>
  <si>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</si>
  <si>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</si>
  <si>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</si>
  <si>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</si>
  <si>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</si>
  <si>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</si>
  <si>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</si>
  <si>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</si>
  <si>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</si>
  <si>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</si>
  <si>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</si>
  <si>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</si>
  <si>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</si>
  <si>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</si>
  <si>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</si>
  <si>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</si>
  <si>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</si>
  <si>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</si>
  <si>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</si>
  <si>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</si>
  <si>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</si>
  <si>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</si>
  <si>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</si>
  <si>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</si>
  <si>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</si>
  <si>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</si>
  <si>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</si>
  <si>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</si>
  <si>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</si>
  <si>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</si>
  <si>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</si>
  <si>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</si>
  <si>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</si>
  <si>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</si>
  <si>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</si>
  <si>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</si>
  <si>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</si>
  <si>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</si>
  <si>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</si>
  <si>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</si>
  <si>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</si>
  <si>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</si>
  <si>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</si>
  <si>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</si>
  <si>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</si>
  <si>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</si>
  <si>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</si>
  <si>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</si>
  <si>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</si>
  <si>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</si>
  <si>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</si>
  <si>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</si>
  <si>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</si>
  <si>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</si>
  <si>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</si>
  <si>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</si>
  <si>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</si>
  <si>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</si>
  <si>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</si>
  <si>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</si>
  <si>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</si>
  <si>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</si>
  <si>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</si>
  <si>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</si>
  <si>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</si>
  <si>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</si>
  <si>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</si>
  <si>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</si>
  <si>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</si>
  <si>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</si>
  <si>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</si>
  <si>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</si>
  <si>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</si>
  <si>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</si>
  <si>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</si>
  <si>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</si>
  <si>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</si>
  <si>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</si>
  <si>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</si>
  <si>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</si>
  <si>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</si>
  <si>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</si>
  <si>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</si>
  <si>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</si>
  <si>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</si>
  <si>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</si>
  <si>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</si>
  <si>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</si>
  <si>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</si>
  <si>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</si>
  <si>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</si>
  <si>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</si>
  <si>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</si>
  <si>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</si>
  <si>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</si>
  <si>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</si>
  <si>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</si>
  <si>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</si>
  <si>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</si>
  <si>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</si>
  <si>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</si>
  <si>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</si>
  <si>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</si>
  <si>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</si>
  <si>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</si>
  <si>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</si>
  <si>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</si>
  <si>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</si>
  <si>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</si>
  <si>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</si>
  <si>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</si>
  <si>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</si>
  <si>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</si>
  <si>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</si>
  <si>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</si>
  <si>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</si>
  <si>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</si>
  <si>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</si>
  <si>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</si>
  <si>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</si>
  <si>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</si>
  <si>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</si>
  <si>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</si>
  <si>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</si>
  <si>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</si>
  <si>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</si>
  <si>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</si>
  <si>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</si>
  <si>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</si>
  <si>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</si>
  <si>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</si>
  <si>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</si>
  <si>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</si>
  <si>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</si>
  <si>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</si>
  <si>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</si>
  <si>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</si>
  <si>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</si>
  <si>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</si>
  <si>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</si>
  <si>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</si>
  <si>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</si>
  <si>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</si>
  <si>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</si>
  <si>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</si>
  <si>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</si>
  <si>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</si>
  <si>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</si>
  <si>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</si>
  <si>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</si>
  <si>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</si>
  <si>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</si>
  <si>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</si>
  <si>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</si>
  <si>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</si>
  <si>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</si>
  <si>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</si>
  <si>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</si>
  <si>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</si>
  <si>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</si>
  <si>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</si>
  <si>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</si>
  <si>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</si>
  <si>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</si>
  <si>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</si>
  <si>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</si>
  <si>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</si>
  <si>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</si>
  <si>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</si>
  <si>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</si>
  <si>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</si>
  <si>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</si>
  <si>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</si>
  <si>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</si>
  <si>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</si>
  <si>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</si>
  <si>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</si>
  <si>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</si>
  <si>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</si>
  <si>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</si>
  <si>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</si>
  <si>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</si>
  <si>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</si>
  <si>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</si>
  <si>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</si>
  <si>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</si>
  <si>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</si>
  <si>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</si>
  <si>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</si>
  <si>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</si>
  <si>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</si>
  <si>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</si>
  <si>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</si>
  <si>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</si>
  <si>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</si>
  <si>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</si>
  <si>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</si>
  <si>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</si>
  <si>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</si>
  <si>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</si>
  <si>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</si>
  <si>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</si>
  <si>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</si>
  <si>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</si>
  <si>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</si>
  <si>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</si>
  <si>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</si>
  <si>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</si>
  <si>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</si>
  <si>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</si>
  <si>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</si>
  <si>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</si>
  <si>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</si>
  <si>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</si>
  <si>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</si>
  <si>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</si>
  <si>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</si>
  <si>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</si>
  <si>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</si>
  <si>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</si>
  <si>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</si>
  <si>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</si>
  <si>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</si>
  <si>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</si>
  <si>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</si>
  <si>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</si>
  <si>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</si>
  <si>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</si>
  <si>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</si>
  <si>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</si>
  <si>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</si>
  <si>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</si>
  <si>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</si>
  <si>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</si>
  <si>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</si>
  <si>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</si>
  <si>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</si>
  <si>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</si>
  <si>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</si>
  <si>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</si>
  <si>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</si>
  <si>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</si>
  <si>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</si>
  <si>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</si>
  <si>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</si>
  <si>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</si>
  <si>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</si>
  <si>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</si>
  <si>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</si>
  <si>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</si>
  <si>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</si>
  <si>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</si>
  <si>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</si>
  <si>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</si>
  <si>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</si>
  <si>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</si>
  <si>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</si>
  <si>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</si>
  <si>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</si>
  <si>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</si>
  <si>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</si>
  <si>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</si>
  <si>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</si>
  <si>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</si>
  <si>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</si>
  <si>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</si>
  <si>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</si>
  <si>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</si>
  <si>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</si>
  <si>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</si>
  <si>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</si>
  <si>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</si>
  <si>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</si>
  <si>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</si>
  <si>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</si>
  <si>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</si>
  <si>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</si>
  <si>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</si>
  <si>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</si>
  <si>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</si>
  <si>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</si>
  <si>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</si>
  <si>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</si>
  <si>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</si>
  <si>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</si>
  <si>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</si>
  <si>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</si>
  <si>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</si>
  <si>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</si>
  <si>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</si>
  <si>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</si>
  <si>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</si>
  <si>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</si>
  <si>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</si>
  <si>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</si>
  <si>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</si>
  <si>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</si>
  <si>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</si>
  <si>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</si>
  <si>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</si>
  <si>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</si>
  <si>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</si>
  <si>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</si>
  <si>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</si>
  <si>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</si>
  <si>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</si>
  <si>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</si>
  <si>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</si>
  <si>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</si>
  <si>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</si>
  <si>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</si>
  <si>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</si>
  <si>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</si>
  <si>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</si>
  <si>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</si>
  <si>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</si>
  <si>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</si>
  <si>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</si>
  <si>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</si>
  <si>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</si>
  <si>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</si>
  <si>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</si>
  <si>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</si>
  <si>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</si>
  <si>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</si>
  <si>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</si>
  <si>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</si>
  <si>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</si>
  <si>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</si>
  <si>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</si>
  <si>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</si>
  <si>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</si>
  <si>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</si>
  <si>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</si>
  <si>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</si>
  <si>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</si>
  <si>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</si>
  <si>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</si>
  <si>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</si>
  <si>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</si>
  <si>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</si>
  <si>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</si>
  <si>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</si>
  <si>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</si>
  <si>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</si>
  <si>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</si>
  <si>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</si>
  <si>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</si>
  <si>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</si>
  <si>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</si>
  <si>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</si>
  <si>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</si>
  <si>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</si>
  <si>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</si>
  <si>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</si>
  <si>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</si>
  <si>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</si>
  <si>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</si>
  <si>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</si>
  <si>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</si>
  <si>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</si>
  <si>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</si>
  <si>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</si>
  <si>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</si>
  <si>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</si>
  <si>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</si>
  <si>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</si>
  <si>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</si>
  <si>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</si>
  <si>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</si>
  <si>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</si>
  <si>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</si>
  <si>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</si>
  <si>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</si>
  <si>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</si>
  <si>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</si>
  <si>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</si>
  <si>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</si>
  <si>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</si>
  <si>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</si>
  <si>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</si>
  <si>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</si>
  <si>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</si>
  <si>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</si>
  <si>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</si>
  <si>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</si>
  <si>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</si>
  <si>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</si>
  <si>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</si>
  <si>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</si>
  <si>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</si>
  <si>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</si>
  <si>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</si>
  <si>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</si>
  <si>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</si>
  <si>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</si>
  <si>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</si>
  <si>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</si>
  <si>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</si>
  <si>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</si>
  <si>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</si>
  <si>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</si>
  <si>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</si>
  <si>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</si>
  <si>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</si>
  <si>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</si>
  <si>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</si>
  <si>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</si>
  <si>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</si>
  <si>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</si>
  <si>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</si>
  <si>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</si>
  <si>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</si>
  <si>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</si>
  <si>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</si>
  <si>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</si>
  <si>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</si>
  <si>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</si>
  <si>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</si>
  <si>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</si>
  <si>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</si>
  <si>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</si>
  <si>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</si>
  <si>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</si>
  <si>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</si>
  <si>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</si>
  <si>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</si>
  <si>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</si>
  <si>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</si>
  <si>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</si>
  <si>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</si>
  <si>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</si>
  <si>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</si>
  <si>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</si>
  <si>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</si>
  <si>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</si>
  <si>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</si>
  <si>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</si>
  <si>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</si>
  <si>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</si>
  <si>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</si>
  <si>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</si>
  <si>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</si>
  <si>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</si>
  <si>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</si>
  <si>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</si>
  <si>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</si>
  <si>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</si>
  <si>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</si>
  <si>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</si>
  <si>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</si>
  <si>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</si>
  <si>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</si>
  <si>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</si>
  <si>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</si>
  <si>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</si>
  <si>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</si>
  <si>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</si>
  <si>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</si>
  <si>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</si>
  <si>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</si>
  <si>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</si>
  <si>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</si>
  <si>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</si>
  <si>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</si>
  <si>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</si>
  <si>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</si>
  <si>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</si>
  <si>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</si>
  <si>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</si>
  <si>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</si>
  <si>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</si>
  <si>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</si>
  <si>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</si>
  <si>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</si>
  <si>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</si>
  <si>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</si>
  <si>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</si>
  <si>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</si>
  <si>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</si>
  <si>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</si>
  <si>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</si>
  <si>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</si>
  <si>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</si>
  <si>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</si>
  <si>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</si>
  <si>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</si>
  <si>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</si>
  <si>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</si>
  <si>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</si>
  <si>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</si>
  <si>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</si>
  <si>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</si>
  <si>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</si>
  <si>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</si>
  <si>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</si>
  <si>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</si>
  <si>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</si>
  <si>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</si>
  <si>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</si>
  <si>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</si>
  <si>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</si>
  <si>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</si>
  <si>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</si>
  <si>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</si>
  <si>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</si>
  <si>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</si>
  <si>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</si>
  <si>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</si>
  <si>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</si>
  <si>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</si>
  <si>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</si>
  <si>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</si>
  <si>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</si>
  <si>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</si>
  <si>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</si>
  <si>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</si>
  <si>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</si>
  <si>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</si>
  <si>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</si>
  <si>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</si>
  <si>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</si>
  <si>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</si>
  <si>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</si>
  <si>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</si>
  <si>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</si>
  <si>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</si>
  <si>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</si>
  <si>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</si>
  <si>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</si>
  <si>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</si>
  <si>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</si>
  <si>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</si>
  <si>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</si>
  <si>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</si>
  <si>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</si>
  <si>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</si>
  <si>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</si>
  <si>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</si>
  <si>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</si>
  <si>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</si>
  <si>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</si>
  <si>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</si>
  <si>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</si>
  <si>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</si>
  <si>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</si>
  <si>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</si>
  <si>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</si>
  <si>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</si>
  <si>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</si>
  <si>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</si>
  <si>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</si>
  <si>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</si>
  <si>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</si>
  <si>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</si>
  <si>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</si>
  <si>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</si>
  <si>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</si>
  <si>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</si>
  <si>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</si>
  <si>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</si>
  <si>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</si>
  <si>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</si>
  <si>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</si>
  <si>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</si>
  <si>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</si>
  <si>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</si>
  <si>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</si>
  <si>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</si>
  <si>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</si>
  <si>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</si>
  <si>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</si>
  <si>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</si>
  <si>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</si>
  <si>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</si>
  <si>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</si>
  <si>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</si>
  <si>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</si>
  <si>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</si>
  <si>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</si>
  <si>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</si>
  <si>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</si>
  <si>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</si>
  <si>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</si>
  <si>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</si>
  <si>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</si>
  <si>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</si>
  <si>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</si>
  <si>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</si>
  <si>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</si>
  <si>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</si>
  <si>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</si>
  <si>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</si>
  <si>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</si>
  <si>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</si>
  <si>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</si>
  <si>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</si>
  <si>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</si>
  <si>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</si>
  <si>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</si>
  <si>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</si>
  <si>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</si>
  <si>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</si>
  <si>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</si>
  <si>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</si>
  <si>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</si>
  <si>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</si>
  <si>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</si>
  <si>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</si>
  <si>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</si>
  <si>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</si>
  <si>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</si>
  <si>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</si>
  <si>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</si>
  <si>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</si>
  <si>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</si>
  <si>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</si>
  <si>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</si>
  <si>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</si>
  <si>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</si>
  <si>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</si>
  <si>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</si>
  <si>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</si>
  <si>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</si>
  <si>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</si>
  <si>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</si>
  <si>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</si>
  <si>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</si>
  <si>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</si>
  <si>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</si>
  <si>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</si>
  <si>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</si>
  <si>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</si>
  <si>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</si>
  <si>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</si>
  <si>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</si>
  <si>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</si>
  <si>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</si>
  <si>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</si>
  <si>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</si>
  <si>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</si>
  <si>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</si>
  <si>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</si>
  <si>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</si>
  <si>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</si>
  <si>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</si>
  <si>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</si>
  <si>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</si>
  <si>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</si>
  <si>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</si>
  <si>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</si>
  <si>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</si>
  <si>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</si>
  <si>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</si>
  <si>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</si>
  <si>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</si>
  <si>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</si>
  <si>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</si>
  <si>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</si>
  <si>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</si>
  <si>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</si>
  <si>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</si>
  <si>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</si>
  <si>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</si>
  <si>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</si>
  <si>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</si>
  <si>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</si>
  <si>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</si>
  <si>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</si>
  <si>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</si>
  <si>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</si>
  <si>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</si>
  <si>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</si>
  <si>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</si>
  <si>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</si>
  <si>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</si>
  <si>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</si>
  <si>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</si>
  <si>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</si>
  <si>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</si>
  <si>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</si>
  <si>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</si>
  <si>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</si>
  <si>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</si>
  <si>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</si>
  <si>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</si>
  <si>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</si>
  <si>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</si>
  <si>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</si>
  <si>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</si>
  <si>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</si>
  <si>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</si>
  <si>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</si>
  <si>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</si>
  <si>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</si>
  <si>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</si>
  <si>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</si>
  <si>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</si>
  <si>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</si>
  <si>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</si>
  <si>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</si>
  <si>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</si>
  <si>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</si>
  <si>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</si>
  <si>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</si>
  <si>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</si>
  <si>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</si>
  <si>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</si>
  <si>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</si>
  <si>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</si>
  <si>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</si>
  <si>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</si>
  <si>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</si>
  <si>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</si>
  <si>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</si>
  <si>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</si>
  <si>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</si>
  <si>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</si>
  <si>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</si>
  <si>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</si>
  <si>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</si>
  <si>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</si>
  <si>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</si>
  <si>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</si>
  <si>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</si>
  <si>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</si>
  <si>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</si>
  <si>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</si>
  <si>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</si>
  <si>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</si>
  <si>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</si>
  <si>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</si>
  <si>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</si>
  <si>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</si>
  <si>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</si>
  <si>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</si>
  <si>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</si>
  <si>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</si>
  <si>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</si>
  <si>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</si>
  <si>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</si>
  <si>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</si>
  <si>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</si>
  <si>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</si>
  <si>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</si>
  <si>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</si>
  <si>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</si>
  <si>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</si>
  <si>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</si>
  <si>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</si>
  <si>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</si>
  <si>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</si>
  <si>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</si>
  <si>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</si>
  <si>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</si>
  <si>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</si>
  <si>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</si>
  <si>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</si>
  <si>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</si>
  <si>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</si>
  <si>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</si>
  <si>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</si>
  <si>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</si>
  <si>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</si>
  <si>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</si>
  <si>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</si>
  <si>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</si>
  <si>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</si>
  <si>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</si>
  <si>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</si>
  <si>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</si>
  <si>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</si>
  <si>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</si>
  <si>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</si>
  <si>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</si>
  <si>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</si>
  <si>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</si>
  <si>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</si>
  <si>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</si>
  <si>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</si>
  <si>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</si>
  <si>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</si>
  <si>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</si>
  <si>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</si>
  <si>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</si>
  <si>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</si>
  <si>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</si>
  <si>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</si>
  <si>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</si>
  <si>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</si>
  <si>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</si>
  <si>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</si>
  <si>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</si>
  <si>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</si>
  <si>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</si>
  <si>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</si>
  <si>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</si>
  <si>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</si>
  <si>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</si>
  <si>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</si>
  <si>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</si>
  <si>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</si>
  <si>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</si>
  <si>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</si>
  <si>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</si>
  <si>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</si>
  <si>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</si>
  <si>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</si>
  <si>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</si>
  <si>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</si>
  <si>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</si>
  <si>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</si>
  <si>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</si>
  <si>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</si>
  <si>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</si>
  <si>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</si>
  <si>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</si>
  <si>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</si>
  <si>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</si>
  <si>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</si>
  <si>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</si>
  <si>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</si>
  <si>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</si>
  <si>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</si>
  <si>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</si>
  <si>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</si>
  <si>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</si>
  <si>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</si>
  <si>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</si>
  <si>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</si>
  <si>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</si>
  <si>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</si>
  <si>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</si>
  <si>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</si>
  <si>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</si>
  <si>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</si>
  <si>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</si>
  <si>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</si>
  <si>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</si>
  <si>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</si>
  <si>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</si>
  <si>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</si>
  <si>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</si>
  <si>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</si>
  <si>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</si>
  <si>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</si>
  <si>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</si>
  <si>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</si>
  <si>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</si>
  <si>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</si>
  <si>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</si>
  <si>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</si>
  <si>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</si>
  <si>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</si>
  <si>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</si>
  <si>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</si>
  <si>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</si>
  <si>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</si>
  <si>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</si>
  <si>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</si>
  <si>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</si>
  <si>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</si>
  <si>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</si>
  <si>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</si>
  <si>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</si>
  <si>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</si>
  <si>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</si>
  <si>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</si>
  <si>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</si>
  <si>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</si>
  <si>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</si>
  <si>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</si>
  <si>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</si>
  <si>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</si>
  <si>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</si>
  <si>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</si>
  <si>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</si>
  <si>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</si>
  <si>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</si>
  <si>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</si>
  <si>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</si>
  <si>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</si>
  <si>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</si>
  <si>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</si>
  <si>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</si>
  <si>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</si>
  <si>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</si>
  <si>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</si>
  <si>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</si>
  <si>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</si>
  <si>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</si>
  <si>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</si>
  <si>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</si>
  <si>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</si>
  <si>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</si>
  <si>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</si>
  <si>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</si>
  <si>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</si>
  <si>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</si>
  <si>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</si>
  <si>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</si>
  <si>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</si>
  <si>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</si>
  <si>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</si>
  <si>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</si>
  <si>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</si>
  <si>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</si>
  <si>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</si>
  <si>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</si>
  <si>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</si>
  <si>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</si>
  <si>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</si>
  <si>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</si>
  <si>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</si>
  <si>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</si>
  <si>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</si>
  <si>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</si>
  <si>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</si>
  <si>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</si>
  <si>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</si>
  <si>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</si>
  <si>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</si>
  <si>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</si>
  <si>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</si>
  <si>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</si>
  <si>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</si>
  <si>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</si>
  <si>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</si>
  <si>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</si>
  <si>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</si>
  <si>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</si>
  <si>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</si>
  <si>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</si>
  <si>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</si>
  <si>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</si>
  <si>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</si>
  <si>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</si>
  <si>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</si>
  <si>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</si>
  <si>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</si>
  <si>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</si>
  <si>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</si>
  <si>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</si>
  <si>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</si>
  <si>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</si>
  <si>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</si>
  <si>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</si>
  <si>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</si>
  <si>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</si>
  <si>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</si>
  <si>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</si>
  <si>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</si>
  <si>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</si>
  <si>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</si>
  <si>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</si>
  <si>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</si>
  <si>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</si>
  <si>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</si>
  <si>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</si>
  <si>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</si>
  <si>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</si>
  <si>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</si>
  <si>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</si>
  <si>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</si>
  <si>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</si>
  <si>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</si>
  <si>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</si>
  <si>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</si>
  <si>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</si>
  <si>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</si>
  <si>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</si>
  <si>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</si>
  <si>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</si>
  <si>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</si>
  <si>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</si>
  <si>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</si>
  <si>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</si>
  <si>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</si>
  <si>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</si>
  <si>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</si>
  <si>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</si>
  <si>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</si>
  <si>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</si>
  <si>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</si>
  <si>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</si>
  <si>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</si>
  <si>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</si>
  <si>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</si>
  <si>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</si>
  <si>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</si>
  <si>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</si>
  <si>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</si>
  <si>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</si>
  <si>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</si>
  <si>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</si>
  <si>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</si>
  <si>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</si>
  <si>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</si>
  <si>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</si>
  <si>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</si>
  <si>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</si>
  <si>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</si>
  <si>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</si>
  <si>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</si>
  <si>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</si>
  <si>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</si>
  <si>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</si>
  <si>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</si>
  <si>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</si>
  <si>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</si>
  <si>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</si>
  <si>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</si>
  <si>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</si>
  <si>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</si>
  <si>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</si>
  <si>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</si>
  <si>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</si>
  <si>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</si>
  <si>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</si>
  <si>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</si>
  <si>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</si>
  <si>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</si>
  <si>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</si>
  <si>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</si>
  <si>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</si>
  <si>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</si>
  <si>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</si>
  <si>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</si>
  <si>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</si>
  <si>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</si>
  <si>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</si>
  <si>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</si>
  <si>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</si>
  <si>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</si>
  <si>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</si>
  <si>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</si>
  <si>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</si>
  <si>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</si>
  <si>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</si>
  <si>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</si>
  <si>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</si>
  <si>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</si>
  <si>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</si>
  <si>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</si>
  <si>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</si>
  <si>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</si>
  <si>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</si>
  <si>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</si>
  <si>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</si>
  <si>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</si>
  <si>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</si>
  <si>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</si>
  <si>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</si>
  <si>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</si>
  <si>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</si>
  <si>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</si>
  <si>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</si>
  <si>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</si>
  <si>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</si>
  <si>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</si>
  <si>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</si>
  <si>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</si>
  <si>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</si>
  <si>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</si>
  <si>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</si>
  <si>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</si>
  <si>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</si>
  <si>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</si>
  <si>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</si>
  <si>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</si>
  <si>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</si>
  <si>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</si>
  <si>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</si>
  <si>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</si>
  <si>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</si>
  <si>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</si>
  <si>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</si>
  <si>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</si>
  <si>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</si>
  <si>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</si>
  <si>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</si>
  <si>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</si>
  <si>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</si>
  <si>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</si>
  <si>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</si>
  <si>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</si>
  <si>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</si>
  <si>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</si>
  <si>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</si>
  <si>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</si>
  <si>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</si>
  <si>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</si>
  <si>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</si>
  <si>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</si>
  <si>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</si>
  <si>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</si>
  <si>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</si>
  <si>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</si>
  <si>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</si>
  <si>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</si>
  <si>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</si>
  <si>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</si>
  <si>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</si>
  <si>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</si>
  <si>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</si>
  <si>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</si>
  <si>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</si>
  <si>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</si>
  <si>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</si>
  <si>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</si>
  <si>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</si>
  <si>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</si>
  <si>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</si>
  <si>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</si>
  <si>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</si>
  <si>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</si>
  <si>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</si>
  <si>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</si>
  <si>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</si>
  <si>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</si>
  <si>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</si>
  <si>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</si>
  <si>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</si>
  <si>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</si>
  <si>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</si>
  <si>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</si>
  <si>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</si>
  <si>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</si>
  <si>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</si>
  <si>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</si>
  <si>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</si>
  <si>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</si>
  <si>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</si>
  <si>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</si>
  <si>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</si>
  <si>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</si>
  <si>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</si>
  <si>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</si>
  <si>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</si>
  <si>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</si>
  <si>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</si>
  <si>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</si>
  <si>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</si>
  <si>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</si>
  <si>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</si>
  <si>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</si>
  <si>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</si>
  <si>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</si>
  <si>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</si>
  <si>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</si>
  <si>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</si>
  <si>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</si>
  <si>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</si>
  <si>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</si>
  <si>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</si>
  <si>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</si>
  <si>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</si>
  <si>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</si>
  <si>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</si>
  <si>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</si>
  <si>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</si>
  <si>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</si>
  <si>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</si>
  <si>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</si>
  <si>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</si>
  <si>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</si>
  <si>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</si>
  <si>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</si>
  <si>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</si>
  <si>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</si>
  <si>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</si>
  <si>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</si>
  <si>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</si>
  <si>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</si>
  <si>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</si>
  <si>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</si>
  <si>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</si>
  <si>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</si>
  <si>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</si>
  <si>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</si>
  <si>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</si>
  <si>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</si>
  <si>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</si>
  <si>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</si>
  <si>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</si>
  <si>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</si>
  <si>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</si>
  <si>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</si>
  <si>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</si>
  <si>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</si>
  <si>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</si>
  <si>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</si>
  <si>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</si>
  <si>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</si>
  <si>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</si>
  <si>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</si>
  <si>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</si>
  <si>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</si>
  <si>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</si>
  <si>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</si>
  <si>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</si>
  <si>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</si>
  <si>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</si>
  <si>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</si>
  <si>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</si>
  <si>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</si>
  <si>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</si>
  <si>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</si>
  <si>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</si>
  <si>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</si>
  <si>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</si>
  <si>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</si>
  <si>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</si>
  <si>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</si>
  <si>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</si>
  <si>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</si>
  <si>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</si>
  <si>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</si>
  <si>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</si>
  <si>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</si>
  <si>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</si>
  <si>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</si>
  <si>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</si>
  <si>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</si>
  <si>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</si>
  <si>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</si>
  <si>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</si>
  <si>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</si>
  <si>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</si>
  <si>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</si>
  <si>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</si>
  <si>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</si>
  <si>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</si>
  <si>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</si>
  <si>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</si>
  <si>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</si>
  <si>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</si>
  <si>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</si>
  <si>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</si>
  <si>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</si>
  <si>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</si>
  <si>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</si>
  <si>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</si>
  <si>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</si>
  <si>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</si>
  <si>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</si>
  <si>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</si>
  <si>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</si>
  <si>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</si>
  <si>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</si>
  <si>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</si>
  <si>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</si>
  <si>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</si>
  <si>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</si>
  <si>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</si>
  <si>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</si>
  <si>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</si>
  <si>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</si>
  <si>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</si>
  <si>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</si>
  <si>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</si>
  <si>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</si>
  <si>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</si>
  <si>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</si>
  <si>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</si>
  <si>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</si>
  <si>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</si>
  <si>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</si>
  <si>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</si>
  <si>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</si>
  <si>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</si>
  <si>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</si>
  <si>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</si>
  <si>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</si>
  <si>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</si>
  <si>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</si>
  <si>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</si>
  <si>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</si>
  <si>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</si>
  <si>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</si>
  <si>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</si>
  <si>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</si>
  <si>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</si>
  <si>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</si>
  <si>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</si>
  <si>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</si>
  <si>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</si>
  <si>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</si>
  <si>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</si>
  <si>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</si>
  <si>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</si>
  <si>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</si>
  <si>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</si>
  <si>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</si>
  <si>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</si>
  <si>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</si>
  <si>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</si>
  <si>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</si>
  <si>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</si>
  <si>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</si>
  <si>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</si>
  <si>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</si>
  <si>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</si>
  <si>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</si>
  <si>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</si>
  <si>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</si>
  <si>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</si>
  <si>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</si>
  <si>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</si>
  <si>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</si>
  <si>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</si>
  <si>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</si>
  <si>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</si>
  <si>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</si>
  <si>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</si>
  <si>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</si>
  <si>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</si>
  <si>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</si>
  <si>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</si>
  <si>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</si>
  <si>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</si>
  <si>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</si>
  <si>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</si>
  <si>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</si>
  <si>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</si>
  <si>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</si>
  <si>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</si>
  <si>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</si>
  <si>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</si>
  <si>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</si>
  <si>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</si>
  <si>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</si>
  <si>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</si>
  <si>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</si>
  <si>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</si>
  <si>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</si>
  <si>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</si>
  <si>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</si>
  <si>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</si>
  <si>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</si>
  <si>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</si>
  <si>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</si>
  <si>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</si>
  <si>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</si>
  <si>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</si>
  <si>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</si>
  <si>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</si>
  <si>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</si>
  <si>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</si>
  <si>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</si>
  <si>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</si>
  <si>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</si>
  <si>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</si>
  <si>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</si>
  <si>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</si>
  <si>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</si>
  <si>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</si>
  <si>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</si>
  <si>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</si>
  <si>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</si>
  <si>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</si>
  <si>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</si>
  <si>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</si>
  <si>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</si>
  <si>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</si>
  <si>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</si>
  <si>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</si>
  <si>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</si>
  <si>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</si>
  <si>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</si>
  <si>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</si>
  <si>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</si>
  <si>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</si>
  <si>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</si>
  <si>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</si>
  <si>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</si>
  <si>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</si>
  <si>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</si>
  <si>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</si>
  <si>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</si>
  <si>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</si>
  <si>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</si>
  <si>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</si>
  <si>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</si>
  <si>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</si>
  <si>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</si>
  <si>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</si>
  <si>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</si>
  <si>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</si>
  <si>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</si>
  <si>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</si>
  <si>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</si>
  <si>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</si>
  <si>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</si>
  <si>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</si>
  <si>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</si>
  <si>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</si>
  <si>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</si>
  <si>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</si>
  <si>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</si>
  <si>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</si>
  <si>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</si>
  <si>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</si>
  <si>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</si>
  <si>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</si>
  <si>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</si>
  <si>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</si>
  <si>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</si>
  <si>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</si>
  <si>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</si>
  <si>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</si>
  <si>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</si>
  <si>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</si>
  <si>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</si>
  <si>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</si>
  <si>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</si>
  <si>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</si>
  <si>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</si>
  <si>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</si>
  <si>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</si>
  <si>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</si>
  <si>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</si>
  <si>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</si>
  <si>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</si>
  <si>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</si>
  <si>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</si>
  <si>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</si>
  <si>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</si>
  <si>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</si>
  <si>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</si>
  <si>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</si>
  <si>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</si>
  <si>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</si>
  <si>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</si>
  <si>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</si>
  <si>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</si>
  <si>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</si>
  <si>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</si>
  <si>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</si>
  <si>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</si>
  <si>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</si>
  <si>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</si>
  <si>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</si>
  <si>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</si>
  <si>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</si>
  <si>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</si>
  <si>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</si>
  <si>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</si>
  <si>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</si>
  <si>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</si>
  <si>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</si>
  <si>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</si>
  <si>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</si>
  <si>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</si>
  <si>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</si>
  <si>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</si>
  <si>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</si>
  <si>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</si>
  <si>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</si>
  <si>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</si>
  <si>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</si>
  <si>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</si>
  <si>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</si>
  <si>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</si>
  <si>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</si>
  <si>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</si>
  <si>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</si>
  <si>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</si>
  <si>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</si>
  <si>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</si>
  <si>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</si>
  <si>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</si>
  <si>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</si>
  <si>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</si>
  <si>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</si>
  <si>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</si>
  <si>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</si>
  <si>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</si>
  <si>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</si>
  <si>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</si>
  <si>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</si>
  <si>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</si>
  <si>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</si>
  <si>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</si>
  <si>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</si>
  <si>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</si>
  <si>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</si>
  <si>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</si>
  <si>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</si>
  <si>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</si>
  <si>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</si>
  <si>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</si>
  <si>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</si>
  <si>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</si>
  <si>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</si>
  <si>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</si>
  <si>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</si>
  <si>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</si>
  <si>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</si>
  <si>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</si>
  <si>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</si>
  <si>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</si>
  <si>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</si>
  <si>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</si>
  <si>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</si>
  <si>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</si>
  <si>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</si>
  <si>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</si>
  <si>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</si>
  <si>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</si>
  <si>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</si>
  <si>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</si>
  <si>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</si>
  <si>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</si>
  <si>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</si>
  <si>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</si>
  <si>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</si>
  <si>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</si>
  <si>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</si>
  <si>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</si>
  <si>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</si>
  <si>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</si>
  <si>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</si>
  <si>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</si>
  <si>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</si>
  <si>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</si>
  <si>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</si>
  <si>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</si>
  <si>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</si>
  <si>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</si>
  <si>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</si>
  <si>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</si>
  <si>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</si>
  <si>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</si>
  <si>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</si>
  <si>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</si>
  <si>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</si>
  <si>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</si>
  <si>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</si>
  <si>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</si>
  <si>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</si>
  <si>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</si>
  <si>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</si>
  <si>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</si>
  <si>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</si>
  <si>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</si>
  <si>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</si>
  <si>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</si>
  <si>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</si>
  <si>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</si>
  <si>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</si>
  <si>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</si>
  <si>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</si>
  <si>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</si>
  <si>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</si>
  <si>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</si>
  <si>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</si>
  <si>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</si>
  <si>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</si>
  <si>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</si>
  <si>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</si>
  <si>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</si>
  <si>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</si>
  <si>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</si>
  <si>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</si>
  <si>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</si>
  <si>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</si>
  <si>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</si>
  <si>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</si>
  <si>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</si>
  <si>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</si>
  <si>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</si>
  <si>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</si>
  <si>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</si>
  <si>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</si>
  <si>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</si>
  <si>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</si>
  <si>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</si>
  <si>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</si>
  <si>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</si>
  <si>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</si>
  <si>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</si>
  <si>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</si>
  <si>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</si>
  <si>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</si>
  <si>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</si>
  <si>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</si>
  <si>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</si>
  <si>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</si>
  <si>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</si>
  <si>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</si>
  <si>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</si>
  <si>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</si>
  <si>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</si>
  <si>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</si>
  <si>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</si>
  <si>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</si>
  <si>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</si>
  <si>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</si>
  <si>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</si>
  <si>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</si>
  <si>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</si>
  <si>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</si>
  <si>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</si>
  <si>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</si>
  <si>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</si>
  <si>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</si>
  <si>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</si>
  <si>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</si>
  <si>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</si>
  <si>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</si>
  <si>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</si>
  <si>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</si>
  <si>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</si>
  <si>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</si>
  <si>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</si>
  <si>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</si>
  <si>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</si>
  <si>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</si>
  <si>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</si>
  <si>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</si>
  <si>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</si>
  <si>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</si>
  <si>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</si>
  <si>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</si>
  <si>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</si>
  <si>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</si>
  <si>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</si>
  <si>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</si>
  <si>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</si>
  <si>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</si>
  <si>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</si>
  <si>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</si>
  <si>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</si>
  <si>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</si>
  <si>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</si>
  <si>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</si>
  <si>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</si>
  <si>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</si>
  <si>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</si>
  <si>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</si>
  <si>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</si>
  <si>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</si>
  <si>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</si>
  <si>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</si>
  <si>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</si>
  <si>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</si>
  <si>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</si>
  <si>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</si>
  <si>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</si>
  <si>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</si>
  <si>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</si>
  <si>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</si>
  <si>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</si>
  <si>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</si>
  <si>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</si>
  <si>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</si>
  <si>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</si>
  <si>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</si>
  <si>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</si>
  <si>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</si>
  <si>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</si>
  <si>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</si>
  <si>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</si>
  <si>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</si>
  <si>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</si>
  <si>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</si>
  <si>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</si>
  <si>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</si>
  <si>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</si>
  <si>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</si>
  <si>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</si>
  <si>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</si>
  <si>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</si>
  <si>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</si>
  <si>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</si>
  <si>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</si>
  <si>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</si>
  <si>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</si>
  <si>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</si>
  <si>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</si>
  <si>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</si>
  <si>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</si>
  <si>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</si>
  <si>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</si>
  <si>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</si>
  <si>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</si>
  <si>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</si>
  <si>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</si>
  <si>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</si>
  <si>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</si>
  <si>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</si>
  <si>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</si>
  <si>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</si>
  <si>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</si>
  <si>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</si>
  <si>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</si>
  <si>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</si>
  <si>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</si>
  <si>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</si>
  <si>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</si>
  <si>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</si>
  <si>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</si>
  <si>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</si>
  <si>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</si>
  <si>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</si>
  <si>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</si>
  <si>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</si>
  <si>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</si>
  <si>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</si>
  <si>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</si>
  <si>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</si>
  <si>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</si>
  <si>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</si>
  <si>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</si>
  <si>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</si>
  <si>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</si>
  <si>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</si>
  <si>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</si>
  <si>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</si>
  <si>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</si>
  <si>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</si>
  <si>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</si>
  <si>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</si>
  <si>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</si>
  <si>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</si>
  <si>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</si>
  <si>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</si>
  <si>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</si>
  <si>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</si>
  <si>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</si>
  <si>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</si>
  <si>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</si>
  <si>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</si>
  <si>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</si>
  <si>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</si>
  <si>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</si>
  <si>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</si>
  <si>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</si>
  <si>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</si>
  <si>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</si>
  <si>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Kundur,TT</t>
  </si>
  <si>
    <t>Kundur</t>
  </si>
  <si>
    <t>TT</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</si>
  <si>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</si>
  <si>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</si>
  <si>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</si>
  <si>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</si>
  <si>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</si>
  <si>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</si>
  <si>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</si>
  <si>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</si>
  <si>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</si>
  <si>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</si>
  <si>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</si>
  <si>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</si>
  <si>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</si>
  <si>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</si>
  <si>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</si>
  <si>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</si>
  <si>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</si>
  <si>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</si>
  <si>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</si>
  <si>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</si>
  <si>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</si>
  <si>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</si>
  <si>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</si>
  <si>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</si>
  <si>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</si>
  <si>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</si>
  <si>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</si>
  <si>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</si>
  <si>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</si>
  <si>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</si>
  <si>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</si>
  <si>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</si>
  <si>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</si>
  <si>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</si>
  <si>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</si>
  <si>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</si>
  <si>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</si>
  <si>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</si>
  <si>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</si>
  <si>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</si>
  <si>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</si>
  <si>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</si>
  <si>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</si>
  <si>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</si>
  <si>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</si>
  <si>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</si>
  <si>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</si>
  <si>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</si>
  <si>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</si>
  <si>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</si>
  <si>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</si>
  <si>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2.03a</t>
  </si>
  <si>
    <t>John Plyler, BlackBerry</t>
  </si>
  <si>
    <t>July 25th 2013</t>
  </si>
  <si>
    <t>4JPN020</t>
  </si>
  <si>
    <t>A.L.M.T. Corp.</t>
  </si>
  <si>
    <t>Allied Material Corp</t>
  </si>
  <si>
    <t>A.L.M.T. Tungsten Corp</t>
  </si>
  <si>
    <t>A.L.M.T. Tungsten Corp,Allied Material Corp,ALMT</t>
  </si>
  <si>
    <t>Revision 2.03a July 25th 2013</t>
  </si>
  <si>
    <t>Revision 2.03a
July 25th, 2013</t>
  </si>
  <si>
    <t>Wolfram [Russia]</t>
  </si>
  <si>
    <t>Wolfram [Austria]</t>
  </si>
  <si>
    <t>WBH,Wolfram [Austria]</t>
  </si>
  <si>
    <t>Wolfram [Russia],Wolfram JSC</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</si>
  <si>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</si>
  <si>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</si>
  <si>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Kennametal Inc.</t>
  </si>
  <si>
    <t>4USA026</t>
  </si>
  <si>
    <t>Kennametal</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</si>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</sst>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3">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0" fillId="0" borderId="0" xfId="0" applyNumberFormat="1" applyFill="1" applyAlignment="1" applyProtection="1">
      <alignment horizontal="left" vertical="center"/>
    </xf>
    <xf numFmtId="0" fontId="0" fillId="0" borderId="0" xfId="0" applyNumberFormat="1" applyAlignment="1" applyProtection="1">
      <alignment horizontal="left" vertical="center"/>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9" fillId="2" borderId="24" xfId="0" applyFont="1" applyFill="1" applyBorder="1" applyAlignment="1" applyProtection="1">
      <alignment horizontal="center" wrapText="1"/>
      <protection hidden="1"/>
    </xf>
    <xf numFmtId="0" fontId="15" fillId="2" borderId="19" xfId="0" applyFont="1" applyFill="1" applyBorder="1" applyAlignment="1" applyProtection="1">
      <alignment horizontal="center" vertical="center"/>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15" fillId="2" borderId="19" xfId="0" applyFont="1" applyFill="1" applyBorder="1" applyAlignment="1" applyProtection="1">
      <alignment horizontal="left" vertical="center"/>
      <protection locked="0"/>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0" fontId="27" fillId="2" borderId="24" xfId="2" applyFont="1" applyFill="1" applyBorder="1" applyAlignment="1" applyProtection="1">
      <alignment horizontal="center"/>
      <protection hidden="1"/>
    </xf>
    <xf numFmtId="0" fontId="24" fillId="2" borderId="24" xfId="2" applyFont="1" applyFill="1" applyBorder="1" applyAlignment="1" applyProtection="1">
      <alignment horizontal="center" vertical="center" wrapText="1"/>
      <protection hidden="1"/>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78"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94"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77"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304800</xdr:rowOff>
    </xdr:from>
    <xdr:to>
      <xdr:col>2</xdr:col>
      <xdr:colOff>276225</xdr:colOff>
      <xdr:row>2</xdr:row>
      <xdr:rowOff>361950</xdr:rowOff>
    </xdr:to>
    <xdr:pic>
      <xdr:nvPicPr>
        <xdr:cNvPr id="7250" name="図 3"/>
        <xdr:cNvPicPr>
          <a:picLocks noChangeAspect="1"/>
        </xdr:cNvPicPr>
      </xdr:nvPicPr>
      <xdr:blipFill>
        <a:blip xmlns:r="http://schemas.openxmlformats.org/officeDocument/2006/relationships" r:embed="rId1"/>
        <a:srcRect/>
        <a:stretch>
          <a:fillRect/>
        </a:stretch>
      </xdr:blipFill>
      <xdr:spPr bwMode="auto">
        <a:xfrm>
          <a:off x="228600" y="304800"/>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topLeftCell="A22" workbookViewId="0">
      <selection activeCell="B25" sqref="B25"/>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2"/>
      <c r="B2" s="42" t="s">
        <v>996</v>
      </c>
      <c r="C2" s="39"/>
      <c r="D2" s="39"/>
      <c r="E2" s="1"/>
      <c r="F2" s="39"/>
      <c r="G2" s="37"/>
    </row>
    <row r="3" spans="1:7">
      <c r="A3" s="252"/>
      <c r="B3" s="3" t="s">
        <v>953</v>
      </c>
      <c r="C3" s="4"/>
      <c r="D3" s="4"/>
      <c r="E3" s="1"/>
      <c r="F3" s="4"/>
      <c r="G3" s="37"/>
    </row>
    <row r="4" spans="1:7" ht="15.75">
      <c r="A4" s="252"/>
      <c r="B4" s="46" t="s">
        <v>998</v>
      </c>
      <c r="C4" s="5"/>
      <c r="D4" s="5"/>
      <c r="E4" s="1"/>
      <c r="F4" s="5"/>
      <c r="G4" s="37"/>
    </row>
    <row r="5" spans="1:7">
      <c r="A5" s="252"/>
      <c r="B5" s="45" t="s">
        <v>633</v>
      </c>
      <c r="C5" s="2"/>
      <c r="D5" s="2"/>
      <c r="E5" s="1"/>
      <c r="F5" s="2"/>
      <c r="G5" s="37"/>
    </row>
    <row r="6" spans="1:7">
      <c r="A6" s="252"/>
      <c r="B6" s="6"/>
      <c r="C6" s="6"/>
      <c r="D6" s="6"/>
      <c r="E6" s="6"/>
      <c r="F6" s="6"/>
      <c r="G6" s="37"/>
    </row>
    <row r="7" spans="1:7">
      <c r="A7" s="252"/>
      <c r="B7" s="6"/>
      <c r="C7" s="6"/>
      <c r="D7" s="6"/>
      <c r="E7" s="6"/>
      <c r="F7" s="6"/>
      <c r="G7" s="37"/>
    </row>
    <row r="8" spans="1:7">
      <c r="A8" s="252"/>
      <c r="B8" s="6"/>
      <c r="C8" s="6"/>
      <c r="D8" s="6"/>
      <c r="E8" s="6"/>
      <c r="F8" s="6"/>
      <c r="G8" s="37"/>
    </row>
    <row r="9" spans="1:7">
      <c r="A9" s="252"/>
      <c r="B9" s="255" t="s">
        <v>999</v>
      </c>
      <c r="C9" s="255"/>
      <c r="D9" s="255"/>
      <c r="E9" s="255"/>
      <c r="F9" s="255"/>
      <c r="G9" s="37"/>
    </row>
    <row r="10" spans="1:7" ht="27" customHeight="1">
      <c r="A10" s="252"/>
      <c r="B10" s="256" t="s">
        <v>2273</v>
      </c>
      <c r="C10" s="256"/>
      <c r="D10" s="256"/>
      <c r="E10" s="256"/>
      <c r="F10" s="256"/>
      <c r="G10" s="37"/>
    </row>
    <row r="11" spans="1:7" ht="27" customHeight="1">
      <c r="A11" s="252"/>
      <c r="B11" s="257"/>
      <c r="C11" s="257"/>
      <c r="D11" s="257"/>
      <c r="E11" s="257"/>
      <c r="F11" s="257"/>
      <c r="G11" s="37"/>
    </row>
    <row r="12" spans="1:7" ht="16.5">
      <c r="A12" s="252"/>
      <c r="B12" s="51" t="s">
        <v>997</v>
      </c>
      <c r="C12" s="52" t="s">
        <v>1000</v>
      </c>
      <c r="D12" s="53" t="s">
        <v>1001</v>
      </c>
      <c r="E12" s="52" t="s">
        <v>2267</v>
      </c>
      <c r="F12" s="52" t="s">
        <v>2268</v>
      </c>
      <c r="G12" s="37"/>
    </row>
    <row r="13" spans="1:7" ht="33.75">
      <c r="A13" s="252"/>
      <c r="B13" s="43">
        <v>1</v>
      </c>
      <c r="C13" s="41" t="s">
        <v>1073</v>
      </c>
      <c r="D13" s="44" t="s">
        <v>6</v>
      </c>
      <c r="E13" s="48" t="s">
        <v>1002</v>
      </c>
      <c r="F13" s="40"/>
      <c r="G13" s="37"/>
    </row>
    <row r="14" spans="1:7" ht="33.75">
      <c r="A14" s="252"/>
      <c r="B14" s="43">
        <v>2</v>
      </c>
      <c r="C14" s="41" t="s">
        <v>1073</v>
      </c>
      <c r="D14" s="44" t="s">
        <v>1538</v>
      </c>
      <c r="E14" s="48" t="s">
        <v>2318</v>
      </c>
      <c r="F14" s="48" t="s">
        <v>2319</v>
      </c>
      <c r="G14" s="37"/>
    </row>
    <row r="15" spans="1:7" ht="90">
      <c r="A15" s="252"/>
      <c r="B15" s="258">
        <v>2.0099999999999998</v>
      </c>
      <c r="C15" s="261" t="s">
        <v>1073</v>
      </c>
      <c r="D15" s="264" t="s">
        <v>2278</v>
      </c>
      <c r="E15" s="49" t="s">
        <v>2269</v>
      </c>
      <c r="F15" s="49" t="s">
        <v>2272</v>
      </c>
      <c r="G15" s="37"/>
    </row>
    <row r="16" spans="1:7" ht="99">
      <c r="A16" s="252"/>
      <c r="B16" s="259"/>
      <c r="C16" s="262"/>
      <c r="D16" s="265"/>
      <c r="E16" s="50"/>
      <c r="F16" s="50" t="s">
        <v>2270</v>
      </c>
      <c r="G16" s="37"/>
    </row>
    <row r="17" spans="1:7" ht="63">
      <c r="A17" s="252"/>
      <c r="B17" s="260"/>
      <c r="C17" s="263"/>
      <c r="D17" s="266"/>
      <c r="E17" s="47"/>
      <c r="F17" s="47" t="s">
        <v>2271</v>
      </c>
      <c r="G17" s="37"/>
    </row>
    <row r="18" spans="1:7" ht="117">
      <c r="A18" s="252"/>
      <c r="B18" s="258">
        <v>2.02</v>
      </c>
      <c r="C18" s="261" t="s">
        <v>1073</v>
      </c>
      <c r="D18" s="264" t="s">
        <v>2281</v>
      </c>
      <c r="E18" s="49" t="s">
        <v>2275</v>
      </c>
      <c r="F18" s="49" t="s">
        <v>2274</v>
      </c>
      <c r="G18" s="37"/>
    </row>
    <row r="19" spans="1:7" ht="72">
      <c r="A19" s="252"/>
      <c r="B19" s="259"/>
      <c r="C19" s="262"/>
      <c r="D19" s="265"/>
      <c r="E19" s="50" t="s">
        <v>2317</v>
      </c>
      <c r="F19" s="50" t="s">
        <v>2276</v>
      </c>
      <c r="G19" s="37"/>
    </row>
    <row r="20" spans="1:7" ht="90">
      <c r="A20" s="252"/>
      <c r="B20" s="259"/>
      <c r="C20" s="262"/>
      <c r="D20" s="265"/>
      <c r="E20" s="50"/>
      <c r="F20" s="50" t="s">
        <v>2280</v>
      </c>
      <c r="G20" s="37"/>
    </row>
    <row r="21" spans="1:7" ht="72">
      <c r="A21" s="252"/>
      <c r="B21" s="260"/>
      <c r="C21" s="263"/>
      <c r="D21" s="266"/>
      <c r="E21" s="47"/>
      <c r="F21" s="47" t="s">
        <v>2277</v>
      </c>
      <c r="G21" s="37"/>
    </row>
    <row r="22" spans="1:7" ht="99">
      <c r="A22" s="252"/>
      <c r="B22" s="267">
        <v>2.0299999999999998</v>
      </c>
      <c r="C22" s="267" t="s">
        <v>2876</v>
      </c>
      <c r="D22" s="270" t="s">
        <v>2880</v>
      </c>
      <c r="E22" s="49" t="s">
        <v>2887</v>
      </c>
      <c r="F22" s="49" t="s">
        <v>2949</v>
      </c>
      <c r="G22" s="37"/>
    </row>
    <row r="23" spans="1:7" ht="117">
      <c r="A23" s="252"/>
      <c r="B23" s="268"/>
      <c r="C23" s="268"/>
      <c r="D23" s="271"/>
      <c r="E23" s="50"/>
      <c r="F23" s="50" t="s">
        <v>2884</v>
      </c>
      <c r="G23" s="37"/>
    </row>
    <row r="24" spans="1:7" ht="72">
      <c r="A24" s="252"/>
      <c r="B24" s="269"/>
      <c r="C24" s="269"/>
      <c r="D24" s="272"/>
      <c r="E24" s="47"/>
      <c r="F24" s="47" t="s">
        <v>2885</v>
      </c>
      <c r="G24" s="37"/>
    </row>
    <row r="25" spans="1:7" ht="72">
      <c r="A25" s="252"/>
      <c r="B25" s="43" t="s">
        <v>2935</v>
      </c>
      <c r="C25" s="41" t="s">
        <v>2936</v>
      </c>
      <c r="D25" s="44" t="s">
        <v>2937</v>
      </c>
      <c r="E25" s="47"/>
      <c r="F25" s="47" t="s">
        <v>2950</v>
      </c>
      <c r="G25" s="37"/>
    </row>
    <row r="26" spans="1:7">
      <c r="A26" s="252"/>
      <c r="B26" s="43"/>
      <c r="C26" s="41"/>
      <c r="D26" s="44"/>
      <c r="E26" s="47"/>
      <c r="F26" s="47"/>
      <c r="G26" s="37"/>
    </row>
    <row r="27" spans="1:7">
      <c r="A27" s="252"/>
      <c r="B27" s="43"/>
      <c r="C27" s="41"/>
      <c r="D27" s="44"/>
      <c r="E27" s="47"/>
      <c r="F27" s="47"/>
      <c r="G27" s="37"/>
    </row>
    <row r="28" spans="1:7" ht="13.5" thickBot="1">
      <c r="A28" s="253"/>
      <c r="B28" s="254" t="s">
        <v>1016</v>
      </c>
      <c r="C28" s="254"/>
      <c r="D28" s="254"/>
      <c r="E28" s="254"/>
      <c r="F28" s="254"/>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30"/>
  <sheetViews>
    <sheetView workbookViewId="0">
      <pane ySplit="1" topLeftCell="A2" activePane="bottomLeft" state="frozen"/>
      <selection pane="bottomLeft" activeCell="A2" sqref="A2"/>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2827</v>
      </c>
    </row>
    <row r="2" spans="1:5">
      <c r="A2" s="63" t="s">
        <v>2526</v>
      </c>
      <c r="B2" s="64" t="s">
        <v>2198</v>
      </c>
      <c r="E2" s="62" t="str">
        <f>A2&amp;B2</f>
        <v>GoldSmelter not yet identified</v>
      </c>
    </row>
    <row r="3" spans="1:5">
      <c r="A3" s="63" t="s">
        <v>2526</v>
      </c>
      <c r="B3" s="64" t="s">
        <v>615</v>
      </c>
      <c r="C3" s="64" t="s">
        <v>268</v>
      </c>
      <c r="D3" s="64" t="s">
        <v>1251</v>
      </c>
      <c r="E3" s="62" t="str">
        <f t="shared" ref="E3:E67" si="0">A3&amp;B3</f>
        <v>GoldAGR Matthey</v>
      </c>
    </row>
    <row r="4" spans="1:5">
      <c r="A4" s="63" t="s">
        <v>2526</v>
      </c>
      <c r="B4" s="64" t="s">
        <v>1463</v>
      </c>
      <c r="C4" s="64" t="s">
        <v>363</v>
      </c>
      <c r="D4" s="64" t="s">
        <v>2869</v>
      </c>
      <c r="E4" s="62" t="str">
        <f t="shared" si="0"/>
        <v>GoldAKK</v>
      </c>
    </row>
    <row r="5" spans="1:5">
      <c r="A5" s="63" t="s">
        <v>2526</v>
      </c>
      <c r="B5" s="64" t="s">
        <v>1810</v>
      </c>
      <c r="C5" s="64" t="s">
        <v>363</v>
      </c>
      <c r="D5" s="64" t="s">
        <v>1810</v>
      </c>
      <c r="E5" s="62" t="str">
        <f t="shared" si="0"/>
        <v>GoldAida Chemical Industries Co. Ltd.</v>
      </c>
    </row>
    <row r="6" spans="1:5">
      <c r="A6" s="63" t="s">
        <v>2527</v>
      </c>
      <c r="B6" s="64" t="s">
        <v>1462</v>
      </c>
      <c r="C6" s="64" t="s">
        <v>309</v>
      </c>
      <c r="D6" s="64" t="s">
        <v>1881</v>
      </c>
      <c r="E6" s="62" t="str">
        <f t="shared" si="0"/>
        <v>GoldAllgemeine</v>
      </c>
    </row>
    <row r="7" spans="1:5">
      <c r="A7" s="63" t="s">
        <v>2527</v>
      </c>
      <c r="B7" s="64" t="s">
        <v>1461</v>
      </c>
      <c r="C7" s="64" t="s">
        <v>309</v>
      </c>
      <c r="D7" s="64" t="s">
        <v>1881</v>
      </c>
      <c r="E7" s="62" t="str">
        <f t="shared" si="0"/>
        <v>GoldAllgemeine Gold</v>
      </c>
    </row>
    <row r="8" spans="1:5">
      <c r="A8" s="63" t="s">
        <v>2527</v>
      </c>
      <c r="B8" s="64" t="s">
        <v>520</v>
      </c>
      <c r="C8" s="64" t="s">
        <v>309</v>
      </c>
      <c r="D8" s="64" t="s">
        <v>1881</v>
      </c>
      <c r="E8" s="62" t="str">
        <f t="shared" si="0"/>
        <v>GoldAllgemeine Gold- &amp; Silberscheideanstalt</v>
      </c>
    </row>
    <row r="9" spans="1:5">
      <c r="A9" s="63" t="s">
        <v>2527</v>
      </c>
      <c r="B9" s="64" t="s">
        <v>1881</v>
      </c>
      <c r="C9" s="64" t="s">
        <v>309</v>
      </c>
      <c r="D9" s="64" t="s">
        <v>1881</v>
      </c>
      <c r="E9" s="62" t="str">
        <f t="shared" si="0"/>
        <v>GoldAllgemeine Gold- und Silberscheideanstalt A.G.</v>
      </c>
    </row>
    <row r="10" spans="1:5">
      <c r="A10" s="63" t="s">
        <v>2527</v>
      </c>
      <c r="B10" s="64" t="s">
        <v>2293</v>
      </c>
      <c r="C10" s="64" t="s">
        <v>477</v>
      </c>
      <c r="D10" s="64" t="s">
        <v>2293</v>
      </c>
      <c r="E10" s="62" t="str">
        <f t="shared" si="0"/>
        <v>GoldAlmalyk Mining and Metallurgical Complex (AMMC)</v>
      </c>
    </row>
    <row r="11" spans="1:5">
      <c r="A11" s="63" t="s">
        <v>2527</v>
      </c>
      <c r="B11" s="64" t="s">
        <v>1884</v>
      </c>
      <c r="C11" s="64" t="s">
        <v>284</v>
      </c>
      <c r="D11" s="64" t="s">
        <v>1883</v>
      </c>
      <c r="E11" s="62" t="str">
        <f t="shared" si="0"/>
        <v>GoldAngloGold Ashanti</v>
      </c>
    </row>
    <row r="12" spans="1:5">
      <c r="A12" s="63" t="s">
        <v>2527</v>
      </c>
      <c r="B12" s="64" t="s">
        <v>1883</v>
      </c>
      <c r="C12" s="64" t="s">
        <v>284</v>
      </c>
      <c r="D12" s="64" t="s">
        <v>1883</v>
      </c>
      <c r="E12" s="62" t="str">
        <f t="shared" si="0"/>
        <v>GoldAngloGold Ashanti Mineração Ltda</v>
      </c>
    </row>
    <row r="13" spans="1:5">
      <c r="A13" s="63" t="s">
        <v>2527</v>
      </c>
      <c r="B13" s="64" t="s">
        <v>521</v>
      </c>
      <c r="C13" s="64" t="s">
        <v>293</v>
      </c>
      <c r="D13" s="64" t="s">
        <v>1885</v>
      </c>
      <c r="E13" s="62" t="str">
        <f t="shared" si="0"/>
        <v>GoldArgor Heraeus</v>
      </c>
    </row>
    <row r="14" spans="1:5">
      <c r="A14" s="63" t="s">
        <v>2527</v>
      </c>
      <c r="B14" s="64" t="s">
        <v>1885</v>
      </c>
      <c r="C14" s="64" t="s">
        <v>293</v>
      </c>
      <c r="D14" s="64" t="s">
        <v>1885</v>
      </c>
      <c r="E14" s="62" t="str">
        <f t="shared" si="0"/>
        <v>GoldArgor-Heraeus SA</v>
      </c>
    </row>
    <row r="15" spans="1:5">
      <c r="A15" s="63" t="s">
        <v>2527</v>
      </c>
      <c r="B15" s="64" t="s">
        <v>1886</v>
      </c>
      <c r="C15" s="64" t="s">
        <v>363</v>
      </c>
      <c r="D15" s="64" t="s">
        <v>2869</v>
      </c>
      <c r="E15" s="62" t="str">
        <f t="shared" si="0"/>
        <v>GoldAsahi Pretec Corp</v>
      </c>
    </row>
    <row r="16" spans="1:5">
      <c r="A16" s="63" t="s">
        <v>2526</v>
      </c>
      <c r="B16" s="64" t="s">
        <v>2869</v>
      </c>
      <c r="C16" s="64" t="s">
        <v>363</v>
      </c>
      <c r="D16" s="64" t="s">
        <v>2869</v>
      </c>
      <c r="E16" s="62" t="str">
        <f t="shared" si="0"/>
        <v>GoldAsahi Pretec Corporation</v>
      </c>
    </row>
    <row r="17" spans="1:5">
      <c r="A17" s="63" t="s">
        <v>2527</v>
      </c>
      <c r="B17" s="64" t="s">
        <v>1464</v>
      </c>
      <c r="C17" s="64" t="s">
        <v>363</v>
      </c>
      <c r="D17" s="64" t="s">
        <v>2869</v>
      </c>
      <c r="E17" s="62" t="str">
        <f t="shared" si="0"/>
        <v>GoldAsahi Pretec Corp koube koujyo</v>
      </c>
    </row>
    <row r="18" spans="1:5">
      <c r="A18" s="63" t="s">
        <v>2527</v>
      </c>
      <c r="B18" s="64" t="s">
        <v>1811</v>
      </c>
      <c r="C18" s="64" t="s">
        <v>363</v>
      </c>
      <c r="D18" s="64" t="s">
        <v>1811</v>
      </c>
      <c r="E18" s="62" t="str">
        <f t="shared" si="0"/>
        <v>GoldAsaka Riken Co Ltd</v>
      </c>
    </row>
    <row r="19" spans="1:5">
      <c r="A19" s="63" t="s">
        <v>2527</v>
      </c>
      <c r="B19" s="64" t="s">
        <v>1887</v>
      </c>
      <c r="C19" s="64" t="s">
        <v>468</v>
      </c>
      <c r="D19" s="64" t="s">
        <v>2294</v>
      </c>
      <c r="E19" s="62" t="str">
        <f t="shared" si="0"/>
        <v>GoldATAkulche</v>
      </c>
    </row>
    <row r="20" spans="1:5">
      <c r="A20" s="63" t="s">
        <v>2527</v>
      </c>
      <c r="B20" s="64" t="s">
        <v>2294</v>
      </c>
      <c r="C20" s="64" t="s">
        <v>468</v>
      </c>
      <c r="D20" s="64" t="s">
        <v>2294</v>
      </c>
      <c r="E20" s="62" t="str">
        <f t="shared" si="0"/>
        <v>GoldAtasay Kuyumculuk Sanayi Ve Ticaret A.S.</v>
      </c>
    </row>
    <row r="21" spans="1:5">
      <c r="A21" s="63" t="s">
        <v>2527</v>
      </c>
      <c r="B21" s="64" t="s">
        <v>522</v>
      </c>
      <c r="C21" s="64" t="s">
        <v>309</v>
      </c>
      <c r="D21" s="64" t="s">
        <v>1888</v>
      </c>
      <c r="E21" s="62" t="str">
        <f t="shared" si="0"/>
        <v>GoldAurubis</v>
      </c>
    </row>
    <row r="22" spans="1:5">
      <c r="A22" s="63" t="s">
        <v>2527</v>
      </c>
      <c r="B22" s="64" t="s">
        <v>1888</v>
      </c>
      <c r="C22" s="64" t="s">
        <v>309</v>
      </c>
      <c r="D22" s="64" t="s">
        <v>1888</v>
      </c>
      <c r="E22" s="62" t="str">
        <f t="shared" si="0"/>
        <v>GoldAurubis AG</v>
      </c>
    </row>
    <row r="23" spans="1:5">
      <c r="A23" s="63" t="s">
        <v>2527</v>
      </c>
      <c r="B23" s="64" t="s">
        <v>523</v>
      </c>
      <c r="C23" s="64" t="s">
        <v>422</v>
      </c>
      <c r="D23" s="64" t="s">
        <v>523</v>
      </c>
      <c r="E23" s="62" t="str">
        <f t="shared" si="0"/>
        <v>GoldBangko Sentral ng Pilipinas (Central Bank of the Philippines)</v>
      </c>
    </row>
    <row r="24" spans="1:5">
      <c r="A24" s="63" t="s">
        <v>2527</v>
      </c>
      <c r="B24" s="64" t="s">
        <v>1891</v>
      </c>
      <c r="C24" s="64" t="s">
        <v>453</v>
      </c>
      <c r="D24" s="64" t="s">
        <v>1891</v>
      </c>
      <c r="E24" s="62" t="str">
        <f t="shared" si="0"/>
        <v>GoldBoliden AB</v>
      </c>
    </row>
    <row r="25" spans="1:5">
      <c r="A25" s="63" t="s">
        <v>2527</v>
      </c>
      <c r="B25" s="64" t="s">
        <v>977</v>
      </c>
      <c r="C25" s="64" t="s">
        <v>453</v>
      </c>
      <c r="D25" s="64" t="s">
        <v>1891</v>
      </c>
      <c r="E25" s="62" t="str">
        <f t="shared" si="0"/>
        <v>GoldBoliden Mineral AB</v>
      </c>
    </row>
    <row r="26" spans="1:5">
      <c r="A26" s="63" t="s">
        <v>2527</v>
      </c>
      <c r="B26" s="64" t="s">
        <v>1510</v>
      </c>
      <c r="C26" s="64" t="s">
        <v>291</v>
      </c>
      <c r="D26" s="64" t="s">
        <v>1934</v>
      </c>
      <c r="E26" s="62" t="str">
        <f t="shared" si="0"/>
        <v>GoldCanadian Copper Refinery</v>
      </c>
    </row>
    <row r="27" spans="1:5">
      <c r="A27" s="63" t="s">
        <v>2527</v>
      </c>
      <c r="B27" s="64" t="s">
        <v>524</v>
      </c>
      <c r="C27" s="64" t="s">
        <v>389</v>
      </c>
      <c r="D27" s="64" t="s">
        <v>524</v>
      </c>
      <c r="E27" s="62" t="str">
        <f t="shared" si="0"/>
        <v>GoldCaridad</v>
      </c>
    </row>
    <row r="28" spans="1:5">
      <c r="A28" s="63" t="s">
        <v>2527</v>
      </c>
      <c r="B28" s="64" t="s">
        <v>1511</v>
      </c>
      <c r="C28" s="64" t="s">
        <v>291</v>
      </c>
      <c r="D28" s="64" t="s">
        <v>1934</v>
      </c>
      <c r="E28" s="62" t="str">
        <f t="shared" si="0"/>
        <v>GoldCCR</v>
      </c>
    </row>
    <row r="29" spans="1:5">
      <c r="A29" s="63" t="s">
        <v>2527</v>
      </c>
      <c r="B29" s="64" t="s">
        <v>1892</v>
      </c>
      <c r="C29" s="64" t="s">
        <v>293</v>
      </c>
      <c r="D29" s="64" t="s">
        <v>1892</v>
      </c>
      <c r="E29" s="62" t="str">
        <f t="shared" si="0"/>
        <v>GoldCendres &amp; Métaux SA</v>
      </c>
    </row>
    <row r="30" spans="1:5">
      <c r="A30" s="63" t="s">
        <v>2528</v>
      </c>
      <c r="B30" s="64" t="s">
        <v>1893</v>
      </c>
      <c r="C30" s="64" t="s">
        <v>293</v>
      </c>
      <c r="D30" s="64" t="s">
        <v>1892</v>
      </c>
      <c r="E30" s="62" t="str">
        <f t="shared" si="0"/>
        <v>GoldCendres et Métaux SA</v>
      </c>
    </row>
    <row r="31" spans="1:5">
      <c r="A31" s="63" t="s">
        <v>2528</v>
      </c>
      <c r="B31" s="64" t="s">
        <v>525</v>
      </c>
      <c r="C31" s="64" t="s">
        <v>370</v>
      </c>
      <c r="D31" s="64" t="s">
        <v>525</v>
      </c>
      <c r="E31" s="62" t="str">
        <f t="shared" si="0"/>
        <v>GoldCentral Bank of the DPR of Korea</v>
      </c>
    </row>
    <row r="32" spans="1:5">
      <c r="A32" s="63" t="s">
        <v>2528</v>
      </c>
      <c r="B32" s="64" t="s">
        <v>1890</v>
      </c>
      <c r="C32" s="64" t="s">
        <v>422</v>
      </c>
      <c r="D32" s="64" t="s">
        <v>523</v>
      </c>
      <c r="E32" s="62" t="str">
        <f t="shared" si="0"/>
        <v>GoldCentral Bank of the Philippines Gold Refinery &amp; Mint</v>
      </c>
    </row>
    <row r="33" spans="1:5">
      <c r="A33" s="63" t="s">
        <v>2528</v>
      </c>
      <c r="B33" s="64" t="s">
        <v>1894</v>
      </c>
      <c r="C33" s="64" t="s">
        <v>360</v>
      </c>
      <c r="D33" s="64" t="s">
        <v>978</v>
      </c>
      <c r="E33" s="62" t="str">
        <f t="shared" si="0"/>
        <v>GoldChimet</v>
      </c>
    </row>
    <row r="34" spans="1:5">
      <c r="A34" s="63" t="s">
        <v>2528</v>
      </c>
      <c r="B34" s="64" t="s">
        <v>978</v>
      </c>
      <c r="C34" s="64" t="s">
        <v>360</v>
      </c>
      <c r="D34" s="64" t="s">
        <v>978</v>
      </c>
      <c r="E34" s="62" t="str">
        <f t="shared" si="0"/>
        <v>GoldChimet SpA</v>
      </c>
    </row>
    <row r="35" spans="1:5">
      <c r="A35" s="63" t="s">
        <v>2528</v>
      </c>
      <c r="B35" s="64" t="s">
        <v>2323</v>
      </c>
      <c r="C35" s="64" t="s">
        <v>295</v>
      </c>
      <c r="D35" s="64" t="s">
        <v>2222</v>
      </c>
      <c r="E35" s="62" t="str">
        <f t="shared" si="0"/>
        <v>GoldChina's Shangdong Gold Mining Co.Ltd</v>
      </c>
    </row>
    <row r="36" spans="1:5">
      <c r="A36" s="63" t="s">
        <v>2528</v>
      </c>
      <c r="B36" s="64" t="s">
        <v>2457</v>
      </c>
      <c r="C36" s="64" t="s">
        <v>363</v>
      </c>
      <c r="D36" s="64" t="s">
        <v>2457</v>
      </c>
      <c r="E36" s="62" t="str">
        <f t="shared" si="0"/>
        <v>GoldChugai Mining</v>
      </c>
    </row>
    <row r="37" spans="1:5">
      <c r="A37" s="63" t="s">
        <v>2528</v>
      </c>
      <c r="B37" s="64" t="s">
        <v>526</v>
      </c>
      <c r="C37" s="64" t="s">
        <v>294</v>
      </c>
      <c r="D37" s="64" t="s">
        <v>526</v>
      </c>
      <c r="E37" s="62" t="str">
        <f t="shared" si="0"/>
        <v>GoldCodelco</v>
      </c>
    </row>
    <row r="38" spans="1:5">
      <c r="A38" s="63" t="s">
        <v>2528</v>
      </c>
      <c r="B38" s="64" t="s">
        <v>2263</v>
      </c>
      <c r="C38" s="64" t="s">
        <v>370</v>
      </c>
      <c r="D38" s="64" t="s">
        <v>2263</v>
      </c>
      <c r="E38" s="62" t="str">
        <f t="shared" si="0"/>
        <v>GoldDaejin Indus Co. Ltd</v>
      </c>
    </row>
    <row r="39" spans="1:5">
      <c r="A39" s="63" t="s">
        <v>2528</v>
      </c>
      <c r="B39" s="64" t="s">
        <v>2255</v>
      </c>
      <c r="C39" s="64" t="s">
        <v>370</v>
      </c>
      <c r="D39" s="64" t="s">
        <v>2255</v>
      </c>
      <c r="E39" s="62" t="str">
        <f t="shared" si="0"/>
        <v>GoldDaeryongENC</v>
      </c>
    </row>
    <row r="40" spans="1:5">
      <c r="A40" s="63" t="s">
        <v>2528</v>
      </c>
      <c r="B40" s="64" t="s">
        <v>527</v>
      </c>
      <c r="C40" s="64" t="s">
        <v>363</v>
      </c>
      <c r="D40" s="64" t="s">
        <v>527</v>
      </c>
      <c r="E40" s="62" t="str">
        <f t="shared" si="0"/>
        <v>GoldDowa</v>
      </c>
    </row>
    <row r="41" spans="1:5">
      <c r="A41" s="63" t="s">
        <v>2528</v>
      </c>
      <c r="B41" s="64" t="s">
        <v>1471</v>
      </c>
      <c r="C41" s="64" t="s">
        <v>363</v>
      </c>
      <c r="D41" s="64" t="s">
        <v>527</v>
      </c>
      <c r="E41" s="62" t="str">
        <f t="shared" si="0"/>
        <v>GoldDowa Holdings Co. Ltd</v>
      </c>
    </row>
    <row r="42" spans="1:5">
      <c r="A42" s="63" t="s">
        <v>2528</v>
      </c>
      <c r="B42" s="64" t="s">
        <v>1466</v>
      </c>
      <c r="C42" s="64" t="s">
        <v>363</v>
      </c>
      <c r="D42" s="64" t="s">
        <v>527</v>
      </c>
      <c r="E42" s="62" t="str">
        <f t="shared" si="0"/>
        <v>GoldDowa Kogyo k.k</v>
      </c>
    </row>
    <row r="43" spans="1:5">
      <c r="A43" s="63" t="s">
        <v>2528</v>
      </c>
      <c r="B43" s="64" t="s">
        <v>1469</v>
      </c>
      <c r="C43" s="64" t="s">
        <v>363</v>
      </c>
      <c r="D43" s="64" t="s">
        <v>527</v>
      </c>
      <c r="E43" s="62" t="str">
        <f t="shared" si="0"/>
        <v>GoldDowa Metalmine co.ltd</v>
      </c>
    </row>
    <row r="44" spans="1:5">
      <c r="A44" s="63" t="s">
        <v>2528</v>
      </c>
      <c r="B44" s="64" t="s">
        <v>1467</v>
      </c>
      <c r="C44" s="64" t="s">
        <v>363</v>
      </c>
      <c r="D44" s="64" t="s">
        <v>527</v>
      </c>
      <c r="E44" s="62" t="str">
        <f t="shared" si="0"/>
        <v>GoldDowa Metals &amp; Mining Co. Ltd</v>
      </c>
    </row>
    <row r="45" spans="1:5">
      <c r="A45" s="63" t="s">
        <v>2528</v>
      </c>
      <c r="B45" s="64" t="s">
        <v>1470</v>
      </c>
      <c r="C45" s="64" t="s">
        <v>363</v>
      </c>
      <c r="D45" s="64" t="s">
        <v>527</v>
      </c>
      <c r="E45" s="62" t="str">
        <f t="shared" si="0"/>
        <v>GoldDowa Metals &amp; Mining. Kosak Seiren</v>
      </c>
    </row>
    <row r="46" spans="1:5">
      <c r="A46" s="63" t="s">
        <v>2528</v>
      </c>
      <c r="B46" s="64" t="s">
        <v>1468</v>
      </c>
      <c r="C46" s="64" t="s">
        <v>363</v>
      </c>
      <c r="D46" s="64" t="s">
        <v>527</v>
      </c>
      <c r="E46" s="62" t="str">
        <f t="shared" si="0"/>
        <v>GoldDowa Metanix Co.Ltd</v>
      </c>
    </row>
    <row r="47" spans="1:5">
      <c r="A47" s="63" t="s">
        <v>2528</v>
      </c>
      <c r="B47" s="64" t="s">
        <v>2265</v>
      </c>
      <c r="C47" s="64" t="s">
        <v>370</v>
      </c>
      <c r="D47" s="64" t="s">
        <v>2265</v>
      </c>
      <c r="E47" s="62" t="str">
        <f t="shared" si="0"/>
        <v>GoldDo Sung Corporation</v>
      </c>
    </row>
    <row r="48" spans="1:5">
      <c r="A48" s="63" t="s">
        <v>2528</v>
      </c>
      <c r="B48" s="64" t="s">
        <v>1903</v>
      </c>
      <c r="C48" s="64" t="s">
        <v>434</v>
      </c>
      <c r="D48" s="64" t="s">
        <v>530</v>
      </c>
      <c r="E48" s="62" t="str">
        <f t="shared" si="0"/>
        <v>GoldEkaterinburg</v>
      </c>
    </row>
    <row r="49" spans="1:5">
      <c r="A49" s="63" t="s">
        <v>2528</v>
      </c>
      <c r="B49" s="64" t="s">
        <v>528</v>
      </c>
      <c r="C49" s="64" t="s">
        <v>434</v>
      </c>
      <c r="D49" s="64" t="s">
        <v>528</v>
      </c>
      <c r="E49" s="62" t="str">
        <f t="shared" si="0"/>
        <v>GoldFSE Novosibirsk Refinery</v>
      </c>
    </row>
    <row r="50" spans="1:5">
      <c r="A50" s="63" t="s">
        <v>2528</v>
      </c>
      <c r="B50" s="64" t="s">
        <v>1928</v>
      </c>
      <c r="C50" s="64" t="s">
        <v>295</v>
      </c>
      <c r="D50" s="64" t="s">
        <v>2298</v>
      </c>
      <c r="E50" s="62" t="str">
        <f t="shared" si="0"/>
        <v>GoldGreat Wall Gold &amp; Silver Refinery</v>
      </c>
    </row>
    <row r="51" spans="1:5">
      <c r="A51" s="63" t="s">
        <v>2528</v>
      </c>
      <c r="B51" s="64" t="s">
        <v>632</v>
      </c>
      <c r="C51" s="64" t="s">
        <v>309</v>
      </c>
      <c r="D51" s="64" t="s">
        <v>632</v>
      </c>
      <c r="E51" s="62" t="str">
        <f t="shared" si="0"/>
        <v>GoldHeimerle + Meule GmbH</v>
      </c>
    </row>
    <row r="52" spans="1:5">
      <c r="A52" s="63" t="s">
        <v>2528</v>
      </c>
      <c r="B52" s="64" t="s">
        <v>1472</v>
      </c>
      <c r="C52" s="64" t="s">
        <v>309</v>
      </c>
      <c r="D52" s="64" t="s">
        <v>1895</v>
      </c>
      <c r="E52" s="62" t="str">
        <f t="shared" si="0"/>
        <v>GoldHeraeus Germany</v>
      </c>
    </row>
    <row r="53" spans="1:5">
      <c r="A53" s="63" t="s">
        <v>2528</v>
      </c>
      <c r="B53" s="64" t="s">
        <v>1473</v>
      </c>
      <c r="C53" s="64" t="s">
        <v>309</v>
      </c>
      <c r="D53" s="64" t="s">
        <v>1895</v>
      </c>
      <c r="E53" s="62" t="str">
        <f t="shared" si="0"/>
        <v>GoldHeraeus Hanau</v>
      </c>
    </row>
    <row r="54" spans="1:5">
      <c r="A54" s="63" t="s">
        <v>2528</v>
      </c>
      <c r="B54" s="64" t="s">
        <v>1476</v>
      </c>
      <c r="C54" s="64" t="s">
        <v>346</v>
      </c>
      <c r="D54" s="64" t="s">
        <v>1896</v>
      </c>
      <c r="E54" s="62" t="str">
        <f t="shared" si="0"/>
        <v>GoldHeraeus Hong Kong</v>
      </c>
    </row>
    <row r="55" spans="1:5">
      <c r="A55" s="63" t="s">
        <v>2528</v>
      </c>
      <c r="B55" s="64" t="s">
        <v>1477</v>
      </c>
      <c r="C55" s="64" t="s">
        <v>346</v>
      </c>
      <c r="D55" s="64" t="s">
        <v>1896</v>
      </c>
      <c r="E55" s="62" t="str">
        <f t="shared" si="0"/>
        <v>GoldHeraeus limited</v>
      </c>
    </row>
    <row r="56" spans="1:5">
      <c r="A56" s="63" t="s">
        <v>2528</v>
      </c>
      <c r="B56" s="64" t="s">
        <v>1896</v>
      </c>
      <c r="C56" s="64" t="s">
        <v>346</v>
      </c>
      <c r="D56" s="64" t="s">
        <v>1896</v>
      </c>
      <c r="E56" s="62" t="str">
        <f t="shared" si="0"/>
        <v>GoldHeraeus Ltd Hong Kong</v>
      </c>
    </row>
    <row r="57" spans="1:5">
      <c r="A57" s="63" t="s">
        <v>2528</v>
      </c>
      <c r="B57" s="64" t="s">
        <v>1474</v>
      </c>
      <c r="C57" s="64" t="s">
        <v>309</v>
      </c>
      <c r="D57" s="64" t="s">
        <v>1895</v>
      </c>
      <c r="E57" s="62" t="str">
        <f t="shared" si="0"/>
        <v>GoldHeraeus Materials Technology GMBH&amp;CO.KG</v>
      </c>
    </row>
    <row r="58" spans="1:5">
      <c r="A58" s="63" t="s">
        <v>2528</v>
      </c>
      <c r="B58" s="64" t="s">
        <v>1895</v>
      </c>
      <c r="C58" s="64" t="s">
        <v>309</v>
      </c>
      <c r="D58" s="64" t="s">
        <v>1895</v>
      </c>
      <c r="E58" s="62" t="str">
        <f t="shared" si="0"/>
        <v>GoldHeraeus Precious Metals GmbH &amp; Co. KG</v>
      </c>
    </row>
    <row r="59" spans="1:5">
      <c r="A59" s="63" t="s">
        <v>2528</v>
      </c>
      <c r="B59" s="64" t="s">
        <v>1478</v>
      </c>
      <c r="C59" s="64" t="s">
        <v>346</v>
      </c>
      <c r="D59" s="64" t="s">
        <v>1896</v>
      </c>
      <c r="E59" s="62" t="str">
        <f t="shared" si="0"/>
        <v>GoldHeraeus Technology Center</v>
      </c>
    </row>
    <row r="60" spans="1:5">
      <c r="A60" s="63" t="s">
        <v>2528</v>
      </c>
      <c r="B60" s="64" t="s">
        <v>1512</v>
      </c>
      <c r="C60" s="64" t="s">
        <v>291</v>
      </c>
      <c r="D60" s="64" t="s">
        <v>1934</v>
      </c>
      <c r="E60" s="62" t="str">
        <f t="shared" si="0"/>
        <v>GoldHorne Smelter</v>
      </c>
    </row>
    <row r="61" spans="1:5">
      <c r="A61" s="63" t="s">
        <v>2528</v>
      </c>
      <c r="B61" s="64" t="s">
        <v>2264</v>
      </c>
      <c r="C61" s="64" t="s">
        <v>370</v>
      </c>
      <c r="D61" s="64" t="s">
        <v>2264</v>
      </c>
      <c r="E61" s="62" t="str">
        <f t="shared" si="0"/>
        <v>GoldHwasung CJ Co. Ltd</v>
      </c>
    </row>
    <row r="62" spans="1:5">
      <c r="A62" s="63" t="s">
        <v>2528</v>
      </c>
      <c r="B62" s="64" t="s">
        <v>2295</v>
      </c>
      <c r="C62" s="64" t="s">
        <v>295</v>
      </c>
      <c r="D62" s="64" t="s">
        <v>2295</v>
      </c>
      <c r="E62" s="62" t="str">
        <f t="shared" si="0"/>
        <v>GoldInner Mongolia Qiankun Gold and Silver Refinery Share Company Limited</v>
      </c>
    </row>
    <row r="63" spans="1:5">
      <c r="A63" s="63" t="s">
        <v>2528</v>
      </c>
      <c r="B63" s="64" t="s">
        <v>1898</v>
      </c>
      <c r="C63" s="64" t="s">
        <v>363</v>
      </c>
      <c r="D63" s="64" t="s">
        <v>1898</v>
      </c>
      <c r="E63" s="62" t="str">
        <f t="shared" si="0"/>
        <v>GoldIshifuku Metal Industry Co., Ltd.</v>
      </c>
    </row>
    <row r="64" spans="1:5">
      <c r="A64" s="63" t="s">
        <v>2528</v>
      </c>
      <c r="B64" s="64" t="s">
        <v>1899</v>
      </c>
      <c r="C64" s="64" t="s">
        <v>363</v>
      </c>
      <c r="D64" s="64" t="s">
        <v>1898</v>
      </c>
      <c r="E64" s="62" t="str">
        <f t="shared" si="0"/>
        <v>GoldIshifuku Tokyo Melters</v>
      </c>
    </row>
    <row r="65" spans="1:5">
      <c r="A65" s="63" t="s">
        <v>2528</v>
      </c>
      <c r="B65" s="64" t="s">
        <v>1941</v>
      </c>
      <c r="C65" s="64" t="s">
        <v>468</v>
      </c>
      <c r="D65" s="64" t="s">
        <v>1941</v>
      </c>
      <c r="E65" s="62" t="str">
        <f t="shared" si="0"/>
        <v>GoldIstanbul Gold Refinery</v>
      </c>
    </row>
    <row r="66" spans="1:5">
      <c r="A66" s="63" t="s">
        <v>2528</v>
      </c>
      <c r="B66" s="64" t="s">
        <v>529</v>
      </c>
      <c r="C66" s="64" t="s">
        <v>363</v>
      </c>
      <c r="D66" s="64" t="s">
        <v>529</v>
      </c>
      <c r="E66" s="62" t="str">
        <f t="shared" si="0"/>
        <v>GoldJapan Mint</v>
      </c>
    </row>
    <row r="67" spans="1:5">
      <c r="A67" s="63" t="s">
        <v>2528</v>
      </c>
      <c r="B67" s="64" t="s">
        <v>1900</v>
      </c>
      <c r="C67" s="64" t="s">
        <v>363</v>
      </c>
      <c r="D67" s="64" t="s">
        <v>529</v>
      </c>
      <c r="E67" s="62" t="str">
        <f t="shared" si="0"/>
        <v>GoldJapanese Mint Osaka</v>
      </c>
    </row>
    <row r="68" spans="1:5">
      <c r="A68" s="63" t="s">
        <v>2528</v>
      </c>
      <c r="B68" s="64" t="s">
        <v>1901</v>
      </c>
      <c r="C68" s="64" t="s">
        <v>295</v>
      </c>
      <c r="D68" s="64" t="s">
        <v>2296</v>
      </c>
      <c r="E68" s="62" t="str">
        <f t="shared" ref="E68:E131" si="1">A68&amp;B68</f>
        <v>GoldJCC</v>
      </c>
    </row>
    <row r="69" spans="1:5">
      <c r="A69" s="63" t="s">
        <v>2528</v>
      </c>
      <c r="B69" s="64" t="s">
        <v>2296</v>
      </c>
      <c r="C69" s="64" t="s">
        <v>295</v>
      </c>
      <c r="D69" s="64" t="s">
        <v>2296</v>
      </c>
      <c r="E69" s="62" t="str">
        <f t="shared" si="1"/>
        <v>GoldJiangxi Copper Company Limited</v>
      </c>
    </row>
    <row r="70" spans="1:5">
      <c r="A70" s="63" t="s">
        <v>2529</v>
      </c>
      <c r="B70" s="64" t="s">
        <v>1480</v>
      </c>
      <c r="C70" s="64" t="s">
        <v>291</v>
      </c>
      <c r="D70" s="64" t="s">
        <v>1902</v>
      </c>
      <c r="E70" s="62" t="str">
        <f t="shared" si="1"/>
        <v>GoldJM Canada</v>
      </c>
    </row>
    <row r="71" spans="1:5">
      <c r="A71" s="63" t="s">
        <v>2529</v>
      </c>
      <c r="B71" s="64" t="s">
        <v>1482</v>
      </c>
      <c r="C71" s="64" t="s">
        <v>476</v>
      </c>
      <c r="D71" s="64" t="s">
        <v>625</v>
      </c>
      <c r="E71" s="62" t="str">
        <f t="shared" si="1"/>
        <v>GoldJM USA</v>
      </c>
    </row>
    <row r="72" spans="1:5">
      <c r="A72" s="63" t="s">
        <v>2529</v>
      </c>
      <c r="B72" s="64" t="s">
        <v>1479</v>
      </c>
      <c r="C72" s="64" t="s">
        <v>291</v>
      </c>
      <c r="D72" s="64" t="s">
        <v>1902</v>
      </c>
      <c r="E72" s="62" t="str">
        <f t="shared" si="1"/>
        <v>GoldJohnson Matthey Canada</v>
      </c>
    </row>
    <row r="73" spans="1:5">
      <c r="A73" s="63" t="s">
        <v>2529</v>
      </c>
      <c r="B73" s="64" t="s">
        <v>625</v>
      </c>
      <c r="C73" s="64" t="s">
        <v>476</v>
      </c>
      <c r="D73" s="64" t="s">
        <v>625</v>
      </c>
      <c r="E73" s="62" t="str">
        <f t="shared" si="1"/>
        <v>GoldJohnson Matthey Inc</v>
      </c>
    </row>
    <row r="74" spans="1:5">
      <c r="A74" s="63" t="s">
        <v>2529</v>
      </c>
      <c r="B74" s="64" t="s">
        <v>1902</v>
      </c>
      <c r="C74" s="64" t="s">
        <v>291</v>
      </c>
      <c r="D74" s="64" t="s">
        <v>1902</v>
      </c>
      <c r="E74" s="62" t="str">
        <f t="shared" si="1"/>
        <v>GoldJohnson Matthey Limited</v>
      </c>
    </row>
    <row r="75" spans="1:5">
      <c r="A75" s="63" t="s">
        <v>2529</v>
      </c>
      <c r="B75" s="64" t="s">
        <v>1481</v>
      </c>
      <c r="C75" s="64" t="s">
        <v>476</v>
      </c>
      <c r="D75" s="64" t="s">
        <v>625</v>
      </c>
      <c r="E75" s="62" t="str">
        <f t="shared" si="1"/>
        <v>GoldJohnson Matthey USA</v>
      </c>
    </row>
    <row r="76" spans="1:5">
      <c r="A76" s="63" t="s">
        <v>2529</v>
      </c>
      <c r="B76" s="64" t="s">
        <v>1483</v>
      </c>
      <c r="C76" s="64" t="s">
        <v>476</v>
      </c>
      <c r="D76" s="64" t="s">
        <v>625</v>
      </c>
      <c r="E76" s="62" t="str">
        <f t="shared" si="1"/>
        <v>GoldJohnson Matthey(Salt lake City)</v>
      </c>
    </row>
    <row r="77" spans="1:5">
      <c r="A77" s="63" t="s">
        <v>2529</v>
      </c>
      <c r="B77" s="64" t="s">
        <v>530</v>
      </c>
      <c r="C77" s="64" t="s">
        <v>434</v>
      </c>
      <c r="D77" s="64" t="s">
        <v>530</v>
      </c>
      <c r="E77" s="62" t="str">
        <f t="shared" si="1"/>
        <v>GoldJSC Ekaterinburg Non-Ferrous Metal Processing Plant</v>
      </c>
    </row>
    <row r="78" spans="1:5">
      <c r="A78" s="63" t="s">
        <v>2529</v>
      </c>
      <c r="B78" s="64" t="s">
        <v>531</v>
      </c>
      <c r="C78" s="64" t="s">
        <v>434</v>
      </c>
      <c r="D78" s="64" t="s">
        <v>531</v>
      </c>
      <c r="E78" s="62" t="str">
        <f t="shared" si="1"/>
        <v>GoldJSC Uralectromed</v>
      </c>
    </row>
    <row r="79" spans="1:5">
      <c r="A79" s="63" t="s">
        <v>2529</v>
      </c>
      <c r="B79" s="64" t="s">
        <v>1904</v>
      </c>
      <c r="C79" s="64" t="s">
        <v>363</v>
      </c>
      <c r="D79" s="64" t="s">
        <v>1904</v>
      </c>
      <c r="E79" s="62" t="str">
        <f t="shared" si="1"/>
        <v>GoldJX Nippon Mining &amp; Metals Co., Ltd</v>
      </c>
    </row>
    <row r="80" spans="1:5">
      <c r="A80" s="63" t="s">
        <v>2529</v>
      </c>
      <c r="B80" s="64" t="s">
        <v>1484</v>
      </c>
      <c r="C80" s="64" t="s">
        <v>363</v>
      </c>
      <c r="D80" s="64" t="s">
        <v>1904</v>
      </c>
      <c r="E80" s="62" t="str">
        <f t="shared" si="1"/>
        <v>GoldJX Nippon Mining and Metals</v>
      </c>
    </row>
    <row r="81" spans="1:5">
      <c r="A81" s="63" t="s">
        <v>2529</v>
      </c>
      <c r="B81" s="64" t="s">
        <v>532</v>
      </c>
      <c r="C81" s="64" t="s">
        <v>364</v>
      </c>
      <c r="D81" s="64" t="s">
        <v>532</v>
      </c>
      <c r="E81" s="62" t="str">
        <f t="shared" si="1"/>
        <v>GoldKazzinc Ltd</v>
      </c>
    </row>
    <row r="82" spans="1:5">
      <c r="A82" s="63" t="s">
        <v>2529</v>
      </c>
      <c r="B82" s="64" t="s">
        <v>1812</v>
      </c>
      <c r="C82" s="64" t="s">
        <v>363</v>
      </c>
      <c r="D82" s="64" t="s">
        <v>1812</v>
      </c>
      <c r="E82" s="62" t="str">
        <f t="shared" si="1"/>
        <v>GoldKojima Chemicals Co. Ltd</v>
      </c>
    </row>
    <row r="83" spans="1:5">
      <c r="A83" s="63" t="s">
        <v>2529</v>
      </c>
      <c r="B83" s="64" t="s">
        <v>2841</v>
      </c>
      <c r="C83" s="64" t="s">
        <v>370</v>
      </c>
      <c r="D83" s="64" t="s">
        <v>2841</v>
      </c>
      <c r="E83" s="62" t="str">
        <f t="shared" si="1"/>
        <v>GoldKorea Metal Co. Ltd</v>
      </c>
    </row>
    <row r="84" spans="1:5">
      <c r="A84" s="63" t="s">
        <v>2529</v>
      </c>
      <c r="B84" s="64" t="s">
        <v>979</v>
      </c>
      <c r="C84" s="64" t="s">
        <v>366</v>
      </c>
      <c r="D84" s="64" t="s">
        <v>979</v>
      </c>
      <c r="E84" s="62" t="str">
        <f t="shared" si="1"/>
        <v>GoldKyrgyzaltyn JSC</v>
      </c>
    </row>
    <row r="85" spans="1:5">
      <c r="A85" s="63" t="s">
        <v>2529</v>
      </c>
      <c r="B85" s="64" t="s">
        <v>1905</v>
      </c>
      <c r="C85" s="64" t="s">
        <v>436</v>
      </c>
      <c r="D85" s="64" t="s">
        <v>2297</v>
      </c>
      <c r="E85" s="62" t="str">
        <f t="shared" si="1"/>
        <v>GoldL' azurde</v>
      </c>
    </row>
    <row r="86" spans="1:5">
      <c r="A86" s="63" t="s">
        <v>2529</v>
      </c>
      <c r="B86" s="64" t="s">
        <v>2297</v>
      </c>
      <c r="C86" s="64" t="s">
        <v>436</v>
      </c>
      <c r="D86" s="64" t="s">
        <v>2297</v>
      </c>
      <c r="E86" s="62" t="str">
        <f t="shared" si="1"/>
        <v>GoldL' azurde Company For Jewelry</v>
      </c>
    </row>
    <row r="87" spans="1:5">
      <c r="A87" s="63" t="s">
        <v>2529</v>
      </c>
      <c r="B87" s="64" t="s">
        <v>533</v>
      </c>
      <c r="C87" s="64" t="s">
        <v>370</v>
      </c>
      <c r="D87" s="64" t="s">
        <v>1906</v>
      </c>
      <c r="E87" s="62" t="str">
        <f t="shared" si="1"/>
        <v>GoldLS Nikko</v>
      </c>
    </row>
    <row r="88" spans="1:5">
      <c r="A88" s="63" t="s">
        <v>2529</v>
      </c>
      <c r="B88" s="64" t="s">
        <v>1906</v>
      </c>
      <c r="C88" s="64" t="s">
        <v>370</v>
      </c>
      <c r="D88" s="64" t="s">
        <v>1906</v>
      </c>
      <c r="E88" s="62" t="str">
        <f t="shared" si="1"/>
        <v>GoldLS-Nikko Copper Inc</v>
      </c>
    </row>
    <row r="89" spans="1:5">
      <c r="A89" s="63" t="s">
        <v>2529</v>
      </c>
      <c r="B89" s="64" t="s">
        <v>534</v>
      </c>
      <c r="C89" s="64" t="s">
        <v>476</v>
      </c>
      <c r="D89" s="64" t="s">
        <v>534</v>
      </c>
      <c r="E89" s="62" t="str">
        <f t="shared" si="1"/>
        <v>GoldMaterion</v>
      </c>
    </row>
    <row r="90" spans="1:5">
      <c r="A90" s="63" t="s">
        <v>2529</v>
      </c>
      <c r="B90" s="64" t="s">
        <v>1907</v>
      </c>
      <c r="C90" s="64" t="s">
        <v>476</v>
      </c>
      <c r="D90" s="64" t="s">
        <v>534</v>
      </c>
      <c r="E90" s="62" t="str">
        <f t="shared" si="1"/>
        <v>GoldMaterion Advanced Metals</v>
      </c>
    </row>
    <row r="91" spans="1:5">
      <c r="A91" s="63" t="s">
        <v>2529</v>
      </c>
      <c r="B91" s="64" t="s">
        <v>1908</v>
      </c>
      <c r="C91" s="64" t="s">
        <v>363</v>
      </c>
      <c r="D91" s="64" t="s">
        <v>1908</v>
      </c>
      <c r="E91" s="62" t="str">
        <f t="shared" si="1"/>
        <v>GoldMatsuda Sangyo Co. Ltd</v>
      </c>
    </row>
    <row r="92" spans="1:5">
      <c r="A92" s="63" t="s">
        <v>2529</v>
      </c>
      <c r="B92" s="64" t="s">
        <v>1486</v>
      </c>
      <c r="C92" s="64" t="s">
        <v>346</v>
      </c>
      <c r="D92" s="64" t="s">
        <v>1910</v>
      </c>
      <c r="E92" s="62" t="str">
        <f t="shared" si="1"/>
        <v>GoldMetalor HK</v>
      </c>
    </row>
    <row r="93" spans="1:5">
      <c r="A93" s="63" t="s">
        <v>2529</v>
      </c>
      <c r="B93" s="64" t="s">
        <v>1424</v>
      </c>
      <c r="C93" s="64" t="s">
        <v>293</v>
      </c>
      <c r="D93" s="64" t="s">
        <v>1909</v>
      </c>
      <c r="E93" s="62" t="str">
        <f t="shared" si="1"/>
        <v>GoldMetalor Switzerland</v>
      </c>
    </row>
    <row r="94" spans="1:5">
      <c r="A94" s="63" t="s">
        <v>2529</v>
      </c>
      <c r="B94" s="64" t="s">
        <v>1910</v>
      </c>
      <c r="C94" s="64" t="s">
        <v>346</v>
      </c>
      <c r="D94" s="64" t="s">
        <v>1910</v>
      </c>
      <c r="E94" s="62" t="str">
        <f t="shared" si="1"/>
        <v>GoldMetalor Technologies (Hong Kong) Ltd</v>
      </c>
    </row>
    <row r="95" spans="1:5">
      <c r="A95" s="63" t="s">
        <v>2529</v>
      </c>
      <c r="B95" s="64" t="s">
        <v>1909</v>
      </c>
      <c r="C95" s="64" t="s">
        <v>293</v>
      </c>
      <c r="D95" s="64" t="s">
        <v>1909</v>
      </c>
      <c r="E95" s="62" t="str">
        <f t="shared" si="1"/>
        <v>GoldMetalor Technologies SA</v>
      </c>
    </row>
    <row r="96" spans="1:5">
      <c r="A96" s="63" t="s">
        <v>2529</v>
      </c>
      <c r="B96" s="64" t="s">
        <v>1911</v>
      </c>
      <c r="C96" s="64" t="s">
        <v>476</v>
      </c>
      <c r="D96" s="64" t="s">
        <v>1911</v>
      </c>
      <c r="E96" s="62" t="str">
        <f t="shared" si="1"/>
        <v>GoldMetalor USA Refining Corporation</v>
      </c>
    </row>
    <row r="97" spans="1:5">
      <c r="A97" s="63" t="s">
        <v>2529</v>
      </c>
      <c r="B97" s="64" t="s">
        <v>1912</v>
      </c>
      <c r="C97" s="64" t="s">
        <v>389</v>
      </c>
      <c r="D97" s="64" t="s">
        <v>1912</v>
      </c>
      <c r="E97" s="62" t="str">
        <f t="shared" si="1"/>
        <v>GoldMet-Mex Peñoles, S.A.</v>
      </c>
    </row>
    <row r="98" spans="1:5">
      <c r="A98" s="63" t="s">
        <v>2529</v>
      </c>
      <c r="B98" s="64" t="s">
        <v>1806</v>
      </c>
      <c r="C98" s="64" t="s">
        <v>363</v>
      </c>
      <c r="D98" s="64" t="s">
        <v>1806</v>
      </c>
      <c r="E98" s="62" t="str">
        <f t="shared" si="1"/>
        <v>GoldMitsubishi Materials Corporation</v>
      </c>
    </row>
    <row r="99" spans="1:5">
      <c r="A99" s="63" t="s">
        <v>2529</v>
      </c>
      <c r="B99" s="64" t="s">
        <v>983</v>
      </c>
      <c r="C99" s="64" t="s">
        <v>363</v>
      </c>
      <c r="D99" s="64" t="s">
        <v>1913</v>
      </c>
      <c r="E99" s="62" t="str">
        <f t="shared" si="1"/>
        <v>GoldMitsui</v>
      </c>
    </row>
    <row r="100" spans="1:5">
      <c r="A100" s="63" t="s">
        <v>2529</v>
      </c>
      <c r="B100" s="64" t="s">
        <v>1913</v>
      </c>
      <c r="C100" s="64" t="s">
        <v>363</v>
      </c>
      <c r="D100" s="64" t="s">
        <v>1913</v>
      </c>
      <c r="E100" s="62" t="str">
        <f t="shared" si="1"/>
        <v>GoldMitsui Mining and Smelting Co., Ltd.</v>
      </c>
    </row>
    <row r="101" spans="1:5">
      <c r="A101" s="63" t="s">
        <v>2529</v>
      </c>
      <c r="B101" s="64" t="s">
        <v>535</v>
      </c>
      <c r="C101" s="64" t="s">
        <v>434</v>
      </c>
      <c r="D101" s="64" t="s">
        <v>535</v>
      </c>
      <c r="E101" s="62" t="str">
        <f t="shared" si="1"/>
        <v>GoldMoscow Special Alloys Processing Plant</v>
      </c>
    </row>
    <row r="102" spans="1:5">
      <c r="A102" s="63" t="s">
        <v>2529</v>
      </c>
      <c r="B102" s="64" t="s">
        <v>1942</v>
      </c>
      <c r="C102" s="64" t="s">
        <v>468</v>
      </c>
      <c r="D102" s="64" t="s">
        <v>1942</v>
      </c>
      <c r="E102" s="62" t="str">
        <f t="shared" si="1"/>
        <v>GoldNadir Metal Rafineri San. Ve Tic. A.Ş.</v>
      </c>
    </row>
    <row r="103" spans="1:5">
      <c r="A103" s="63" t="s">
        <v>2529</v>
      </c>
      <c r="B103" s="64" t="s">
        <v>536</v>
      </c>
      <c r="C103" s="64" t="s">
        <v>477</v>
      </c>
      <c r="D103" s="64" t="s">
        <v>1914</v>
      </c>
      <c r="E103" s="62" t="str">
        <f t="shared" si="1"/>
        <v>GoldNavoi</v>
      </c>
    </row>
    <row r="104" spans="1:5">
      <c r="A104" s="63" t="s">
        <v>2529</v>
      </c>
      <c r="B104" s="64" t="s">
        <v>1914</v>
      </c>
      <c r="C104" s="64" t="s">
        <v>477</v>
      </c>
      <c r="D104" s="64" t="s">
        <v>1914</v>
      </c>
      <c r="E104" s="62" t="str">
        <f t="shared" si="1"/>
        <v>GoldNavoi Mining and Metallurgical Combinat</v>
      </c>
    </row>
    <row r="105" spans="1:5">
      <c r="A105" s="63" t="s">
        <v>2529</v>
      </c>
      <c r="B105" s="64" t="s">
        <v>1809</v>
      </c>
      <c r="C105" s="64" t="s">
        <v>363</v>
      </c>
      <c r="D105" s="64" t="s">
        <v>1809</v>
      </c>
      <c r="E105" s="62" t="str">
        <f t="shared" si="1"/>
        <v>GoldNihon Material Co. LTD</v>
      </c>
    </row>
    <row r="106" spans="1:5">
      <c r="A106" s="63" t="s">
        <v>2529</v>
      </c>
      <c r="B106" s="64" t="s">
        <v>1485</v>
      </c>
      <c r="C106" s="64" t="s">
        <v>363</v>
      </c>
      <c r="D106" s="64" t="s">
        <v>1904</v>
      </c>
      <c r="E106" s="62" t="str">
        <f t="shared" si="1"/>
        <v>GoldNippon Mining</v>
      </c>
    </row>
    <row r="107" spans="1:5">
      <c r="A107" s="63" t="s">
        <v>2529</v>
      </c>
      <c r="B107" s="64" t="s">
        <v>1487</v>
      </c>
      <c r="C107" s="64" t="s">
        <v>477</v>
      </c>
      <c r="D107" s="64" t="s">
        <v>1914</v>
      </c>
      <c r="E107" s="62" t="str">
        <f t="shared" si="1"/>
        <v>GoldNMMC</v>
      </c>
    </row>
    <row r="108" spans="1:5">
      <c r="A108" s="63" t="s">
        <v>2529</v>
      </c>
      <c r="B108" s="64" t="s">
        <v>1465</v>
      </c>
      <c r="C108" s="64" t="s">
        <v>309</v>
      </c>
      <c r="D108" s="64" t="s">
        <v>1888</v>
      </c>
      <c r="E108" s="62" t="str">
        <f t="shared" si="1"/>
        <v>GoldNorddeutsche Affinererie AG</v>
      </c>
    </row>
    <row r="109" spans="1:5">
      <c r="A109" s="63" t="s">
        <v>2529</v>
      </c>
      <c r="B109" s="64" t="s">
        <v>518</v>
      </c>
      <c r="C109" s="64" t="s">
        <v>434</v>
      </c>
      <c r="D109" s="64" t="s">
        <v>528</v>
      </c>
      <c r="E109" s="62" t="str">
        <f t="shared" si="1"/>
        <v>GoldNovosibirsk</v>
      </c>
    </row>
    <row r="110" spans="1:5">
      <c r="A110" s="63" t="s">
        <v>2529</v>
      </c>
      <c r="B110" s="64" t="s">
        <v>1734</v>
      </c>
      <c r="C110" s="64" t="s">
        <v>476</v>
      </c>
      <c r="D110" s="64" t="s">
        <v>1734</v>
      </c>
      <c r="E110" s="62" t="str">
        <f t="shared" si="1"/>
        <v>GoldOhio Precious Metals LLC.</v>
      </c>
    </row>
    <row r="111" spans="1:5">
      <c r="A111" s="63" t="s">
        <v>2529</v>
      </c>
      <c r="B111" s="64" t="s">
        <v>1915</v>
      </c>
      <c r="C111" s="64" t="s">
        <v>434</v>
      </c>
      <c r="D111" s="64" t="s">
        <v>1915</v>
      </c>
      <c r="E111" s="62" t="str">
        <f t="shared" si="1"/>
        <v>GoldOJSC “The Gulidov Krasnoyarsk Non-Ferrous Metals Plant” (OJSC Krastvetmet)</v>
      </c>
    </row>
    <row r="112" spans="1:5">
      <c r="A112" s="63" t="s">
        <v>2529</v>
      </c>
      <c r="B112" s="64" t="s">
        <v>1938</v>
      </c>
      <c r="C112" s="64" t="s">
        <v>434</v>
      </c>
      <c r="D112" s="64" t="s">
        <v>1938</v>
      </c>
      <c r="E112" s="62" t="str">
        <f t="shared" si="1"/>
        <v>GoldOJSC Kolyma Refinery</v>
      </c>
    </row>
    <row r="113" spans="1:5">
      <c r="A113" s="63" t="s">
        <v>2529</v>
      </c>
      <c r="B113" s="64" t="s">
        <v>2200</v>
      </c>
      <c r="C113" s="64" t="s">
        <v>476</v>
      </c>
      <c r="D113" s="64" t="s">
        <v>1734</v>
      </c>
      <c r="E113" s="62" t="str">
        <f t="shared" si="1"/>
        <v>GoldOPM</v>
      </c>
    </row>
    <row r="114" spans="1:5">
      <c r="A114" s="63" t="s">
        <v>2529</v>
      </c>
      <c r="B114" s="64" t="s">
        <v>537</v>
      </c>
      <c r="C114" s="64" t="s">
        <v>293</v>
      </c>
      <c r="D114" s="64" t="s">
        <v>537</v>
      </c>
      <c r="E114" s="62" t="str">
        <f t="shared" si="1"/>
        <v>GoldPAMP SA</v>
      </c>
    </row>
    <row r="115" spans="1:5">
      <c r="A115" s="63" t="s">
        <v>2530</v>
      </c>
      <c r="B115" s="64" t="s">
        <v>1916</v>
      </c>
      <c r="C115" s="64" t="s">
        <v>293</v>
      </c>
      <c r="D115" s="64" t="s">
        <v>537</v>
      </c>
      <c r="E115" s="62" t="str">
        <f t="shared" si="1"/>
        <v>GoldPAMP SA SWITZERLAND</v>
      </c>
    </row>
    <row r="116" spans="1:5">
      <c r="A116" s="63" t="s">
        <v>2530</v>
      </c>
      <c r="B116" s="64" t="s">
        <v>2212</v>
      </c>
      <c r="C116" s="64" t="s">
        <v>363</v>
      </c>
      <c r="D116" s="64" t="s">
        <v>2212</v>
      </c>
      <c r="E116" s="62" t="str">
        <f t="shared" si="1"/>
        <v>GoldPan Pacific Copper Co. LTD</v>
      </c>
    </row>
    <row r="117" spans="1:5">
      <c r="A117" s="63" t="s">
        <v>2530</v>
      </c>
      <c r="B117" s="64" t="s">
        <v>538</v>
      </c>
      <c r="C117" s="64" t="s">
        <v>268</v>
      </c>
      <c r="D117" s="64" t="s">
        <v>1251</v>
      </c>
      <c r="E117" s="62" t="str">
        <f t="shared" si="1"/>
        <v>GoldPerth Mint (Western Australia Mint)</v>
      </c>
    </row>
    <row r="118" spans="1:5">
      <c r="A118" s="63" t="s">
        <v>2530</v>
      </c>
      <c r="B118" s="64" t="s">
        <v>1918</v>
      </c>
      <c r="C118" s="64" t="s">
        <v>434</v>
      </c>
      <c r="D118" s="64" t="s">
        <v>539</v>
      </c>
      <c r="E118" s="62" t="str">
        <f t="shared" si="1"/>
        <v>GoldPrioksky</v>
      </c>
    </row>
    <row r="119" spans="1:5">
      <c r="A119" s="63" t="s">
        <v>2530</v>
      </c>
      <c r="B119" s="64" t="s">
        <v>539</v>
      </c>
      <c r="C119" s="64" t="s">
        <v>434</v>
      </c>
      <c r="D119" s="64" t="s">
        <v>539</v>
      </c>
      <c r="E119" s="62" t="str">
        <f t="shared" si="1"/>
        <v>GoldPrioksky Plant of Non-Ferrous Metals</v>
      </c>
    </row>
    <row r="120" spans="1:5">
      <c r="A120" s="63" t="s">
        <v>2530</v>
      </c>
      <c r="B120" s="64" t="s">
        <v>1919</v>
      </c>
      <c r="C120" s="64" t="s">
        <v>352</v>
      </c>
      <c r="D120" s="64" t="s">
        <v>1919</v>
      </c>
      <c r="E120" s="62" t="str">
        <f t="shared" si="1"/>
        <v>GoldPT Aneka Tambang (Persero) Tbk</v>
      </c>
    </row>
    <row r="121" spans="1:5">
      <c r="A121" s="63" t="s">
        <v>2530</v>
      </c>
      <c r="B121" s="64" t="s">
        <v>1940</v>
      </c>
      <c r="C121" s="64" t="s">
        <v>293</v>
      </c>
      <c r="D121" s="64" t="s">
        <v>1939</v>
      </c>
      <c r="E121" s="62" t="str">
        <f t="shared" si="1"/>
        <v>GoldPX Precinox</v>
      </c>
    </row>
    <row r="122" spans="1:5">
      <c r="A122" s="63" t="s">
        <v>2530</v>
      </c>
      <c r="B122" s="64" t="s">
        <v>1939</v>
      </c>
      <c r="C122" s="64" t="s">
        <v>293</v>
      </c>
      <c r="D122" s="64" t="s">
        <v>1939</v>
      </c>
      <c r="E122" s="62" t="str">
        <f t="shared" si="1"/>
        <v>GoldPX Précinox SA</v>
      </c>
    </row>
    <row r="123" spans="1:5">
      <c r="A123" s="63" t="s">
        <v>2530</v>
      </c>
      <c r="B123" s="64" t="s">
        <v>1897</v>
      </c>
      <c r="C123" s="64" t="s">
        <v>295</v>
      </c>
      <c r="D123" s="64" t="s">
        <v>2295</v>
      </c>
      <c r="E123" s="62" t="str">
        <f t="shared" si="1"/>
        <v>GoldQiankun Gold and Silver</v>
      </c>
    </row>
    <row r="124" spans="1:5">
      <c r="A124" s="63" t="s">
        <v>2530</v>
      </c>
      <c r="B124" s="64" t="s">
        <v>1490</v>
      </c>
      <c r="C124" s="64" t="s">
        <v>489</v>
      </c>
      <c r="D124" s="64" t="s">
        <v>1920</v>
      </c>
      <c r="E124" s="62" t="str">
        <f t="shared" si="1"/>
        <v>GoldRand Refinery</v>
      </c>
    </row>
    <row r="125" spans="1:5">
      <c r="A125" s="63" t="s">
        <v>2530</v>
      </c>
      <c r="B125" s="64" t="s">
        <v>1920</v>
      </c>
      <c r="C125" s="64" t="s">
        <v>489</v>
      </c>
      <c r="D125" s="64" t="s">
        <v>1920</v>
      </c>
      <c r="E125" s="62" t="str">
        <f t="shared" si="1"/>
        <v>GoldRand Refinery (Pty) Ltd</v>
      </c>
    </row>
    <row r="126" spans="1:5">
      <c r="A126" s="63" t="s">
        <v>2530</v>
      </c>
      <c r="B126" s="64" t="s">
        <v>540</v>
      </c>
      <c r="C126" s="64" t="s">
        <v>489</v>
      </c>
      <c r="D126" s="64" t="s">
        <v>1920</v>
      </c>
      <c r="E126" s="62" t="str">
        <f t="shared" si="1"/>
        <v>GoldRand Refinery Limited</v>
      </c>
    </row>
    <row r="127" spans="1:5">
      <c r="A127" s="63" t="s">
        <v>2530</v>
      </c>
      <c r="B127" s="64" t="s">
        <v>541</v>
      </c>
      <c r="C127" s="64" t="s">
        <v>291</v>
      </c>
      <c r="D127" s="64" t="s">
        <v>541</v>
      </c>
      <c r="E127" s="62" t="str">
        <f t="shared" si="1"/>
        <v>GoldRoyal Canadian Mint</v>
      </c>
    </row>
    <row r="128" spans="1:5">
      <c r="A128" s="63" t="s">
        <v>2530</v>
      </c>
      <c r="B128" s="64" t="s">
        <v>1813</v>
      </c>
      <c r="C128" s="64" t="s">
        <v>476</v>
      </c>
      <c r="D128" s="64" t="s">
        <v>1813</v>
      </c>
      <c r="E128" s="62" t="str">
        <f t="shared" si="1"/>
        <v>GoldSabin Metal Corp.</v>
      </c>
    </row>
    <row r="129" spans="1:5">
      <c r="A129" s="63" t="s">
        <v>2530</v>
      </c>
      <c r="B129" s="64" t="s">
        <v>1733</v>
      </c>
      <c r="C129" s="64" t="s">
        <v>363</v>
      </c>
      <c r="D129" s="64" t="s">
        <v>1904</v>
      </c>
      <c r="E129" s="62" t="str">
        <f t="shared" si="1"/>
        <v>GoldSaganoseki Smelter &amp; Refinery</v>
      </c>
    </row>
    <row r="130" spans="1:5">
      <c r="A130" s="63" t="s">
        <v>2530</v>
      </c>
      <c r="B130" s="64" t="s">
        <v>2256</v>
      </c>
      <c r="C130" s="64" t="s">
        <v>370</v>
      </c>
      <c r="D130" s="64" t="s">
        <v>2256</v>
      </c>
      <c r="E130" s="62" t="str">
        <f t="shared" si="1"/>
        <v>GoldSAMWON METALS Corp.</v>
      </c>
    </row>
    <row r="131" spans="1:5">
      <c r="A131" s="63" t="s">
        <v>2530</v>
      </c>
      <c r="B131" s="64" t="s">
        <v>542</v>
      </c>
      <c r="C131" s="64" t="s">
        <v>412</v>
      </c>
      <c r="D131" s="64" t="s">
        <v>542</v>
      </c>
      <c r="E131" s="62" t="str">
        <f t="shared" si="1"/>
        <v>GoldSchone Edelmetaal</v>
      </c>
    </row>
    <row r="132" spans="1:5">
      <c r="A132" s="63" t="s">
        <v>2530</v>
      </c>
      <c r="B132" s="64" t="s">
        <v>2210</v>
      </c>
      <c r="C132" s="64" t="s">
        <v>319</v>
      </c>
      <c r="D132" s="64" t="s">
        <v>543</v>
      </c>
      <c r="E132" s="62" t="str">
        <f t="shared" ref="E132:E191" si="2">A132&amp;B132</f>
        <v>GoldSEMPSA</v>
      </c>
    </row>
    <row r="133" spans="1:5">
      <c r="A133" s="63" t="s">
        <v>2530</v>
      </c>
      <c r="B133" s="64" t="s">
        <v>543</v>
      </c>
      <c r="C133" s="64" t="s">
        <v>319</v>
      </c>
      <c r="D133" s="64" t="s">
        <v>543</v>
      </c>
      <c r="E133" s="62" t="str">
        <f t="shared" si="2"/>
        <v>GoldSEMPSA Joyeria Plateria SA</v>
      </c>
    </row>
    <row r="134" spans="1:5">
      <c r="A134" s="63" t="s">
        <v>2530</v>
      </c>
      <c r="B134" s="64" t="s">
        <v>1491</v>
      </c>
      <c r="C134" s="64" t="s">
        <v>295</v>
      </c>
      <c r="D134" s="64" t="s">
        <v>2222</v>
      </c>
      <c r="E134" s="62" t="str">
        <f t="shared" si="2"/>
        <v>GoldShandong Gold Mining (Laizhou)</v>
      </c>
    </row>
    <row r="135" spans="1:5">
      <c r="A135" s="63" t="s">
        <v>2530</v>
      </c>
      <c r="B135" s="64" t="s">
        <v>2223</v>
      </c>
      <c r="C135" s="64" t="s">
        <v>295</v>
      </c>
      <c r="D135" s="64" t="s">
        <v>2223</v>
      </c>
      <c r="E135" s="62" t="str">
        <f t="shared" si="2"/>
        <v>GoldShandong Zhaojin Gold &amp; Silver Refinery Co. Ltd</v>
      </c>
    </row>
    <row r="136" spans="1:5">
      <c r="A136" s="63" t="s">
        <v>2530</v>
      </c>
      <c r="B136" s="64" t="s">
        <v>2206</v>
      </c>
      <c r="C136" s="64" t="s">
        <v>295</v>
      </c>
      <c r="D136" s="64" t="s">
        <v>2223</v>
      </c>
      <c r="E136" s="62" t="str">
        <f t="shared" si="2"/>
        <v>GoldShangdong Zhaojin Group</v>
      </c>
    </row>
    <row r="137" spans="1:5">
      <c r="A137" s="63" t="s">
        <v>2530</v>
      </c>
      <c r="B137" s="64" t="s">
        <v>2208</v>
      </c>
      <c r="C137" s="64" t="s">
        <v>295</v>
      </c>
      <c r="D137" s="64" t="s">
        <v>2209</v>
      </c>
      <c r="E137" s="62" t="str">
        <f t="shared" si="2"/>
        <v>GoldShandong Zhaoyuan Gold Argentine refining company limited</v>
      </c>
    </row>
    <row r="138" spans="1:5">
      <c r="A138" s="63" t="s">
        <v>2530</v>
      </c>
      <c r="B138" s="64" t="s">
        <v>1923</v>
      </c>
      <c r="C138" s="64" t="s">
        <v>434</v>
      </c>
      <c r="D138" s="64" t="s">
        <v>544</v>
      </c>
      <c r="E138" s="62" t="str">
        <f t="shared" si="2"/>
        <v>GoldShyolkovsky</v>
      </c>
    </row>
    <row r="139" spans="1:5">
      <c r="A139" s="63" t="s">
        <v>2530</v>
      </c>
      <c r="B139" s="64" t="s">
        <v>1492</v>
      </c>
      <c r="C139" s="64" t="s">
        <v>363</v>
      </c>
      <c r="D139" s="64" t="s">
        <v>2221</v>
      </c>
      <c r="E139" s="62" t="str">
        <f t="shared" si="2"/>
        <v>GoldSMM</v>
      </c>
    </row>
    <row r="140" spans="1:5">
      <c r="A140" s="63" t="s">
        <v>2530</v>
      </c>
      <c r="B140" s="64" t="s">
        <v>544</v>
      </c>
      <c r="C140" s="64" t="s">
        <v>434</v>
      </c>
      <c r="D140" s="64" t="s">
        <v>544</v>
      </c>
      <c r="E140" s="62" t="str">
        <f t="shared" si="2"/>
        <v>GoldSOE Shyolkovsky Factory of Secondary Precious Metals</v>
      </c>
    </row>
    <row r="141" spans="1:5">
      <c r="A141" s="63" t="s">
        <v>2530</v>
      </c>
      <c r="B141" s="64" t="s">
        <v>1924</v>
      </c>
      <c r="C141" s="64" t="s">
        <v>470</v>
      </c>
      <c r="D141" s="64" t="s">
        <v>545</v>
      </c>
      <c r="E141" s="62" t="str">
        <f t="shared" si="2"/>
        <v>GoldSolar Applied Materials Taiwan</v>
      </c>
    </row>
    <row r="142" spans="1:5">
      <c r="A142" s="63" t="s">
        <v>2530</v>
      </c>
      <c r="B142" s="64" t="s">
        <v>545</v>
      </c>
      <c r="C142" s="64" t="s">
        <v>470</v>
      </c>
      <c r="D142" s="64" t="s">
        <v>545</v>
      </c>
      <c r="E142" s="62" t="str">
        <f t="shared" si="2"/>
        <v>GoldSolar Applied Materials Technology Corp.</v>
      </c>
    </row>
    <row r="143" spans="1:5">
      <c r="A143" s="63" t="s">
        <v>2530</v>
      </c>
      <c r="B143" s="64" t="s">
        <v>546</v>
      </c>
      <c r="C143" s="64" t="s">
        <v>363</v>
      </c>
      <c r="D143" s="64" t="s">
        <v>2221</v>
      </c>
      <c r="E143" s="62" t="str">
        <f t="shared" si="2"/>
        <v>GoldSumitomo</v>
      </c>
    </row>
    <row r="144" spans="1:5">
      <c r="A144" s="63" t="s">
        <v>2530</v>
      </c>
      <c r="B144" s="64" t="s">
        <v>2221</v>
      </c>
      <c r="C144" s="64" t="s">
        <v>363</v>
      </c>
      <c r="D144" s="64" t="s">
        <v>2221</v>
      </c>
      <c r="E144" s="62" t="str">
        <f t="shared" si="2"/>
        <v>GoldSumitomo Metal Mining Co. Ltd.</v>
      </c>
    </row>
    <row r="145" spans="1:5">
      <c r="A145" s="63" t="s">
        <v>2530</v>
      </c>
      <c r="B145" s="64" t="s">
        <v>2204</v>
      </c>
      <c r="C145" s="64" t="s">
        <v>295</v>
      </c>
      <c r="D145" s="64" t="s">
        <v>2204</v>
      </c>
      <c r="E145" s="62" t="str">
        <f t="shared" si="2"/>
        <v>GoldSuzhou Xingrui Noble</v>
      </c>
    </row>
    <row r="146" spans="1:5">
      <c r="A146" s="63" t="s">
        <v>2530</v>
      </c>
      <c r="B146" s="64" t="s">
        <v>547</v>
      </c>
      <c r="C146" s="64" t="s">
        <v>363</v>
      </c>
      <c r="D146" s="64" t="s">
        <v>1926</v>
      </c>
      <c r="E146" s="62" t="str">
        <f t="shared" si="2"/>
        <v>GoldTanaka</v>
      </c>
    </row>
    <row r="147" spans="1:5">
      <c r="A147" s="63" t="s">
        <v>2530</v>
      </c>
      <c r="B147" s="64" t="s">
        <v>1494</v>
      </c>
      <c r="C147" s="64" t="s">
        <v>363</v>
      </c>
      <c r="D147" s="64" t="s">
        <v>1926</v>
      </c>
      <c r="E147" s="62" t="str">
        <f t="shared" si="2"/>
        <v>GoldTanaka Denshi Kogyo</v>
      </c>
    </row>
    <row r="148" spans="1:5">
      <c r="A148" s="63" t="s">
        <v>2530</v>
      </c>
      <c r="B148" s="64" t="s">
        <v>1495</v>
      </c>
      <c r="C148" s="64" t="s">
        <v>363</v>
      </c>
      <c r="D148" s="64" t="s">
        <v>1926</v>
      </c>
      <c r="E148" s="62" t="str">
        <f t="shared" si="2"/>
        <v>GoldTANAKA DENSHI KOGYO K.K</v>
      </c>
    </row>
    <row r="149" spans="1:5">
      <c r="A149" s="63" t="s">
        <v>2530</v>
      </c>
      <c r="B149" s="64" t="s">
        <v>1496</v>
      </c>
      <c r="C149" s="64" t="s">
        <v>363</v>
      </c>
      <c r="D149" s="64" t="s">
        <v>1926</v>
      </c>
      <c r="E149" s="62" t="str">
        <f t="shared" si="2"/>
        <v>GoldTANAKA ELECTRONICS (HANGZHOU)CO.LTD</v>
      </c>
    </row>
    <row r="150" spans="1:5">
      <c r="A150" s="63" t="s">
        <v>2530</v>
      </c>
      <c r="B150" s="64" t="s">
        <v>1497</v>
      </c>
      <c r="C150" s="64" t="s">
        <v>363</v>
      </c>
      <c r="D150" s="64" t="s">
        <v>1926</v>
      </c>
      <c r="E150" s="62" t="str">
        <f t="shared" si="2"/>
        <v>GoldTANAKA ELECTRONICS SINGAPORE PTE LTD</v>
      </c>
    </row>
    <row r="151" spans="1:5">
      <c r="A151" s="63" t="s">
        <v>2530</v>
      </c>
      <c r="B151" s="64" t="s">
        <v>1498</v>
      </c>
      <c r="C151" s="64" t="s">
        <v>363</v>
      </c>
      <c r="D151" s="64" t="s">
        <v>1926</v>
      </c>
      <c r="E151" s="62" t="str">
        <f t="shared" si="2"/>
        <v>GoldTanaka Holdings Co.Ltd.</v>
      </c>
    </row>
    <row r="152" spans="1:5">
      <c r="A152" s="63" t="s">
        <v>2530</v>
      </c>
      <c r="B152" s="64" t="s">
        <v>1499</v>
      </c>
      <c r="C152" s="64" t="s">
        <v>363</v>
      </c>
      <c r="D152" s="64" t="s">
        <v>1926</v>
      </c>
      <c r="E152" s="62" t="str">
        <f t="shared" si="2"/>
        <v>GoldTanaka Kikinnzoku Kogyo K.K.</v>
      </c>
    </row>
    <row r="153" spans="1:5">
      <c r="A153" s="63" t="s">
        <v>2530</v>
      </c>
      <c r="B153" s="64" t="s">
        <v>1500</v>
      </c>
      <c r="C153" s="64" t="s">
        <v>363</v>
      </c>
      <c r="D153" s="64" t="s">
        <v>1926</v>
      </c>
      <c r="E153" s="62" t="str">
        <f t="shared" si="2"/>
        <v>GoldTanaka Kikinzoku Group</v>
      </c>
    </row>
    <row r="154" spans="1:5">
      <c r="A154" s="63" t="s">
        <v>2530</v>
      </c>
      <c r="B154" s="64" t="s">
        <v>1501</v>
      </c>
      <c r="C154" s="64" t="s">
        <v>363</v>
      </c>
      <c r="D154" s="64" t="s">
        <v>1926</v>
      </c>
      <c r="E154" s="62" t="str">
        <f t="shared" si="2"/>
        <v>GoldTanaka Kikinzoku Hanbai K.K.</v>
      </c>
    </row>
    <row r="155" spans="1:5">
      <c r="A155" s="63" t="s">
        <v>2530</v>
      </c>
      <c r="B155" s="64" t="s">
        <v>1926</v>
      </c>
      <c r="C155" s="64" t="s">
        <v>363</v>
      </c>
      <c r="D155" s="64" t="s">
        <v>1926</v>
      </c>
      <c r="E155" s="62" t="str">
        <f t="shared" si="2"/>
        <v>GoldTanaka Kikinzoku Kogyo K.K.</v>
      </c>
    </row>
    <row r="156" spans="1:5">
      <c r="A156" s="63" t="s">
        <v>2530</v>
      </c>
      <c r="B156" s="64" t="s">
        <v>1502</v>
      </c>
      <c r="C156" s="64" t="s">
        <v>363</v>
      </c>
      <c r="D156" s="64" t="s">
        <v>1926</v>
      </c>
      <c r="E156" s="62" t="str">
        <f t="shared" si="2"/>
        <v>GoldTanaka Kikinzoku Kogyo K.K. Japan.</v>
      </c>
    </row>
    <row r="157" spans="1:5">
      <c r="A157" s="63" t="s">
        <v>2530</v>
      </c>
      <c r="B157" s="64" t="s">
        <v>1503</v>
      </c>
      <c r="C157" s="64" t="s">
        <v>363</v>
      </c>
      <c r="D157" s="64" t="s">
        <v>1926</v>
      </c>
      <c r="E157" s="62" t="str">
        <f t="shared" si="2"/>
        <v>GoldTanaka Kikinzoku Kogyo k.k. syonan koujyo</v>
      </c>
    </row>
    <row r="158" spans="1:5">
      <c r="A158" s="63" t="s">
        <v>2530</v>
      </c>
      <c r="B158" s="64" t="s">
        <v>1504</v>
      </c>
      <c r="C158" s="64" t="s">
        <v>363</v>
      </c>
      <c r="D158" s="64" t="s">
        <v>1926</v>
      </c>
      <c r="E158" s="62" t="str">
        <f t="shared" si="2"/>
        <v>GoldTanaka Kinzoku international Co.Ltd Taipei branch</v>
      </c>
    </row>
    <row r="159" spans="1:5">
      <c r="A159" s="63" t="s">
        <v>2530</v>
      </c>
      <c r="B159" s="64" t="s">
        <v>1493</v>
      </c>
      <c r="C159" s="64" t="s">
        <v>363</v>
      </c>
      <c r="D159" s="64" t="s">
        <v>1926</v>
      </c>
      <c r="E159" s="62" t="str">
        <f t="shared" si="2"/>
        <v>GoldTANAKA TOKYO MELTERS</v>
      </c>
    </row>
    <row r="160" spans="1:5">
      <c r="A160" s="63" t="s">
        <v>2530</v>
      </c>
      <c r="B160" s="64" t="s">
        <v>2298</v>
      </c>
      <c r="C160" s="64" t="s">
        <v>295</v>
      </c>
      <c r="D160" s="64" t="s">
        <v>2298</v>
      </c>
      <c r="E160" s="62" t="str">
        <f t="shared" si="2"/>
        <v>GoldThe Great Wall Gold and Silver Refinery of China</v>
      </c>
    </row>
    <row r="161" spans="1:5">
      <c r="A161" s="63" t="s">
        <v>2530</v>
      </c>
      <c r="B161" s="64" t="s">
        <v>1488</v>
      </c>
      <c r="C161" s="64" t="s">
        <v>268</v>
      </c>
      <c r="D161" s="64" t="s">
        <v>1251</v>
      </c>
      <c r="E161" s="62" t="str">
        <f t="shared" si="2"/>
        <v>GoldThe Perth Mint</v>
      </c>
    </row>
    <row r="162" spans="1:5">
      <c r="A162" s="63" t="s">
        <v>2530</v>
      </c>
      <c r="B162" s="64" t="s">
        <v>2222</v>
      </c>
      <c r="C162" s="64" t="s">
        <v>295</v>
      </c>
      <c r="D162" s="64" t="s">
        <v>2222</v>
      </c>
      <c r="E162" s="62" t="str">
        <f t="shared" si="2"/>
        <v>GoldThe Refinery of Shandong Gold Mining Co. Ltd</v>
      </c>
    </row>
    <row r="163" spans="1:5">
      <c r="A163" s="63" t="s">
        <v>2530</v>
      </c>
      <c r="B163" s="64" t="s">
        <v>2220</v>
      </c>
      <c r="C163" s="64" t="s">
        <v>363</v>
      </c>
      <c r="D163" s="64" t="s">
        <v>2220</v>
      </c>
      <c r="E163" s="62" t="str">
        <f t="shared" si="2"/>
        <v>GoldTokuriki Honten Co. Ltd</v>
      </c>
    </row>
    <row r="164" spans="1:5">
      <c r="A164" s="63" t="s">
        <v>2530</v>
      </c>
      <c r="B164" s="64" t="s">
        <v>1929</v>
      </c>
      <c r="C164" s="64" t="s">
        <v>363</v>
      </c>
      <c r="D164" s="64" t="s">
        <v>2220</v>
      </c>
      <c r="E164" s="62" t="str">
        <f t="shared" si="2"/>
        <v>GoldTokuriki Tokyo Melters Assayers</v>
      </c>
    </row>
    <row r="165" spans="1:5">
      <c r="A165" s="63" t="s">
        <v>2530</v>
      </c>
      <c r="B165" s="64" t="s">
        <v>548</v>
      </c>
      <c r="C165" s="64" t="s">
        <v>363</v>
      </c>
      <c r="D165" s="64" t="s">
        <v>2221</v>
      </c>
      <c r="E165" s="62" t="str">
        <f t="shared" si="2"/>
        <v>GoldToyo Smelter &amp; Refinery</v>
      </c>
    </row>
    <row r="166" spans="1:5">
      <c r="A166" s="63" t="s">
        <v>2530</v>
      </c>
      <c r="B166" s="64" t="s">
        <v>2218</v>
      </c>
      <c r="C166" s="64" t="s">
        <v>370</v>
      </c>
      <c r="D166" s="64" t="s">
        <v>2218</v>
      </c>
      <c r="E166" s="62" t="str">
        <f t="shared" si="2"/>
        <v>GoldTorecom</v>
      </c>
    </row>
    <row r="167" spans="1:5">
      <c r="A167" s="63" t="s">
        <v>2530</v>
      </c>
      <c r="B167" s="64" t="s">
        <v>1506</v>
      </c>
      <c r="C167" s="64" t="s">
        <v>272</v>
      </c>
      <c r="D167" s="64" t="s">
        <v>1931</v>
      </c>
      <c r="E167" s="62" t="str">
        <f t="shared" si="2"/>
        <v>GoldUmicore Beligium</v>
      </c>
    </row>
    <row r="168" spans="1:5">
      <c r="A168" s="63" t="s">
        <v>2530</v>
      </c>
      <c r="B168" s="64" t="s">
        <v>2211</v>
      </c>
      <c r="C168" s="64" t="s">
        <v>284</v>
      </c>
      <c r="D168" s="64" t="s">
        <v>1930</v>
      </c>
      <c r="E168" s="62" t="str">
        <f t="shared" si="2"/>
        <v>GoldUmicore Brazil Ltd</v>
      </c>
    </row>
    <row r="169" spans="1:5">
      <c r="A169" s="63" t="s">
        <v>2530</v>
      </c>
      <c r="B169" s="64" t="s">
        <v>1930</v>
      </c>
      <c r="C169" s="64" t="s">
        <v>284</v>
      </c>
      <c r="D169" s="64" t="s">
        <v>1930</v>
      </c>
      <c r="E169" s="62" t="str">
        <f t="shared" si="2"/>
        <v>GoldUmicore Brasil Ltda</v>
      </c>
    </row>
    <row r="170" spans="1:5">
      <c r="A170" s="63" t="s">
        <v>2530</v>
      </c>
      <c r="B170" s="64" t="s">
        <v>1505</v>
      </c>
      <c r="C170" s="64" t="s">
        <v>272</v>
      </c>
      <c r="D170" s="64" t="s">
        <v>1931</v>
      </c>
      <c r="E170" s="62" t="str">
        <f t="shared" si="2"/>
        <v>GoldUmicore Hoboken</v>
      </c>
    </row>
    <row r="171" spans="1:5">
      <c r="A171" s="63" t="s">
        <v>2530</v>
      </c>
      <c r="B171" s="64" t="s">
        <v>1507</v>
      </c>
      <c r="C171" s="64" t="s">
        <v>272</v>
      </c>
      <c r="D171" s="64" t="s">
        <v>1931</v>
      </c>
      <c r="E171" s="62" t="str">
        <f t="shared" si="2"/>
        <v>GoldUmicore Precious Metals Refining</v>
      </c>
    </row>
    <row r="172" spans="1:5">
      <c r="A172" s="63" t="s">
        <v>2530</v>
      </c>
      <c r="B172" s="64" t="s">
        <v>549</v>
      </c>
      <c r="C172" s="64" t="s">
        <v>272</v>
      </c>
      <c r="D172" s="64" t="s">
        <v>1931</v>
      </c>
      <c r="E172" s="62" t="str">
        <f t="shared" si="2"/>
        <v>GoldUmicore SA</v>
      </c>
    </row>
    <row r="173" spans="1:5">
      <c r="A173" s="63" t="s">
        <v>2530</v>
      </c>
      <c r="B173" s="64" t="s">
        <v>1931</v>
      </c>
      <c r="C173" s="64" t="s">
        <v>272</v>
      </c>
      <c r="D173" s="64" t="s">
        <v>1931</v>
      </c>
      <c r="E173" s="62" t="str">
        <f t="shared" si="2"/>
        <v>GoldUmicore SA Business Unit Precious Metals Refining</v>
      </c>
    </row>
    <row r="174" spans="1:5">
      <c r="A174" s="63" t="s">
        <v>2530</v>
      </c>
      <c r="B174" s="64" t="s">
        <v>2871</v>
      </c>
      <c r="C174" s="64" t="s">
        <v>476</v>
      </c>
      <c r="D174" s="64" t="s">
        <v>2871</v>
      </c>
      <c r="E174" s="62" t="str">
        <f t="shared" si="2"/>
        <v>GoldUnited Precious Metal Refining, Inc.</v>
      </c>
    </row>
    <row r="175" spans="1:5">
      <c r="A175" s="63" t="s">
        <v>2530</v>
      </c>
      <c r="B175" s="64" t="s">
        <v>2201</v>
      </c>
      <c r="C175" s="64" t="s">
        <v>476</v>
      </c>
      <c r="D175" s="64" t="s">
        <v>1734</v>
      </c>
      <c r="E175" s="62" t="str">
        <f t="shared" si="2"/>
        <v>GoldUSPM</v>
      </c>
    </row>
    <row r="176" spans="1:5">
      <c r="A176" s="63" t="s">
        <v>2530</v>
      </c>
      <c r="B176" s="64" t="s">
        <v>2202</v>
      </c>
      <c r="C176" s="64" t="s">
        <v>476</v>
      </c>
      <c r="D176" s="64" t="s">
        <v>1734</v>
      </c>
      <c r="E176" s="62" t="str">
        <f t="shared" si="2"/>
        <v>GoldUnited States Precious Metals</v>
      </c>
    </row>
    <row r="177" spans="1:5">
      <c r="A177" s="63" t="s">
        <v>2530</v>
      </c>
      <c r="B177" s="64" t="s">
        <v>550</v>
      </c>
      <c r="C177" s="64" t="s">
        <v>293</v>
      </c>
      <c r="D177" s="64" t="s">
        <v>1932</v>
      </c>
      <c r="E177" s="62" t="str">
        <f t="shared" si="2"/>
        <v>GoldVALCAMBI</v>
      </c>
    </row>
    <row r="178" spans="1:5">
      <c r="A178" s="63" t="s">
        <v>2530</v>
      </c>
      <c r="B178" s="64" t="s">
        <v>1932</v>
      </c>
      <c r="C178" s="64" t="s">
        <v>293</v>
      </c>
      <c r="D178" s="64" t="s">
        <v>1932</v>
      </c>
      <c r="E178" s="62" t="str">
        <f t="shared" si="2"/>
        <v>GoldValcambi SA</v>
      </c>
    </row>
    <row r="179" spans="1:5">
      <c r="A179" s="63" t="s">
        <v>2530</v>
      </c>
      <c r="B179" s="64" t="s">
        <v>1508</v>
      </c>
      <c r="C179" s="64" t="s">
        <v>293</v>
      </c>
      <c r="D179" s="64" t="s">
        <v>1932</v>
      </c>
      <c r="E179" s="62" t="str">
        <f t="shared" si="2"/>
        <v>GoldValcambi SUISSE</v>
      </c>
    </row>
    <row r="180" spans="1:5">
      <c r="A180" s="63" t="s">
        <v>2530</v>
      </c>
      <c r="B180" s="64" t="s">
        <v>1475</v>
      </c>
      <c r="C180" s="64" t="s">
        <v>309</v>
      </c>
      <c r="D180" s="64" t="s">
        <v>1895</v>
      </c>
      <c r="E180" s="62" t="str">
        <f t="shared" si="2"/>
        <v>GoldW.C. Heraeus GmbH</v>
      </c>
    </row>
    <row r="181" spans="1:5">
      <c r="A181" s="63" t="s">
        <v>2530</v>
      </c>
      <c r="B181" s="64" t="s">
        <v>1489</v>
      </c>
      <c r="C181" s="64" t="s">
        <v>268</v>
      </c>
      <c r="D181" s="64" t="s">
        <v>1251</v>
      </c>
      <c r="E181" s="62" t="str">
        <f t="shared" si="2"/>
        <v>GoldWestern Australian Mint</v>
      </c>
    </row>
    <row r="182" spans="1:5">
      <c r="A182" s="63" t="s">
        <v>2530</v>
      </c>
      <c r="B182" s="64" t="s">
        <v>1251</v>
      </c>
      <c r="C182" s="64" t="s">
        <v>268</v>
      </c>
      <c r="D182" s="64" t="s">
        <v>1251</v>
      </c>
      <c r="E182" s="62" t="str">
        <f t="shared" si="2"/>
        <v>GoldWestern Australian Mint trading as The Perth Mint</v>
      </c>
    </row>
    <row r="183" spans="1:5">
      <c r="A183" s="63" t="s">
        <v>2530</v>
      </c>
      <c r="B183" s="64" t="s">
        <v>551</v>
      </c>
      <c r="C183" s="64" t="s">
        <v>291</v>
      </c>
      <c r="D183" s="64" t="s">
        <v>1934</v>
      </c>
      <c r="E183" s="62" t="str">
        <f t="shared" si="2"/>
        <v>GoldXstrata</v>
      </c>
    </row>
    <row r="184" spans="1:5">
      <c r="A184" s="63" t="s">
        <v>2530</v>
      </c>
      <c r="B184" s="64" t="s">
        <v>1934</v>
      </c>
      <c r="C184" s="64" t="s">
        <v>291</v>
      </c>
      <c r="D184" s="64" t="s">
        <v>1934</v>
      </c>
      <c r="E184" s="62" t="str">
        <f t="shared" si="2"/>
        <v>GoldXstrata Canada Corporation</v>
      </c>
    </row>
    <row r="185" spans="1:5">
      <c r="A185" s="63" t="s">
        <v>2530</v>
      </c>
      <c r="B185" s="64" t="s">
        <v>1509</v>
      </c>
      <c r="C185" s="64" t="s">
        <v>291</v>
      </c>
      <c r="D185" s="64" t="s">
        <v>1934</v>
      </c>
      <c r="E185" s="62" t="str">
        <f t="shared" si="2"/>
        <v>GoldXstrata Corporation</v>
      </c>
    </row>
    <row r="186" spans="1:5">
      <c r="A186" s="63" t="s">
        <v>2530</v>
      </c>
      <c r="B186" s="64" t="s">
        <v>1814</v>
      </c>
      <c r="C186" s="64" t="s">
        <v>363</v>
      </c>
      <c r="D186" s="64" t="s">
        <v>1814</v>
      </c>
      <c r="E186" s="62" t="str">
        <f t="shared" si="2"/>
        <v>GoldYokohama Metal Co Ltd</v>
      </c>
    </row>
    <row r="187" spans="1:5">
      <c r="A187" s="63" t="s">
        <v>2530</v>
      </c>
      <c r="B187" s="64" t="s">
        <v>1936</v>
      </c>
      <c r="C187" s="64" t="s">
        <v>295</v>
      </c>
      <c r="D187" s="64" t="s">
        <v>2209</v>
      </c>
      <c r="E187" s="62" t="str">
        <f t="shared" si="2"/>
        <v>GoldZhongjin Gold Corporation Limited</v>
      </c>
    </row>
    <row r="188" spans="1:5">
      <c r="A188" s="63" t="s">
        <v>2530</v>
      </c>
      <c r="B188" s="64" t="s">
        <v>2209</v>
      </c>
      <c r="C188" s="64" t="s">
        <v>295</v>
      </c>
      <c r="D188" s="64" t="s">
        <v>2209</v>
      </c>
      <c r="E188" s="62" t="str">
        <f t="shared" si="2"/>
        <v>GoldZhongyuan Gold Smelter of Zhongjin Gold Corporation</v>
      </c>
    </row>
    <row r="189" spans="1:5">
      <c r="A189" s="63" t="s">
        <v>2530</v>
      </c>
      <c r="B189" s="64" t="s">
        <v>1937</v>
      </c>
      <c r="C189" s="64" t="s">
        <v>295</v>
      </c>
      <c r="D189" s="64" t="s">
        <v>980</v>
      </c>
      <c r="E189" s="62" t="str">
        <f t="shared" si="2"/>
        <v>GoldZijin Mining</v>
      </c>
    </row>
    <row r="190" spans="1:5">
      <c r="A190" s="63" t="s">
        <v>2530</v>
      </c>
      <c r="B190" s="64" t="s">
        <v>980</v>
      </c>
      <c r="C190" s="64" t="s">
        <v>295</v>
      </c>
      <c r="D190" s="64" t="s">
        <v>980</v>
      </c>
      <c r="E190" s="62" t="str">
        <f t="shared" si="2"/>
        <v>GoldZijin Mining Group Co. Ltd</v>
      </c>
    </row>
    <row r="191" spans="1:5">
      <c r="A191" s="63" t="s">
        <v>2530</v>
      </c>
      <c r="B191" s="64" t="s">
        <v>2829</v>
      </c>
      <c r="C191" s="64"/>
      <c r="D191" s="64"/>
      <c r="E191" s="62" t="str">
        <f t="shared" si="2"/>
        <v>GoldSmelter Not Listed</v>
      </c>
    </row>
    <row r="192" spans="1:5">
      <c r="A192" s="63" t="s">
        <v>2531</v>
      </c>
      <c r="B192" s="64" t="s">
        <v>2198</v>
      </c>
      <c r="C192" s="64"/>
      <c r="D192" s="64"/>
      <c r="E192" s="62" t="str">
        <f t="shared" ref="E192:E215" si="3">A192&amp;B192</f>
        <v>TantalumSmelter not yet identified</v>
      </c>
    </row>
    <row r="193" spans="1:5">
      <c r="A193" s="63" t="s">
        <v>2531</v>
      </c>
      <c r="B193" s="64" t="s">
        <v>1527</v>
      </c>
      <c r="C193" s="64" t="s">
        <v>476</v>
      </c>
      <c r="D193" s="64" t="s">
        <v>616</v>
      </c>
      <c r="E193" s="62" t="str">
        <f t="shared" si="3"/>
        <v>TantalumCabot</v>
      </c>
    </row>
    <row r="194" spans="1:5">
      <c r="A194" s="63" t="s">
        <v>2531</v>
      </c>
      <c r="B194" s="64" t="s">
        <v>1528</v>
      </c>
      <c r="C194" s="64" t="s">
        <v>476</v>
      </c>
      <c r="D194" s="64" t="s">
        <v>616</v>
      </c>
      <c r="E194" s="62" t="str">
        <f t="shared" si="3"/>
        <v>TantalumCabot Corporation</v>
      </c>
    </row>
    <row r="195" spans="1:5">
      <c r="A195" s="63" t="s">
        <v>2531</v>
      </c>
      <c r="B195" s="64" t="s">
        <v>1529</v>
      </c>
      <c r="C195" s="64" t="s">
        <v>476</v>
      </c>
      <c r="D195" s="64" t="s">
        <v>616</v>
      </c>
      <c r="E195" s="62" t="str">
        <f t="shared" si="3"/>
        <v>TantalumCabot Supermetals</v>
      </c>
    </row>
    <row r="196" spans="1:5">
      <c r="A196" s="63" t="s">
        <v>2531</v>
      </c>
      <c r="B196" s="64" t="s">
        <v>1832</v>
      </c>
      <c r="C196" s="64" t="s">
        <v>295</v>
      </c>
      <c r="D196" s="64" t="s">
        <v>1832</v>
      </c>
      <c r="E196" s="62" t="str">
        <f t="shared" si="3"/>
        <v>TantalumConghua Tantalum and Niobium Smeltry</v>
      </c>
    </row>
    <row r="197" spans="1:5">
      <c r="A197" s="63" t="s">
        <v>2531</v>
      </c>
      <c r="B197" s="64" t="s">
        <v>1805</v>
      </c>
      <c r="C197" s="64" t="s">
        <v>295</v>
      </c>
      <c r="D197" s="64" t="s">
        <v>1805</v>
      </c>
      <c r="E197" s="62" t="str">
        <f t="shared" si="3"/>
        <v>TantalumDuoluoshan</v>
      </c>
    </row>
    <row r="198" spans="1:5">
      <c r="A198" s="63" t="s">
        <v>2531</v>
      </c>
      <c r="B198" s="64" t="s">
        <v>1450</v>
      </c>
      <c r="C198" s="64" t="s">
        <v>295</v>
      </c>
      <c r="D198" s="64" t="s">
        <v>1805</v>
      </c>
      <c r="E198" s="62" t="str">
        <f t="shared" si="3"/>
        <v>TantalumDuoluoshan Sapphire Rare Metal Co. Ltd</v>
      </c>
    </row>
    <row r="199" spans="1:5">
      <c r="A199" s="63" t="s">
        <v>2531</v>
      </c>
      <c r="B199" s="64" t="s">
        <v>1735</v>
      </c>
      <c r="C199" s="64" t="s">
        <v>476</v>
      </c>
      <c r="D199" s="64" t="s">
        <v>1735</v>
      </c>
      <c r="E199" s="62" t="str">
        <f t="shared" si="3"/>
        <v>TantalumExotech Inc.</v>
      </c>
    </row>
    <row r="200" spans="1:5">
      <c r="A200" s="63" t="s">
        <v>2531</v>
      </c>
      <c r="B200" s="64" t="s">
        <v>982</v>
      </c>
      <c r="C200" s="64" t="s">
        <v>295</v>
      </c>
      <c r="D200" s="64" t="s">
        <v>982</v>
      </c>
      <c r="E200" s="62" t="str">
        <f t="shared" si="3"/>
        <v>TantalumF&amp;X</v>
      </c>
    </row>
    <row r="201" spans="1:5">
      <c r="A201" s="63" t="s">
        <v>2532</v>
      </c>
      <c r="B201" s="64" t="s">
        <v>622</v>
      </c>
      <c r="C201" s="64" t="s">
        <v>295</v>
      </c>
      <c r="D201" s="64" t="s">
        <v>982</v>
      </c>
      <c r="E201" s="62" t="str">
        <f t="shared" si="3"/>
        <v>TantalumF&amp;X Electro-Materials Limited</v>
      </c>
    </row>
    <row r="202" spans="1:5">
      <c r="A202" s="63" t="s">
        <v>2532</v>
      </c>
      <c r="B202" s="64" t="s">
        <v>508</v>
      </c>
      <c r="C202" s="64" t="s">
        <v>476</v>
      </c>
      <c r="D202" s="64" t="s">
        <v>508</v>
      </c>
      <c r="E202" s="62" t="str">
        <f t="shared" si="3"/>
        <v>TantalumGannon &amp; Scott</v>
      </c>
    </row>
    <row r="203" spans="1:5">
      <c r="A203" s="63" t="s">
        <v>2532</v>
      </c>
      <c r="B203" s="64" t="s">
        <v>616</v>
      </c>
      <c r="C203" s="64" t="s">
        <v>476</v>
      </c>
      <c r="D203" s="64" t="s">
        <v>616</v>
      </c>
      <c r="E203" s="62" t="str">
        <f t="shared" si="3"/>
        <v>TantalumGlobal Advanced Metals</v>
      </c>
    </row>
    <row r="204" spans="1:5">
      <c r="A204" s="63" t="s">
        <v>2532</v>
      </c>
      <c r="B204" s="64" t="s">
        <v>509</v>
      </c>
      <c r="C204" s="64" t="s">
        <v>309</v>
      </c>
      <c r="D204" s="64" t="s">
        <v>1737</v>
      </c>
      <c r="E204" s="62" t="str">
        <f t="shared" si="3"/>
        <v>TantalumHC Starck</v>
      </c>
    </row>
    <row r="205" spans="1:5">
      <c r="A205" s="63" t="s">
        <v>2532</v>
      </c>
      <c r="B205" s="64" t="s">
        <v>1737</v>
      </c>
      <c r="C205" s="64" t="s">
        <v>309</v>
      </c>
      <c r="D205" s="64" t="s">
        <v>1737</v>
      </c>
      <c r="E205" s="62" t="str">
        <f t="shared" si="3"/>
        <v>TantalumH.C. Starck GmbH</v>
      </c>
    </row>
    <row r="206" spans="1:5">
      <c r="A206" s="63" t="s">
        <v>2532</v>
      </c>
      <c r="B206" s="64" t="s">
        <v>1741</v>
      </c>
      <c r="C206" s="64" t="s">
        <v>476</v>
      </c>
      <c r="D206" s="64" t="s">
        <v>1741</v>
      </c>
      <c r="E206" s="62" t="str">
        <f t="shared" si="3"/>
        <v>TantalumHi-Temp</v>
      </c>
    </row>
    <row r="207" spans="1:5">
      <c r="A207" s="63" t="s">
        <v>2532</v>
      </c>
      <c r="B207" s="64" t="s">
        <v>2216</v>
      </c>
      <c r="C207" s="64" t="s">
        <v>295</v>
      </c>
      <c r="D207" s="64" t="s">
        <v>2216</v>
      </c>
      <c r="E207" s="62" t="str">
        <f t="shared" si="3"/>
        <v>TantalumJiuJiang JinXin Nonferrous Metals Co. Ltd.</v>
      </c>
    </row>
    <row r="208" spans="1:5">
      <c r="A208" s="63" t="s">
        <v>2532</v>
      </c>
      <c r="B208" s="64" t="s">
        <v>2217</v>
      </c>
      <c r="C208" s="64" t="s">
        <v>295</v>
      </c>
      <c r="D208" s="64" t="s">
        <v>2217</v>
      </c>
      <c r="E208" s="62" t="str">
        <f t="shared" si="3"/>
        <v>TantalumJiuJiang Tambre Co. Ltd.</v>
      </c>
    </row>
    <row r="209" spans="1:5">
      <c r="A209" s="63" t="s">
        <v>2532</v>
      </c>
      <c r="B209" s="64" t="s">
        <v>2455</v>
      </c>
      <c r="C209" s="64" t="s">
        <v>295</v>
      </c>
      <c r="D209" s="64" t="s">
        <v>2217</v>
      </c>
      <c r="E209" s="62" t="str">
        <f t="shared" si="3"/>
        <v>TantalumJiujiang Tanbre</v>
      </c>
    </row>
    <row r="210" spans="1:5">
      <c r="A210" s="63" t="s">
        <v>2532</v>
      </c>
      <c r="B210" s="64" t="s">
        <v>1808</v>
      </c>
      <c r="C210" s="64" t="s">
        <v>476</v>
      </c>
      <c r="D210" s="64" t="s">
        <v>1808</v>
      </c>
      <c r="E210" s="62" t="str">
        <f t="shared" si="3"/>
        <v>TantalumKemet Blue Powder</v>
      </c>
    </row>
    <row r="211" spans="1:5">
      <c r="A211" s="63" t="s">
        <v>2531</v>
      </c>
      <c r="B211" s="64" t="s">
        <v>2865</v>
      </c>
      <c r="C211" s="64" t="s">
        <v>295</v>
      </c>
      <c r="D211" s="64" t="s">
        <v>2865</v>
      </c>
      <c r="E211" s="62" t="str">
        <f t="shared" si="3"/>
        <v>TantalumKing-Tan Tantalum Industry Ltd</v>
      </c>
    </row>
    <row r="212" spans="1:5">
      <c r="A212" s="63" t="s">
        <v>2531</v>
      </c>
      <c r="B212" s="64" t="s">
        <v>2855</v>
      </c>
      <c r="C212" s="64" t="s">
        <v>284</v>
      </c>
      <c r="D212" s="64" t="s">
        <v>2855</v>
      </c>
      <c r="E212" s="62" t="str">
        <f t="shared" si="3"/>
        <v>TantalumLMS Brasil S.A.</v>
      </c>
    </row>
    <row r="213" spans="1:5">
      <c r="A213" s="63" t="s">
        <v>2532</v>
      </c>
      <c r="B213" s="64" t="s">
        <v>1738</v>
      </c>
      <c r="C213" s="64" t="s">
        <v>363</v>
      </c>
      <c r="D213" s="64" t="s">
        <v>1738</v>
      </c>
      <c r="E213" s="62" t="str">
        <f t="shared" si="3"/>
        <v>TantalumMitsui Mining &amp; Smelting</v>
      </c>
    </row>
    <row r="214" spans="1:5">
      <c r="A214" s="63" t="s">
        <v>2531</v>
      </c>
      <c r="B214" s="64" t="s">
        <v>2863</v>
      </c>
      <c r="C214" s="64" t="s">
        <v>320</v>
      </c>
      <c r="D214" s="64" t="s">
        <v>2863</v>
      </c>
      <c r="E214" s="62" t="str">
        <f t="shared" si="3"/>
        <v>TantalumMolycorp Silmet</v>
      </c>
    </row>
    <row r="215" spans="1:5">
      <c r="A215" s="63" t="s">
        <v>2532</v>
      </c>
      <c r="B215" s="64" t="s">
        <v>1530</v>
      </c>
      <c r="C215" s="64" t="s">
        <v>295</v>
      </c>
      <c r="D215" s="64" t="s">
        <v>613</v>
      </c>
      <c r="E215" s="62" t="str">
        <f t="shared" si="3"/>
        <v>TantalumNingxia</v>
      </c>
    </row>
    <row r="216" spans="1:5">
      <c r="A216" s="63" t="s">
        <v>2532</v>
      </c>
      <c r="B216" s="64" t="s">
        <v>613</v>
      </c>
      <c r="C216" s="64" t="s">
        <v>295</v>
      </c>
      <c r="D216" s="64" t="s">
        <v>613</v>
      </c>
      <c r="E216" s="62" t="str">
        <f t="shared" ref="E216:E236" si="4">A216&amp;B216</f>
        <v>TantalumNingxia Orient Tantalum Industry Co., Ltd.</v>
      </c>
    </row>
    <row r="217" spans="1:5">
      <c r="A217" s="63" t="s">
        <v>2532</v>
      </c>
      <c r="B217" s="64" t="s">
        <v>984</v>
      </c>
      <c r="C217" s="64" t="s">
        <v>476</v>
      </c>
      <c r="D217" s="64" t="s">
        <v>1808</v>
      </c>
      <c r="E217" s="62" t="str">
        <f t="shared" si="4"/>
        <v>TantalumNiotan</v>
      </c>
    </row>
    <row r="218" spans="1:5">
      <c r="A218" s="63" t="s">
        <v>2532</v>
      </c>
      <c r="B218" s="64" t="s">
        <v>1531</v>
      </c>
      <c r="C218" s="64" t="s">
        <v>295</v>
      </c>
      <c r="D218" s="64" t="s">
        <v>613</v>
      </c>
      <c r="E218" s="62" t="str">
        <f t="shared" si="4"/>
        <v>TantalumOTIC</v>
      </c>
    </row>
    <row r="219" spans="1:5">
      <c r="A219" s="63" t="s">
        <v>2532</v>
      </c>
      <c r="B219" s="64" t="s">
        <v>985</v>
      </c>
      <c r="C219" s="64" t="s">
        <v>269</v>
      </c>
      <c r="D219" s="64" t="s">
        <v>985</v>
      </c>
      <c r="E219" s="62" t="str">
        <f t="shared" si="4"/>
        <v>TantalumPlansee</v>
      </c>
    </row>
    <row r="220" spans="1:5">
      <c r="A220" s="63" t="s">
        <v>2532</v>
      </c>
      <c r="B220" s="64" t="s">
        <v>1532</v>
      </c>
      <c r="C220" s="64" t="s">
        <v>269</v>
      </c>
      <c r="D220" s="64" t="s">
        <v>985</v>
      </c>
      <c r="E220" s="62" t="str">
        <f t="shared" si="4"/>
        <v>TantalumPlansee Group</v>
      </c>
    </row>
    <row r="221" spans="1:5">
      <c r="A221" s="63" t="s">
        <v>2532</v>
      </c>
      <c r="B221" s="64" t="s">
        <v>1533</v>
      </c>
      <c r="C221" s="64" t="s">
        <v>269</v>
      </c>
      <c r="D221" s="64" t="s">
        <v>985</v>
      </c>
      <c r="E221" s="62" t="str">
        <f t="shared" si="4"/>
        <v>TantalumPlansee Holding AG</v>
      </c>
    </row>
    <row r="222" spans="1:5">
      <c r="A222" s="63" t="s">
        <v>2531</v>
      </c>
      <c r="B222" s="64" t="s">
        <v>2857</v>
      </c>
      <c r="C222" s="64" t="s">
        <v>476</v>
      </c>
      <c r="D222" s="64" t="s">
        <v>2857</v>
      </c>
      <c r="E222" s="62" t="str">
        <f t="shared" si="4"/>
        <v>TantalumQuantumClean</v>
      </c>
    </row>
    <row r="223" spans="1:5">
      <c r="A223" s="63" t="s">
        <v>2532</v>
      </c>
      <c r="B223" s="64" t="s">
        <v>1743</v>
      </c>
      <c r="C223" s="64" t="s">
        <v>295</v>
      </c>
      <c r="D223" s="64" t="s">
        <v>1743</v>
      </c>
      <c r="E223" s="62" t="str">
        <f t="shared" si="4"/>
        <v>TantalumRFH</v>
      </c>
    </row>
    <row r="224" spans="1:5">
      <c r="A224" s="63" t="s">
        <v>2533</v>
      </c>
      <c r="B224" s="64" t="s">
        <v>986</v>
      </c>
      <c r="C224" s="64" t="s">
        <v>434</v>
      </c>
      <c r="D224" s="64" t="s">
        <v>1739</v>
      </c>
      <c r="E224" s="62" t="str">
        <f t="shared" si="4"/>
        <v>TantalumSolikamsk</v>
      </c>
    </row>
    <row r="225" spans="1:5">
      <c r="A225" s="63" t="s">
        <v>2533</v>
      </c>
      <c r="B225" s="64" t="s">
        <v>1739</v>
      </c>
      <c r="C225" s="64" t="s">
        <v>434</v>
      </c>
      <c r="D225" s="64" t="s">
        <v>1739</v>
      </c>
      <c r="E225" s="62" t="str">
        <f t="shared" si="4"/>
        <v>TantalumSolikamsk Metal Works</v>
      </c>
    </row>
    <row r="226" spans="1:5">
      <c r="A226" s="63" t="s">
        <v>2533</v>
      </c>
      <c r="B226" s="64" t="s">
        <v>1544</v>
      </c>
      <c r="C226" s="64" t="s">
        <v>309</v>
      </c>
      <c r="D226" s="64" t="s">
        <v>509</v>
      </c>
      <c r="E226" s="62" t="str">
        <f t="shared" si="4"/>
        <v>TantalumStarck</v>
      </c>
    </row>
    <row r="227" spans="1:5">
      <c r="A227" s="63" t="s">
        <v>2533</v>
      </c>
      <c r="B227" s="64" t="s">
        <v>1545</v>
      </c>
      <c r="C227" s="64" t="s">
        <v>309</v>
      </c>
      <c r="D227" s="64" t="s">
        <v>509</v>
      </c>
      <c r="E227" s="62" t="str">
        <f t="shared" si="4"/>
        <v>TantalumStark</v>
      </c>
    </row>
    <row r="228" spans="1:5">
      <c r="A228" s="63" t="s">
        <v>2531</v>
      </c>
      <c r="B228" s="64" t="s">
        <v>2859</v>
      </c>
      <c r="C228" s="64" t="s">
        <v>363</v>
      </c>
      <c r="D228" s="64" t="s">
        <v>2859</v>
      </c>
      <c r="E228" s="62" t="str">
        <f t="shared" si="4"/>
        <v>TantalumTaki Chemicals</v>
      </c>
    </row>
    <row r="229" spans="1:5">
      <c r="A229" s="63" t="s">
        <v>2531</v>
      </c>
      <c r="B229" s="64" t="s">
        <v>2861</v>
      </c>
      <c r="C229" s="64" t="s">
        <v>489</v>
      </c>
      <c r="D229" s="64" t="s">
        <v>2861</v>
      </c>
      <c r="E229" s="62" t="str">
        <f t="shared" si="4"/>
        <v>TantalumTantalite Resources</v>
      </c>
    </row>
    <row r="230" spans="1:5">
      <c r="A230" s="63" t="s">
        <v>2533</v>
      </c>
      <c r="B230" s="64" t="s">
        <v>1748</v>
      </c>
      <c r="C230" s="64" t="s">
        <v>476</v>
      </c>
      <c r="D230" s="64" t="s">
        <v>1748</v>
      </c>
      <c r="E230" s="62" t="str">
        <f t="shared" si="4"/>
        <v>TantalumTelex</v>
      </c>
    </row>
    <row r="231" spans="1:5">
      <c r="A231" s="63" t="s">
        <v>2533</v>
      </c>
      <c r="B231" s="64" t="s">
        <v>510</v>
      </c>
      <c r="C231" s="64" t="s">
        <v>364</v>
      </c>
      <c r="D231" s="64" t="s">
        <v>510</v>
      </c>
      <c r="E231" s="62" t="str">
        <f t="shared" si="4"/>
        <v>TantalumUlba</v>
      </c>
    </row>
    <row r="232" spans="1:5">
      <c r="A232" s="63" t="s">
        <v>2533</v>
      </c>
      <c r="B232" s="64" t="s">
        <v>1740</v>
      </c>
      <c r="C232" s="64" t="s">
        <v>364</v>
      </c>
      <c r="D232" s="64" t="s">
        <v>510</v>
      </c>
      <c r="E232" s="62" t="str">
        <f t="shared" si="4"/>
        <v>TantalumUlba Metallurgical Plant JSC</v>
      </c>
    </row>
    <row r="233" spans="1:5">
      <c r="A233" s="63" t="s">
        <v>2533</v>
      </c>
      <c r="B233" s="64" t="s">
        <v>1534</v>
      </c>
      <c r="C233" s="64" t="s">
        <v>295</v>
      </c>
      <c r="D233" s="64" t="s">
        <v>614</v>
      </c>
      <c r="E233" s="62" t="str">
        <f t="shared" si="4"/>
        <v>TantalumZhuzhou</v>
      </c>
    </row>
    <row r="234" spans="1:5">
      <c r="A234" s="63" t="s">
        <v>2533</v>
      </c>
      <c r="B234" s="64" t="s">
        <v>614</v>
      </c>
      <c r="C234" s="64" t="s">
        <v>295</v>
      </c>
      <c r="D234" s="64" t="s">
        <v>614</v>
      </c>
      <c r="E234" s="62" t="str">
        <f t="shared" si="4"/>
        <v>TantalumZhuzhou Cement Carbide</v>
      </c>
    </row>
    <row r="235" spans="1:5">
      <c r="A235" s="63" t="s">
        <v>2533</v>
      </c>
      <c r="B235" s="64" t="s">
        <v>1535</v>
      </c>
      <c r="C235" s="64" t="s">
        <v>295</v>
      </c>
      <c r="D235" s="64" t="s">
        <v>614</v>
      </c>
      <c r="E235" s="62" t="str">
        <f t="shared" si="4"/>
        <v>TantalumZhuzhou Cemented Carbide Works Import and Export Co.</v>
      </c>
    </row>
    <row r="236" spans="1:5">
      <c r="A236" s="63" t="s">
        <v>2533</v>
      </c>
      <c r="B236" s="64" t="s">
        <v>1379</v>
      </c>
      <c r="C236" s="64"/>
      <c r="D236" s="64"/>
      <c r="E236" s="62" t="str">
        <f t="shared" si="4"/>
        <v>TantalumSmelter Not Listed</v>
      </c>
    </row>
    <row r="237" spans="1:5">
      <c r="A237" s="63" t="s">
        <v>2534</v>
      </c>
      <c r="B237" s="64" t="s">
        <v>2198</v>
      </c>
      <c r="C237" s="64"/>
      <c r="D237" s="64"/>
      <c r="E237" s="62" t="str">
        <f t="shared" ref="E237:E290" si="5">A237&amp;B237</f>
        <v>TinSmelter not yet identified</v>
      </c>
    </row>
    <row r="238" spans="1:5">
      <c r="A238" s="63" t="s">
        <v>2534</v>
      </c>
      <c r="B238" s="64" t="s">
        <v>1513</v>
      </c>
      <c r="C238" s="64" t="s">
        <v>476</v>
      </c>
      <c r="D238" s="64" t="s">
        <v>956</v>
      </c>
      <c r="E238" s="62" t="str">
        <f t="shared" si="5"/>
        <v>TinAlpha Metals</v>
      </c>
    </row>
    <row r="239" spans="1:5">
      <c r="A239" s="63" t="s">
        <v>2534</v>
      </c>
      <c r="B239" s="64" t="s">
        <v>2254</v>
      </c>
      <c r="C239" s="64" t="s">
        <v>352</v>
      </c>
      <c r="D239" s="64" t="s">
        <v>621</v>
      </c>
      <c r="E239" s="62" t="str">
        <f t="shared" si="5"/>
        <v>TinBanka Tin</v>
      </c>
    </row>
    <row r="240" spans="1:5">
      <c r="A240" s="63" t="s">
        <v>2534</v>
      </c>
      <c r="B240" s="64" t="s">
        <v>2228</v>
      </c>
      <c r="C240" s="64" t="s">
        <v>352</v>
      </c>
      <c r="D240" s="64" t="s">
        <v>2303</v>
      </c>
      <c r="E240" s="62" t="str">
        <f t="shared" si="5"/>
        <v>TinBML</v>
      </c>
    </row>
    <row r="241" spans="1:5">
      <c r="A241" s="63" t="s">
        <v>2535</v>
      </c>
      <c r="B241" s="64" t="s">
        <v>1524</v>
      </c>
      <c r="C241" s="64" t="s">
        <v>295</v>
      </c>
      <c r="D241" s="64" t="s">
        <v>975</v>
      </c>
      <c r="E241" s="62" t="str">
        <f t="shared" si="5"/>
        <v>TinChengfeng Metals Co Pte Ltd</v>
      </c>
    </row>
    <row r="242" spans="1:5">
      <c r="A242" s="63" t="s">
        <v>2535</v>
      </c>
      <c r="B242" s="64" t="s">
        <v>1831</v>
      </c>
      <c r="C242" s="64" t="s">
        <v>295</v>
      </c>
      <c r="D242" s="64" t="s">
        <v>1827</v>
      </c>
      <c r="E242" s="62" t="str">
        <f t="shared" si="5"/>
        <v>TinChina Minmetals</v>
      </c>
    </row>
    <row r="243" spans="1:5">
      <c r="A243" s="63" t="s">
        <v>2535</v>
      </c>
      <c r="B243" s="64" t="s">
        <v>1822</v>
      </c>
      <c r="C243" s="64" t="s">
        <v>295</v>
      </c>
      <c r="D243" s="64" t="s">
        <v>1822</v>
      </c>
      <c r="E243" s="62" t="str">
        <f t="shared" si="5"/>
        <v>TinCNMC (Guangxi) PGMA Co. Ltd.</v>
      </c>
    </row>
    <row r="244" spans="1:5">
      <c r="A244" s="63" t="s">
        <v>2535</v>
      </c>
      <c r="B244" s="64" t="s">
        <v>1824</v>
      </c>
      <c r="C244" s="64" t="s">
        <v>295</v>
      </c>
      <c r="D244" s="64" t="s">
        <v>1822</v>
      </c>
      <c r="E244" s="62" t="str">
        <f t="shared" si="5"/>
        <v>TinCNMC(GUANGXI)PGMA Smelting Plant</v>
      </c>
    </row>
    <row r="245" spans="1:5">
      <c r="A245" s="63" t="s">
        <v>2535</v>
      </c>
      <c r="B245" s="64" t="s">
        <v>1516</v>
      </c>
      <c r="C245" s="64" t="s">
        <v>283</v>
      </c>
      <c r="D245" s="64" t="s">
        <v>964</v>
      </c>
      <c r="E245" s="62" t="str">
        <f t="shared" si="5"/>
        <v>TinComplejo Metalurico Vinto S.A.</v>
      </c>
    </row>
    <row r="246" spans="1:5">
      <c r="A246" s="63" t="s">
        <v>2535</v>
      </c>
      <c r="B246" s="64" t="s">
        <v>956</v>
      </c>
      <c r="C246" s="64" t="s">
        <v>476</v>
      </c>
      <c r="D246" s="64" t="s">
        <v>956</v>
      </c>
      <c r="E246" s="62" t="str">
        <f t="shared" si="5"/>
        <v>TinCookson</v>
      </c>
    </row>
    <row r="247" spans="1:5">
      <c r="A247" s="63" t="s">
        <v>2535</v>
      </c>
      <c r="B247" s="64" t="s">
        <v>2266</v>
      </c>
      <c r="C247" s="64" t="s">
        <v>284</v>
      </c>
      <c r="D247" s="64" t="s">
        <v>2266</v>
      </c>
      <c r="E247" s="62" t="str">
        <f t="shared" si="5"/>
        <v>TinCooper Santa</v>
      </c>
    </row>
    <row r="248" spans="1:5">
      <c r="A248" s="63" t="s">
        <v>2534</v>
      </c>
      <c r="B248" s="64" t="s">
        <v>2868</v>
      </c>
      <c r="C248" s="64" t="s">
        <v>284</v>
      </c>
      <c r="D248" s="64" t="s">
        <v>2266</v>
      </c>
      <c r="E248" s="62" t="str">
        <f t="shared" si="5"/>
        <v>TinCooperMetal</v>
      </c>
    </row>
    <row r="249" spans="1:5">
      <c r="A249" s="63" t="s">
        <v>2535</v>
      </c>
      <c r="B249" s="64" t="s">
        <v>957</v>
      </c>
      <c r="C249" s="64" t="s">
        <v>352</v>
      </c>
      <c r="D249" s="64" t="s">
        <v>1802</v>
      </c>
      <c r="E249" s="62" t="str">
        <f t="shared" si="5"/>
        <v>TinCV DS Jaya Abadi</v>
      </c>
    </row>
    <row r="250" spans="1:5">
      <c r="A250" s="63" t="s">
        <v>2535</v>
      </c>
      <c r="B250" s="64" t="s">
        <v>958</v>
      </c>
      <c r="C250" s="64" t="s">
        <v>352</v>
      </c>
      <c r="D250" s="64" t="s">
        <v>958</v>
      </c>
      <c r="E250" s="62" t="str">
        <f t="shared" si="5"/>
        <v>TinCV Duta Putra Bangka</v>
      </c>
    </row>
    <row r="251" spans="1:5">
      <c r="A251" s="63" t="s">
        <v>2535</v>
      </c>
      <c r="B251" s="64" t="s">
        <v>2247</v>
      </c>
      <c r="C251" s="64" t="s">
        <v>352</v>
      </c>
      <c r="D251" s="64" t="s">
        <v>2247</v>
      </c>
      <c r="E251" s="62" t="str">
        <f t="shared" si="5"/>
        <v>TinCV Gita Pesona</v>
      </c>
    </row>
    <row r="252" spans="1:5">
      <c r="A252" s="63" t="s">
        <v>2535</v>
      </c>
      <c r="B252" s="64" t="s">
        <v>516</v>
      </c>
      <c r="C252" s="64" t="s">
        <v>352</v>
      </c>
      <c r="D252" s="64" t="s">
        <v>516</v>
      </c>
      <c r="E252" s="62" t="str">
        <f t="shared" si="5"/>
        <v>TinCV JusTindo</v>
      </c>
    </row>
    <row r="253" spans="1:5">
      <c r="A253" s="63" t="s">
        <v>2535</v>
      </c>
      <c r="B253" s="64" t="s">
        <v>2225</v>
      </c>
      <c r="C253" s="64" t="s">
        <v>352</v>
      </c>
      <c r="D253" s="64" t="s">
        <v>516</v>
      </c>
      <c r="E253" s="62" t="str">
        <f t="shared" si="5"/>
        <v>TinCV Jus Tindo</v>
      </c>
    </row>
    <row r="254" spans="1:5">
      <c r="A254" s="63" t="s">
        <v>2535</v>
      </c>
      <c r="B254" s="64" t="s">
        <v>959</v>
      </c>
      <c r="C254" s="64" t="s">
        <v>352</v>
      </c>
      <c r="D254" s="64" t="s">
        <v>959</v>
      </c>
      <c r="E254" s="62" t="str">
        <f t="shared" si="5"/>
        <v>TinCV Makmur Jaya</v>
      </c>
    </row>
    <row r="255" spans="1:5">
      <c r="A255" s="63" t="s">
        <v>2535</v>
      </c>
      <c r="B255" s="64" t="s">
        <v>960</v>
      </c>
      <c r="C255" s="64" t="s">
        <v>352</v>
      </c>
      <c r="D255" s="64" t="s">
        <v>960</v>
      </c>
      <c r="E255" s="62" t="str">
        <f t="shared" si="5"/>
        <v>TinCV Nurjanah</v>
      </c>
    </row>
    <row r="256" spans="1:5">
      <c r="A256" s="63" t="s">
        <v>2535</v>
      </c>
      <c r="B256" s="64" t="s">
        <v>961</v>
      </c>
      <c r="C256" s="64" t="s">
        <v>352</v>
      </c>
      <c r="D256" s="64" t="s">
        <v>961</v>
      </c>
      <c r="E256" s="62" t="str">
        <f t="shared" si="5"/>
        <v>TinCV Prima Timah Utama</v>
      </c>
    </row>
    <row r="257" spans="1:5">
      <c r="A257" s="63" t="s">
        <v>2535</v>
      </c>
      <c r="B257" s="64" t="s">
        <v>962</v>
      </c>
      <c r="C257" s="64" t="s">
        <v>352</v>
      </c>
      <c r="D257" s="64" t="s">
        <v>962</v>
      </c>
      <c r="E257" s="62" t="str">
        <f t="shared" si="5"/>
        <v>TinCV Serumpun Sebalai</v>
      </c>
    </row>
    <row r="258" spans="1:5">
      <c r="A258" s="63" t="s">
        <v>2535</v>
      </c>
      <c r="B258" s="64" t="s">
        <v>963</v>
      </c>
      <c r="C258" s="64" t="s">
        <v>352</v>
      </c>
      <c r="D258" s="64" t="s">
        <v>963</v>
      </c>
      <c r="E258" s="62" t="str">
        <f t="shared" si="5"/>
        <v>TinCV United Smelting</v>
      </c>
    </row>
    <row r="259" spans="1:5">
      <c r="A259" s="63" t="s">
        <v>2535</v>
      </c>
      <c r="B259" s="64" t="s">
        <v>964</v>
      </c>
      <c r="C259" s="64" t="s">
        <v>283</v>
      </c>
      <c r="D259" s="64" t="s">
        <v>964</v>
      </c>
      <c r="E259" s="62" t="str">
        <f t="shared" si="5"/>
        <v>TinEM Vinto</v>
      </c>
    </row>
    <row r="260" spans="1:5">
      <c r="A260" s="63" t="s">
        <v>2535</v>
      </c>
      <c r="B260" s="64" t="s">
        <v>1514</v>
      </c>
      <c r="C260" s="64" t="s">
        <v>283</v>
      </c>
      <c r="D260" s="64" t="s">
        <v>964</v>
      </c>
      <c r="E260" s="62" t="str">
        <f t="shared" si="5"/>
        <v>TinEmpresa Metallurgica Vinto</v>
      </c>
    </row>
    <row r="261" spans="1:5">
      <c r="A261" s="63" t="s">
        <v>2535</v>
      </c>
      <c r="B261" s="64" t="s">
        <v>1515</v>
      </c>
      <c r="C261" s="64" t="s">
        <v>283</v>
      </c>
      <c r="D261" s="64" t="s">
        <v>964</v>
      </c>
      <c r="E261" s="62" t="str">
        <f t="shared" si="5"/>
        <v>TinEmpressa Nacional de Fundiciones (ENAF)</v>
      </c>
    </row>
    <row r="262" spans="1:5">
      <c r="A262" s="63" t="s">
        <v>1254</v>
      </c>
      <c r="B262" s="64" t="s">
        <v>2842</v>
      </c>
      <c r="C262" s="64" t="s">
        <v>425</v>
      </c>
      <c r="D262" s="64" t="s">
        <v>2842</v>
      </c>
      <c r="E262" s="62" t="str">
        <f t="shared" si="5"/>
        <v>TinFenix Metals</v>
      </c>
    </row>
    <row r="263" spans="1:5">
      <c r="A263" s="63" t="s">
        <v>2535</v>
      </c>
      <c r="B263" s="64" t="s">
        <v>1521</v>
      </c>
      <c r="C263" s="64" t="s">
        <v>421</v>
      </c>
      <c r="D263" s="64" t="s">
        <v>624</v>
      </c>
      <c r="E263" s="62" t="str">
        <f t="shared" si="5"/>
        <v>TinFunsur</v>
      </c>
    </row>
    <row r="264" spans="1:5">
      <c r="A264" s="63" t="s">
        <v>2535</v>
      </c>
      <c r="B264" s="64" t="s">
        <v>1523</v>
      </c>
      <c r="C264" s="64" t="s">
        <v>421</v>
      </c>
      <c r="D264" s="64" t="s">
        <v>624</v>
      </c>
      <c r="E264" s="62" t="str">
        <f t="shared" si="5"/>
        <v>TinFunsur Smelter</v>
      </c>
    </row>
    <row r="265" spans="1:5">
      <c r="A265" s="63" t="s">
        <v>2535</v>
      </c>
      <c r="B265" s="64" t="s">
        <v>634</v>
      </c>
      <c r="C265" s="64" t="s">
        <v>295</v>
      </c>
      <c r="D265" s="64" t="s">
        <v>1807</v>
      </c>
      <c r="E265" s="62" t="str">
        <f t="shared" si="5"/>
        <v>TinGejiu Non-ferrous</v>
      </c>
    </row>
    <row r="266" spans="1:5">
      <c r="A266" s="63" t="s">
        <v>2535</v>
      </c>
      <c r="B266" s="64" t="s">
        <v>1807</v>
      </c>
      <c r="C266" s="64" t="s">
        <v>295</v>
      </c>
      <c r="D266" s="64" t="s">
        <v>1807</v>
      </c>
      <c r="E266" s="62" t="str">
        <f t="shared" si="5"/>
        <v>TinGeiju Non-Ferrous Metal Processing Co. Ltd.</v>
      </c>
    </row>
    <row r="267" spans="1:5">
      <c r="A267" s="63" t="s">
        <v>2535</v>
      </c>
      <c r="B267" s="64" t="s">
        <v>965</v>
      </c>
      <c r="C267" s="64" t="s">
        <v>295</v>
      </c>
      <c r="D267" s="64" t="s">
        <v>965</v>
      </c>
      <c r="E267" s="62" t="str">
        <f t="shared" si="5"/>
        <v>TinGejiu Zi-Li</v>
      </c>
    </row>
    <row r="268" spans="1:5">
      <c r="A268" s="63" t="s">
        <v>2535</v>
      </c>
      <c r="B268" s="64" t="s">
        <v>1445</v>
      </c>
      <c r="C268" s="64" t="s">
        <v>295</v>
      </c>
      <c r="D268" s="64" t="s">
        <v>965</v>
      </c>
      <c r="E268" s="62" t="str">
        <f t="shared" si="5"/>
        <v>TinGejiu Zili Metallurgy Co.</v>
      </c>
    </row>
    <row r="269" spans="1:5">
      <c r="A269" s="63" t="s">
        <v>2535</v>
      </c>
      <c r="B269" s="64" t="s">
        <v>2234</v>
      </c>
      <c r="C269" s="64" t="s">
        <v>295</v>
      </c>
      <c r="D269" s="64" t="s">
        <v>965</v>
      </c>
      <c r="E269" s="62" t="str">
        <f t="shared" si="5"/>
        <v>TinGEJIU ZILI MINING&amp;SMELTING CO. LTD.</v>
      </c>
    </row>
    <row r="270" spans="1:5">
      <c r="A270" s="63" t="s">
        <v>2535</v>
      </c>
      <c r="B270" s="64" t="s">
        <v>966</v>
      </c>
      <c r="C270" s="64" t="s">
        <v>295</v>
      </c>
      <c r="D270" s="64" t="s">
        <v>966</v>
      </c>
      <c r="E270" s="62" t="str">
        <f t="shared" si="5"/>
        <v>TinGold Bell Group</v>
      </c>
    </row>
    <row r="271" spans="1:5">
      <c r="A271" s="63" t="s">
        <v>2535</v>
      </c>
      <c r="B271" s="64" t="s">
        <v>1826</v>
      </c>
      <c r="C271" s="64" t="s">
        <v>295</v>
      </c>
      <c r="D271" s="64" t="s">
        <v>1822</v>
      </c>
      <c r="E271" s="62" t="str">
        <f t="shared" si="5"/>
        <v>TinGuangxi Pinggui PGMA Co. Ltd.</v>
      </c>
    </row>
    <row r="272" spans="1:5">
      <c r="A272" s="63" t="s">
        <v>2535</v>
      </c>
      <c r="B272" s="64" t="s">
        <v>1446</v>
      </c>
      <c r="C272" s="64" t="s">
        <v>295</v>
      </c>
      <c r="D272" s="64" t="s">
        <v>966</v>
      </c>
      <c r="E272" s="62" t="str">
        <f t="shared" si="5"/>
        <v>TinGuangxi Zhongshan Gold Bell Smelting Corp.Ltd</v>
      </c>
    </row>
    <row r="273" spans="1:5">
      <c r="A273" s="63" t="s">
        <v>2535</v>
      </c>
      <c r="B273" s="64" t="s">
        <v>2459</v>
      </c>
      <c r="C273" s="64" t="s">
        <v>295</v>
      </c>
      <c r="D273" s="64" t="s">
        <v>2459</v>
      </c>
      <c r="E273" s="62" t="str">
        <f t="shared" si="5"/>
        <v>TinHuichang Jinshunda Tin Co. Ltd</v>
      </c>
    </row>
    <row r="274" spans="1:5">
      <c r="A274" s="63" t="s">
        <v>2535</v>
      </c>
      <c r="B274" s="64" t="s">
        <v>2279</v>
      </c>
      <c r="C274" s="64" t="s">
        <v>352</v>
      </c>
      <c r="D274" s="64" t="s">
        <v>2304</v>
      </c>
      <c r="E274" s="62" t="str">
        <f t="shared" si="5"/>
        <v>TinIMLI</v>
      </c>
    </row>
    <row r="275" spans="1:5">
      <c r="A275" s="63" t="s">
        <v>2535</v>
      </c>
      <c r="B275" s="64" t="s">
        <v>2239</v>
      </c>
      <c r="C275" s="64" t="s">
        <v>352</v>
      </c>
      <c r="D275" s="64" t="s">
        <v>2304</v>
      </c>
      <c r="E275" s="62" t="str">
        <f t="shared" si="5"/>
        <v>TinIndra Eramulti Logam</v>
      </c>
    </row>
    <row r="276" spans="1:5">
      <c r="A276" s="63" t="s">
        <v>2535</v>
      </c>
      <c r="B276" s="64" t="s">
        <v>517</v>
      </c>
      <c r="C276" s="64" t="s">
        <v>295</v>
      </c>
      <c r="D276" s="64" t="s">
        <v>517</v>
      </c>
      <c r="E276" s="62" t="str">
        <f t="shared" si="5"/>
        <v>TinJiangxi Nanshan</v>
      </c>
    </row>
    <row r="277" spans="1:5">
      <c r="A277" s="63" t="s">
        <v>2535</v>
      </c>
      <c r="B277" s="64" t="s">
        <v>2461</v>
      </c>
      <c r="C277" s="64" t="s">
        <v>295</v>
      </c>
      <c r="D277" s="64" t="s">
        <v>2461</v>
      </c>
      <c r="E277" s="62" t="str">
        <f t="shared" si="5"/>
        <v>TinKai Unita Trade Limited Liability Company</v>
      </c>
    </row>
    <row r="278" spans="1:5">
      <c r="A278" s="63" t="s">
        <v>2535</v>
      </c>
      <c r="B278" s="64" t="s">
        <v>2874</v>
      </c>
      <c r="C278" s="64" t="s">
        <v>352</v>
      </c>
      <c r="D278" s="64" t="s">
        <v>2300</v>
      </c>
      <c r="E278" s="62" t="str">
        <f t="shared" si="5"/>
        <v>TinKetapang</v>
      </c>
    </row>
    <row r="279" spans="1:5">
      <c r="A279" s="63" t="s">
        <v>2534</v>
      </c>
      <c r="B279" s="64" t="s">
        <v>2882</v>
      </c>
      <c r="C279" s="64" t="s">
        <v>352</v>
      </c>
      <c r="D279" s="64" t="s">
        <v>620</v>
      </c>
      <c r="E279" s="62" t="str">
        <f t="shared" si="5"/>
        <v>TinKundur</v>
      </c>
    </row>
    <row r="280" spans="1:5">
      <c r="A280" s="63" t="s">
        <v>2535</v>
      </c>
      <c r="B280" s="64" t="s">
        <v>2237</v>
      </c>
      <c r="C280" s="64" t="s">
        <v>295</v>
      </c>
      <c r="D280" s="64" t="s">
        <v>2237</v>
      </c>
      <c r="E280" s="62" t="str">
        <f t="shared" si="5"/>
        <v>TinLinwu Xianggui Smelter Co</v>
      </c>
    </row>
    <row r="281" spans="1:5">
      <c r="A281" s="63" t="s">
        <v>2535</v>
      </c>
      <c r="B281" s="64" t="s">
        <v>967</v>
      </c>
      <c r="C281" s="64" t="s">
        <v>295</v>
      </c>
      <c r="D281" s="64" t="s">
        <v>967</v>
      </c>
      <c r="E281" s="62" t="str">
        <f t="shared" si="5"/>
        <v>TinLiuzhou China Tin</v>
      </c>
    </row>
    <row r="282" spans="1:5">
      <c r="A282" s="63" t="s">
        <v>2535</v>
      </c>
      <c r="B282" s="64" t="s">
        <v>2229</v>
      </c>
      <c r="C282" s="64" t="s">
        <v>295</v>
      </c>
      <c r="D282" s="64" t="s">
        <v>967</v>
      </c>
      <c r="E282" s="62" t="str">
        <f t="shared" si="5"/>
        <v>TinLiuzhou China Tin Group Co. Ltd.</v>
      </c>
    </row>
    <row r="283" spans="1:5">
      <c r="A283" s="63" t="s">
        <v>2535</v>
      </c>
      <c r="B283" s="64" t="s">
        <v>968</v>
      </c>
      <c r="C283" s="64" t="s">
        <v>403</v>
      </c>
      <c r="D283" s="64" t="s">
        <v>2873</v>
      </c>
      <c r="E283" s="62" t="str">
        <f t="shared" si="5"/>
        <v>TinMalaysia Smelting Corp</v>
      </c>
    </row>
    <row r="284" spans="1:5">
      <c r="A284" s="63" t="s">
        <v>2534</v>
      </c>
      <c r="B284" s="64" t="s">
        <v>2873</v>
      </c>
      <c r="C284" s="64" t="s">
        <v>403</v>
      </c>
      <c r="D284" s="64" t="s">
        <v>2873</v>
      </c>
      <c r="E284" s="62" t="str">
        <f t="shared" si="5"/>
        <v>TinMalaysia Smelting Corporation (MSC)</v>
      </c>
    </row>
    <row r="285" spans="1:5">
      <c r="A285" s="63" t="s">
        <v>2535</v>
      </c>
      <c r="B285" s="64" t="s">
        <v>1518</v>
      </c>
      <c r="C285" s="64" t="s">
        <v>403</v>
      </c>
      <c r="D285" s="64" t="s">
        <v>2873</v>
      </c>
      <c r="E285" s="62" t="str">
        <f t="shared" si="5"/>
        <v>TinMalaysia Smelting Corporation Berhad</v>
      </c>
    </row>
    <row r="286" spans="1:5">
      <c r="A286" s="63" t="s">
        <v>2535</v>
      </c>
      <c r="B286" s="64" t="s">
        <v>1804</v>
      </c>
      <c r="C286" s="64" t="s">
        <v>352</v>
      </c>
      <c r="D286" s="64" t="s">
        <v>621</v>
      </c>
      <c r="E286" s="62" t="str">
        <f t="shared" si="5"/>
        <v>TinMentok</v>
      </c>
    </row>
    <row r="287" spans="1:5">
      <c r="A287" s="63" t="s">
        <v>2535</v>
      </c>
      <c r="B287" s="64" t="s">
        <v>969</v>
      </c>
      <c r="C287" s="64" t="s">
        <v>272</v>
      </c>
      <c r="D287" s="64" t="s">
        <v>969</v>
      </c>
      <c r="E287" s="62" t="str">
        <f t="shared" si="5"/>
        <v>TinMetallo Chimique</v>
      </c>
    </row>
    <row r="288" spans="1:5">
      <c r="A288" s="63" t="s">
        <v>2535</v>
      </c>
      <c r="B288" s="64" t="s">
        <v>623</v>
      </c>
      <c r="C288" s="64" t="s">
        <v>284</v>
      </c>
      <c r="D288" s="64" t="s">
        <v>623</v>
      </c>
      <c r="E288" s="62" t="str">
        <f t="shared" si="5"/>
        <v>TinMineração Taboca S.A.</v>
      </c>
    </row>
    <row r="289" spans="1:5">
      <c r="A289" s="63" t="s">
        <v>2535</v>
      </c>
      <c r="B289" s="64" t="s">
        <v>1830</v>
      </c>
      <c r="C289" s="64" t="s">
        <v>295</v>
      </c>
      <c r="D289" s="64" t="s">
        <v>1827</v>
      </c>
      <c r="E289" s="62" t="str">
        <f t="shared" si="5"/>
        <v>TinMinmetal</v>
      </c>
    </row>
    <row r="290" spans="1:5">
      <c r="A290" s="63" t="s">
        <v>2535</v>
      </c>
      <c r="B290" s="64" t="s">
        <v>1827</v>
      </c>
      <c r="C290" s="64" t="s">
        <v>295</v>
      </c>
      <c r="D290" s="64" t="s">
        <v>1827</v>
      </c>
      <c r="E290" s="62" t="str">
        <f t="shared" si="5"/>
        <v>TinMinmetals Ganzhou Tin Co. Ltd.</v>
      </c>
    </row>
    <row r="291" spans="1:5">
      <c r="A291" s="63" t="s">
        <v>2535</v>
      </c>
      <c r="B291" s="64" t="s">
        <v>624</v>
      </c>
      <c r="C291" s="64" t="s">
        <v>421</v>
      </c>
      <c r="D291" s="64" t="s">
        <v>624</v>
      </c>
      <c r="E291" s="62" t="str">
        <f t="shared" ref="E291:E345" si="6">A291&amp;B291</f>
        <v>TinMinsur</v>
      </c>
    </row>
    <row r="292" spans="1:5">
      <c r="A292" s="63" t="s">
        <v>2535</v>
      </c>
      <c r="B292" s="64" t="s">
        <v>1522</v>
      </c>
      <c r="C292" s="64" t="s">
        <v>421</v>
      </c>
      <c r="D292" s="64" t="s">
        <v>624</v>
      </c>
      <c r="E292" s="62" t="str">
        <f t="shared" si="6"/>
        <v>TinMinsur Mines</v>
      </c>
    </row>
    <row r="293" spans="1:5">
      <c r="A293" s="63" t="s">
        <v>2535</v>
      </c>
      <c r="B293" s="64" t="s">
        <v>2315</v>
      </c>
      <c r="C293" s="64" t="s">
        <v>421</v>
      </c>
      <c r="D293" s="64" t="s">
        <v>624</v>
      </c>
      <c r="E293" s="62" t="str">
        <f t="shared" si="6"/>
        <v>TinMinsur S.A. Tin Metal</v>
      </c>
    </row>
    <row r="294" spans="1:5">
      <c r="A294" s="63" t="s">
        <v>2535</v>
      </c>
      <c r="B294" s="64" t="s">
        <v>1806</v>
      </c>
      <c r="C294" s="64" t="s">
        <v>363</v>
      </c>
      <c r="D294" s="64" t="s">
        <v>1806</v>
      </c>
      <c r="E294" s="62" t="str">
        <f t="shared" si="6"/>
        <v>TinMitsubishi Materials Corporation</v>
      </c>
    </row>
    <row r="295" spans="1:5">
      <c r="A295" s="63" t="s">
        <v>2535</v>
      </c>
      <c r="B295" s="64" t="s">
        <v>1517</v>
      </c>
      <c r="C295" s="64" t="s">
        <v>403</v>
      </c>
      <c r="D295" s="64" t="s">
        <v>968</v>
      </c>
      <c r="E295" s="62" t="str">
        <f t="shared" si="6"/>
        <v>TinMSC</v>
      </c>
    </row>
    <row r="296" spans="1:5">
      <c r="A296" s="63" t="s">
        <v>2536</v>
      </c>
      <c r="B296" s="64" t="s">
        <v>518</v>
      </c>
      <c r="C296" s="64" t="s">
        <v>434</v>
      </c>
      <c r="D296" s="64" t="s">
        <v>2454</v>
      </c>
      <c r="E296" s="62" t="str">
        <f t="shared" si="6"/>
        <v>TinNovosibirsk</v>
      </c>
    </row>
    <row r="297" spans="1:5">
      <c r="A297" s="63" t="s">
        <v>2536</v>
      </c>
      <c r="B297" s="64" t="s">
        <v>2454</v>
      </c>
      <c r="C297" s="64" t="s">
        <v>434</v>
      </c>
      <c r="D297" s="64" t="s">
        <v>2454</v>
      </c>
      <c r="E297" s="62" t="str">
        <f t="shared" si="6"/>
        <v>TinNovosibirsk Integrated Tin Works</v>
      </c>
    </row>
    <row r="298" spans="1:5">
      <c r="A298" s="63" t="s">
        <v>2536</v>
      </c>
      <c r="B298" s="64" t="s">
        <v>970</v>
      </c>
      <c r="C298" s="64" t="s">
        <v>283</v>
      </c>
      <c r="D298" s="64" t="s">
        <v>970</v>
      </c>
      <c r="E298" s="62" t="str">
        <f t="shared" si="6"/>
        <v>TinOMSA</v>
      </c>
    </row>
    <row r="299" spans="1:5">
      <c r="A299" s="63" t="s">
        <v>2536</v>
      </c>
      <c r="B299" s="64" t="s">
        <v>1520</v>
      </c>
      <c r="C299" s="64" t="s">
        <v>284</v>
      </c>
      <c r="D299" s="64" t="s">
        <v>623</v>
      </c>
      <c r="E299" s="62" t="str">
        <f t="shared" si="6"/>
        <v>TinParanapanema</v>
      </c>
    </row>
    <row r="300" spans="1:5">
      <c r="A300" s="63" t="s">
        <v>2536</v>
      </c>
      <c r="B300" s="64" t="s">
        <v>971</v>
      </c>
      <c r="C300" s="64" t="s">
        <v>352</v>
      </c>
      <c r="D300" s="64" t="s">
        <v>971</v>
      </c>
      <c r="E300" s="62" t="str">
        <f t="shared" si="6"/>
        <v>TinPT Alam Lestari Kencana</v>
      </c>
    </row>
    <row r="301" spans="1:5">
      <c r="A301" s="63" t="s">
        <v>2536</v>
      </c>
      <c r="B301" s="64" t="s">
        <v>972</v>
      </c>
      <c r="C301" s="64" t="s">
        <v>352</v>
      </c>
      <c r="D301" s="64" t="s">
        <v>972</v>
      </c>
      <c r="E301" s="62" t="str">
        <f t="shared" si="6"/>
        <v>TinPT Artha Cipta Langgeng</v>
      </c>
    </row>
    <row r="302" spans="1:5">
      <c r="A302" s="63" t="s">
        <v>2536</v>
      </c>
      <c r="B302" s="64" t="s">
        <v>973</v>
      </c>
      <c r="C302" s="64" t="s">
        <v>352</v>
      </c>
      <c r="D302" s="64" t="s">
        <v>973</v>
      </c>
      <c r="E302" s="62" t="str">
        <f t="shared" si="6"/>
        <v>TinPT Babel Inti Perkasa</v>
      </c>
    </row>
    <row r="303" spans="1:5">
      <c r="A303" s="63" t="s">
        <v>2536</v>
      </c>
      <c r="B303" s="64" t="s">
        <v>974</v>
      </c>
      <c r="C303" s="64" t="s">
        <v>352</v>
      </c>
      <c r="D303" s="64" t="s">
        <v>974</v>
      </c>
      <c r="E303" s="62" t="str">
        <f t="shared" si="6"/>
        <v>TinPT Babel Surya Alam Lestari</v>
      </c>
    </row>
    <row r="304" spans="1:5">
      <c r="A304" s="63" t="s">
        <v>2536</v>
      </c>
      <c r="B304" s="64" t="s">
        <v>2299</v>
      </c>
      <c r="C304" s="64" t="s">
        <v>352</v>
      </c>
      <c r="D304" s="64" t="s">
        <v>2299</v>
      </c>
      <c r="E304" s="62" t="str">
        <f t="shared" si="6"/>
        <v>TinPT Bangka Kudai Tin</v>
      </c>
    </row>
    <row r="305" spans="1:5">
      <c r="A305" s="63" t="s">
        <v>2536</v>
      </c>
      <c r="B305" s="64" t="s">
        <v>2300</v>
      </c>
      <c r="C305" s="64" t="s">
        <v>352</v>
      </c>
      <c r="D305" s="64" t="s">
        <v>2300</v>
      </c>
      <c r="E305" s="62" t="str">
        <f t="shared" si="6"/>
        <v>TinPT Bangka Putra Karya</v>
      </c>
    </row>
    <row r="306" spans="1:5">
      <c r="A306" s="63" t="s">
        <v>2536</v>
      </c>
      <c r="B306" s="64" t="s">
        <v>2301</v>
      </c>
      <c r="C306" s="64" t="s">
        <v>352</v>
      </c>
      <c r="D306" s="64" t="s">
        <v>2301</v>
      </c>
      <c r="E306" s="62" t="str">
        <f t="shared" si="6"/>
        <v>TinPT Bangka Timah Utama Sejahtera</v>
      </c>
    </row>
    <row r="307" spans="1:5">
      <c r="A307" s="63" t="s">
        <v>2536</v>
      </c>
      <c r="B307" s="64" t="s">
        <v>2249</v>
      </c>
      <c r="C307" s="64" t="s">
        <v>352</v>
      </c>
      <c r="D307" s="64" t="s">
        <v>2249</v>
      </c>
      <c r="E307" s="62" t="str">
        <f t="shared" si="6"/>
        <v>TinPT Bangka Tin Industry</v>
      </c>
    </row>
    <row r="308" spans="1:5">
      <c r="A308" s="63" t="s">
        <v>2536</v>
      </c>
      <c r="B308" s="64" t="s">
        <v>2227</v>
      </c>
      <c r="C308" s="64" t="s">
        <v>352</v>
      </c>
      <c r="D308" s="64" t="s">
        <v>2303</v>
      </c>
      <c r="E308" s="62" t="str">
        <f t="shared" si="6"/>
        <v>TinPT Bellitin Makmur Lestari</v>
      </c>
    </row>
    <row r="309" spans="1:5">
      <c r="A309" s="63" t="s">
        <v>2536</v>
      </c>
      <c r="B309" s="64" t="s">
        <v>2302</v>
      </c>
      <c r="C309" s="64" t="s">
        <v>352</v>
      </c>
      <c r="D309" s="64" t="s">
        <v>2302</v>
      </c>
      <c r="E309" s="62" t="str">
        <f t="shared" si="6"/>
        <v>TinPT Belitung Industri Sejahtera</v>
      </c>
    </row>
    <row r="310" spans="1:5">
      <c r="A310" s="63" t="s">
        <v>2536</v>
      </c>
      <c r="B310" s="64" t="s">
        <v>2303</v>
      </c>
      <c r="C310" s="64" t="s">
        <v>352</v>
      </c>
      <c r="D310" s="64" t="s">
        <v>2303</v>
      </c>
      <c r="E310" s="62" t="str">
        <f t="shared" si="6"/>
        <v>TinPT BilliTin Makmur Lestari</v>
      </c>
    </row>
    <row r="311" spans="1:5">
      <c r="A311" s="63" t="s">
        <v>2536</v>
      </c>
      <c r="B311" s="64" t="s">
        <v>2304</v>
      </c>
      <c r="C311" s="64" t="s">
        <v>352</v>
      </c>
      <c r="D311" s="64" t="s">
        <v>2304</v>
      </c>
      <c r="E311" s="62" t="str">
        <f t="shared" si="6"/>
        <v>TinPT Bukit Timah</v>
      </c>
    </row>
    <row r="312" spans="1:5">
      <c r="A312" s="63" t="s">
        <v>2536</v>
      </c>
      <c r="B312" s="64" t="s">
        <v>2250</v>
      </c>
      <c r="C312" s="64" t="s">
        <v>352</v>
      </c>
      <c r="D312" s="64" t="s">
        <v>2250</v>
      </c>
      <c r="E312" s="62" t="str">
        <f t="shared" si="6"/>
        <v>TinPT DS Jaya Abadi</v>
      </c>
    </row>
    <row r="313" spans="1:5">
      <c r="A313" s="63" t="s">
        <v>2536</v>
      </c>
      <c r="B313" s="64" t="s">
        <v>2305</v>
      </c>
      <c r="C313" s="64" t="s">
        <v>352</v>
      </c>
      <c r="D313" s="64" t="s">
        <v>2305</v>
      </c>
      <c r="E313" s="62" t="str">
        <f t="shared" si="6"/>
        <v>TinPT Eunindo Usaha Mandiri</v>
      </c>
    </row>
    <row r="314" spans="1:5">
      <c r="A314" s="63" t="s">
        <v>2536</v>
      </c>
      <c r="B314" s="64" t="s">
        <v>519</v>
      </c>
      <c r="C314" s="64" t="s">
        <v>352</v>
      </c>
      <c r="D314" s="64" t="s">
        <v>519</v>
      </c>
      <c r="E314" s="62" t="str">
        <f t="shared" si="6"/>
        <v>TinPT Fang Di MulTindo</v>
      </c>
    </row>
    <row r="315" spans="1:5">
      <c r="A315" s="63" t="s">
        <v>2536</v>
      </c>
      <c r="B315" s="64" t="s">
        <v>2306</v>
      </c>
      <c r="C315" s="64" t="s">
        <v>352</v>
      </c>
      <c r="D315" s="64" t="s">
        <v>2306</v>
      </c>
      <c r="E315" s="62" t="str">
        <f t="shared" si="6"/>
        <v>TinPT HP Metals Indonesia</v>
      </c>
    </row>
    <row r="316" spans="1:5">
      <c r="A316" s="63" t="s">
        <v>2536</v>
      </c>
      <c r="B316" s="64" t="s">
        <v>2253</v>
      </c>
      <c r="C316" s="64" t="s">
        <v>352</v>
      </c>
      <c r="D316" s="64" t="s">
        <v>2253</v>
      </c>
      <c r="E316" s="62" t="str">
        <f t="shared" si="6"/>
        <v>TinPT Karimun Mining</v>
      </c>
    </row>
    <row r="317" spans="1:5">
      <c r="A317" s="63" t="s">
        <v>2536</v>
      </c>
      <c r="B317" s="64" t="s">
        <v>2307</v>
      </c>
      <c r="C317" s="64" t="s">
        <v>352</v>
      </c>
      <c r="D317" s="64" t="s">
        <v>2307</v>
      </c>
      <c r="E317" s="62" t="str">
        <f t="shared" si="6"/>
        <v>TinPT Koba Tin</v>
      </c>
    </row>
    <row r="318" spans="1:5">
      <c r="A318" s="63" t="s">
        <v>2536</v>
      </c>
      <c r="B318" s="64" t="s">
        <v>2308</v>
      </c>
      <c r="C318" s="64" t="s">
        <v>352</v>
      </c>
      <c r="D318" s="64" t="s">
        <v>2308</v>
      </c>
      <c r="E318" s="62" t="str">
        <f t="shared" si="6"/>
        <v>TinPT Mitra Stania Prima</v>
      </c>
    </row>
    <row r="319" spans="1:5">
      <c r="A319" s="63" t="s">
        <v>2536</v>
      </c>
      <c r="B319" s="64" t="s">
        <v>2251</v>
      </c>
      <c r="C319" s="64" t="s">
        <v>352</v>
      </c>
      <c r="D319" s="64" t="s">
        <v>2251</v>
      </c>
      <c r="E319" s="62" t="str">
        <f t="shared" si="6"/>
        <v>TinPT Panca Mega</v>
      </c>
    </row>
    <row r="320" spans="1:5">
      <c r="A320" s="63" t="s">
        <v>2536</v>
      </c>
      <c r="B320" s="64" t="s">
        <v>2309</v>
      </c>
      <c r="C320" s="64" t="s">
        <v>352</v>
      </c>
      <c r="D320" s="64" t="s">
        <v>2309</v>
      </c>
      <c r="E320" s="62" t="str">
        <f t="shared" si="6"/>
        <v>TinPT Refined Banka Tin</v>
      </c>
    </row>
    <row r="321" spans="1:5">
      <c r="A321" s="63" t="s">
        <v>2536</v>
      </c>
      <c r="B321" s="64" t="s">
        <v>2310</v>
      </c>
      <c r="C321" s="64" t="s">
        <v>352</v>
      </c>
      <c r="D321" s="64" t="s">
        <v>2310</v>
      </c>
      <c r="E321" s="62" t="str">
        <f t="shared" si="6"/>
        <v>TinPT Sariwiguna Binasentosa</v>
      </c>
    </row>
    <row r="322" spans="1:5">
      <c r="A322" s="63" t="s">
        <v>2536</v>
      </c>
      <c r="B322" s="64" t="s">
        <v>2252</v>
      </c>
      <c r="C322" s="64" t="s">
        <v>352</v>
      </c>
      <c r="D322" s="64" t="s">
        <v>2252</v>
      </c>
      <c r="E322" s="62" t="str">
        <f t="shared" si="6"/>
        <v>TinPT Seirama Tin investment</v>
      </c>
    </row>
    <row r="323" spans="1:5">
      <c r="A323" s="63" t="s">
        <v>2536</v>
      </c>
      <c r="B323" s="64" t="s">
        <v>1802</v>
      </c>
      <c r="C323" s="64" t="s">
        <v>352</v>
      </c>
      <c r="D323" s="64" t="s">
        <v>1802</v>
      </c>
      <c r="E323" s="62" t="str">
        <f t="shared" si="6"/>
        <v>TinPT Stanindo Inti Perkasa</v>
      </c>
    </row>
    <row r="324" spans="1:5">
      <c r="A324" s="63" t="s">
        <v>2536</v>
      </c>
      <c r="B324" s="64" t="s">
        <v>1803</v>
      </c>
      <c r="C324" s="64" t="s">
        <v>352</v>
      </c>
      <c r="D324" s="64" t="s">
        <v>1803</v>
      </c>
      <c r="E324" s="62" t="str">
        <f t="shared" si="6"/>
        <v>TinPT Sumber Jaya Indah</v>
      </c>
    </row>
    <row r="325" spans="1:5">
      <c r="A325" s="63" t="s">
        <v>2536</v>
      </c>
      <c r="B325" s="64" t="s">
        <v>620</v>
      </c>
      <c r="C325" s="64" t="s">
        <v>352</v>
      </c>
      <c r="D325" s="64" t="s">
        <v>620</v>
      </c>
      <c r="E325" s="62" t="str">
        <f t="shared" si="6"/>
        <v>TinPT Tambang Timah</v>
      </c>
    </row>
    <row r="326" spans="1:5">
      <c r="A326" s="63" t="s">
        <v>2536</v>
      </c>
      <c r="B326" s="64" t="s">
        <v>621</v>
      </c>
      <c r="C326" s="64" t="s">
        <v>352</v>
      </c>
      <c r="D326" s="64" t="s">
        <v>621</v>
      </c>
      <c r="E326" s="62" t="str">
        <f t="shared" si="6"/>
        <v>TinPT Timah</v>
      </c>
    </row>
    <row r="327" spans="1:5">
      <c r="A327" s="63" t="s">
        <v>2536</v>
      </c>
      <c r="B327" s="64" t="s">
        <v>2311</v>
      </c>
      <c r="C327" s="64" t="s">
        <v>352</v>
      </c>
      <c r="D327" s="64" t="s">
        <v>2311</v>
      </c>
      <c r="E327" s="62" t="str">
        <f t="shared" si="6"/>
        <v>TinPT Timah Nusantara</v>
      </c>
    </row>
    <row r="328" spans="1:5">
      <c r="A328" s="63" t="s">
        <v>2536</v>
      </c>
      <c r="B328" s="64" t="s">
        <v>2230</v>
      </c>
      <c r="C328" s="64" t="s">
        <v>352</v>
      </c>
      <c r="D328" s="64" t="s">
        <v>621</v>
      </c>
      <c r="E328" s="62" t="str">
        <f t="shared" si="6"/>
        <v>TinPT Timah (Persero) TBK</v>
      </c>
    </row>
    <row r="329" spans="1:5">
      <c r="A329" s="63" t="s">
        <v>2536</v>
      </c>
      <c r="B329" s="64" t="s">
        <v>2224</v>
      </c>
      <c r="C329" s="64" t="s">
        <v>352</v>
      </c>
      <c r="D329" s="64" t="s">
        <v>2312</v>
      </c>
      <c r="E329" s="62" t="str">
        <f t="shared" si="6"/>
        <v>TinPT Tinindo Internusa</v>
      </c>
    </row>
    <row r="330" spans="1:5">
      <c r="A330" s="63" t="s">
        <v>2536</v>
      </c>
      <c r="B330" s="64" t="s">
        <v>2312</v>
      </c>
      <c r="C330" s="64" t="s">
        <v>352</v>
      </c>
      <c r="D330" s="64" t="s">
        <v>2312</v>
      </c>
      <c r="E330" s="62" t="str">
        <f t="shared" si="6"/>
        <v>TinPT Tinindo Inter Nusa</v>
      </c>
    </row>
    <row r="331" spans="1:5">
      <c r="A331" s="63" t="s">
        <v>2536</v>
      </c>
      <c r="B331" s="64" t="s">
        <v>2248</v>
      </c>
      <c r="C331" s="64" t="s">
        <v>352</v>
      </c>
      <c r="D331" s="64" t="s">
        <v>2248</v>
      </c>
      <c r="E331" s="62" t="str">
        <f t="shared" si="6"/>
        <v>TinPT Tommy Utama</v>
      </c>
    </row>
    <row r="332" spans="1:5">
      <c r="A332" s="63" t="s">
        <v>2536</v>
      </c>
      <c r="B332" s="64" t="s">
        <v>2313</v>
      </c>
      <c r="C332" s="64" t="s">
        <v>352</v>
      </c>
      <c r="D332" s="64" t="s">
        <v>2313</v>
      </c>
      <c r="E332" s="62" t="str">
        <f t="shared" si="6"/>
        <v>TinPT Yinchendo Mining Industry</v>
      </c>
    </row>
    <row r="333" spans="1:5">
      <c r="A333" s="63" t="s">
        <v>2536</v>
      </c>
      <c r="B333" s="64" t="s">
        <v>1694</v>
      </c>
      <c r="C333" s="64" t="s">
        <v>295</v>
      </c>
      <c r="D333" s="64" t="s">
        <v>619</v>
      </c>
      <c r="E333" s="62" t="str">
        <f t="shared" si="6"/>
        <v>TinSmelting Branch of Yunnan Tin Company Limited</v>
      </c>
    </row>
    <row r="334" spans="1:5">
      <c r="A334" s="63" t="s">
        <v>2536</v>
      </c>
      <c r="B334" s="64" t="s">
        <v>1519</v>
      </c>
      <c r="C334" s="64" t="s">
        <v>284</v>
      </c>
      <c r="D334" s="64" t="s">
        <v>623</v>
      </c>
      <c r="E334" s="62" t="str">
        <f t="shared" si="6"/>
        <v>TinTaboca</v>
      </c>
    </row>
    <row r="335" spans="1:5">
      <c r="A335" s="63" t="s">
        <v>2536</v>
      </c>
      <c r="B335" s="64" t="s">
        <v>1448</v>
      </c>
      <c r="C335" s="64" t="s">
        <v>460</v>
      </c>
      <c r="D335" s="64" t="s">
        <v>618</v>
      </c>
      <c r="E335" s="62" t="str">
        <f t="shared" si="6"/>
        <v>TinThailand Smelting and Refining Co. Ltd.</v>
      </c>
    </row>
    <row r="336" spans="1:5">
      <c r="A336" s="63" t="s">
        <v>2536</v>
      </c>
      <c r="B336" s="64" t="s">
        <v>618</v>
      </c>
      <c r="C336" s="64" t="s">
        <v>460</v>
      </c>
      <c r="D336" s="64" t="s">
        <v>618</v>
      </c>
      <c r="E336" s="62" t="str">
        <f t="shared" si="6"/>
        <v>TinThaisarco</v>
      </c>
    </row>
    <row r="337" spans="1:5">
      <c r="A337" s="63" t="s">
        <v>2534</v>
      </c>
      <c r="B337" s="64" t="s">
        <v>2883</v>
      </c>
      <c r="C337" s="64" t="s">
        <v>352</v>
      </c>
      <c r="D337" s="64" t="s">
        <v>620</v>
      </c>
      <c r="E337" s="62" t="str">
        <f t="shared" si="6"/>
        <v>TinTT</v>
      </c>
    </row>
    <row r="338" spans="1:5">
      <c r="A338" s="63" t="s">
        <v>2536</v>
      </c>
      <c r="B338" s="64" t="s">
        <v>2214</v>
      </c>
      <c r="C338" s="64" t="s">
        <v>284</v>
      </c>
      <c r="D338" s="64" t="s">
        <v>2214</v>
      </c>
      <c r="E338" s="62" t="str">
        <f t="shared" si="6"/>
        <v>TinWhite Solder Metalurgia</v>
      </c>
    </row>
    <row r="339" spans="1:5">
      <c r="A339" s="63" t="s">
        <v>2536</v>
      </c>
      <c r="B339" s="64" t="s">
        <v>1525</v>
      </c>
      <c r="C339" s="64" t="s">
        <v>295</v>
      </c>
      <c r="D339" s="64" t="s">
        <v>619</v>
      </c>
      <c r="E339" s="62" t="str">
        <f t="shared" si="6"/>
        <v>TinYTCL</v>
      </c>
    </row>
    <row r="340" spans="1:5">
      <c r="A340" s="63" t="s">
        <v>2536</v>
      </c>
      <c r="B340" s="64" t="s">
        <v>975</v>
      </c>
      <c r="C340" s="64" t="s">
        <v>295</v>
      </c>
      <c r="D340" s="64" t="s">
        <v>975</v>
      </c>
      <c r="E340" s="62" t="str">
        <f t="shared" si="6"/>
        <v>TinYunnan Chengfeng</v>
      </c>
    </row>
    <row r="341" spans="1:5">
      <c r="A341" s="63" t="s">
        <v>2536</v>
      </c>
      <c r="B341" s="64" t="s">
        <v>1449</v>
      </c>
      <c r="C341" s="64" t="s">
        <v>295</v>
      </c>
      <c r="D341" s="64" t="s">
        <v>975</v>
      </c>
      <c r="E341" s="62" t="str">
        <f t="shared" si="6"/>
        <v>TinYunnan Chengfeng Non-Ferrous Metals Co Ltd</v>
      </c>
    </row>
    <row r="342" spans="1:5">
      <c r="A342" s="63" t="s">
        <v>2536</v>
      </c>
      <c r="B342" s="64" t="s">
        <v>619</v>
      </c>
      <c r="C342" s="64" t="s">
        <v>295</v>
      </c>
      <c r="D342" s="64" t="s">
        <v>619</v>
      </c>
      <c r="E342" s="62" t="str">
        <f t="shared" si="6"/>
        <v>TinYunnan Tin Company Limited</v>
      </c>
    </row>
    <row r="343" spans="1:5">
      <c r="A343" s="63" t="s">
        <v>2536</v>
      </c>
      <c r="B343" s="64" t="s">
        <v>2232</v>
      </c>
      <c r="C343" s="64" t="s">
        <v>295</v>
      </c>
      <c r="D343" s="64" t="s">
        <v>619</v>
      </c>
      <c r="E343" s="62" t="str">
        <f t="shared" si="6"/>
        <v>TinYun Nan Tin Co. LTD</v>
      </c>
    </row>
    <row r="344" spans="1:5">
      <c r="A344" s="63" t="s">
        <v>2536</v>
      </c>
      <c r="B344" s="64" t="s">
        <v>1526</v>
      </c>
      <c r="C344" s="64" t="s">
        <v>295</v>
      </c>
      <c r="D344" s="64" t="s">
        <v>619</v>
      </c>
      <c r="E344" s="62" t="str">
        <f t="shared" si="6"/>
        <v>TinYuntinic Resources Inc.</v>
      </c>
    </row>
    <row r="345" spans="1:5">
      <c r="A345" s="63" t="s">
        <v>2536</v>
      </c>
      <c r="B345" s="64" t="s">
        <v>1379</v>
      </c>
      <c r="C345" s="64"/>
      <c r="D345" s="64"/>
      <c r="E345" s="62" t="str">
        <f t="shared" si="6"/>
        <v>TinSmelter Not Listed</v>
      </c>
    </row>
    <row r="346" spans="1:5">
      <c r="A346" s="65" t="s">
        <v>2537</v>
      </c>
      <c r="B346" s="64" t="s">
        <v>2198</v>
      </c>
      <c r="C346" s="64"/>
      <c r="D346" s="64"/>
      <c r="E346" s="62" t="str">
        <f t="shared" ref="E346:E392" si="7">A346&amp;B346</f>
        <v>TungstenSmelter not yet identified</v>
      </c>
    </row>
    <row r="347" spans="1:5">
      <c r="A347" s="65" t="s">
        <v>2537</v>
      </c>
      <c r="B347" s="64" t="s">
        <v>2839</v>
      </c>
      <c r="C347" s="64" t="s">
        <v>476</v>
      </c>
      <c r="D347" s="64" t="s">
        <v>1833</v>
      </c>
      <c r="E347" s="62" t="str">
        <f t="shared" si="7"/>
        <v>TungstenAlldyne</v>
      </c>
    </row>
    <row r="348" spans="1:5">
      <c r="A348" s="65" t="s">
        <v>2537</v>
      </c>
      <c r="B348" s="64" t="s">
        <v>2840</v>
      </c>
      <c r="C348" s="64" t="s">
        <v>476</v>
      </c>
      <c r="D348" s="64" t="s">
        <v>1833</v>
      </c>
      <c r="E348" s="62" t="str">
        <f t="shared" si="7"/>
        <v>TungstenAlldyne Powder Technologies</v>
      </c>
    </row>
    <row r="349" spans="1:5">
      <c r="A349" s="65" t="s">
        <v>2537</v>
      </c>
      <c r="B349" s="64" t="s">
        <v>2939</v>
      </c>
      <c r="C349" s="64" t="s">
        <v>363</v>
      </c>
      <c r="D349" s="64" t="s">
        <v>2939</v>
      </c>
      <c r="E349" s="62" t="str">
        <f t="shared" si="7"/>
        <v>TungstenA.L.M.T. Corp.</v>
      </c>
    </row>
    <row r="350" spans="1:5">
      <c r="A350" s="65" t="s">
        <v>2537</v>
      </c>
      <c r="B350" s="64" t="s">
        <v>2941</v>
      </c>
      <c r="C350" s="64" t="s">
        <v>363</v>
      </c>
      <c r="D350" s="64" t="s">
        <v>2939</v>
      </c>
      <c r="E350" s="62" t="str">
        <f t="shared" si="7"/>
        <v>TungstenA.L.M.T. Tungsten Corp</v>
      </c>
    </row>
    <row r="351" spans="1:5">
      <c r="A351" s="65" t="s">
        <v>2537</v>
      </c>
      <c r="B351" s="64" t="s">
        <v>2940</v>
      </c>
      <c r="C351" s="64" t="s">
        <v>363</v>
      </c>
      <c r="D351" s="64" t="s">
        <v>2939</v>
      </c>
      <c r="E351" s="62" t="str">
        <f t="shared" si="7"/>
        <v>TungstenAllied Material Corp</v>
      </c>
    </row>
    <row r="352" spans="1:5">
      <c r="A352" s="65" t="s">
        <v>2537</v>
      </c>
      <c r="B352" s="64" t="s">
        <v>2203</v>
      </c>
      <c r="C352" s="64" t="s">
        <v>363</v>
      </c>
      <c r="D352" s="64" t="s">
        <v>2939</v>
      </c>
      <c r="E352" s="62" t="str">
        <f t="shared" si="7"/>
        <v>TungstenALMT</v>
      </c>
    </row>
    <row r="353" spans="1:5">
      <c r="A353" s="65" t="s">
        <v>2537</v>
      </c>
      <c r="B353" s="66" t="s">
        <v>1854</v>
      </c>
      <c r="C353" s="64" t="s">
        <v>476</v>
      </c>
      <c r="D353" s="64" t="s">
        <v>1833</v>
      </c>
      <c r="E353" s="62" t="str">
        <f t="shared" si="7"/>
        <v>TungstenATI</v>
      </c>
    </row>
    <row r="354" spans="1:5">
      <c r="A354" s="65" t="s">
        <v>2538</v>
      </c>
      <c r="B354" s="64" t="s">
        <v>1855</v>
      </c>
      <c r="C354" s="64" t="s">
        <v>476</v>
      </c>
      <c r="D354" s="64" t="s">
        <v>1833</v>
      </c>
      <c r="E354" s="62" t="str">
        <f t="shared" si="7"/>
        <v>TungstenATI Firth Sterling</v>
      </c>
    </row>
    <row r="355" spans="1:5">
      <c r="A355" s="65" t="s">
        <v>2538</v>
      </c>
      <c r="B355" s="64" t="s">
        <v>1856</v>
      </c>
      <c r="C355" s="64" t="s">
        <v>476</v>
      </c>
      <c r="D355" s="64" t="s">
        <v>1833</v>
      </c>
      <c r="E355" s="62" t="str">
        <f t="shared" si="7"/>
        <v>TungstenATI Metals</v>
      </c>
    </row>
    <row r="356" spans="1:5">
      <c r="A356" s="65" t="s">
        <v>2538</v>
      </c>
      <c r="B356" s="64" t="s">
        <v>1857</v>
      </c>
      <c r="C356" s="64" t="s">
        <v>476</v>
      </c>
      <c r="D356" s="64" t="s">
        <v>1833</v>
      </c>
      <c r="E356" s="62" t="str">
        <f t="shared" si="7"/>
        <v>TungstenATI Metalworking</v>
      </c>
    </row>
    <row r="357" spans="1:5">
      <c r="A357" s="65" t="s">
        <v>2538</v>
      </c>
      <c r="B357" s="64" t="s">
        <v>987</v>
      </c>
      <c r="C357" s="64" t="s">
        <v>476</v>
      </c>
      <c r="D357" s="64" t="s">
        <v>1833</v>
      </c>
      <c r="E357" s="62" t="str">
        <f t="shared" si="7"/>
        <v>TungstenATI Metalworking Products</v>
      </c>
    </row>
    <row r="358" spans="1:5">
      <c r="A358" s="65" t="s">
        <v>2538</v>
      </c>
      <c r="B358" s="64" t="s">
        <v>1833</v>
      </c>
      <c r="C358" s="64" t="s">
        <v>476</v>
      </c>
      <c r="D358" s="64" t="s">
        <v>1833</v>
      </c>
      <c r="E358" s="62" t="str">
        <f t="shared" si="7"/>
        <v>TungstenATI Tungsten Materials</v>
      </c>
    </row>
    <row r="359" spans="1:5">
      <c r="A359" s="65" t="s">
        <v>2538</v>
      </c>
      <c r="B359" s="64" t="s">
        <v>988</v>
      </c>
      <c r="C359" s="64" t="s">
        <v>295</v>
      </c>
      <c r="D359" s="64" t="s">
        <v>988</v>
      </c>
      <c r="E359" s="62" t="str">
        <f t="shared" si="7"/>
        <v>TungstenChaozhou Xianglu Tungsten Industry Co Ltd</v>
      </c>
    </row>
    <row r="360" spans="1:5">
      <c r="A360" s="65" t="s">
        <v>2538</v>
      </c>
      <c r="B360" s="64" t="s">
        <v>2450</v>
      </c>
      <c r="C360" s="64" t="s">
        <v>295</v>
      </c>
      <c r="D360" s="64" t="s">
        <v>1851</v>
      </c>
      <c r="E360" s="62" t="str">
        <f t="shared" si="7"/>
        <v>TungstenChenzhou</v>
      </c>
    </row>
    <row r="361" spans="1:5">
      <c r="A361" s="65" t="s">
        <v>2538</v>
      </c>
      <c r="B361" s="64" t="s">
        <v>1858</v>
      </c>
      <c r="C361" s="64" t="s">
        <v>295</v>
      </c>
      <c r="D361" s="64" t="s">
        <v>1842</v>
      </c>
      <c r="E361" s="62" t="str">
        <f t="shared" si="7"/>
        <v>TungstenChenzhou Diamond Tungsten Products Co. Ltd.</v>
      </c>
    </row>
    <row r="362" spans="1:5">
      <c r="A362" s="65" t="s">
        <v>2538</v>
      </c>
      <c r="B362" s="64" t="s">
        <v>2451</v>
      </c>
      <c r="C362" s="64" t="s">
        <v>295</v>
      </c>
      <c r="D362" s="64" t="s">
        <v>1851</v>
      </c>
      <c r="E362" s="62" t="str">
        <f t="shared" si="7"/>
        <v>TungstenChenzhou Mining Group</v>
      </c>
    </row>
    <row r="363" spans="1:5">
      <c r="A363" s="65" t="s">
        <v>2538</v>
      </c>
      <c r="B363" s="64" t="s">
        <v>1831</v>
      </c>
      <c r="C363" s="64" t="s">
        <v>295</v>
      </c>
      <c r="D363" s="64" t="s">
        <v>1836</v>
      </c>
      <c r="E363" s="62" t="str">
        <f t="shared" si="7"/>
        <v>TungstenChina Minmetals</v>
      </c>
    </row>
    <row r="364" spans="1:5">
      <c r="A364" s="65" t="s">
        <v>2538</v>
      </c>
      <c r="B364" s="64" t="s">
        <v>1859</v>
      </c>
      <c r="C364" s="64" t="s">
        <v>295</v>
      </c>
      <c r="D364" s="64" t="s">
        <v>1836</v>
      </c>
      <c r="E364" s="62" t="str">
        <f t="shared" si="7"/>
        <v>TungstenChina Minmetals Corp</v>
      </c>
    </row>
    <row r="365" spans="1:5">
      <c r="A365" s="65" t="s">
        <v>2538</v>
      </c>
      <c r="B365" s="64" t="s">
        <v>1860</v>
      </c>
      <c r="C365" s="64" t="s">
        <v>295</v>
      </c>
      <c r="D365" s="64" t="s">
        <v>1836</v>
      </c>
      <c r="E365" s="62" t="str">
        <f t="shared" si="7"/>
        <v>TungstenCMN</v>
      </c>
    </row>
    <row r="366" spans="1:5">
      <c r="A366" s="65" t="s">
        <v>2539</v>
      </c>
      <c r="B366" s="64" t="s">
        <v>1836</v>
      </c>
      <c r="C366" s="64" t="s">
        <v>295</v>
      </c>
      <c r="D366" s="64" t="s">
        <v>1836</v>
      </c>
      <c r="E366" s="62" t="str">
        <f t="shared" si="7"/>
        <v>TungstenChina Minmetals Nonferrous Metals Co Ltd</v>
      </c>
    </row>
    <row r="367" spans="1:5">
      <c r="A367" s="65" t="s">
        <v>2539</v>
      </c>
      <c r="B367" s="64" t="s">
        <v>1870</v>
      </c>
      <c r="C367" s="64" t="s">
        <v>295</v>
      </c>
      <c r="D367" s="64" t="s">
        <v>2456</v>
      </c>
      <c r="E367" s="62" t="str">
        <f t="shared" si="7"/>
        <v>TungstenChina National Nonferrous</v>
      </c>
    </row>
    <row r="368" spans="1:5">
      <c r="A368" s="65" t="s">
        <v>2539</v>
      </c>
      <c r="B368" s="64" t="s">
        <v>1872</v>
      </c>
      <c r="C368" s="64" t="s">
        <v>295</v>
      </c>
      <c r="D368" s="64" t="s">
        <v>2456</v>
      </c>
      <c r="E368" s="62" t="str">
        <f t="shared" si="7"/>
        <v>TungstenChina National Nonferrous Metals Imp. &amp; Exp. Jiangxi Corporation Ltd.</v>
      </c>
    </row>
    <row r="369" spans="1:5">
      <c r="A369" s="65" t="s">
        <v>2539</v>
      </c>
      <c r="B369" s="64" t="s">
        <v>515</v>
      </c>
      <c r="C369" s="64" t="s">
        <v>295</v>
      </c>
      <c r="D369" s="64" t="s">
        <v>515</v>
      </c>
      <c r="E369" s="62" t="str">
        <f t="shared" si="7"/>
        <v>TungstenChongyi Zhangyuan Tungsten Co Ltd</v>
      </c>
    </row>
    <row r="370" spans="1:5">
      <c r="A370" s="65" t="s">
        <v>2539</v>
      </c>
      <c r="B370" s="64" t="s">
        <v>1871</v>
      </c>
      <c r="C370" s="64" t="s">
        <v>295</v>
      </c>
      <c r="D370" s="64" t="s">
        <v>2456</v>
      </c>
      <c r="E370" s="62" t="str">
        <f t="shared" si="7"/>
        <v>TungstenCNIECJX</v>
      </c>
    </row>
    <row r="371" spans="1:5">
      <c r="A371" s="65" t="s">
        <v>2537</v>
      </c>
      <c r="B371" s="64" t="s">
        <v>2849</v>
      </c>
      <c r="C371" s="64" t="s">
        <v>295</v>
      </c>
      <c r="D371" s="64" t="s">
        <v>2849</v>
      </c>
      <c r="E371" s="62" t="str">
        <f t="shared" si="7"/>
        <v>TungstenDayu Weiliang Tungsten Co., Ltd.</v>
      </c>
    </row>
    <row r="372" spans="1:5">
      <c r="A372" s="65" t="s">
        <v>2537</v>
      </c>
      <c r="B372" s="64" t="s">
        <v>2850</v>
      </c>
      <c r="C372" s="64" t="s">
        <v>295</v>
      </c>
      <c r="D372" s="64" t="s">
        <v>2850</v>
      </c>
      <c r="E372" s="62" t="str">
        <f t="shared" si="7"/>
        <v>TungstenFujian Jinxin Tungsten Co., Ltd.</v>
      </c>
    </row>
    <row r="373" spans="1:5">
      <c r="A373" s="65" t="s">
        <v>2539</v>
      </c>
      <c r="B373" s="64" t="s">
        <v>1861</v>
      </c>
      <c r="C373" s="64" t="s">
        <v>295</v>
      </c>
      <c r="D373" s="64" t="s">
        <v>1836</v>
      </c>
      <c r="E373" s="62" t="str">
        <f t="shared" si="7"/>
        <v>TungstenGan Bei Tungsten Industry Co. Ltd.</v>
      </c>
    </row>
    <row r="374" spans="1:5">
      <c r="A374" s="65" t="s">
        <v>2539</v>
      </c>
      <c r="B374" s="64" t="s">
        <v>2442</v>
      </c>
      <c r="C374" s="64" t="s">
        <v>295</v>
      </c>
      <c r="D374" s="64" t="s">
        <v>1845</v>
      </c>
      <c r="E374" s="62" t="str">
        <f t="shared" si="7"/>
        <v>TungstenGanzhou Hailong W &amp; Mo Co. Ltd.</v>
      </c>
    </row>
    <row r="375" spans="1:5">
      <c r="A375" s="65" t="s">
        <v>2539</v>
      </c>
      <c r="B375" s="64" t="s">
        <v>2443</v>
      </c>
      <c r="C375" s="64" t="s">
        <v>295</v>
      </c>
      <c r="D375" s="64" t="s">
        <v>1845</v>
      </c>
      <c r="E375" s="62" t="str">
        <f t="shared" si="7"/>
        <v>TungstenGanzhou Grand Sea</v>
      </c>
    </row>
    <row r="376" spans="1:5">
      <c r="A376" s="65" t="s">
        <v>2539</v>
      </c>
      <c r="B376" s="64" t="s">
        <v>2444</v>
      </c>
      <c r="C376" s="64" t="s">
        <v>295</v>
      </c>
      <c r="D376" s="64" t="s">
        <v>1845</v>
      </c>
      <c r="E376" s="62" t="str">
        <f t="shared" si="7"/>
        <v>TungstenGanzhou Grand Sea W and Mo Company</v>
      </c>
    </row>
    <row r="377" spans="1:5">
      <c r="A377" s="65" t="s">
        <v>2539</v>
      </c>
      <c r="B377" s="64" t="s">
        <v>1845</v>
      </c>
      <c r="C377" s="64" t="s">
        <v>295</v>
      </c>
      <c r="D377" s="64" t="s">
        <v>1845</v>
      </c>
      <c r="E377" s="62" t="str">
        <f t="shared" si="7"/>
        <v>TungstenGanzhou Grand Sea W &amp; Mo Group Co Ltd</v>
      </c>
    </row>
    <row r="378" spans="1:5">
      <c r="A378" s="65" t="s">
        <v>2539</v>
      </c>
      <c r="B378" s="64" t="s">
        <v>1869</v>
      </c>
      <c r="C378" s="64" t="s">
        <v>295</v>
      </c>
      <c r="D378" s="64" t="s">
        <v>2456</v>
      </c>
      <c r="E378" s="62" t="str">
        <f t="shared" si="7"/>
        <v>TungstenGanzhou Huaxin Tungsten Products Ltd</v>
      </c>
    </row>
    <row r="379" spans="1:5">
      <c r="A379" s="65" t="s">
        <v>2539</v>
      </c>
      <c r="B379" s="64" t="s">
        <v>1868</v>
      </c>
      <c r="C379" s="64" t="s">
        <v>295</v>
      </c>
      <c r="D379" s="64" t="s">
        <v>2456</v>
      </c>
      <c r="E379" s="62" t="str">
        <f t="shared" si="7"/>
        <v>TungstenGanzhou Huaxing Tungsten Products Co. Ltd.</v>
      </c>
    </row>
    <row r="380" spans="1:5">
      <c r="A380" s="65" t="s">
        <v>2539</v>
      </c>
      <c r="B380" s="64" t="s">
        <v>511</v>
      </c>
      <c r="C380" s="64" t="s">
        <v>295</v>
      </c>
      <c r="D380" s="64" t="s">
        <v>990</v>
      </c>
      <c r="E380" s="62" t="str">
        <f t="shared" si="7"/>
        <v>TungstenGanzhou Nonferrous Metals Smelting Co Ltd.</v>
      </c>
    </row>
    <row r="381" spans="1:5">
      <c r="A381" s="65" t="s">
        <v>2539</v>
      </c>
      <c r="B381" s="64" t="s">
        <v>2445</v>
      </c>
      <c r="C381" s="64" t="s">
        <v>295</v>
      </c>
      <c r="D381" s="64" t="s">
        <v>1845</v>
      </c>
      <c r="E381" s="62" t="str">
        <f t="shared" si="7"/>
        <v>TungstenGanzhou Sea Dragon</v>
      </c>
    </row>
    <row r="382" spans="1:5">
      <c r="A382" s="65" t="s">
        <v>2539</v>
      </c>
      <c r="B382" s="64" t="s">
        <v>2446</v>
      </c>
      <c r="C382" s="64" t="s">
        <v>295</v>
      </c>
      <c r="D382" s="64" t="s">
        <v>1845</v>
      </c>
      <c r="E382" s="62" t="str">
        <f t="shared" si="7"/>
        <v>TungstenGanzhou Sinda</v>
      </c>
    </row>
    <row r="383" spans="1:5">
      <c r="A383" s="65" t="s">
        <v>2539</v>
      </c>
      <c r="B383" s="64" t="s">
        <v>2447</v>
      </c>
      <c r="C383" s="64" t="s">
        <v>295</v>
      </c>
      <c r="D383" s="64" t="s">
        <v>1845</v>
      </c>
      <c r="E383" s="62" t="str">
        <f t="shared" si="7"/>
        <v>TungstenGanzhou Sinda W&amp;Mo Co. Ltd.</v>
      </c>
    </row>
    <row r="384" spans="1:5">
      <c r="A384" s="65" t="s">
        <v>2539</v>
      </c>
      <c r="B384" s="64" t="s">
        <v>989</v>
      </c>
      <c r="C384" s="64" t="s">
        <v>476</v>
      </c>
      <c r="D384" s="64" t="s">
        <v>989</v>
      </c>
      <c r="E384" s="62" t="str">
        <f t="shared" si="7"/>
        <v>TungstenGlobal Tungsten &amp; Powders Corp</v>
      </c>
    </row>
    <row r="385" spans="1:7">
      <c r="A385" s="65" t="s">
        <v>2539</v>
      </c>
      <c r="B385" s="64" t="s">
        <v>1863</v>
      </c>
      <c r="C385" s="64" t="s">
        <v>476</v>
      </c>
      <c r="D385" s="64" t="s">
        <v>989</v>
      </c>
      <c r="E385" s="62" t="str">
        <f t="shared" si="7"/>
        <v>TungstenGlobal Tungsten &amp; Powders Corp USA</v>
      </c>
    </row>
    <row r="386" spans="1:7">
      <c r="A386" s="65" t="s">
        <v>2539</v>
      </c>
      <c r="B386" s="64" t="s">
        <v>1536</v>
      </c>
      <c r="C386" s="64" t="s">
        <v>476</v>
      </c>
      <c r="D386" s="64" t="s">
        <v>989</v>
      </c>
      <c r="E386" s="62" t="str">
        <f t="shared" si="7"/>
        <v>TungstenGTP</v>
      </c>
    </row>
    <row r="387" spans="1:7">
      <c r="A387" s="65" t="s">
        <v>2540</v>
      </c>
      <c r="B387" s="64" t="s">
        <v>1865</v>
      </c>
      <c r="C387" s="64" t="s">
        <v>309</v>
      </c>
      <c r="D387" s="64" t="s">
        <v>512</v>
      </c>
      <c r="E387" s="62" t="str">
        <f t="shared" si="7"/>
        <v>TungstenHCS</v>
      </c>
    </row>
    <row r="388" spans="1:7">
      <c r="A388" s="65" t="s">
        <v>2541</v>
      </c>
      <c r="B388" s="64" t="s">
        <v>509</v>
      </c>
      <c r="C388" s="64" t="s">
        <v>309</v>
      </c>
      <c r="D388" s="64" t="s">
        <v>512</v>
      </c>
      <c r="E388" s="62" t="str">
        <f t="shared" si="7"/>
        <v>TungstenHC Starck</v>
      </c>
    </row>
    <row r="389" spans="1:7">
      <c r="A389" s="65" t="s">
        <v>2541</v>
      </c>
      <c r="B389" s="64" t="s">
        <v>512</v>
      </c>
      <c r="C389" s="64" t="s">
        <v>309</v>
      </c>
      <c r="D389" s="64" t="s">
        <v>512</v>
      </c>
      <c r="E389" s="62" t="str">
        <f t="shared" si="7"/>
        <v>TungstenHC Starck GmbH</v>
      </c>
    </row>
    <row r="390" spans="1:7">
      <c r="A390" s="65" t="s">
        <v>2541</v>
      </c>
      <c r="B390" s="64" t="s">
        <v>1866</v>
      </c>
      <c r="C390" s="64" t="s">
        <v>309</v>
      </c>
      <c r="D390" s="64" t="s">
        <v>512</v>
      </c>
      <c r="E390" s="62" t="str">
        <f t="shared" si="7"/>
        <v>TungstenH.C. Starck</v>
      </c>
    </row>
    <row r="391" spans="1:7">
      <c r="A391" s="65" t="s">
        <v>2541</v>
      </c>
      <c r="B391" s="64" t="s">
        <v>1851</v>
      </c>
      <c r="C391" s="64" t="s">
        <v>295</v>
      </c>
      <c r="D391" s="64" t="s">
        <v>1851</v>
      </c>
      <c r="E391" s="62" t="str">
        <f t="shared" si="7"/>
        <v>TungstenHunan Chenzhou Mining Group Co</v>
      </c>
      <c r="F391" s="65"/>
      <c r="G391" s="64"/>
    </row>
    <row r="392" spans="1:7">
      <c r="A392" s="65" t="s">
        <v>2537</v>
      </c>
      <c r="B392" s="64" t="s">
        <v>2852</v>
      </c>
      <c r="C392" s="64" t="s">
        <v>295</v>
      </c>
      <c r="D392" s="64" t="s">
        <v>2852</v>
      </c>
      <c r="E392" s="62" t="str">
        <f t="shared" si="7"/>
        <v>TungstenHunan Chun-Chang Nonferrous Smelting &amp; Concentrating Co., Ltd.</v>
      </c>
      <c r="F392" s="65"/>
      <c r="G392" s="64"/>
    </row>
    <row r="393" spans="1:7">
      <c r="A393" s="65" t="s">
        <v>2541</v>
      </c>
      <c r="B393" s="64" t="s">
        <v>1848</v>
      </c>
      <c r="C393" s="64" t="s">
        <v>363</v>
      </c>
      <c r="D393" s="64" t="s">
        <v>1848</v>
      </c>
      <c r="E393" s="62" t="str">
        <f t="shared" ref="E393:E430" si="8">A393&amp;B393</f>
        <v>TungstenJapan New Metals Co Ltd</v>
      </c>
      <c r="F393" s="65"/>
      <c r="G393" s="64"/>
    </row>
    <row r="394" spans="1:7">
      <c r="A394" s="65" t="s">
        <v>2541</v>
      </c>
      <c r="B394" s="64" t="s">
        <v>2448</v>
      </c>
      <c r="C394" s="64" t="s">
        <v>363</v>
      </c>
      <c r="D394" s="64" t="s">
        <v>1848</v>
      </c>
      <c r="E394" s="62" t="str">
        <f t="shared" si="8"/>
        <v>TungstenJNM</v>
      </c>
      <c r="F394" s="65"/>
      <c r="G394" s="64"/>
    </row>
    <row r="395" spans="1:7">
      <c r="A395" s="65" t="s">
        <v>2537</v>
      </c>
      <c r="B395" s="64" t="s">
        <v>2851</v>
      </c>
      <c r="C395" s="64" t="s">
        <v>295</v>
      </c>
      <c r="D395" s="64" t="s">
        <v>2851</v>
      </c>
      <c r="E395" s="62" t="str">
        <f t="shared" si="8"/>
        <v>TungstenJiangxi Minmetals Gao'an Non-ferrous Metals Co., Ltd.</v>
      </c>
      <c r="F395" s="65"/>
      <c r="G395" s="64"/>
    </row>
    <row r="396" spans="1:7">
      <c r="A396" s="65" t="s">
        <v>2542</v>
      </c>
      <c r="B396" s="64" t="s">
        <v>990</v>
      </c>
      <c r="C396" s="64" t="s">
        <v>295</v>
      </c>
      <c r="D396" s="64" t="s">
        <v>990</v>
      </c>
      <c r="E396" s="62" t="str">
        <f t="shared" si="8"/>
        <v>TungstenJiangxi Rare Earth &amp; Rare Metals Tungsten Group Corp</v>
      </c>
      <c r="F396" s="65"/>
    </row>
    <row r="397" spans="1:7">
      <c r="A397" s="65" t="s">
        <v>2542</v>
      </c>
      <c r="B397" s="64" t="s">
        <v>2453</v>
      </c>
      <c r="C397" s="64" t="s">
        <v>295</v>
      </c>
      <c r="D397" s="64" t="s">
        <v>990</v>
      </c>
      <c r="E397" s="62" t="str">
        <f t="shared" si="8"/>
        <v>TungstenJiangxi Rare Earth &amp; Rare Metals Tungsten Group Imp.&amp; Exp. Co. Ltd.</v>
      </c>
      <c r="F397" s="65"/>
    </row>
    <row r="398" spans="1:7">
      <c r="A398" s="65" t="s">
        <v>2542</v>
      </c>
      <c r="B398" s="64" t="s">
        <v>2236</v>
      </c>
      <c r="C398" s="64" t="s">
        <v>295</v>
      </c>
      <c r="D398" s="64" t="s">
        <v>2456</v>
      </c>
      <c r="E398" s="62" t="str">
        <f t="shared" si="8"/>
        <v>TungstenJiangxi Tungsten Co Ltd</v>
      </c>
    </row>
    <row r="399" spans="1:7">
      <c r="A399" s="65" t="s">
        <v>2542</v>
      </c>
      <c r="B399" s="64" t="s">
        <v>991</v>
      </c>
      <c r="C399" s="64" t="s">
        <v>295</v>
      </c>
      <c r="D399" s="64" t="s">
        <v>2456</v>
      </c>
      <c r="E399" s="62" t="str">
        <f t="shared" si="8"/>
        <v>TungstenJiangxi Tungsten Industry Co Ltd</v>
      </c>
    </row>
    <row r="400" spans="1:7">
      <c r="A400" s="65" t="s">
        <v>2542</v>
      </c>
      <c r="B400" s="64" t="s">
        <v>1873</v>
      </c>
      <c r="C400" s="64" t="s">
        <v>295</v>
      </c>
      <c r="D400" s="64" t="s">
        <v>2456</v>
      </c>
      <c r="E400" s="62" t="str">
        <f t="shared" si="8"/>
        <v>TungstenJTGC</v>
      </c>
    </row>
    <row r="401" spans="1:5">
      <c r="A401" s="65" t="s">
        <v>2542</v>
      </c>
      <c r="B401" s="64" t="s">
        <v>1867</v>
      </c>
      <c r="C401" s="64" t="s">
        <v>295</v>
      </c>
      <c r="D401" s="64" t="s">
        <v>990</v>
      </c>
      <c r="E401" s="62" t="str">
        <f t="shared" si="8"/>
        <v>TungstenJXTC</v>
      </c>
    </row>
    <row r="402" spans="1:5">
      <c r="A402" s="65" t="s">
        <v>2537</v>
      </c>
      <c r="B402" s="64" t="s">
        <v>2953</v>
      </c>
      <c r="C402" s="64" t="s">
        <v>476</v>
      </c>
      <c r="D402" s="64" t="s">
        <v>2951</v>
      </c>
      <c r="E402" s="62" t="str">
        <f t="shared" si="8"/>
        <v>TungstenKennametal</v>
      </c>
    </row>
    <row r="403" spans="1:5">
      <c r="A403" s="65" t="s">
        <v>2537</v>
      </c>
      <c r="B403" s="64" t="s">
        <v>2951</v>
      </c>
      <c r="C403" s="64" t="s">
        <v>476</v>
      </c>
      <c r="D403" s="64" t="s">
        <v>2951</v>
      </c>
      <c r="E403" s="62" t="str">
        <f t="shared" si="8"/>
        <v>TungstenKennametal Inc.</v>
      </c>
    </row>
    <row r="404" spans="1:5">
      <c r="A404" s="65" t="s">
        <v>2537</v>
      </c>
      <c r="B404" s="64" t="s">
        <v>1862</v>
      </c>
      <c r="C404" s="64" t="s">
        <v>295</v>
      </c>
      <c r="D404" s="64" t="s">
        <v>1836</v>
      </c>
      <c r="E404" s="62" t="str">
        <f t="shared" si="8"/>
        <v>TungstenMinmetals</v>
      </c>
    </row>
    <row r="405" spans="1:5">
      <c r="A405" s="65" t="s">
        <v>2542</v>
      </c>
      <c r="B405" s="64" t="s">
        <v>2449</v>
      </c>
      <c r="C405" s="64" t="s">
        <v>363</v>
      </c>
      <c r="D405" s="64" t="s">
        <v>1848</v>
      </c>
      <c r="E405" s="62" t="str">
        <f t="shared" si="8"/>
        <v>TungstenMitsubishi</v>
      </c>
    </row>
    <row r="406" spans="1:5">
      <c r="A406" s="65" t="s">
        <v>2542</v>
      </c>
      <c r="B406" s="64" t="s">
        <v>1806</v>
      </c>
      <c r="C406" s="64" t="s">
        <v>363</v>
      </c>
      <c r="D406" s="64" t="s">
        <v>1848</v>
      </c>
      <c r="E406" s="62" t="str">
        <f t="shared" si="8"/>
        <v>TungstenMitsubishi Materials Corporation</v>
      </c>
    </row>
    <row r="407" spans="1:5">
      <c r="A407" s="65" t="s">
        <v>2542</v>
      </c>
      <c r="B407" s="64" t="s">
        <v>1864</v>
      </c>
      <c r="C407" s="64" t="s">
        <v>476</v>
      </c>
      <c r="D407" s="64" t="s">
        <v>989</v>
      </c>
      <c r="E407" s="62" t="str">
        <f t="shared" si="8"/>
        <v>TungstenOsram Sylvania</v>
      </c>
    </row>
    <row r="408" spans="1:5">
      <c r="A408" s="65" t="s">
        <v>2542</v>
      </c>
      <c r="B408" s="64" t="s">
        <v>1544</v>
      </c>
      <c r="C408" s="64" t="s">
        <v>309</v>
      </c>
      <c r="D408" s="64" t="s">
        <v>512</v>
      </c>
      <c r="E408" s="62" t="str">
        <f t="shared" si="8"/>
        <v>TungstenStarck</v>
      </c>
    </row>
    <row r="409" spans="1:5">
      <c r="A409" s="65" t="s">
        <v>2542</v>
      </c>
      <c r="B409" s="64" t="s">
        <v>1545</v>
      </c>
      <c r="C409" s="64" t="s">
        <v>309</v>
      </c>
      <c r="D409" s="64" t="s">
        <v>512</v>
      </c>
      <c r="E409" s="62" t="str">
        <f t="shared" si="8"/>
        <v>TungstenStark</v>
      </c>
    </row>
    <row r="410" spans="1:5">
      <c r="A410" s="65" t="s">
        <v>2542</v>
      </c>
      <c r="B410" s="64" t="s">
        <v>2464</v>
      </c>
      <c r="C410" s="64" t="s">
        <v>2465</v>
      </c>
      <c r="D410" s="64" t="s">
        <v>2463</v>
      </c>
      <c r="E410" s="62" t="str">
        <f t="shared" si="8"/>
        <v>TungstenTejing Tungsten</v>
      </c>
    </row>
    <row r="411" spans="1:5">
      <c r="A411" s="65" t="s">
        <v>2542</v>
      </c>
      <c r="B411" s="64" t="s">
        <v>2463</v>
      </c>
      <c r="C411" s="64" t="s">
        <v>2465</v>
      </c>
      <c r="D411" s="64" t="s">
        <v>2463</v>
      </c>
      <c r="E411" s="62" t="str">
        <f t="shared" si="8"/>
        <v>TungstenTejing (Vietnam) Tungsten Co Ltd</v>
      </c>
    </row>
    <row r="412" spans="1:5">
      <c r="A412" s="65" t="s">
        <v>2542</v>
      </c>
      <c r="B412" s="64" t="s">
        <v>1840</v>
      </c>
      <c r="C412" s="64" t="s">
        <v>269</v>
      </c>
      <c r="D412" s="64" t="s">
        <v>513</v>
      </c>
      <c r="E412" s="62" t="str">
        <f t="shared" si="8"/>
        <v>TungstenWBH</v>
      </c>
    </row>
    <row r="413" spans="1:5">
      <c r="A413" s="65" t="s">
        <v>2543</v>
      </c>
      <c r="B413" s="64" t="s">
        <v>513</v>
      </c>
      <c r="C413" s="64" t="s">
        <v>269</v>
      </c>
      <c r="D413" s="64" t="s">
        <v>513</v>
      </c>
      <c r="E413" s="62" t="str">
        <f t="shared" si="8"/>
        <v>TungstenWolfram Bergbau und Hütten AG</v>
      </c>
    </row>
    <row r="414" spans="1:5">
      <c r="A414" s="65" t="s">
        <v>2537</v>
      </c>
      <c r="B414" s="64" t="s">
        <v>2946</v>
      </c>
      <c r="C414" s="64" t="s">
        <v>269</v>
      </c>
      <c r="D414" s="64" t="s">
        <v>513</v>
      </c>
      <c r="E414" s="62" t="str">
        <f t="shared" si="8"/>
        <v>TungstenWolfram [Austria]</v>
      </c>
    </row>
    <row r="415" spans="1:5">
      <c r="A415" s="65" t="s">
        <v>2543</v>
      </c>
      <c r="B415" s="64" t="s">
        <v>2945</v>
      </c>
      <c r="C415" s="64" t="s">
        <v>434</v>
      </c>
      <c r="D415" s="64" t="s">
        <v>514</v>
      </c>
      <c r="E415" s="62" t="str">
        <f t="shared" si="8"/>
        <v>TungstenWolfram [Russia]</v>
      </c>
    </row>
    <row r="416" spans="1:5">
      <c r="A416" s="65" t="s">
        <v>2543</v>
      </c>
      <c r="B416" s="64" t="s">
        <v>514</v>
      </c>
      <c r="C416" s="64" t="s">
        <v>434</v>
      </c>
      <c r="D416" s="64" t="s">
        <v>514</v>
      </c>
      <c r="E416" s="62" t="str">
        <f t="shared" si="8"/>
        <v>TungstenWolfram Company CJSC</v>
      </c>
    </row>
    <row r="417" spans="1:6">
      <c r="A417" s="65" t="s">
        <v>2543</v>
      </c>
      <c r="B417" s="64" t="s">
        <v>1874</v>
      </c>
      <c r="C417" s="64" t="s">
        <v>434</v>
      </c>
      <c r="D417" s="64" t="s">
        <v>514</v>
      </c>
      <c r="E417" s="62" t="str">
        <f t="shared" si="8"/>
        <v>TungstenWolfram JSC</v>
      </c>
    </row>
    <row r="418" spans="1:6">
      <c r="A418" s="65" t="s">
        <v>2543</v>
      </c>
      <c r="B418" s="64" t="s">
        <v>1835</v>
      </c>
      <c r="C418" s="64" t="s">
        <v>295</v>
      </c>
      <c r="D418" s="64" t="s">
        <v>988</v>
      </c>
      <c r="E418" s="62" t="str">
        <f t="shared" si="8"/>
        <v>TungstenXianglu Tungsten Industry Co. Ltd.</v>
      </c>
    </row>
    <row r="419" spans="1:6">
      <c r="A419" s="65" t="s">
        <v>2543</v>
      </c>
      <c r="B419" s="64" t="s">
        <v>1875</v>
      </c>
      <c r="C419" s="64" t="s">
        <v>295</v>
      </c>
      <c r="D419" s="64" t="s">
        <v>992</v>
      </c>
      <c r="E419" s="62" t="str">
        <f t="shared" si="8"/>
        <v>TungstenXTC</v>
      </c>
    </row>
    <row r="420" spans="1:6">
      <c r="A420" s="65" t="s">
        <v>2537</v>
      </c>
      <c r="B420" s="64" t="s">
        <v>1876</v>
      </c>
      <c r="C420" s="64" t="s">
        <v>295</v>
      </c>
      <c r="D420" s="64" t="s">
        <v>992</v>
      </c>
      <c r="E420" s="62" t="str">
        <f t="shared" si="8"/>
        <v>TungstenXTC H.C.</v>
      </c>
      <c r="F420" s="65"/>
    </row>
    <row r="421" spans="1:6">
      <c r="A421" s="65" t="s">
        <v>2537</v>
      </c>
      <c r="B421" s="64" t="s">
        <v>1877</v>
      </c>
      <c r="C421" s="64" t="s">
        <v>295</v>
      </c>
      <c r="D421" s="64" t="s">
        <v>992</v>
      </c>
      <c r="E421" s="62" t="str">
        <f t="shared" si="8"/>
        <v>TungstenXTC Haicang</v>
      </c>
      <c r="F421" s="65"/>
    </row>
    <row r="422" spans="1:6">
      <c r="A422" s="65" t="s">
        <v>2537</v>
      </c>
      <c r="B422" s="64" t="s">
        <v>992</v>
      </c>
      <c r="C422" s="64" t="s">
        <v>295</v>
      </c>
      <c r="D422" s="64" t="s">
        <v>992</v>
      </c>
      <c r="E422" s="62" t="str">
        <f t="shared" si="8"/>
        <v>TungstenXiamen Tungsten Co Ltd</v>
      </c>
      <c r="F422" s="65"/>
    </row>
    <row r="423" spans="1:6">
      <c r="A423" s="65" t="s">
        <v>2537</v>
      </c>
      <c r="B423" s="64" t="s">
        <v>2853</v>
      </c>
      <c r="C423" s="64" t="s">
        <v>295</v>
      </c>
      <c r="D423" s="64" t="s">
        <v>2853</v>
      </c>
      <c r="E423" s="62" t="str">
        <f t="shared" si="8"/>
        <v>TungstenXinhai Rendan Shaoguan Tungsten Co., Ltd.</v>
      </c>
      <c r="F423" s="65"/>
    </row>
    <row r="424" spans="1:6">
      <c r="A424" s="65" t="s">
        <v>2537</v>
      </c>
      <c r="B424" s="64" t="s">
        <v>1837</v>
      </c>
      <c r="C424" s="64" t="s">
        <v>295</v>
      </c>
      <c r="D424" s="64" t="s">
        <v>515</v>
      </c>
      <c r="E424" s="62" t="str">
        <f t="shared" si="8"/>
        <v>TungstenZhangyuan Tungsten Co Ltd</v>
      </c>
      <c r="F424" s="65"/>
    </row>
    <row r="425" spans="1:6">
      <c r="A425" s="65" t="s">
        <v>2537</v>
      </c>
      <c r="B425" s="64" t="s">
        <v>1878</v>
      </c>
      <c r="C425" s="64" t="s">
        <v>295</v>
      </c>
      <c r="D425" s="64" t="s">
        <v>1842</v>
      </c>
      <c r="E425" s="62" t="str">
        <f t="shared" si="8"/>
        <v>TungstenZCCC</v>
      </c>
      <c r="F425" s="65"/>
    </row>
    <row r="426" spans="1:6">
      <c r="A426" s="65" t="s">
        <v>2537</v>
      </c>
      <c r="B426" s="64" t="s">
        <v>1534</v>
      </c>
      <c r="C426" s="64" t="s">
        <v>295</v>
      </c>
      <c r="D426" s="64" t="s">
        <v>1842</v>
      </c>
      <c r="E426" s="62" t="str">
        <f t="shared" si="8"/>
        <v>TungstenZhuzhou</v>
      </c>
      <c r="F426" s="65"/>
    </row>
    <row r="427" spans="1:6">
      <c r="A427" s="65" t="s">
        <v>2537</v>
      </c>
      <c r="B427" s="64" t="s">
        <v>2316</v>
      </c>
      <c r="C427" s="64" t="s">
        <v>295</v>
      </c>
      <c r="D427" s="64" t="s">
        <v>1842</v>
      </c>
      <c r="E427" s="62" t="str">
        <f t="shared" si="8"/>
        <v>TungstenZhuzhou Cemented Carbide</v>
      </c>
      <c r="F427" s="65"/>
    </row>
    <row r="428" spans="1:6">
      <c r="A428" s="65" t="s">
        <v>2537</v>
      </c>
      <c r="B428" s="64" t="s">
        <v>1879</v>
      </c>
      <c r="C428" s="64" t="s">
        <v>295</v>
      </c>
      <c r="D428" s="64" t="s">
        <v>1842</v>
      </c>
      <c r="E428" s="62" t="str">
        <f t="shared" si="8"/>
        <v>TungstenZhuzhou Cemented Carbide Works Imp. &amp; Exp. Co.</v>
      </c>
      <c r="F428" s="65"/>
    </row>
    <row r="429" spans="1:6">
      <c r="A429" s="65" t="s">
        <v>2537</v>
      </c>
      <c r="B429" s="64" t="s">
        <v>1842</v>
      </c>
      <c r="C429" s="64" t="s">
        <v>295</v>
      </c>
      <c r="D429" s="64" t="s">
        <v>1842</v>
      </c>
      <c r="E429" s="62" t="str">
        <f t="shared" si="8"/>
        <v>TungstenZhuzhou Cemented Carbide Group Co Ltd</v>
      </c>
    </row>
    <row r="430" spans="1:6">
      <c r="A430" s="65" t="s">
        <v>2537</v>
      </c>
      <c r="B430" s="64" t="s">
        <v>1379</v>
      </c>
      <c r="C430" s="66"/>
      <c r="D430" s="66"/>
      <c r="E430" s="62" t="str">
        <f t="shared" si="8"/>
        <v>TungstenSmelter Not Listed</v>
      </c>
    </row>
  </sheetData>
  <autoFilter ref="A1:D430"/>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2901</v>
      </c>
    </row>
    <row r="2" spans="1:2" ht="30">
      <c r="A2" s="226" t="str">
        <f>HLOOKUP(SL,LT,MATCH("Instructions"&amp;"A"&amp;ROW(),L!$A:$A,0),0)</f>
        <v>Introduction</v>
      </c>
      <c r="B2" s="215" t="s">
        <v>2758</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2759</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2765</v>
      </c>
    </row>
    <row r="5" spans="1:2" ht="15">
      <c r="A5" s="227"/>
      <c r="B5" s="215"/>
    </row>
    <row r="6" spans="1:2" ht="30">
      <c r="A6" s="226" t="str">
        <f>HLOOKUP(SL,LT,MATCH("Instructions"&amp;"A"&amp;ROW(),L!$A:$A,0),0)</f>
        <v>Instructions for completing Company Information questions (rows 8 - 18).
Provide comments in ENGLISH only</v>
      </c>
      <c r="B6" s="215" t="s">
        <v>2758</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2757</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2758</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2758</v>
      </c>
    </row>
    <row r="15" spans="1:2" ht="15">
      <c r="A15" s="227"/>
      <c r="B15" s="215"/>
    </row>
    <row r="16" spans="1:2" ht="30">
      <c r="A16" s="226" t="str">
        <f>HLOOKUP(SL,LT,MATCH("Instructions"&amp;"A"&amp;ROW(),L!$A:$A,0),0)</f>
        <v>Instructions for completing the six Due Diligence Questions (rows 21 - 51).
Provide answers in ENGLISH only</v>
      </c>
      <c r="B16" s="215" t="s">
        <v>2758</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2761</v>
      </c>
    </row>
    <row r="18" spans="1:3" ht="30">
      <c r="A18" s="222" t="str">
        <f>HLOOKUP(SL,LT,MATCH("Instructions"&amp;"A"&amp;ROW(),L!$A:$A,0),0)</f>
        <v>For each of the six required questions, provide an answer for each metal using the pull down menu selections.</v>
      </c>
      <c r="B18" s="215" t="s">
        <v>2758</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2758</v>
      </c>
    </row>
    <row r="20" spans="1:3" ht="30">
      <c r="A20" s="222" t="str">
        <f>HLOOKUP(SL,LT,MATCH("Instructions"&amp;"A"&amp;ROW(),L!$A:$A,0),0)</f>
        <v>If the answer provided for any metal listed is “Yes”, responses are required for Questions 2 through 6, as indicated by the yellow highlighted fields.</v>
      </c>
      <c r="B20" s="215" t="s">
        <v>2758</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2758</v>
      </c>
    </row>
    <row r="23" spans="1:3" ht="30">
      <c r="A23" s="222" t="str">
        <f>HLOOKUP(SL,LT,MATCH("Instructions"&amp;"A"&amp;ROW(),L!$A:$A,0),0)</f>
        <v>5. For each metal, select the appropriate response best representing the status of your smelter identification efforts.</v>
      </c>
      <c r="B23" s="215" t="s">
        <v>2758</v>
      </c>
    </row>
    <row r="24" spans="1:3" ht="45">
      <c r="A24" s="222" t="str">
        <f>HLOOKUP(SL,LT,MATCH("Instructions"&amp;"A"&amp;ROW(),L!$A:$A,0),0)</f>
        <v>6. For each metal, select the appropriate response based on a comparison of the smelters in your supply chain to the published CFS Compliant Smelter List.</v>
      </c>
      <c r="B24" s="215" t="s">
        <v>2761</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2758</v>
      </c>
    </row>
    <row r="27" spans="1:3" ht="15">
      <c r="A27" s="227"/>
      <c r="B27" s="215"/>
    </row>
    <row r="28" spans="1:3" ht="30">
      <c r="A28" s="226" t="str">
        <f>HLOOKUP(SL,LT,MATCH("Instructions"&amp;"A"&amp;ROW(),L!$A:$A,0),0)</f>
        <v>Instructions for completing Questions A. – J. (rows 59 - 77).
Provide answers in ENGLISH only</v>
      </c>
      <c r="B28" s="215" t="s">
        <v>2758</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2760</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2763</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2761</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2762</v>
      </c>
    </row>
    <row r="35" spans="1:2" ht="30">
      <c r="A35" s="222" t="str">
        <f>HLOOKUP(SL,LT,MATCH("Instructions"&amp;"A"&amp;ROW(),L!$A:$A,0),0)</f>
        <v>F. Please answer “Yes” or “No”.  If “No”, please describe what you request your suppliers to complete (e.g., certificate of compliance, custom form, etc.).</v>
      </c>
      <c r="B35" s="215" t="s">
        <v>2758</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2759</v>
      </c>
    </row>
    <row r="38" spans="1:2" ht="30">
      <c r="A38" s="222" t="str">
        <f>HLOOKUP(SL,LT,MATCH("Instructions"&amp;"A"&amp;ROW(),L!$A:$A,0),0)</f>
        <v>I.  Please answer “Yes” or “No”.  If “Yes”, please describe how you manage your corrective action process.</v>
      </c>
      <c r="B38" s="215" t="s">
        <v>2758</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2761</v>
      </c>
    </row>
    <row r="40" spans="1:2" ht="15">
      <c r="A40" s="227"/>
      <c r="B40" s="215"/>
    </row>
    <row r="41" spans="1:2" ht="30">
      <c r="A41" s="226" t="str">
        <f>HLOOKUP(SL,LT,MATCH("Instructions"&amp;"A"&amp;ROW(),L!$A:$A,0),0)</f>
        <v>Instructions for completing the Smelter List Tab.
Provide answers in ENGLISH only</v>
      </c>
      <c r="B41" s="215" t="s">
        <v>2758</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2757</v>
      </c>
    </row>
    <row r="44" spans="1:2" ht="30">
      <c r="A44" s="222" t="str">
        <f>HLOOKUP(SL,LT,MATCH("Instructions"&amp;"A"&amp;ROW(),L!$A:$A,0),0)</f>
        <v>1.  Metal (*)   -   Use the pull down menu to select the metal for which you are entering smelter information.</v>
      </c>
      <c r="B44" s="215" t="s">
        <v>2758</v>
      </c>
    </row>
    <row r="45" spans="1:2" ht="30">
      <c r="A45" s="222" t="str">
        <f>HLOOKUP(SL,LT,MATCH("Instructions"&amp;"A"&amp;ROW(),L!$A:$A,0),0)</f>
        <v>2. Smelter Reference List(*) - Select from dropdown.  This is the list of known smelters as of template release date.  If smelter is not listed select 'Smelter Not Listed'</v>
      </c>
      <c r="B45" s="215" t="s">
        <v>2758</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2757</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2763</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2757</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2757</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2757</v>
      </c>
    </row>
    <row r="51" spans="1:15" ht="30">
      <c r="A51" s="222" t="str">
        <f>HLOOKUP(SL,LT,MATCH("Instructions"&amp;"A"&amp;ROW(),L!$A:$A,0),0)</f>
        <v>8. Smelter Facility Contact Name – Fill in the name of the Smelter Facility Contact person who you worked with.</v>
      </c>
      <c r="B51" s="215" t="s">
        <v>2758</v>
      </c>
    </row>
    <row r="52" spans="1:15" ht="45">
      <c r="A52" s="222" t="str">
        <f>HLOOKUP(SL,LT,MATCH("Instructions"&amp;"A"&amp;ROW(),L!$A:$A,0),0)</f>
        <v>9. Smelter Facility Contact Email – Fill in the email address of the Smelter Facility contact person who was identified in step#7.  Example: John.Smith@SmelterXXX.com</v>
      </c>
      <c r="B52" s="215" t="s">
        <v>2761</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2761</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2757</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2757</v>
      </c>
    </row>
    <row r="56" spans="1:15" ht="30">
      <c r="A56" s="222" t="str">
        <f>HLOOKUP(SL,LT,MATCH("Instructions"&amp;"A"&amp;ROW(),L!$A:$A,0),0)</f>
        <v>13. Comments – free form text field to enter any comments concerning the smelter.  Example: smelter is being acquired by Company YYY</v>
      </c>
      <c r="B56" s="215" t="s">
        <v>2758</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2758</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2764</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2762</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2763</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2764</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2757</v>
      </c>
    </row>
    <row r="64" spans="1:15" ht="30">
      <c r="A64" s="222" t="str">
        <f>HLOOKUP(SL,LT,MATCH("Instructions"&amp;"A"&amp;ROW(),L!$A:$A,0),0)</f>
        <v xml:space="preserve">By accessing and using the List or any Tool, and in consideration thereof, the User agrees to the foregoing. </v>
      </c>
      <c r="B64" s="215" t="s">
        <v>2758</v>
      </c>
    </row>
    <row r="65" spans="1:2" ht="30">
      <c r="A65" s="222" t="str">
        <f>HLOOKUP(SL,LT,MATCH("Instructions"&amp;"A"&amp;ROW(),L!$A:$A,0),0)</f>
        <v>© 2011 Electronic Industry Citizenship Coalition, Incorporated and Global e-Sustainability Initiative. All rights reserved.</v>
      </c>
      <c r="B65" s="215" t="s">
        <v>2900</v>
      </c>
    </row>
    <row r="66" spans="1:2" ht="15">
      <c r="A66" s="223" t="s">
        <v>626</v>
      </c>
      <c r="B66" s="216"/>
    </row>
    <row r="67" spans="1:2" ht="15">
      <c r="A67" s="224" t="s">
        <v>2943</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3"/>
      <c r="B1" s="274"/>
      <c r="C1" s="274"/>
      <c r="D1" s="275"/>
    </row>
    <row r="2" spans="1:5" ht="15">
      <c r="A2" s="134"/>
      <c r="B2" s="117" t="str">
        <f>HLOOKUP(SL,LT,MATCH("Definitions"&amp;"B"&amp;ROW(),L!$A:$A,0),0)</f>
        <v>ITEM</v>
      </c>
      <c r="C2" s="117" t="str">
        <f>HLOOKUP(SL,LT,MATCH("Definitions"&amp;"C"&amp;ROW(),L!$A:$A,0),0)</f>
        <v>DEFINITION</v>
      </c>
      <c r="D2" s="277"/>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7"/>
      <c r="E3" s="230" t="s">
        <v>2766</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7"/>
      <c r="E4" s="230" t="s">
        <v>2767</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7"/>
      <c r="E5" s="230" t="s">
        <v>2767</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7"/>
      <c r="E6" s="230" t="s">
        <v>2771</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7"/>
      <c r="E7" s="230" t="s">
        <v>2767</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7"/>
      <c r="E8" s="230" t="s">
        <v>2766</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7"/>
      <c r="E9" s="230" t="s">
        <v>2766</v>
      </c>
    </row>
    <row r="10" spans="1:5" ht="45">
      <c r="A10" s="134"/>
      <c r="B10" s="117" t="str">
        <f>HLOOKUP(SL,LT,MATCH("Definitions"&amp;"B"&amp;ROW(),L!$A:$A,0),0)</f>
        <v>DRC</v>
      </c>
      <c r="C10" s="117" t="str">
        <f>HLOOKUP(SL,LT,MATCH("Definitions"&amp;"C"&amp;ROW(),L!$A:$A,0),0)</f>
        <v>Democratic Republic of Congo</v>
      </c>
      <c r="D10" s="277"/>
      <c r="E10" s="230" t="s">
        <v>2766</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7"/>
      <c r="E11" s="230" t="s">
        <v>2768</v>
      </c>
    </row>
    <row r="12" spans="1:5" ht="45">
      <c r="A12" s="134"/>
      <c r="B12" s="117" t="str">
        <f>HLOOKUP(SL,LT,MATCH("Definitions"&amp;"B"&amp;ROW(),L!$A:$A,0),0)</f>
        <v>EICC</v>
      </c>
      <c r="C12" s="117" t="str">
        <f>HLOOKUP(SL,LT,MATCH("Definitions"&amp;"C"&amp;ROW(),L!$A:$A,0),0)</f>
        <v>Electronics Industry Citizenship Coalition (www.eicc.info)</v>
      </c>
      <c r="D12" s="277"/>
      <c r="E12" s="230" t="s">
        <v>2766</v>
      </c>
    </row>
    <row r="13" spans="1:5" ht="45">
      <c r="A13" s="134"/>
      <c r="B13" s="117" t="str">
        <f>HLOOKUP(SL,LT,MATCH("Definitions"&amp;"B"&amp;ROW(),L!$A:$A,0),0)</f>
        <v xml:space="preserve">GeSI </v>
      </c>
      <c r="C13" s="117" t="str">
        <f>HLOOKUP(SL,LT,MATCH("Definitions"&amp;"C"&amp;ROW(),L!$A:$A,0),0)</f>
        <v>Global e-Sustainability Initiative (www.gesi.org)</v>
      </c>
      <c r="D13" s="277"/>
      <c r="E13" s="230" t="s">
        <v>2766</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7"/>
      <c r="E14" s="230" t="s">
        <v>2766</v>
      </c>
    </row>
    <row r="15" spans="1:5" ht="45">
      <c r="A15" s="134"/>
      <c r="B15" s="117" t="str">
        <f>HLOOKUP(SL,LT,MATCH("Definitions"&amp;"B"&amp;ROW(),L!$A:$A,0),0)</f>
        <v>OECD</v>
      </c>
      <c r="C15" s="117" t="str">
        <f>HLOOKUP(SL,LT,MATCH("Definitions"&amp;"C"&amp;ROW(),L!$A:$A,0),0)</f>
        <v>Organization for Economic Co-operation and Development</v>
      </c>
      <c r="D15" s="277"/>
      <c r="E15" s="230" t="s">
        <v>2766</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7"/>
      <c r="E16" s="230" t="s">
        <v>2766</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7"/>
      <c r="E17" s="230" t="s">
        <v>2766</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7"/>
      <c r="E18" s="230" t="s">
        <v>2768</v>
      </c>
    </row>
    <row r="19" spans="1:5" ht="45">
      <c r="A19" s="134"/>
      <c r="B19" s="117" t="str">
        <f>HLOOKUP(SL,LT,MATCH("Definitions"&amp;"B"&amp;ROW(),L!$A:$A,0),0)</f>
        <v>SEC</v>
      </c>
      <c r="C19" s="117" t="str">
        <f>HLOOKUP(SL,LT,MATCH("Definitions"&amp;"C"&amp;ROW(),L!$A:$A,0),0)</f>
        <v>Security Exchange Commision (www.sec.gov)</v>
      </c>
      <c r="D19" s="277"/>
      <c r="E19" s="230" t="s">
        <v>2766</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7"/>
      <c r="E20" s="230" t="s">
        <v>2767</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7"/>
      <c r="E21" s="230" t="s">
        <v>2768</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7"/>
      <c r="E22" s="230" t="s">
        <v>2769</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7"/>
      <c r="E23" s="230" t="s">
        <v>2770</v>
      </c>
    </row>
    <row r="24" spans="1:5" ht="13.5" thickBot="1">
      <c r="A24" s="135"/>
      <c r="B24" s="276" t="str">
        <f>HLOOKUP(SL,LT,MATCH("Definitions"&amp;"B"&amp;ROW(),L!$A:$A,0),0)</f>
        <v>© 2011 Electronic Industry Citizenship Coalition, Incorporated and Global e-Sustainability Initiative. All rights reserved.</v>
      </c>
      <c r="C24" s="276"/>
      <c r="D24" s="278"/>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abSelected="1" topLeftCell="A13" zoomScale="90" zoomScaleNormal="90" zoomScalePageLayoutView="80" workbookViewId="0">
      <selection activeCell="D31" sqref="D31:E31"/>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300"/>
      <c r="B1" s="301"/>
      <c r="C1" s="301"/>
      <c r="D1" s="301"/>
      <c r="E1" s="301"/>
      <c r="F1" s="301"/>
      <c r="G1" s="301"/>
      <c r="H1" s="301"/>
      <c r="I1" s="301"/>
      <c r="J1" s="301"/>
      <c r="K1" s="302"/>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303" t="str">
        <f>HLOOKUP(SL,LT,MATCH("Declaration"&amp;"d"&amp;ROW(),L!$A:$A,0),0)</f>
        <v>Conflict Minerals Reporting Template</v>
      </c>
      <c r="E2" s="304"/>
      <c r="F2" s="304"/>
      <c r="G2" s="304"/>
      <c r="H2" s="304"/>
      <c r="I2" s="304"/>
      <c r="J2" s="305"/>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2092</v>
      </c>
      <c r="C3" s="16"/>
      <c r="D3" s="78" t="s">
        <v>1017</v>
      </c>
      <c r="E3" s="10"/>
      <c r="F3" s="317" t="str">
        <f>IF(D8="","","Click here to check required fields completion")</f>
        <v>Click here to check required fields completion</v>
      </c>
      <c r="G3" s="317"/>
      <c r="H3" s="317"/>
      <c r="I3" s="175" t="str">
        <f>IF(AND(Checker!D2&lt;&gt;40,Checker!D2&gt;0),"1 or more required fields need to be populated","")</f>
        <v/>
      </c>
      <c r="J3" s="197" t="s">
        <v>2944</v>
      </c>
      <c r="K3" s="76"/>
      <c r="L3" s="241"/>
      <c r="M3" s="232"/>
      <c r="N3" s="232"/>
      <c r="O3" s="233"/>
      <c r="P3" s="55" t="s">
        <v>1017</v>
      </c>
      <c r="Q3" s="55" t="s">
        <v>2523</v>
      </c>
      <c r="R3" s="55" t="s">
        <v>2524</v>
      </c>
      <c r="S3" s="55" t="s">
        <v>2326</v>
      </c>
      <c r="T3" s="54" t="s">
        <v>2329</v>
      </c>
      <c r="U3" s="55" t="s">
        <v>2330</v>
      </c>
      <c r="V3" s="54" t="s">
        <v>2568</v>
      </c>
      <c r="W3" s="55" t="s">
        <v>2332</v>
      </c>
      <c r="X3" s="55" t="s">
        <v>2333</v>
      </c>
      <c r="Y3" s="55"/>
      <c r="Z3" s="55"/>
      <c r="AA3" s="55"/>
      <c r="AB3" s="55"/>
      <c r="AC3" s="55"/>
      <c r="AD3" s="55"/>
      <c r="AE3" s="55"/>
      <c r="AF3" s="55"/>
      <c r="AG3" s="55"/>
      <c r="AH3" s="55"/>
    </row>
    <row r="4" spans="1:34" ht="15.75">
      <c r="A4" s="73"/>
      <c r="B4" s="309" t="str">
        <f>HLOOKUP(SL,LT,MATCH("Declaration"&amp;"b"&amp;ROW(),L!$A:$A,0),0)</f>
        <v>The purpose of this document is to collect sourcing information on tin, tantalum, tungsten and gold used in products</v>
      </c>
      <c r="C4" s="309"/>
      <c r="D4" s="309"/>
      <c r="E4" s="309"/>
      <c r="F4" s="309"/>
      <c r="G4" s="309"/>
      <c r="H4" s="309"/>
      <c r="I4" s="313" t="s">
        <v>572</v>
      </c>
      <c r="J4" s="313"/>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9" t="str">
        <f>HLOOKUP(SL,LT,MATCH("Declaration"&amp;"b"&amp;ROW(),L!$A:$A,0),0)</f>
        <v>Mandatory fields are noted with an asterisk (*). The information collected in this template should be updated annually. Any changes within the annual cycle should be provided to your customers</v>
      </c>
      <c r="C6" s="309"/>
      <c r="D6" s="309"/>
      <c r="E6" s="309"/>
      <c r="F6" s="309"/>
      <c r="G6" s="309"/>
      <c r="H6" s="309"/>
      <c r="I6" s="309"/>
      <c r="J6" s="309"/>
      <c r="K6" s="76"/>
      <c r="L6" s="243" t="s">
        <v>2902</v>
      </c>
      <c r="M6" s="232"/>
      <c r="N6" s="232"/>
      <c r="O6" s="233"/>
      <c r="P6" s="10"/>
      <c r="Q6" s="10"/>
      <c r="R6" s="10"/>
      <c r="S6" s="10"/>
      <c r="T6" s="10"/>
      <c r="U6" s="10"/>
      <c r="V6" s="10"/>
      <c r="W6" s="10"/>
      <c r="X6" s="10"/>
      <c r="Y6" s="10"/>
      <c r="Z6" s="10"/>
      <c r="AA6" s="10"/>
      <c r="AB6" s="10"/>
      <c r="AC6" s="10"/>
      <c r="AD6" s="10"/>
      <c r="AE6" s="10"/>
      <c r="AF6" s="10"/>
      <c r="AG6" s="10"/>
      <c r="AH6" s="10"/>
    </row>
    <row r="7" spans="1:34" ht="15.75">
      <c r="A7" s="73"/>
      <c r="B7" s="325" t="str">
        <f>HLOOKUP(SL,LT,MATCH("Declaration"&amp;"b"&amp;ROW(),L!$A:$A,0),0)</f>
        <v>Company Information</v>
      </c>
      <c r="C7" s="325"/>
      <c r="D7" s="325"/>
      <c r="E7" s="325"/>
      <c r="F7" s="325"/>
      <c r="G7" s="325"/>
      <c r="H7" s="325"/>
      <c r="I7" s="325"/>
      <c r="J7" s="325"/>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306" t="s">
        <v>2954</v>
      </c>
      <c r="E8" s="307"/>
      <c r="F8" s="307"/>
      <c r="G8" s="307"/>
      <c r="H8" s="307"/>
      <c r="I8" s="307"/>
      <c r="J8" s="308"/>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10" t="s">
        <v>501</v>
      </c>
      <c r="E9" s="311"/>
      <c r="F9" s="311"/>
      <c r="G9" s="312"/>
      <c r="H9" s="81"/>
      <c r="I9" s="81"/>
      <c r="J9" s="81"/>
      <c r="K9" s="76"/>
      <c r="L9" s="243"/>
      <c r="M9" s="232"/>
      <c r="N9" s="232"/>
      <c r="O9" s="233"/>
      <c r="P9" s="54" t="s">
        <v>501</v>
      </c>
      <c r="Q9" s="54" t="s">
        <v>630</v>
      </c>
      <c r="R9" s="54" t="s">
        <v>631</v>
      </c>
      <c r="S9" s="54" t="s">
        <v>2569</v>
      </c>
      <c r="T9" s="55"/>
      <c r="U9" s="10"/>
      <c r="V9" s="10"/>
      <c r="W9" s="10"/>
      <c r="X9" s="10"/>
      <c r="Y9" s="10"/>
      <c r="Z9" s="10"/>
      <c r="AA9" s="10"/>
      <c r="AB9" s="10"/>
      <c r="AC9" s="10"/>
      <c r="AD9" s="10"/>
      <c r="AE9" s="10"/>
      <c r="AF9" s="10"/>
      <c r="AG9" s="10"/>
      <c r="AH9" s="10"/>
    </row>
    <row r="10" spans="1:34" ht="15.75">
      <c r="A10" s="79"/>
      <c r="B10" s="321" t="str">
        <f>HLOOKUP(SL,LT,MATCH("Declaration"&amp;"b"&amp;ROW(),L!$A:$A,0),0)</f>
        <v>Description of Scope:</v>
      </c>
      <c r="C10" s="138"/>
      <c r="D10" s="318"/>
      <c r="E10" s="319"/>
      <c r="F10" s="319"/>
      <c r="G10" s="319"/>
      <c r="H10" s="319"/>
      <c r="I10" s="319"/>
      <c r="J10" s="320"/>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22"/>
      <c r="C11" s="138"/>
      <c r="D11" s="314" t="str">
        <f>IF(P12&gt;0,"Click here to enter the products this declaration applies to","")</f>
        <v/>
      </c>
      <c r="E11" s="315"/>
      <c r="F11" s="315"/>
      <c r="G11" s="315"/>
      <c r="H11" s="315"/>
      <c r="I11" s="315"/>
      <c r="J11" s="316"/>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3" t="s">
        <v>2955</v>
      </c>
      <c r="E12" s="299"/>
      <c r="F12" s="299"/>
      <c r="G12" s="299"/>
      <c r="H12" s="299"/>
      <c r="I12" s="299"/>
      <c r="J12" s="284"/>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91" t="s">
        <v>2956</v>
      </c>
      <c r="E13" s="292"/>
      <c r="F13" s="292"/>
      <c r="G13" s="292"/>
      <c r="H13" s="292"/>
      <c r="I13" s="292"/>
      <c r="J13" s="293"/>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91" t="s">
        <v>2957</v>
      </c>
      <c r="E14" s="292"/>
      <c r="F14" s="292"/>
      <c r="G14" s="292"/>
      <c r="H14" s="292"/>
      <c r="I14" s="292"/>
      <c r="J14" s="293"/>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3" t="s">
        <v>2958</v>
      </c>
      <c r="E15" s="299"/>
      <c r="F15" s="299"/>
      <c r="G15" s="299"/>
      <c r="H15" s="299"/>
      <c r="I15" s="299"/>
      <c r="J15" s="284"/>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296" t="s">
        <v>2959</v>
      </c>
      <c r="E16" s="297"/>
      <c r="F16" s="297"/>
      <c r="G16" s="297"/>
      <c r="H16" s="297"/>
      <c r="I16" s="297"/>
      <c r="J16" s="298"/>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3" t="s">
        <v>2960</v>
      </c>
      <c r="E17" s="299"/>
      <c r="F17" s="299"/>
      <c r="G17" s="299"/>
      <c r="H17" s="299"/>
      <c r="I17" s="299"/>
      <c r="J17" s="284"/>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294">
        <v>40328</v>
      </c>
      <c r="E18" s="295"/>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328"/>
      <c r="E19" s="328"/>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326" t="str">
        <f>HLOOKUP(SL,LT,MATCH("Declaration"&amp;"b"&amp;ROW(),L!$A:$A,0),0)</f>
        <v>Answer the following questions 1 - 6 based on the declaration scope indicated above</v>
      </c>
      <c r="C20" s="326"/>
      <c r="D20" s="326"/>
      <c r="E20" s="326"/>
      <c r="F20" s="326"/>
      <c r="G20" s="326"/>
      <c r="H20" s="326"/>
      <c r="I20" s="326"/>
      <c r="J20" s="326"/>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2570</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3" t="s">
        <v>2961</v>
      </c>
      <c r="E22" s="284"/>
      <c r="F22" s="13"/>
      <c r="G22" s="279"/>
      <c r="H22" s="280"/>
      <c r="I22" s="280"/>
      <c r="J22" s="281"/>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3" t="s">
        <v>2961</v>
      </c>
      <c r="E23" s="284"/>
      <c r="F23" s="13"/>
      <c r="G23" s="279"/>
      <c r="H23" s="280"/>
      <c r="I23" s="280"/>
      <c r="J23" s="281"/>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3" t="s">
        <v>2961</v>
      </c>
      <c r="E24" s="284"/>
      <c r="F24" s="13"/>
      <c r="G24" s="279"/>
      <c r="H24" s="280"/>
      <c r="I24" s="280"/>
      <c r="J24" s="281"/>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3" t="s">
        <v>2961</v>
      </c>
      <c r="E25" s="284"/>
      <c r="F25" s="13"/>
      <c r="G25" s="279"/>
      <c r="H25" s="280"/>
      <c r="I25" s="280"/>
      <c r="J25" s="281"/>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327"/>
      <c r="I26" s="327"/>
      <c r="J26" s="327"/>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2572</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3" t="s">
        <v>2961</v>
      </c>
      <c r="E28" s="284"/>
      <c r="F28" s="95"/>
      <c r="G28" s="279"/>
      <c r="H28" s="280"/>
      <c r="I28" s="280"/>
      <c r="J28" s="281"/>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3" t="s">
        <v>2962</v>
      </c>
      <c r="E29" s="284"/>
      <c r="F29" s="95"/>
      <c r="G29" s="279"/>
      <c r="H29" s="280"/>
      <c r="I29" s="280"/>
      <c r="J29" s="281"/>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3" t="s">
        <v>2963</v>
      </c>
      <c r="E30" s="284"/>
      <c r="F30" s="95"/>
      <c r="G30" s="279"/>
      <c r="H30" s="280"/>
      <c r="I30" s="280"/>
      <c r="J30" s="281"/>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3" t="s">
        <v>2962</v>
      </c>
      <c r="E31" s="284"/>
      <c r="F31" s="95"/>
      <c r="G31" s="279"/>
      <c r="H31" s="280"/>
      <c r="I31" s="280"/>
      <c r="J31" s="281"/>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2572</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3" t="s">
        <v>2962</v>
      </c>
      <c r="E34" s="284"/>
      <c r="F34" s="95"/>
      <c r="G34" s="279"/>
      <c r="H34" s="280"/>
      <c r="I34" s="280"/>
      <c r="J34" s="281"/>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3" t="s">
        <v>2962</v>
      </c>
      <c r="E35" s="284"/>
      <c r="F35" s="95"/>
      <c r="G35" s="279"/>
      <c r="H35" s="280"/>
      <c r="I35" s="280"/>
      <c r="J35" s="281"/>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3" t="s">
        <v>2963</v>
      </c>
      <c r="E36" s="284"/>
      <c r="F36" s="95"/>
      <c r="G36" s="279"/>
      <c r="H36" s="280"/>
      <c r="I36" s="280"/>
      <c r="J36" s="281"/>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3" t="s">
        <v>2962</v>
      </c>
      <c r="E37" s="284"/>
      <c r="F37" s="95"/>
      <c r="G37" s="279"/>
      <c r="H37" s="280"/>
      <c r="I37" s="280"/>
      <c r="J37" s="281"/>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323" t="str">
        <f>IF($P$26&gt;0,"Click here to enter smelter names","")</f>
        <v>Click here to enter smelter names</v>
      </c>
      <c r="I39" s="323"/>
      <c r="J39" s="323"/>
      <c r="K39" s="76"/>
      <c r="L39" s="238" t="s">
        <v>2572</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3" t="s">
        <v>2961</v>
      </c>
      <c r="E40" s="284"/>
      <c r="F40" s="95"/>
      <c r="G40" s="279"/>
      <c r="H40" s="280"/>
      <c r="I40" s="280"/>
      <c r="J40" s="281"/>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3" t="s">
        <v>2964</v>
      </c>
      <c r="E41" s="284"/>
      <c r="F41" s="95"/>
      <c r="G41" s="279"/>
      <c r="H41" s="280"/>
      <c r="I41" s="280"/>
      <c r="J41" s="281"/>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3" t="s">
        <v>2961</v>
      </c>
      <c r="E42" s="284"/>
      <c r="F42" s="95"/>
      <c r="G42" s="279"/>
      <c r="H42" s="280"/>
      <c r="I42" s="280"/>
      <c r="J42" s="281"/>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3" t="s">
        <v>2961</v>
      </c>
      <c r="E43" s="284"/>
      <c r="F43" s="95"/>
      <c r="G43" s="279"/>
      <c r="H43" s="280"/>
      <c r="I43" s="280"/>
      <c r="J43" s="281"/>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323" t="str">
        <f>IF($P$26&gt;0,"Click here to enter smelter names","")</f>
        <v>Click here to enter smelter names</v>
      </c>
      <c r="I45" s="323"/>
      <c r="J45" s="323"/>
      <c r="K45" s="76"/>
      <c r="L45" s="238" t="s">
        <v>2570</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3" t="s">
        <v>2965</v>
      </c>
      <c r="E46" s="284"/>
      <c r="F46" s="95"/>
      <c r="G46" s="279"/>
      <c r="H46" s="280"/>
      <c r="I46" s="280"/>
      <c r="J46" s="281"/>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3" t="s">
        <v>2962</v>
      </c>
      <c r="E47" s="284"/>
      <c r="F47" s="95"/>
      <c r="G47" s="279"/>
      <c r="H47" s="280"/>
      <c r="I47" s="280"/>
      <c r="J47" s="281"/>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3" t="s">
        <v>2965</v>
      </c>
      <c r="E48" s="284"/>
      <c r="F48" s="95"/>
      <c r="G48" s="279"/>
      <c r="H48" s="280"/>
      <c r="I48" s="280"/>
      <c r="J48" s="281"/>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3" t="s">
        <v>2965</v>
      </c>
      <c r="E49" s="284"/>
      <c r="F49" s="95"/>
      <c r="G49" s="279"/>
      <c r="H49" s="280"/>
      <c r="I49" s="280"/>
      <c r="J49" s="281"/>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324" t="s">
        <v>552</v>
      </c>
      <c r="I51" s="324"/>
      <c r="J51" s="324"/>
      <c r="K51" s="76"/>
      <c r="L51" s="238" t="s">
        <v>2570</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3" t="s">
        <v>2961</v>
      </c>
      <c r="E52" s="284"/>
      <c r="F52" s="97"/>
      <c r="G52" s="279"/>
      <c r="H52" s="280"/>
      <c r="I52" s="280"/>
      <c r="J52" s="281"/>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3" t="s">
        <v>2961</v>
      </c>
      <c r="E53" s="284"/>
      <c r="F53" s="97"/>
      <c r="G53" s="279"/>
      <c r="H53" s="280"/>
      <c r="I53" s="280"/>
      <c r="J53" s="281"/>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3" t="s">
        <v>2961</v>
      </c>
      <c r="E54" s="284"/>
      <c r="F54" s="97"/>
      <c r="G54" s="279"/>
      <c r="H54" s="280"/>
      <c r="I54" s="280"/>
      <c r="J54" s="281"/>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3" t="s">
        <v>2961</v>
      </c>
      <c r="E55" s="284"/>
      <c r="F55" s="99"/>
      <c r="G55" s="279"/>
      <c r="H55" s="280"/>
      <c r="I55" s="280"/>
      <c r="J55" s="281"/>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289" t="str">
        <f>HLOOKUP(SL,LT,MATCH("Declaration"&amp;"b"&amp;ROW(),L!$A:$A,0),0)</f>
        <v>Answer the Following Questions at a Company Level</v>
      </c>
      <c r="C57" s="289"/>
      <c r="D57" s="289"/>
      <c r="E57" s="289"/>
      <c r="F57" s="289"/>
      <c r="G57" s="289"/>
      <c r="H57" s="289"/>
      <c r="I57" s="289"/>
      <c r="J57" s="289"/>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287" t="str">
        <f>HLOOKUP(SL,LT,MATCH("Declaration"&amp;"Cmt",L!$A:$A,0),0)</f>
        <v>Comments</v>
      </c>
      <c r="H58" s="287" t="e">
        <f>HLOOKUP(SL,LT,$O58,0)</f>
        <v>#VALUE!</v>
      </c>
      <c r="I58" s="287"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3" t="s">
        <v>2961</v>
      </c>
      <c r="E59" s="284"/>
      <c r="F59" s="107"/>
      <c r="G59" s="279"/>
      <c r="H59" s="280"/>
      <c r="I59" s="280"/>
      <c r="J59" s="281"/>
      <c r="K59" s="76"/>
      <c r="L59" s="240" t="s">
        <v>2571</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290"/>
      <c r="H60" s="290"/>
      <c r="I60" s="290"/>
      <c r="J60" s="290"/>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3" t="s">
        <v>2961</v>
      </c>
      <c r="E61" s="284"/>
      <c r="F61" s="107"/>
      <c r="G61" s="279" t="s">
        <v>2967</v>
      </c>
      <c r="H61" s="280"/>
      <c r="I61" s="280"/>
      <c r="J61" s="281"/>
      <c r="K61" s="76"/>
      <c r="L61" s="240" t="s">
        <v>2572</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3" t="s">
        <v>2961</v>
      </c>
      <c r="E63" s="284"/>
      <c r="F63" s="107"/>
      <c r="G63" s="279"/>
      <c r="H63" s="280"/>
      <c r="I63" s="280"/>
      <c r="J63" s="281"/>
      <c r="K63" s="76"/>
      <c r="L63" s="240" t="s">
        <v>2572</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3" t="s">
        <v>2961</v>
      </c>
      <c r="E65" s="284"/>
      <c r="F65" s="107"/>
      <c r="G65" s="279"/>
      <c r="H65" s="280"/>
      <c r="I65" s="280"/>
      <c r="J65" s="281"/>
      <c r="K65" s="76"/>
      <c r="L65" s="240" t="s">
        <v>2756</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3" t="s">
        <v>2961</v>
      </c>
      <c r="E67" s="284"/>
      <c r="F67" s="107"/>
      <c r="G67" s="279"/>
      <c r="H67" s="280"/>
      <c r="I67" s="280"/>
      <c r="J67" s="281"/>
      <c r="K67" s="76"/>
      <c r="L67" s="240" t="s">
        <v>2572</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3" t="s">
        <v>2961</v>
      </c>
      <c r="E69" s="284"/>
      <c r="F69" s="107"/>
      <c r="G69" s="279"/>
      <c r="H69" s="280"/>
      <c r="I69" s="280"/>
      <c r="J69" s="281"/>
      <c r="K69" s="76"/>
      <c r="L69" s="240" t="s">
        <v>2572</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290"/>
      <c r="H70" s="290"/>
      <c r="I70" s="290"/>
      <c r="J70" s="290"/>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3" t="s">
        <v>2961</v>
      </c>
      <c r="E71" s="284"/>
      <c r="F71" s="107"/>
      <c r="G71" s="279"/>
      <c r="H71" s="280"/>
      <c r="I71" s="280"/>
      <c r="J71" s="281"/>
      <c r="K71" s="76"/>
      <c r="L71" s="240" t="s">
        <v>2572</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290"/>
      <c r="H72" s="290"/>
      <c r="I72" s="290"/>
      <c r="J72" s="290"/>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3" t="s">
        <v>2966</v>
      </c>
      <c r="E73" s="284"/>
      <c r="F73" s="107"/>
      <c r="G73" s="279"/>
      <c r="H73" s="280"/>
      <c r="I73" s="280"/>
      <c r="J73" s="281"/>
      <c r="K73" s="76"/>
      <c r="L73" s="240" t="s">
        <v>2570</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282"/>
      <c r="H74" s="282"/>
      <c r="I74" s="282"/>
      <c r="J74" s="282"/>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3" t="s">
        <v>2961</v>
      </c>
      <c r="E75" s="284"/>
      <c r="F75" s="107"/>
      <c r="G75" s="279"/>
      <c r="H75" s="280"/>
      <c r="I75" s="280"/>
      <c r="J75" s="281"/>
      <c r="K75" s="76"/>
      <c r="L75" s="240" t="s">
        <v>2572</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3" t="s">
        <v>2961</v>
      </c>
      <c r="E77" s="284"/>
      <c r="F77" s="107"/>
      <c r="G77" s="279"/>
      <c r="H77" s="280"/>
      <c r="I77" s="280"/>
      <c r="J77" s="281"/>
      <c r="K77" s="76"/>
      <c r="L77" s="241" t="s">
        <v>2572</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288" t="str">
        <f>IF(D8="","","Click here to check required fields completion")</f>
        <v>Click here to check required fields completion</v>
      </c>
      <c r="C78" s="288"/>
      <c r="D78" s="288"/>
      <c r="E78" s="288"/>
      <c r="F78" s="288"/>
      <c r="G78" s="288"/>
      <c r="H78" s="288"/>
      <c r="I78" s="288"/>
      <c r="J78" s="288"/>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285" t="str">
        <f>HLOOKUP(SL,LT,MATCH("Declaration"&amp;"a"&amp;ROW(),L!$A:$A,0),0)</f>
        <v>© 2011 Electronic Industry Citizenship Coalition, Incorporated and Global e-Sustainability Initiative. All rights reserved.</v>
      </c>
      <c r="B79" s="286"/>
      <c r="C79" s="286"/>
      <c r="D79" s="286"/>
      <c r="E79" s="286"/>
      <c r="F79" s="286"/>
      <c r="G79" s="286"/>
      <c r="H79" s="286"/>
      <c r="I79" s="286"/>
      <c r="J79" s="286"/>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D15:J15"/>
    <mergeCell ref="G28:J28"/>
    <mergeCell ref="G23:J23"/>
    <mergeCell ref="D19:E19"/>
    <mergeCell ref="D28:E28"/>
    <mergeCell ref="D29:E29"/>
    <mergeCell ref="D34:E34"/>
    <mergeCell ref="H45:J45"/>
    <mergeCell ref="G29:J29"/>
    <mergeCell ref="G36:J36"/>
    <mergeCell ref="D31:E31"/>
    <mergeCell ref="D35:E35"/>
    <mergeCell ref="D36:E36"/>
    <mergeCell ref="D22:E22"/>
    <mergeCell ref="G30:J30"/>
    <mergeCell ref="D24:E24"/>
    <mergeCell ref="D25:E25"/>
    <mergeCell ref="G22:J22"/>
    <mergeCell ref="G25:J25"/>
    <mergeCell ref="D30:E30"/>
    <mergeCell ref="D48:E48"/>
    <mergeCell ref="D47:E47"/>
    <mergeCell ref="D49:E49"/>
    <mergeCell ref="D37:E37"/>
    <mergeCell ref="D46:E46"/>
    <mergeCell ref="D42:E42"/>
    <mergeCell ref="G40:J40"/>
    <mergeCell ref="D41:E41"/>
    <mergeCell ref="G52:J52"/>
    <mergeCell ref="D40:E40"/>
    <mergeCell ref="G41:J41"/>
    <mergeCell ref="G42:J42"/>
    <mergeCell ref="D52:E52"/>
    <mergeCell ref="D14:J14"/>
    <mergeCell ref="D18:E18"/>
    <mergeCell ref="D23:E23"/>
    <mergeCell ref="G34:J34"/>
    <mergeCell ref="G35:J35"/>
    <mergeCell ref="D16:J16"/>
    <mergeCell ref="G31:J31"/>
    <mergeCell ref="D17:J17"/>
    <mergeCell ref="A1:K1"/>
    <mergeCell ref="D2:J2"/>
    <mergeCell ref="D8:J8"/>
    <mergeCell ref="D13:J13"/>
    <mergeCell ref="B4:H4"/>
    <mergeCell ref="D9:G9"/>
    <mergeCell ref="I4:J4"/>
    <mergeCell ref="D11:J11"/>
    <mergeCell ref="F3:H3"/>
    <mergeCell ref="B6:J6"/>
    <mergeCell ref="D10:J10"/>
    <mergeCell ref="B10:B11"/>
    <mergeCell ref="D12:J12"/>
    <mergeCell ref="B7:J7"/>
    <mergeCell ref="B20:J20"/>
    <mergeCell ref="H26:J26"/>
    <mergeCell ref="A79:J79"/>
    <mergeCell ref="G69:J69"/>
    <mergeCell ref="D61:E61"/>
    <mergeCell ref="G58:I58"/>
    <mergeCell ref="D77:E77"/>
    <mergeCell ref="B78:J78"/>
    <mergeCell ref="G77:J77"/>
    <mergeCell ref="G61:J61"/>
    <mergeCell ref="G63:J63"/>
    <mergeCell ref="G65:J65"/>
    <mergeCell ref="G71:J71"/>
    <mergeCell ref="D63:E63"/>
    <mergeCell ref="D65:E65"/>
    <mergeCell ref="G67:J67"/>
    <mergeCell ref="D75:E75"/>
    <mergeCell ref="D59:E59"/>
    <mergeCell ref="G60:J60"/>
    <mergeCell ref="G70:J70"/>
    <mergeCell ref="G72:J72"/>
    <mergeCell ref="G59:J59"/>
    <mergeCell ref="G73:J73"/>
    <mergeCell ref="G74:J74"/>
    <mergeCell ref="D67:E67"/>
    <mergeCell ref="G75:J75"/>
    <mergeCell ref="D71:E71"/>
    <mergeCell ref="D73:E73"/>
    <mergeCell ref="D69:E69"/>
    <mergeCell ref="G54:J54"/>
    <mergeCell ref="G24:J24"/>
    <mergeCell ref="G53:J53"/>
    <mergeCell ref="D54:E54"/>
    <mergeCell ref="B57:J57"/>
    <mergeCell ref="G43:J43"/>
    <mergeCell ref="D55:E55"/>
    <mergeCell ref="G37:J37"/>
    <mergeCell ref="H39:J39"/>
    <mergeCell ref="G55:J55"/>
    <mergeCell ref="G47:J47"/>
    <mergeCell ref="G48:J48"/>
    <mergeCell ref="G49:J49"/>
    <mergeCell ref="D53:E53"/>
    <mergeCell ref="H51:J51"/>
    <mergeCell ref="G46:J46"/>
    <mergeCell ref="D43:E43"/>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Instructions!A58"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F8" sqref="F8"/>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9"/>
      <c r="C1" s="329"/>
      <c r="D1" s="329"/>
      <c r="E1" s="329"/>
      <c r="F1" s="329"/>
      <c r="G1" s="329"/>
      <c r="H1" s="329"/>
      <c r="I1" s="329"/>
      <c r="J1" s="329"/>
      <c r="K1" s="329"/>
      <c r="L1" s="329"/>
      <c r="M1" s="329"/>
      <c r="N1" s="329"/>
      <c r="O1" s="330"/>
      <c r="P1" s="201"/>
      <c r="Q1" s="202"/>
      <c r="R1" s="203"/>
      <c r="S1" s="201"/>
      <c r="T1" s="201"/>
      <c r="U1" s="201"/>
    </row>
    <row r="2" spans="1:21" ht="75" customHeight="1">
      <c r="A2" s="167"/>
      <c r="B2" s="336"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7"/>
      <c r="D2" s="337"/>
      <c r="E2" s="168"/>
      <c r="F2" s="168"/>
      <c r="G2" s="168"/>
      <c r="H2" s="169"/>
      <c r="I2" s="334" t="str">
        <f>HLOOKUP(SL,LT,MATCH("Smelter List"&amp;"i"&amp;ROW(),L!$A:$A,0),0)</f>
        <v>Link to "CFS Compliant Smelter List"</v>
      </c>
      <c r="J2" s="335"/>
      <c r="K2" s="335"/>
      <c r="L2" s="335"/>
      <c r="M2" s="335"/>
      <c r="N2" s="335"/>
      <c r="O2" s="170"/>
      <c r="P2" s="201"/>
      <c r="Q2" s="201"/>
      <c r="R2" s="202"/>
      <c r="S2" s="201"/>
      <c r="T2" s="201"/>
      <c r="U2" s="201"/>
    </row>
    <row r="3" spans="1:21" ht="75" customHeight="1">
      <c r="A3" s="167"/>
      <c r="B3" s="338"/>
      <c r="C3" s="339"/>
      <c r="D3" s="339"/>
      <c r="E3" s="171" t="s">
        <v>598</v>
      </c>
      <c r="F3" s="172"/>
      <c r="G3" s="172"/>
      <c r="H3" s="173"/>
      <c r="I3" s="332"/>
      <c r="J3" s="333"/>
      <c r="K3" s="20"/>
      <c r="L3" s="174"/>
      <c r="M3" s="174"/>
      <c r="N3" s="195"/>
      <c r="O3" s="196" t="s">
        <v>2943</v>
      </c>
      <c r="P3" s="201"/>
      <c r="Q3" s="201"/>
      <c r="R3" s="205" t="s">
        <v>2878</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2198</v>
      </c>
      <c r="S4" s="202" t="s">
        <v>1379</v>
      </c>
      <c r="T4" s="202"/>
      <c r="U4" s="202"/>
    </row>
    <row r="5" spans="1:21" ht="20.25">
      <c r="A5" s="193"/>
      <c r="B5" s="248" t="s">
        <v>1253</v>
      </c>
      <c r="C5" s="249" t="s">
        <v>520</v>
      </c>
      <c r="D5" s="249" t="s">
        <v>1461</v>
      </c>
      <c r="E5" s="248"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8" t="s">
        <v>1254</v>
      </c>
      <c r="C6" s="249" t="s">
        <v>1513</v>
      </c>
      <c r="D6" s="249" t="s">
        <v>2968</v>
      </c>
      <c r="E6" s="248"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8" t="s">
        <v>1255</v>
      </c>
      <c r="C7" s="249" t="s">
        <v>1529</v>
      </c>
      <c r="D7" s="249" t="s">
        <v>1529</v>
      </c>
      <c r="E7" s="248" t="s">
        <v>476</v>
      </c>
      <c r="F7" s="213" t="e">
        <f t="shared" ca="1" si="0"/>
        <v>#N/A</v>
      </c>
      <c r="G7" s="198"/>
      <c r="H7" s="207"/>
      <c r="I7" s="207"/>
      <c r="J7" s="207"/>
      <c r="K7" s="207"/>
      <c r="L7" s="207"/>
      <c r="M7" s="207"/>
      <c r="N7" s="207"/>
      <c r="O7" s="199"/>
      <c r="P7" s="208"/>
      <c r="Q7" s="209">
        <f>IF(OR(C7="",C7=R$4,C7=S$4),NA(),MATCH($B7&amp;$C7,K!$E:$E,0))</f>
        <v>195</v>
      </c>
    </row>
    <row r="8" spans="1:21" ht="20.25">
      <c r="A8" s="193"/>
      <c r="B8" s="248" t="s">
        <v>1256</v>
      </c>
      <c r="C8" s="250" t="s">
        <v>2969</v>
      </c>
      <c r="D8" s="249" t="s">
        <v>2969</v>
      </c>
      <c r="E8" s="251"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31"/>
      <c r="C2505" s="331"/>
      <c r="D2505" s="331"/>
      <c r="E2505" s="331"/>
      <c r="F2505" s="331"/>
      <c r="G2505" s="331"/>
      <c r="H2505" s="331"/>
      <c r="I2505" s="331"/>
      <c r="J2505" s="331"/>
      <c r="K2505" s="331"/>
      <c r="L2505" s="331"/>
      <c r="M2505" s="331"/>
      <c r="N2505" s="331"/>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8"/>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40" t="str">
        <f>HLOOKUP(SL,LT,MATCH("Standard Smelter Names"&amp;"a"&amp;ROW(),L!$A:$A,0),0)</f>
        <v>Note: The following list of smelter names does not represent the EICC-GeSI Conflict-Free Smelter (CFS) or all smelters worldwide.</v>
      </c>
      <c r="B1" s="340"/>
      <c r="C1" s="340"/>
      <c r="D1" s="340"/>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1943</v>
      </c>
      <c r="G2" s="152" t="s">
        <v>1944</v>
      </c>
      <c r="H2" s="153">
        <v>150</v>
      </c>
      <c r="I2" s="153">
        <v>151</v>
      </c>
      <c r="J2" s="153">
        <v>152</v>
      </c>
      <c r="K2" s="153">
        <v>153</v>
      </c>
      <c r="L2" s="153">
        <v>149</v>
      </c>
      <c r="M2" s="154" t="s">
        <v>2828</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1881</v>
      </c>
      <c r="C4" s="186" t="s">
        <v>1882</v>
      </c>
      <c r="D4" s="187" t="s">
        <v>309</v>
      </c>
      <c r="E4" s="188" t="s">
        <v>1946</v>
      </c>
      <c r="F4" s="153" t="s">
        <v>238</v>
      </c>
      <c r="G4" s="156">
        <v>2</v>
      </c>
      <c r="H4" s="153"/>
      <c r="I4" s="153"/>
      <c r="J4" s="153"/>
      <c r="K4" s="153"/>
      <c r="L4" s="153"/>
      <c r="M4" s="153" t="str">
        <f t="shared" ref="M4:M67" si="0">A4&amp;B4</f>
        <v>GoldAllgemeine Gold- und Silberscheideanstalt A.G.</v>
      </c>
    </row>
    <row r="5" spans="1:13">
      <c r="A5" s="186" t="s">
        <v>1253</v>
      </c>
      <c r="B5" s="187" t="s">
        <v>2293</v>
      </c>
      <c r="C5" s="187"/>
      <c r="D5" s="187" t="s">
        <v>477</v>
      </c>
      <c r="E5" s="188" t="s">
        <v>1947</v>
      </c>
      <c r="F5" s="153" t="s">
        <v>45</v>
      </c>
      <c r="G5" s="156">
        <v>3</v>
      </c>
      <c r="H5" s="153"/>
      <c r="I5" s="153"/>
      <c r="J5" s="153"/>
      <c r="K5" s="153"/>
      <c r="L5" s="153"/>
      <c r="M5" s="153" t="str">
        <f t="shared" si="0"/>
        <v>GoldAlmalyk Mining and Metallurgical Complex (AMMC)</v>
      </c>
    </row>
    <row r="6" spans="1:13">
      <c r="A6" s="186" t="s">
        <v>1253</v>
      </c>
      <c r="B6" s="187" t="s">
        <v>1883</v>
      </c>
      <c r="C6" s="186" t="s">
        <v>1884</v>
      </c>
      <c r="D6" s="187" t="s">
        <v>284</v>
      </c>
      <c r="E6" s="188" t="s">
        <v>1948</v>
      </c>
      <c r="F6" s="153" t="s">
        <v>54</v>
      </c>
      <c r="G6" s="156">
        <v>4</v>
      </c>
      <c r="H6" s="153"/>
      <c r="I6" s="153"/>
      <c r="J6" s="153"/>
      <c r="K6" s="153"/>
      <c r="L6" s="153"/>
      <c r="M6" s="153" t="str">
        <f t="shared" si="0"/>
        <v>GoldAngloGold Ashanti Mineração Ltda</v>
      </c>
    </row>
    <row r="7" spans="1:13">
      <c r="A7" s="186" t="s">
        <v>1253</v>
      </c>
      <c r="B7" s="187" t="s">
        <v>1885</v>
      </c>
      <c r="C7" s="186" t="s">
        <v>521</v>
      </c>
      <c r="D7" s="187" t="s">
        <v>293</v>
      </c>
      <c r="E7" s="188" t="s">
        <v>1949</v>
      </c>
      <c r="F7" s="153" t="s">
        <v>124</v>
      </c>
      <c r="G7" s="156">
        <v>5</v>
      </c>
      <c r="H7" s="153"/>
      <c r="I7" s="153"/>
      <c r="J7" s="153"/>
      <c r="K7" s="153"/>
      <c r="L7" s="153"/>
      <c r="M7" s="153" t="str">
        <f t="shared" si="0"/>
        <v>GoldArgor-Heraeus SA</v>
      </c>
    </row>
    <row r="8" spans="1:13">
      <c r="A8" s="186" t="s">
        <v>1253</v>
      </c>
      <c r="B8" s="187" t="s">
        <v>2869</v>
      </c>
      <c r="C8" s="186" t="s">
        <v>2870</v>
      </c>
      <c r="D8" s="187" t="s">
        <v>363</v>
      </c>
      <c r="E8" s="188" t="s">
        <v>1950</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1945</v>
      </c>
      <c r="I9" s="153"/>
      <c r="J9" s="153"/>
      <c r="K9" s="153"/>
      <c r="L9" s="153"/>
      <c r="M9" s="153" t="str">
        <f t="shared" si="0"/>
        <v>GoldAsaka Riken Co Ltd</v>
      </c>
    </row>
    <row r="10" spans="1:13">
      <c r="A10" s="186" t="s">
        <v>1253</v>
      </c>
      <c r="B10" s="187" t="s">
        <v>2294</v>
      </c>
      <c r="C10" s="186" t="s">
        <v>1887</v>
      </c>
      <c r="D10" s="187" t="s">
        <v>468</v>
      </c>
      <c r="E10" s="188" t="s">
        <v>1951</v>
      </c>
      <c r="F10" s="153" t="s">
        <v>183</v>
      </c>
      <c r="G10" s="156">
        <v>8</v>
      </c>
      <c r="H10" s="158" t="s">
        <v>1253</v>
      </c>
      <c r="I10" s="159">
        <v>1</v>
      </c>
      <c r="J10" s="153"/>
      <c r="K10" s="153"/>
      <c r="L10" s="153"/>
      <c r="M10" s="153" t="str">
        <f t="shared" si="0"/>
        <v>GoldAtasay Kuyumculuk Sanayi Ve Ticaret A.S.</v>
      </c>
    </row>
    <row r="11" spans="1:13">
      <c r="A11" s="186" t="s">
        <v>1253</v>
      </c>
      <c r="B11" s="187" t="s">
        <v>1888</v>
      </c>
      <c r="C11" s="186" t="s">
        <v>1889</v>
      </c>
      <c r="D11" s="187" t="s">
        <v>309</v>
      </c>
      <c r="E11" s="188" t="s">
        <v>1952</v>
      </c>
      <c r="F11" s="153" t="s">
        <v>214</v>
      </c>
      <c r="G11" s="156">
        <v>9</v>
      </c>
      <c r="H11" s="158" t="s">
        <v>1254</v>
      </c>
      <c r="I11" s="159">
        <v>2</v>
      </c>
      <c r="J11" s="153"/>
      <c r="K11" s="153"/>
      <c r="L11" s="153"/>
      <c r="M11" s="153" t="str">
        <f t="shared" si="0"/>
        <v>GoldAurubis AG</v>
      </c>
    </row>
    <row r="12" spans="1:13">
      <c r="A12" s="186" t="s">
        <v>1253</v>
      </c>
      <c r="B12" s="187" t="s">
        <v>523</v>
      </c>
      <c r="C12" s="186" t="s">
        <v>1890</v>
      </c>
      <c r="D12" s="187" t="s">
        <v>422</v>
      </c>
      <c r="E12" s="188" t="s">
        <v>1953</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1891</v>
      </c>
      <c r="C13" s="186" t="s">
        <v>977</v>
      </c>
      <c r="D13" s="187" t="s">
        <v>453</v>
      </c>
      <c r="E13" s="188" t="s">
        <v>1954</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1955</v>
      </c>
      <c r="F14" s="153" t="s">
        <v>131</v>
      </c>
      <c r="G14" s="156">
        <v>12</v>
      </c>
      <c r="H14" s="153"/>
      <c r="I14" s="153"/>
      <c r="J14" s="153"/>
      <c r="K14" s="153"/>
      <c r="L14" s="153"/>
      <c r="M14" s="153" t="str">
        <f t="shared" si="0"/>
        <v>GoldCaridad</v>
      </c>
    </row>
    <row r="15" spans="1:13">
      <c r="A15" s="186" t="s">
        <v>1253</v>
      </c>
      <c r="B15" s="187" t="s">
        <v>1892</v>
      </c>
      <c r="C15" s="186" t="s">
        <v>1893</v>
      </c>
      <c r="D15" s="187" t="s">
        <v>293</v>
      </c>
      <c r="E15" s="188" t="s">
        <v>1956</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1957</v>
      </c>
      <c r="F16" s="153" t="s">
        <v>55</v>
      </c>
      <c r="G16" s="156">
        <v>14</v>
      </c>
      <c r="H16" s="153"/>
      <c r="I16" s="153"/>
      <c r="J16" s="153"/>
      <c r="K16" s="153"/>
      <c r="L16" s="153"/>
      <c r="M16" s="153" t="str">
        <f t="shared" si="0"/>
        <v>GoldCentral Bank of the DPR of Korea</v>
      </c>
    </row>
    <row r="17" spans="1:13">
      <c r="A17" s="186" t="s">
        <v>1253</v>
      </c>
      <c r="B17" s="187" t="s">
        <v>978</v>
      </c>
      <c r="C17" s="186" t="s">
        <v>1894</v>
      </c>
      <c r="D17" s="187" t="s">
        <v>360</v>
      </c>
      <c r="E17" s="188" t="s">
        <v>1958</v>
      </c>
      <c r="F17" s="153" t="s">
        <v>124</v>
      </c>
      <c r="G17" s="156">
        <v>15</v>
      </c>
      <c r="H17" s="153"/>
      <c r="I17" s="153"/>
      <c r="J17" s="153"/>
      <c r="K17" s="153"/>
      <c r="L17" s="153"/>
      <c r="M17" s="153" t="str">
        <f t="shared" si="0"/>
        <v>GoldChimet SpA</v>
      </c>
    </row>
    <row r="18" spans="1:13">
      <c r="A18" s="186" t="s">
        <v>1253</v>
      </c>
      <c r="B18" s="190" t="s">
        <v>2457</v>
      </c>
      <c r="C18" s="187"/>
      <c r="D18" s="187" t="s">
        <v>363</v>
      </c>
      <c r="E18" s="188" t="s">
        <v>2458</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1959</v>
      </c>
      <c r="F19" s="153" t="s">
        <v>70</v>
      </c>
      <c r="G19" s="156">
        <v>17</v>
      </c>
      <c r="H19" s="153"/>
      <c r="I19" s="153"/>
      <c r="J19" s="153"/>
      <c r="K19" s="153"/>
      <c r="L19" s="153"/>
      <c r="M19" s="153" t="str">
        <f t="shared" si="0"/>
        <v>GoldCodelco</v>
      </c>
    </row>
    <row r="20" spans="1:13">
      <c r="A20" s="186" t="s">
        <v>1253</v>
      </c>
      <c r="B20" s="190" t="s">
        <v>2263</v>
      </c>
      <c r="C20" s="187"/>
      <c r="D20" s="186" t="s">
        <v>370</v>
      </c>
      <c r="E20" s="188" t="s">
        <v>2257</v>
      </c>
      <c r="F20" s="153" t="s">
        <v>70</v>
      </c>
      <c r="G20" s="156">
        <v>18</v>
      </c>
      <c r="H20" s="153"/>
      <c r="I20" s="153"/>
      <c r="J20" s="153"/>
      <c r="K20" s="153"/>
      <c r="L20" s="153"/>
      <c r="M20" s="153" t="str">
        <f t="shared" si="0"/>
        <v>GoldDaejin Indus Co. Ltd</v>
      </c>
    </row>
    <row r="21" spans="1:13">
      <c r="A21" s="186" t="s">
        <v>1253</v>
      </c>
      <c r="B21" s="190" t="s">
        <v>2255</v>
      </c>
      <c r="C21" s="187"/>
      <c r="D21" s="186" t="s">
        <v>370</v>
      </c>
      <c r="E21" s="188" t="s">
        <v>2258</v>
      </c>
      <c r="F21" s="153" t="s">
        <v>107</v>
      </c>
      <c r="G21" s="156">
        <v>19</v>
      </c>
      <c r="H21" s="153"/>
      <c r="I21" s="153"/>
      <c r="J21" s="153"/>
      <c r="K21" s="153"/>
      <c r="L21" s="153"/>
      <c r="M21" s="153" t="str">
        <f t="shared" si="0"/>
        <v>GoldDaeryongENC</v>
      </c>
    </row>
    <row r="22" spans="1:13">
      <c r="A22" s="186" t="s">
        <v>1253</v>
      </c>
      <c r="B22" s="190" t="s">
        <v>2265</v>
      </c>
      <c r="C22" s="187"/>
      <c r="D22" s="186" t="s">
        <v>370</v>
      </c>
      <c r="E22" s="188" t="s">
        <v>2259</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1960</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1961</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1962</v>
      </c>
      <c r="F25" s="153" t="s">
        <v>56</v>
      </c>
      <c r="G25" s="156">
        <v>23</v>
      </c>
      <c r="H25" s="153"/>
      <c r="I25" s="153"/>
      <c r="J25" s="153"/>
      <c r="K25" s="153"/>
      <c r="L25" s="153"/>
      <c r="M25" s="153" t="str">
        <f t="shared" si="0"/>
        <v>GoldHeimerle + Meule GmbH</v>
      </c>
    </row>
    <row r="26" spans="1:13">
      <c r="A26" s="186" t="s">
        <v>1253</v>
      </c>
      <c r="B26" s="189" t="s">
        <v>1896</v>
      </c>
      <c r="C26" s="186" t="s">
        <v>1422</v>
      </c>
      <c r="D26" s="187" t="s">
        <v>346</v>
      </c>
      <c r="E26" s="188" t="s">
        <v>1964</v>
      </c>
      <c r="F26" s="153" t="s">
        <v>52</v>
      </c>
      <c r="G26" s="156">
        <v>24</v>
      </c>
      <c r="H26" s="153"/>
      <c r="I26" s="153"/>
      <c r="J26" s="153"/>
      <c r="K26" s="153"/>
      <c r="L26" s="153"/>
      <c r="M26" s="153" t="str">
        <f t="shared" si="0"/>
        <v>GoldHeraeus Ltd Hong Kong</v>
      </c>
    </row>
    <row r="27" spans="1:13">
      <c r="A27" s="186" t="s">
        <v>1253</v>
      </c>
      <c r="B27" s="189" t="s">
        <v>1895</v>
      </c>
      <c r="C27" s="186" t="s">
        <v>1421</v>
      </c>
      <c r="D27" s="187" t="s">
        <v>309</v>
      </c>
      <c r="E27" s="188" t="s">
        <v>1963</v>
      </c>
      <c r="F27" s="153" t="s">
        <v>237</v>
      </c>
      <c r="G27" s="156">
        <v>25</v>
      </c>
      <c r="H27" s="153"/>
      <c r="I27" s="153"/>
      <c r="J27" s="153"/>
      <c r="K27" s="153"/>
      <c r="L27" s="153"/>
      <c r="M27" s="153" t="str">
        <f t="shared" si="0"/>
        <v>GoldHeraeus Precious Metals GmbH &amp; Co. KG</v>
      </c>
    </row>
    <row r="28" spans="1:13">
      <c r="A28" s="186" t="s">
        <v>1253</v>
      </c>
      <c r="B28" s="190" t="s">
        <v>2264</v>
      </c>
      <c r="C28" s="187"/>
      <c r="D28" s="186" t="s">
        <v>370</v>
      </c>
      <c r="E28" s="188" t="s">
        <v>2260</v>
      </c>
      <c r="F28" s="153" t="s">
        <v>195</v>
      </c>
      <c r="G28" s="156">
        <v>26</v>
      </c>
      <c r="H28" s="153"/>
      <c r="I28" s="153"/>
      <c r="J28" s="153"/>
      <c r="K28" s="153"/>
      <c r="L28" s="153"/>
      <c r="M28" s="153" t="str">
        <f t="shared" si="0"/>
        <v>GoldHwasung CJ Co. Ltd</v>
      </c>
    </row>
    <row r="29" spans="1:13">
      <c r="A29" s="186" t="s">
        <v>1253</v>
      </c>
      <c r="B29" s="187" t="s">
        <v>2295</v>
      </c>
      <c r="C29" s="186" t="s">
        <v>1897</v>
      </c>
      <c r="D29" s="187" t="s">
        <v>295</v>
      </c>
      <c r="E29" s="188" t="s">
        <v>1965</v>
      </c>
      <c r="F29" s="153" t="s">
        <v>195</v>
      </c>
      <c r="G29" s="156">
        <v>27</v>
      </c>
      <c r="H29" s="153"/>
      <c r="I29" s="153"/>
      <c r="J29" s="153"/>
      <c r="K29" s="153"/>
      <c r="L29" s="153"/>
      <c r="M29" s="153" t="str">
        <f t="shared" si="0"/>
        <v>GoldInner Mongolia Qiankun Gold and Silver Refinery Share Company Limited</v>
      </c>
    </row>
    <row r="30" spans="1:13">
      <c r="A30" s="186" t="s">
        <v>1253</v>
      </c>
      <c r="B30" s="187" t="s">
        <v>1898</v>
      </c>
      <c r="C30" s="186" t="s">
        <v>1899</v>
      </c>
      <c r="D30" s="187" t="s">
        <v>363</v>
      </c>
      <c r="E30" s="188" t="s">
        <v>1966</v>
      </c>
      <c r="F30" s="153" t="s">
        <v>124</v>
      </c>
      <c r="G30" s="156">
        <v>28</v>
      </c>
      <c r="H30" s="153"/>
      <c r="I30" s="153"/>
      <c r="J30" s="153"/>
      <c r="K30" s="153"/>
      <c r="L30" s="153"/>
      <c r="M30" s="153" t="str">
        <f t="shared" si="0"/>
        <v>GoldIshifuku Metal Industry Co., Ltd.</v>
      </c>
    </row>
    <row r="31" spans="1:13">
      <c r="A31" s="186" t="s">
        <v>1253</v>
      </c>
      <c r="B31" s="187" t="s">
        <v>1941</v>
      </c>
      <c r="C31" s="187"/>
      <c r="D31" s="187" t="s">
        <v>468</v>
      </c>
      <c r="E31" s="188" t="s">
        <v>2014</v>
      </c>
      <c r="F31" s="153" t="s">
        <v>125</v>
      </c>
      <c r="G31" s="156">
        <v>29</v>
      </c>
      <c r="H31" s="153"/>
      <c r="I31" s="153"/>
      <c r="J31" s="153"/>
      <c r="K31" s="153"/>
      <c r="L31" s="153"/>
      <c r="M31" s="153" t="str">
        <f t="shared" si="0"/>
        <v>GoldIstanbul Gold Refinery</v>
      </c>
    </row>
    <row r="32" spans="1:13">
      <c r="A32" s="186" t="s">
        <v>1253</v>
      </c>
      <c r="B32" s="187" t="s">
        <v>529</v>
      </c>
      <c r="C32" s="186" t="s">
        <v>1900</v>
      </c>
      <c r="D32" s="187" t="s">
        <v>363</v>
      </c>
      <c r="E32" s="188" t="s">
        <v>1967</v>
      </c>
      <c r="F32" s="153" t="s">
        <v>127</v>
      </c>
      <c r="G32" s="156">
        <v>30</v>
      </c>
      <c r="H32" s="153"/>
      <c r="I32" s="153"/>
      <c r="J32" s="153"/>
      <c r="K32" s="153"/>
      <c r="L32" s="153"/>
      <c r="M32" s="153" t="str">
        <f t="shared" si="0"/>
        <v>GoldJapan Mint</v>
      </c>
    </row>
    <row r="33" spans="1:13">
      <c r="A33" s="186" t="s">
        <v>1253</v>
      </c>
      <c r="B33" s="187" t="s">
        <v>2296</v>
      </c>
      <c r="C33" s="186" t="s">
        <v>1901</v>
      </c>
      <c r="D33" s="187" t="s">
        <v>295</v>
      </c>
      <c r="E33" s="188" t="s">
        <v>1968</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1970</v>
      </c>
      <c r="F34" s="153" t="s">
        <v>131</v>
      </c>
      <c r="G34" s="156">
        <v>32</v>
      </c>
      <c r="H34" s="153"/>
      <c r="I34" s="153"/>
      <c r="J34" s="153"/>
      <c r="K34" s="153"/>
      <c r="L34" s="153"/>
      <c r="M34" s="153" t="str">
        <f t="shared" si="0"/>
        <v>GoldJohnson Matthey Inc</v>
      </c>
    </row>
    <row r="35" spans="1:13">
      <c r="A35" s="186" t="s">
        <v>1253</v>
      </c>
      <c r="B35" s="189" t="s">
        <v>1902</v>
      </c>
      <c r="C35" s="186" t="s">
        <v>1423</v>
      </c>
      <c r="D35" s="187" t="s">
        <v>291</v>
      </c>
      <c r="E35" s="188" t="s">
        <v>1969</v>
      </c>
      <c r="F35" s="153" t="s">
        <v>237</v>
      </c>
      <c r="G35" s="156">
        <v>33</v>
      </c>
      <c r="H35" s="153"/>
      <c r="I35" s="153"/>
      <c r="J35" s="153"/>
      <c r="K35" s="153"/>
      <c r="L35" s="153"/>
      <c r="M35" s="153" t="str">
        <f t="shared" si="0"/>
        <v>GoldJohnson Matthey Limited</v>
      </c>
    </row>
    <row r="36" spans="1:13">
      <c r="A36" s="186" t="s">
        <v>1253</v>
      </c>
      <c r="B36" s="187" t="s">
        <v>530</v>
      </c>
      <c r="C36" s="186" t="s">
        <v>1903</v>
      </c>
      <c r="D36" s="187" t="s">
        <v>434</v>
      </c>
      <c r="E36" s="188" t="s">
        <v>1971</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1972</v>
      </c>
      <c r="F37" s="153" t="s">
        <v>54</v>
      </c>
      <c r="G37" s="156">
        <v>35</v>
      </c>
      <c r="H37" s="153"/>
      <c r="I37" s="153"/>
      <c r="J37" s="153"/>
      <c r="K37" s="153"/>
      <c r="L37" s="153"/>
      <c r="M37" s="153" t="str">
        <f t="shared" si="0"/>
        <v>GoldJSC Uralectromed</v>
      </c>
    </row>
    <row r="38" spans="1:13">
      <c r="A38" s="186" t="s">
        <v>1253</v>
      </c>
      <c r="B38" s="187" t="s">
        <v>1904</v>
      </c>
      <c r="C38" s="186" t="s">
        <v>1732</v>
      </c>
      <c r="D38" s="187" t="s">
        <v>363</v>
      </c>
      <c r="E38" s="188" t="s">
        <v>1973</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1974</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2841</v>
      </c>
      <c r="C41" s="187"/>
      <c r="D41" s="186" t="s">
        <v>370</v>
      </c>
      <c r="E41" s="188" t="s">
        <v>2261</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1975</v>
      </c>
      <c r="F42" s="153" t="s">
        <v>124</v>
      </c>
      <c r="G42" s="156">
        <v>40</v>
      </c>
      <c r="H42" s="153"/>
      <c r="I42" s="153"/>
      <c r="J42" s="153"/>
      <c r="K42" s="153"/>
      <c r="L42" s="153"/>
      <c r="M42" s="153" t="str">
        <f t="shared" si="0"/>
        <v>GoldKyrgyzaltyn JSC</v>
      </c>
    </row>
    <row r="43" spans="1:13">
      <c r="A43" s="186" t="s">
        <v>1253</v>
      </c>
      <c r="B43" s="187" t="s">
        <v>2297</v>
      </c>
      <c r="C43" s="186" t="s">
        <v>1905</v>
      </c>
      <c r="D43" s="187" t="s">
        <v>436</v>
      </c>
      <c r="E43" s="188" t="s">
        <v>1976</v>
      </c>
      <c r="F43" s="153" t="s">
        <v>195</v>
      </c>
      <c r="G43" s="156">
        <v>41</v>
      </c>
      <c r="H43" s="153"/>
      <c r="I43" s="153"/>
      <c r="J43" s="153"/>
      <c r="K43" s="153"/>
      <c r="L43" s="153"/>
      <c r="M43" s="153" t="str">
        <f t="shared" si="0"/>
        <v>GoldL' azurde Company For Jewelry</v>
      </c>
    </row>
    <row r="44" spans="1:13">
      <c r="A44" s="186" t="s">
        <v>1253</v>
      </c>
      <c r="B44" s="187" t="s">
        <v>1906</v>
      </c>
      <c r="C44" s="186" t="s">
        <v>533</v>
      </c>
      <c r="D44" s="187" t="s">
        <v>370</v>
      </c>
      <c r="E44" s="188" t="s">
        <v>1977</v>
      </c>
      <c r="F44" s="153" t="s">
        <v>238</v>
      </c>
      <c r="G44" s="156">
        <v>42</v>
      </c>
      <c r="H44" s="153"/>
      <c r="I44" s="153"/>
      <c r="J44" s="153"/>
      <c r="K44" s="153"/>
      <c r="L44" s="153"/>
      <c r="M44" s="153" t="str">
        <f t="shared" si="0"/>
        <v>GoldLS-Nikko Copper Inc</v>
      </c>
    </row>
    <row r="45" spans="1:13">
      <c r="A45" s="186" t="s">
        <v>1253</v>
      </c>
      <c r="B45" s="187" t="s">
        <v>534</v>
      </c>
      <c r="C45" s="186" t="s">
        <v>1907</v>
      </c>
      <c r="D45" s="187" t="s">
        <v>476</v>
      </c>
      <c r="E45" s="188" t="s">
        <v>1978</v>
      </c>
      <c r="F45" s="153" t="s">
        <v>237</v>
      </c>
      <c r="G45" s="156">
        <v>43</v>
      </c>
      <c r="H45" s="153"/>
      <c r="I45" s="153"/>
      <c r="J45" s="153"/>
      <c r="K45" s="153"/>
      <c r="L45" s="153"/>
      <c r="M45" s="153" t="str">
        <f t="shared" si="0"/>
        <v>GoldMaterion</v>
      </c>
    </row>
    <row r="46" spans="1:13">
      <c r="A46" s="186" t="s">
        <v>1253</v>
      </c>
      <c r="B46" s="187" t="s">
        <v>1908</v>
      </c>
      <c r="C46" s="187"/>
      <c r="D46" s="187" t="s">
        <v>363</v>
      </c>
      <c r="E46" s="188" t="s">
        <v>1979</v>
      </c>
      <c r="F46" s="153" t="s">
        <v>195</v>
      </c>
      <c r="G46" s="156">
        <v>44</v>
      </c>
      <c r="H46" s="153"/>
      <c r="I46" s="153"/>
      <c r="J46" s="153"/>
      <c r="K46" s="153"/>
      <c r="L46" s="153"/>
      <c r="M46" s="153" t="str">
        <f t="shared" si="0"/>
        <v>GoldMatsuda Sangyo Co. Ltd</v>
      </c>
    </row>
    <row r="47" spans="1:13">
      <c r="A47" s="186" t="s">
        <v>1253</v>
      </c>
      <c r="B47" s="189" t="s">
        <v>1910</v>
      </c>
      <c r="C47" s="186" t="s">
        <v>1425</v>
      </c>
      <c r="D47" s="187" t="s">
        <v>346</v>
      </c>
      <c r="E47" s="188" t="s">
        <v>1981</v>
      </c>
      <c r="F47" s="153" t="s">
        <v>54</v>
      </c>
      <c r="G47" s="156">
        <v>45</v>
      </c>
      <c r="H47" s="153"/>
      <c r="I47" s="153"/>
      <c r="J47" s="153"/>
      <c r="K47" s="153"/>
      <c r="L47" s="153"/>
      <c r="M47" s="153" t="str">
        <f t="shared" si="0"/>
        <v>GoldMetalor Technologies (Hong Kong) Ltd</v>
      </c>
    </row>
    <row r="48" spans="1:13">
      <c r="A48" s="186" t="s">
        <v>1253</v>
      </c>
      <c r="B48" s="189" t="s">
        <v>1909</v>
      </c>
      <c r="C48" s="186" t="s">
        <v>1424</v>
      </c>
      <c r="D48" s="187" t="s">
        <v>293</v>
      </c>
      <c r="E48" s="188" t="s">
        <v>1980</v>
      </c>
      <c r="F48" s="153" t="s">
        <v>29</v>
      </c>
      <c r="G48" s="156">
        <v>46</v>
      </c>
      <c r="H48" s="153"/>
      <c r="I48" s="153"/>
      <c r="J48" s="153"/>
      <c r="K48" s="153"/>
      <c r="L48" s="153"/>
      <c r="M48" s="153" t="str">
        <f t="shared" si="0"/>
        <v>GoldMetalor Technologies SA</v>
      </c>
    </row>
    <row r="49" spans="1:13">
      <c r="A49" s="186" t="s">
        <v>1253</v>
      </c>
      <c r="B49" s="189" t="s">
        <v>1911</v>
      </c>
      <c r="C49" s="186" t="s">
        <v>1426</v>
      </c>
      <c r="D49" s="187" t="s">
        <v>476</v>
      </c>
      <c r="E49" s="188" t="s">
        <v>1982</v>
      </c>
      <c r="F49" s="153" t="s">
        <v>195</v>
      </c>
      <c r="G49" s="156">
        <v>47</v>
      </c>
      <c r="H49" s="153"/>
      <c r="I49" s="153"/>
      <c r="J49" s="153"/>
      <c r="K49" s="153"/>
      <c r="L49" s="153"/>
      <c r="M49" s="153" t="str">
        <f t="shared" si="0"/>
        <v>GoldMetalor USA Refining Corporation</v>
      </c>
    </row>
    <row r="50" spans="1:13">
      <c r="A50" s="186" t="s">
        <v>1253</v>
      </c>
      <c r="B50" s="187" t="s">
        <v>1912</v>
      </c>
      <c r="C50" s="187"/>
      <c r="D50" s="187" t="s">
        <v>389</v>
      </c>
      <c r="E50" s="188" t="s">
        <v>1983</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1984</v>
      </c>
      <c r="F51" s="153" t="s">
        <v>250</v>
      </c>
      <c r="G51" s="156">
        <v>49</v>
      </c>
      <c r="H51" s="153"/>
      <c r="I51" s="153"/>
      <c r="J51" s="153"/>
      <c r="K51" s="153"/>
      <c r="L51" s="153"/>
      <c r="M51" s="153" t="str">
        <f t="shared" si="0"/>
        <v>GoldMitsubishi Materials Corporation</v>
      </c>
    </row>
    <row r="52" spans="1:13">
      <c r="A52" s="186" t="s">
        <v>1253</v>
      </c>
      <c r="B52" s="187" t="s">
        <v>1913</v>
      </c>
      <c r="C52" s="186" t="s">
        <v>983</v>
      </c>
      <c r="D52" s="187" t="s">
        <v>363</v>
      </c>
      <c r="E52" s="188" t="s">
        <v>1985</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1986</v>
      </c>
      <c r="F53" s="153" t="s">
        <v>173</v>
      </c>
      <c r="G53" s="156">
        <v>51</v>
      </c>
      <c r="H53" s="153"/>
      <c r="I53" s="153"/>
      <c r="J53" s="153"/>
      <c r="K53" s="153"/>
      <c r="L53" s="153"/>
      <c r="M53" s="153" t="str">
        <f t="shared" si="0"/>
        <v>GoldMoscow Special Alloys Processing Plant</v>
      </c>
    </row>
    <row r="54" spans="1:13">
      <c r="A54" s="186" t="s">
        <v>1253</v>
      </c>
      <c r="B54" s="187" t="s">
        <v>1942</v>
      </c>
      <c r="C54" s="187"/>
      <c r="D54" s="187" t="s">
        <v>468</v>
      </c>
      <c r="E54" s="188" t="s">
        <v>2015</v>
      </c>
      <c r="F54" s="153" t="s">
        <v>80</v>
      </c>
      <c r="G54" s="156">
        <v>52</v>
      </c>
      <c r="H54" s="153"/>
      <c r="I54" s="153"/>
      <c r="J54" s="153"/>
      <c r="K54" s="153"/>
      <c r="L54" s="153"/>
      <c r="M54" s="153" t="str">
        <f t="shared" si="0"/>
        <v>GoldNadir Metal Rafineri San. Ve Tic. A.Ş.</v>
      </c>
    </row>
    <row r="55" spans="1:13">
      <c r="A55" s="186" t="s">
        <v>1253</v>
      </c>
      <c r="B55" s="187" t="s">
        <v>1914</v>
      </c>
      <c r="C55" s="186" t="s">
        <v>1420</v>
      </c>
      <c r="D55" s="187" t="s">
        <v>477</v>
      </c>
      <c r="E55" s="188" t="s">
        <v>1987</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2199</v>
      </c>
      <c r="D57" s="187" t="s">
        <v>476</v>
      </c>
      <c r="E57" s="188" t="s">
        <v>1988</v>
      </c>
      <c r="F57" s="153" t="s">
        <v>195</v>
      </c>
      <c r="G57" s="156">
        <v>55</v>
      </c>
      <c r="H57" s="153"/>
      <c r="I57" s="153"/>
      <c r="J57" s="153"/>
      <c r="K57" s="153"/>
      <c r="L57" s="153"/>
      <c r="M57" s="153" t="str">
        <f t="shared" si="0"/>
        <v>GoldOhio Precious Metals LLC.</v>
      </c>
    </row>
    <row r="58" spans="1:13">
      <c r="A58" s="186" t="s">
        <v>1253</v>
      </c>
      <c r="B58" s="187" t="s">
        <v>1915</v>
      </c>
      <c r="C58" s="187"/>
      <c r="D58" s="187" t="s">
        <v>434</v>
      </c>
      <c r="E58" s="188" t="s">
        <v>1989</v>
      </c>
      <c r="F58" s="153" t="s">
        <v>231</v>
      </c>
      <c r="G58" s="156">
        <v>56</v>
      </c>
      <c r="H58" s="153"/>
      <c r="I58" s="153"/>
      <c r="J58" s="153"/>
      <c r="K58" s="153"/>
      <c r="L58" s="153"/>
      <c r="M58" s="153" t="str">
        <f t="shared" si="0"/>
        <v>GoldOJSC “The Gulidov Krasnoyarsk Non-Ferrous Metals Plant” (OJSC Krastvetmet)</v>
      </c>
    </row>
    <row r="59" spans="1:13">
      <c r="A59" s="186" t="s">
        <v>1253</v>
      </c>
      <c r="B59" s="187" t="s">
        <v>1938</v>
      </c>
      <c r="C59" s="187"/>
      <c r="D59" s="187" t="s">
        <v>434</v>
      </c>
      <c r="E59" s="188" t="s">
        <v>2012</v>
      </c>
      <c r="F59" s="153" t="s">
        <v>124</v>
      </c>
      <c r="G59" s="156">
        <v>57</v>
      </c>
      <c r="H59" s="153"/>
      <c r="I59" s="153"/>
      <c r="J59" s="153"/>
      <c r="K59" s="153"/>
      <c r="L59" s="153"/>
      <c r="M59" s="153" t="str">
        <f t="shared" si="0"/>
        <v>GoldOJSC Kolyma Refinery</v>
      </c>
    </row>
    <row r="60" spans="1:13">
      <c r="A60" s="186" t="s">
        <v>1253</v>
      </c>
      <c r="B60" s="187" t="s">
        <v>537</v>
      </c>
      <c r="C60" s="186" t="s">
        <v>1916</v>
      </c>
      <c r="D60" s="187" t="s">
        <v>293</v>
      </c>
      <c r="E60" s="188" t="s">
        <v>1990</v>
      </c>
      <c r="F60" s="153" t="s">
        <v>124</v>
      </c>
      <c r="G60" s="156">
        <v>58</v>
      </c>
      <c r="H60" s="153"/>
      <c r="I60" s="153"/>
      <c r="J60" s="153"/>
      <c r="K60" s="153"/>
      <c r="L60" s="153"/>
      <c r="M60" s="153" t="str">
        <f t="shared" si="0"/>
        <v>GoldPAMP SA</v>
      </c>
    </row>
    <row r="61" spans="1:13">
      <c r="A61" s="186" t="s">
        <v>1253</v>
      </c>
      <c r="B61" s="190" t="s">
        <v>2212</v>
      </c>
      <c r="C61" s="187"/>
      <c r="D61" s="186" t="s">
        <v>363</v>
      </c>
      <c r="E61" s="188" t="s">
        <v>2213</v>
      </c>
      <c r="F61" s="153" t="s">
        <v>56</v>
      </c>
      <c r="G61" s="156">
        <v>59</v>
      </c>
      <c r="H61" s="153"/>
      <c r="I61" s="153"/>
      <c r="J61" s="153"/>
      <c r="K61" s="153"/>
      <c r="L61" s="153"/>
      <c r="M61" s="153" t="str">
        <f t="shared" si="0"/>
        <v>GoldPan Pacific Copper Co. LTD</v>
      </c>
    </row>
    <row r="62" spans="1:13">
      <c r="A62" s="186" t="s">
        <v>1253</v>
      </c>
      <c r="B62" s="187" t="s">
        <v>539</v>
      </c>
      <c r="C62" s="186" t="s">
        <v>1918</v>
      </c>
      <c r="D62" s="187" t="s">
        <v>434</v>
      </c>
      <c r="E62" s="188" t="s">
        <v>1992</v>
      </c>
      <c r="F62" s="153" t="s">
        <v>124</v>
      </c>
      <c r="G62" s="156">
        <v>60</v>
      </c>
      <c r="H62" s="153"/>
      <c r="I62" s="153"/>
      <c r="J62" s="153"/>
      <c r="K62" s="153"/>
      <c r="L62" s="153"/>
      <c r="M62" s="153" t="str">
        <f t="shared" si="0"/>
        <v>GoldPrioksky Plant of Non-Ferrous Metals</v>
      </c>
    </row>
    <row r="63" spans="1:13">
      <c r="A63" s="186" t="s">
        <v>1253</v>
      </c>
      <c r="B63" s="187" t="s">
        <v>1919</v>
      </c>
      <c r="C63" s="187"/>
      <c r="D63" s="187" t="s">
        <v>352</v>
      </c>
      <c r="E63" s="188" t="s">
        <v>1993</v>
      </c>
      <c r="F63" s="153" t="s">
        <v>45</v>
      </c>
      <c r="G63" s="156">
        <v>61</v>
      </c>
      <c r="H63" s="153"/>
      <c r="I63" s="153"/>
      <c r="J63" s="153"/>
      <c r="K63" s="153"/>
      <c r="L63" s="153"/>
      <c r="M63" s="153" t="str">
        <f t="shared" si="0"/>
        <v>GoldPT Aneka Tambang (Persero) Tbk</v>
      </c>
    </row>
    <row r="64" spans="1:13">
      <c r="A64" s="186" t="s">
        <v>1253</v>
      </c>
      <c r="B64" s="187" t="s">
        <v>1939</v>
      </c>
      <c r="C64" s="186" t="s">
        <v>1940</v>
      </c>
      <c r="D64" s="187" t="s">
        <v>293</v>
      </c>
      <c r="E64" s="188" t="s">
        <v>2013</v>
      </c>
      <c r="F64" s="153" t="s">
        <v>33</v>
      </c>
      <c r="G64" s="156">
        <v>62</v>
      </c>
      <c r="H64" s="153"/>
      <c r="I64" s="153"/>
      <c r="J64" s="153"/>
      <c r="K64" s="153"/>
      <c r="L64" s="153"/>
      <c r="M64" s="153" t="str">
        <f t="shared" si="0"/>
        <v>GoldPX Précinox SA</v>
      </c>
    </row>
    <row r="65" spans="1:13">
      <c r="A65" s="186" t="s">
        <v>1253</v>
      </c>
      <c r="B65" s="187" t="s">
        <v>1920</v>
      </c>
      <c r="C65" s="186" t="s">
        <v>1921</v>
      </c>
      <c r="D65" s="187" t="s">
        <v>489</v>
      </c>
      <c r="E65" s="188" t="s">
        <v>1994</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1995</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2256</v>
      </c>
      <c r="C68" s="187"/>
      <c r="D68" s="186" t="s">
        <v>370</v>
      </c>
      <c r="E68" s="188" t="s">
        <v>2262</v>
      </c>
      <c r="F68" s="153" t="s">
        <v>56</v>
      </c>
      <c r="G68" s="156">
        <v>66</v>
      </c>
      <c r="H68" s="153"/>
      <c r="I68" s="153"/>
      <c r="J68" s="153"/>
      <c r="K68" s="153"/>
      <c r="L68" s="153"/>
      <c r="M68" s="153" t="str">
        <f t="shared" ref="M68:M131" si="1">A68&amp;B68</f>
        <v>GoldSAMWON METALS Corp.</v>
      </c>
    </row>
    <row r="69" spans="1:13">
      <c r="A69" s="186" t="s">
        <v>1253</v>
      </c>
      <c r="B69" s="187" t="s">
        <v>542</v>
      </c>
      <c r="C69" s="186" t="s">
        <v>1922</v>
      </c>
      <c r="D69" s="187" t="s">
        <v>412</v>
      </c>
      <c r="E69" s="188" t="s">
        <v>1996</v>
      </c>
      <c r="F69" s="153" t="s">
        <v>195</v>
      </c>
      <c r="G69" s="156">
        <v>67</v>
      </c>
      <c r="H69" s="153"/>
      <c r="I69" s="153"/>
      <c r="J69" s="153"/>
      <c r="K69" s="153"/>
      <c r="L69" s="153"/>
      <c r="M69" s="153" t="str">
        <f t="shared" si="1"/>
        <v>GoldSchone Edelmetaal</v>
      </c>
    </row>
    <row r="70" spans="1:13">
      <c r="A70" s="186" t="s">
        <v>1253</v>
      </c>
      <c r="B70" s="186" t="s">
        <v>543</v>
      </c>
      <c r="C70" s="186" t="s">
        <v>2210</v>
      </c>
      <c r="D70" s="187" t="s">
        <v>319</v>
      </c>
      <c r="E70" s="188" t="s">
        <v>1997</v>
      </c>
      <c r="F70" s="153" t="s">
        <v>54</v>
      </c>
      <c r="G70" s="156">
        <v>68</v>
      </c>
      <c r="H70" s="153"/>
      <c r="I70" s="153"/>
      <c r="J70" s="153"/>
      <c r="K70" s="153"/>
      <c r="L70" s="153"/>
      <c r="M70" s="153" t="str">
        <f t="shared" si="1"/>
        <v>GoldSEMPSA Joyeria Plateria SA</v>
      </c>
    </row>
    <row r="71" spans="1:13">
      <c r="A71" s="186" t="s">
        <v>1253</v>
      </c>
      <c r="B71" s="186" t="s">
        <v>2223</v>
      </c>
      <c r="C71" s="186" t="s">
        <v>2206</v>
      </c>
      <c r="D71" s="187" t="s">
        <v>295</v>
      </c>
      <c r="E71" s="188" t="s">
        <v>1999</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1923</v>
      </c>
      <c r="D72" s="187" t="s">
        <v>434</v>
      </c>
      <c r="E72" s="188" t="s">
        <v>2000</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1924</v>
      </c>
      <c r="D73" s="187" t="s">
        <v>470</v>
      </c>
      <c r="E73" s="188" t="s">
        <v>2001</v>
      </c>
      <c r="F73" s="153" t="s">
        <v>124</v>
      </c>
      <c r="G73" s="156">
        <v>71</v>
      </c>
      <c r="H73" s="153"/>
      <c r="I73" s="153"/>
      <c r="J73" s="153"/>
      <c r="K73" s="153"/>
      <c r="L73" s="153"/>
      <c r="M73" s="153" t="str">
        <f t="shared" si="1"/>
        <v>GoldSolar Applied Materials Technology Corp.</v>
      </c>
    </row>
    <row r="74" spans="1:13">
      <c r="A74" s="186" t="s">
        <v>1253</v>
      </c>
      <c r="B74" s="186" t="s">
        <v>2221</v>
      </c>
      <c r="C74" s="186" t="s">
        <v>1925</v>
      </c>
      <c r="D74" s="187" t="s">
        <v>363</v>
      </c>
      <c r="E74" s="188" t="s">
        <v>2002</v>
      </c>
      <c r="F74" s="153" t="s">
        <v>124</v>
      </c>
      <c r="G74" s="156">
        <v>72</v>
      </c>
      <c r="H74" s="153"/>
      <c r="I74" s="153"/>
      <c r="J74" s="153"/>
      <c r="K74" s="153"/>
      <c r="L74" s="153"/>
      <c r="M74" s="153" t="str">
        <f t="shared" si="1"/>
        <v>GoldSumitomo Metal Mining Co. Ltd.</v>
      </c>
    </row>
    <row r="75" spans="1:13">
      <c r="A75" s="186" t="s">
        <v>1253</v>
      </c>
      <c r="B75" s="190" t="s">
        <v>2204</v>
      </c>
      <c r="C75" s="187"/>
      <c r="D75" s="186" t="s">
        <v>295</v>
      </c>
      <c r="E75" s="188" t="s">
        <v>2205</v>
      </c>
      <c r="F75" s="153" t="s">
        <v>124</v>
      </c>
      <c r="G75" s="156">
        <v>73</v>
      </c>
      <c r="H75" s="153"/>
      <c r="I75" s="153"/>
      <c r="J75" s="153"/>
      <c r="K75" s="153"/>
      <c r="L75" s="153"/>
      <c r="M75" s="153" t="str">
        <f t="shared" si="1"/>
        <v>GoldSuzhou Xingrui Noble</v>
      </c>
    </row>
    <row r="76" spans="1:13">
      <c r="A76" s="186" t="s">
        <v>1253</v>
      </c>
      <c r="B76" s="187" t="s">
        <v>1926</v>
      </c>
      <c r="C76" s="186" t="s">
        <v>1927</v>
      </c>
      <c r="D76" s="187" t="s">
        <v>363</v>
      </c>
      <c r="E76" s="188" t="s">
        <v>2003</v>
      </c>
      <c r="F76" s="153" t="s">
        <v>124</v>
      </c>
      <c r="G76" s="156">
        <v>74</v>
      </c>
      <c r="H76" s="153"/>
      <c r="I76" s="153"/>
      <c r="J76" s="153"/>
      <c r="K76" s="153"/>
      <c r="L76" s="153"/>
      <c r="M76" s="153" t="str">
        <f t="shared" si="1"/>
        <v>GoldTanaka Kikinzoku Kogyo K.K.</v>
      </c>
    </row>
    <row r="77" spans="1:13">
      <c r="A77" s="186" t="s">
        <v>1253</v>
      </c>
      <c r="B77" s="187" t="s">
        <v>2298</v>
      </c>
      <c r="C77" s="186" t="s">
        <v>1928</v>
      </c>
      <c r="D77" s="187" t="s">
        <v>295</v>
      </c>
      <c r="E77" s="188" t="s">
        <v>2004</v>
      </c>
      <c r="F77" s="153" t="s">
        <v>237</v>
      </c>
      <c r="G77" s="156">
        <v>75</v>
      </c>
      <c r="H77" s="153"/>
      <c r="I77" s="153"/>
      <c r="J77" s="153"/>
      <c r="K77" s="153"/>
      <c r="L77" s="153"/>
      <c r="M77" s="153" t="str">
        <f t="shared" si="1"/>
        <v>GoldThe Great Wall Gold and Silver Refinery of China</v>
      </c>
    </row>
    <row r="78" spans="1:13">
      <c r="A78" s="186" t="s">
        <v>1253</v>
      </c>
      <c r="B78" s="186" t="s">
        <v>2222</v>
      </c>
      <c r="C78" s="186" t="s">
        <v>2322</v>
      </c>
      <c r="D78" s="187" t="s">
        <v>295</v>
      </c>
      <c r="E78" s="188" t="s">
        <v>1998</v>
      </c>
      <c r="F78" s="153" t="s">
        <v>237</v>
      </c>
      <c r="G78" s="156">
        <v>76</v>
      </c>
      <c r="H78" s="153"/>
      <c r="I78" s="153"/>
      <c r="J78" s="153"/>
      <c r="K78" s="153"/>
      <c r="L78" s="153"/>
      <c r="M78" s="153" t="str">
        <f t="shared" si="1"/>
        <v>GoldThe Refinery of Shandong Gold Mining Co. Ltd</v>
      </c>
    </row>
    <row r="79" spans="1:13">
      <c r="A79" s="186" t="s">
        <v>1253</v>
      </c>
      <c r="B79" s="186" t="s">
        <v>2220</v>
      </c>
      <c r="C79" s="186" t="s">
        <v>1929</v>
      </c>
      <c r="D79" s="187" t="s">
        <v>363</v>
      </c>
      <c r="E79" s="188" t="s">
        <v>2005</v>
      </c>
      <c r="F79" s="153" t="s">
        <v>124</v>
      </c>
      <c r="G79" s="156">
        <v>77</v>
      </c>
      <c r="H79" s="153"/>
      <c r="I79" s="153"/>
      <c r="J79" s="153"/>
      <c r="K79" s="153"/>
      <c r="L79" s="153"/>
      <c r="M79" s="153" t="str">
        <f t="shared" si="1"/>
        <v>GoldTokuriki Honten Co. Ltd</v>
      </c>
    </row>
    <row r="80" spans="1:13">
      <c r="A80" s="186" t="s">
        <v>1253</v>
      </c>
      <c r="B80" s="190" t="s">
        <v>2218</v>
      </c>
      <c r="C80" s="187"/>
      <c r="D80" s="186" t="s">
        <v>370</v>
      </c>
      <c r="E80" s="188" t="s">
        <v>2219</v>
      </c>
      <c r="F80" s="153" t="s">
        <v>124</v>
      </c>
      <c r="G80" s="156">
        <v>78</v>
      </c>
      <c r="H80" s="153"/>
      <c r="I80" s="153"/>
      <c r="J80" s="153"/>
      <c r="K80" s="153"/>
      <c r="L80" s="153"/>
      <c r="M80" s="153" t="str">
        <f t="shared" si="1"/>
        <v>GoldTorecom</v>
      </c>
    </row>
    <row r="81" spans="1:13">
      <c r="A81" s="186" t="s">
        <v>1253</v>
      </c>
      <c r="B81" s="189" t="s">
        <v>1930</v>
      </c>
      <c r="C81" s="186" t="s">
        <v>2211</v>
      </c>
      <c r="D81" s="187" t="s">
        <v>284</v>
      </c>
      <c r="E81" s="188" t="s">
        <v>2006</v>
      </c>
      <c r="F81" s="155" t="s">
        <v>56</v>
      </c>
      <c r="G81" s="156">
        <v>79</v>
      </c>
      <c r="H81" s="153"/>
      <c r="I81" s="153"/>
      <c r="J81" s="153"/>
      <c r="K81" s="153"/>
      <c r="L81" s="153"/>
      <c r="M81" s="153" t="str">
        <f t="shared" si="1"/>
        <v>GoldUmicore Brasil Ltda</v>
      </c>
    </row>
    <row r="82" spans="1:13">
      <c r="A82" s="186" t="s">
        <v>1253</v>
      </c>
      <c r="B82" s="189" t="s">
        <v>1931</v>
      </c>
      <c r="C82" s="186" t="s">
        <v>1427</v>
      </c>
      <c r="D82" s="187" t="s">
        <v>272</v>
      </c>
      <c r="E82" s="188" t="s">
        <v>2007</v>
      </c>
      <c r="F82" s="155" t="s">
        <v>124</v>
      </c>
      <c r="G82" s="156">
        <v>80</v>
      </c>
      <c r="H82" s="153"/>
      <c r="I82" s="153"/>
      <c r="J82" s="153"/>
      <c r="K82" s="153"/>
      <c r="L82" s="153"/>
      <c r="M82" s="153" t="str">
        <f t="shared" si="1"/>
        <v>GoldUmicore SA Business Unit Precious Metals Refining</v>
      </c>
    </row>
    <row r="83" spans="1:13">
      <c r="A83" s="186" t="s">
        <v>1253</v>
      </c>
      <c r="B83" s="190" t="s">
        <v>2871</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1932</v>
      </c>
      <c r="C84" s="186" t="s">
        <v>1933</v>
      </c>
      <c r="D84" s="187" t="s">
        <v>293</v>
      </c>
      <c r="E84" s="188" t="s">
        <v>2008</v>
      </c>
      <c r="F84" s="155" t="s">
        <v>131</v>
      </c>
      <c r="G84" s="156">
        <v>82</v>
      </c>
      <c r="H84" s="153"/>
      <c r="I84" s="153"/>
      <c r="J84" s="153"/>
      <c r="K84" s="153"/>
      <c r="L84" s="153"/>
      <c r="M84" s="153" t="str">
        <f t="shared" si="1"/>
        <v>GoldValcambi SA</v>
      </c>
    </row>
    <row r="85" spans="1:13">
      <c r="A85" s="186" t="s">
        <v>1253</v>
      </c>
      <c r="B85" s="187" t="s">
        <v>1251</v>
      </c>
      <c r="C85" s="186" t="s">
        <v>1917</v>
      </c>
      <c r="D85" s="187" t="s">
        <v>268</v>
      </c>
      <c r="E85" s="188" t="s">
        <v>1991</v>
      </c>
      <c r="F85" s="155" t="s">
        <v>131</v>
      </c>
      <c r="G85" s="156">
        <v>83</v>
      </c>
      <c r="H85" s="153"/>
      <c r="I85" s="153"/>
      <c r="J85" s="153"/>
      <c r="K85" s="153"/>
      <c r="L85" s="153"/>
      <c r="M85" s="153" t="str">
        <f t="shared" si="1"/>
        <v>GoldWestern Australian Mint trading as The Perth Mint</v>
      </c>
    </row>
    <row r="86" spans="1:13">
      <c r="A86" s="186" t="s">
        <v>1253</v>
      </c>
      <c r="B86" s="187" t="s">
        <v>1934</v>
      </c>
      <c r="C86" s="186" t="s">
        <v>1935</v>
      </c>
      <c r="D86" s="187" t="s">
        <v>291</v>
      </c>
      <c r="E86" s="188" t="s">
        <v>2009</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2209</v>
      </c>
      <c r="C88" s="186" t="s">
        <v>2207</v>
      </c>
      <c r="D88" s="187" t="s">
        <v>295</v>
      </c>
      <c r="E88" s="188" t="s">
        <v>2010</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1937</v>
      </c>
      <c r="D89" s="187" t="s">
        <v>295</v>
      </c>
      <c r="E89" s="188" t="s">
        <v>2011</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2320</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2063</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2064</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2065</v>
      </c>
      <c r="F93" s="153" t="s">
        <v>113</v>
      </c>
      <c r="G93" s="156">
        <v>5</v>
      </c>
      <c r="H93" s="153"/>
      <c r="I93" s="153"/>
      <c r="J93" s="153"/>
      <c r="K93" s="153"/>
      <c r="L93" s="153"/>
      <c r="M93" s="153" t="str">
        <f t="shared" si="1"/>
        <v>TantalumF&amp;X</v>
      </c>
    </row>
    <row r="94" spans="1:13">
      <c r="A94" s="186" t="s">
        <v>1255</v>
      </c>
      <c r="B94" s="186" t="s">
        <v>508</v>
      </c>
      <c r="C94" s="187"/>
      <c r="D94" s="187" t="s">
        <v>476</v>
      </c>
      <c r="E94" s="188" t="s">
        <v>2066</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2067</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2068</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2216</v>
      </c>
      <c r="C98" s="187"/>
      <c r="D98" s="187" t="s">
        <v>295</v>
      </c>
      <c r="E98" s="188" t="s">
        <v>2321</v>
      </c>
      <c r="F98" s="153" t="s">
        <v>44</v>
      </c>
      <c r="G98" s="156">
        <v>10</v>
      </c>
      <c r="H98" s="153"/>
      <c r="I98" s="153"/>
      <c r="J98" s="153"/>
      <c r="K98" s="153"/>
      <c r="L98" s="153"/>
      <c r="M98" s="153" t="str">
        <f t="shared" si="1"/>
        <v>TantalumJiuJiang JinXin Nonferrous Metals Co. Ltd.</v>
      </c>
    </row>
    <row r="99" spans="1:13">
      <c r="A99" s="186" t="s">
        <v>1255</v>
      </c>
      <c r="B99" s="186" t="s">
        <v>2217</v>
      </c>
      <c r="C99" s="186" t="s">
        <v>2455</v>
      </c>
      <c r="D99" s="187" t="s">
        <v>295</v>
      </c>
      <c r="E99" s="188" t="s">
        <v>2069</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2072</v>
      </c>
      <c r="F100" s="153" t="s">
        <v>56</v>
      </c>
      <c r="G100" s="156">
        <v>12</v>
      </c>
      <c r="H100" s="153"/>
      <c r="I100" s="153"/>
      <c r="J100" s="153"/>
      <c r="K100" s="153"/>
      <c r="L100" s="153"/>
      <c r="M100" s="153" t="str">
        <f t="shared" si="1"/>
        <v>TantalumKemet Blue Powder</v>
      </c>
    </row>
    <row r="101" spans="1:13">
      <c r="A101" s="186" t="s">
        <v>1255</v>
      </c>
      <c r="B101" s="186" t="s">
        <v>2865</v>
      </c>
      <c r="C101" s="187"/>
      <c r="D101" s="191" t="s">
        <v>295</v>
      </c>
      <c r="E101" s="191" t="s">
        <v>2866</v>
      </c>
      <c r="F101" s="153" t="s">
        <v>56</v>
      </c>
      <c r="G101" s="156">
        <v>13</v>
      </c>
      <c r="H101" s="153"/>
      <c r="I101" s="153"/>
      <c r="J101" s="153"/>
      <c r="K101" s="153"/>
      <c r="L101" s="153"/>
      <c r="M101" s="153" t="str">
        <f t="shared" si="1"/>
        <v>TantalumKing-Tan Tantalum Industry Ltd</v>
      </c>
    </row>
    <row r="102" spans="1:13">
      <c r="A102" s="186" t="s">
        <v>1255</v>
      </c>
      <c r="B102" s="186" t="s">
        <v>2855</v>
      </c>
      <c r="C102" s="187"/>
      <c r="D102" s="187" t="s">
        <v>284</v>
      </c>
      <c r="E102" s="188" t="s">
        <v>2856</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2070</v>
      </c>
      <c r="F103" s="153" t="s">
        <v>56</v>
      </c>
      <c r="G103" s="156">
        <v>15</v>
      </c>
      <c r="H103" s="153"/>
      <c r="I103" s="153"/>
      <c r="J103" s="153"/>
      <c r="K103" s="153"/>
      <c r="L103" s="153"/>
      <c r="M103" s="153" t="str">
        <f t="shared" si="1"/>
        <v>TantalumMitsui Mining &amp; Smelting</v>
      </c>
    </row>
    <row r="104" spans="1:13">
      <c r="A104" s="186" t="s">
        <v>1255</v>
      </c>
      <c r="B104" s="186" t="s">
        <v>2863</v>
      </c>
      <c r="C104" s="187"/>
      <c r="D104" s="191" t="s">
        <v>320</v>
      </c>
      <c r="E104" s="191" t="s">
        <v>2864</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2071</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2073</v>
      </c>
      <c r="F106" s="153" t="s">
        <v>45</v>
      </c>
      <c r="G106" s="156">
        <v>18</v>
      </c>
      <c r="H106" s="153"/>
      <c r="I106" s="153"/>
      <c r="J106" s="153"/>
      <c r="K106" s="153"/>
      <c r="L106" s="153"/>
      <c r="M106" s="153" t="str">
        <f t="shared" si="1"/>
        <v>TantalumPlansee</v>
      </c>
    </row>
    <row r="107" spans="1:13">
      <c r="A107" s="186" t="s">
        <v>1255</v>
      </c>
      <c r="B107" s="186" t="s">
        <v>2857</v>
      </c>
      <c r="C107" s="187"/>
      <c r="D107" s="187" t="s">
        <v>476</v>
      </c>
      <c r="E107" s="188" t="s">
        <v>2858</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2074</v>
      </c>
      <c r="F109" s="153" t="s">
        <v>195</v>
      </c>
      <c r="G109" s="156">
        <v>21</v>
      </c>
      <c r="H109" s="153"/>
      <c r="I109" s="153"/>
      <c r="J109" s="153"/>
      <c r="K109" s="153"/>
      <c r="L109" s="153"/>
      <c r="M109" s="153" t="str">
        <f t="shared" si="1"/>
        <v>TantalumSolikamsk Metal Works</v>
      </c>
    </row>
    <row r="110" spans="1:13">
      <c r="A110" s="186" t="s">
        <v>1255</v>
      </c>
      <c r="B110" s="186" t="s">
        <v>2859</v>
      </c>
      <c r="C110" s="187"/>
      <c r="D110" s="187" t="s">
        <v>363</v>
      </c>
      <c r="E110" s="188" t="s">
        <v>2860</v>
      </c>
      <c r="F110" s="153" t="s">
        <v>44</v>
      </c>
      <c r="G110" s="156">
        <v>22</v>
      </c>
      <c r="H110" s="153"/>
      <c r="I110" s="153"/>
      <c r="J110" s="153"/>
      <c r="K110" s="153"/>
      <c r="L110" s="153"/>
      <c r="M110" s="153" t="str">
        <f t="shared" si="1"/>
        <v>TantalumTaki Chemicals</v>
      </c>
    </row>
    <row r="111" spans="1:13">
      <c r="A111" s="186" t="s">
        <v>1255</v>
      </c>
      <c r="B111" s="186" t="s">
        <v>2861</v>
      </c>
      <c r="C111" s="187"/>
      <c r="D111" s="187" t="s">
        <v>489</v>
      </c>
      <c r="E111" s="188" t="s">
        <v>2862</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2075</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2076</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2016</v>
      </c>
      <c r="F116" s="153" t="s">
        <v>113</v>
      </c>
      <c r="G116" s="156">
        <v>28</v>
      </c>
      <c r="H116" s="153"/>
      <c r="I116" s="153"/>
      <c r="J116" s="153"/>
      <c r="K116" s="153"/>
      <c r="L116" s="153"/>
      <c r="M116" s="153" t="str">
        <f t="shared" si="1"/>
        <v>TinCookson</v>
      </c>
    </row>
    <row r="117" spans="1:13">
      <c r="A117" s="186" t="s">
        <v>1254</v>
      </c>
      <c r="B117" s="186" t="s">
        <v>2266</v>
      </c>
      <c r="C117" s="186"/>
      <c r="D117" s="186" t="s">
        <v>284</v>
      </c>
      <c r="E117" s="188" t="s">
        <v>2875</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2017</v>
      </c>
      <c r="F118" s="153" t="s">
        <v>113</v>
      </c>
      <c r="G118" s="156">
        <v>30</v>
      </c>
      <c r="H118" s="153"/>
      <c r="I118" s="153"/>
      <c r="J118" s="153"/>
      <c r="K118" s="153"/>
      <c r="L118" s="153"/>
      <c r="M118" s="153" t="str">
        <f t="shared" si="1"/>
        <v>TinCV Duta Putra Bangka</v>
      </c>
    </row>
    <row r="119" spans="1:13">
      <c r="A119" s="186" t="s">
        <v>1254</v>
      </c>
      <c r="B119" s="186" t="s">
        <v>2247</v>
      </c>
      <c r="C119" s="186"/>
      <c r="D119" s="186" t="s">
        <v>352</v>
      </c>
      <c r="E119" s="188" t="s">
        <v>2240</v>
      </c>
      <c r="F119" s="153" t="s">
        <v>113</v>
      </c>
      <c r="G119" s="156">
        <v>31</v>
      </c>
      <c r="H119" s="153"/>
      <c r="I119" s="153"/>
      <c r="J119" s="153"/>
      <c r="K119" s="153"/>
      <c r="L119" s="153"/>
      <c r="M119" s="153" t="str">
        <f t="shared" si="1"/>
        <v>TinCV Gita Pesona</v>
      </c>
    </row>
    <row r="120" spans="1:13">
      <c r="A120" s="186" t="s">
        <v>1254</v>
      </c>
      <c r="B120" s="186" t="s">
        <v>516</v>
      </c>
      <c r="C120" s="186" t="s">
        <v>2225</v>
      </c>
      <c r="D120" s="187" t="s">
        <v>352</v>
      </c>
      <c r="E120" s="188" t="s">
        <v>2018</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2019</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2020</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2021</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2022</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2023</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2024</v>
      </c>
      <c r="F126" s="153" t="s">
        <v>113</v>
      </c>
      <c r="G126" s="156">
        <v>38</v>
      </c>
      <c r="H126" s="153"/>
      <c r="I126" s="153"/>
      <c r="J126" s="153"/>
      <c r="K126" s="153"/>
      <c r="L126" s="153"/>
      <c r="M126" s="153" t="str">
        <f t="shared" si="1"/>
        <v>TinEM Vinto</v>
      </c>
    </row>
    <row r="127" spans="1:13">
      <c r="A127" s="186" t="s">
        <v>1254</v>
      </c>
      <c r="B127" s="186" t="s">
        <v>2842</v>
      </c>
      <c r="C127" s="186"/>
      <c r="D127" s="186" t="s">
        <v>425</v>
      </c>
      <c r="E127" s="188" t="s">
        <v>2843</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2026</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2233</v>
      </c>
      <c r="D129" s="187" t="s">
        <v>295</v>
      </c>
      <c r="E129" s="188" t="s">
        <v>2025</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2027</v>
      </c>
      <c r="F130" s="153" t="s">
        <v>113</v>
      </c>
      <c r="G130" s="156">
        <v>42</v>
      </c>
      <c r="H130" s="153"/>
      <c r="I130" s="153"/>
      <c r="J130" s="153"/>
      <c r="K130" s="153"/>
      <c r="L130" s="153"/>
      <c r="M130" s="153" t="str">
        <f t="shared" si="1"/>
        <v>TinGold Bell Group</v>
      </c>
    </row>
    <row r="131" spans="1:13">
      <c r="A131" s="186" t="s">
        <v>1254</v>
      </c>
      <c r="B131" s="186" t="s">
        <v>2459</v>
      </c>
      <c r="C131" s="186"/>
      <c r="D131" s="186" t="s">
        <v>295</v>
      </c>
      <c r="E131" s="188" t="s">
        <v>2460</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2028</v>
      </c>
      <c r="F132" s="153" t="s">
        <v>113</v>
      </c>
      <c r="G132" s="156">
        <v>44</v>
      </c>
      <c r="H132" s="153"/>
      <c r="I132" s="153"/>
      <c r="J132" s="153"/>
      <c r="K132" s="153"/>
      <c r="L132" s="153"/>
      <c r="M132" s="153" t="str">
        <f t="shared" ref="M132:M200" si="2">A132&amp;B132</f>
        <v>TinJiangxi Nanshan</v>
      </c>
    </row>
    <row r="133" spans="1:13">
      <c r="A133" s="186" t="s">
        <v>1254</v>
      </c>
      <c r="B133" s="186" t="s">
        <v>2461</v>
      </c>
      <c r="C133" s="186"/>
      <c r="D133" s="186" t="s">
        <v>295</v>
      </c>
      <c r="E133" s="188" t="s">
        <v>2462</v>
      </c>
      <c r="F133" s="153" t="s">
        <v>113</v>
      </c>
      <c r="G133" s="156">
        <v>45</v>
      </c>
      <c r="H133" s="153"/>
      <c r="I133" s="153"/>
      <c r="J133" s="153"/>
      <c r="K133" s="153"/>
      <c r="L133" s="153"/>
      <c r="M133" s="153" t="str">
        <f t="shared" si="2"/>
        <v>TinKai Unita Trade Limited Liability Company</v>
      </c>
    </row>
    <row r="134" spans="1:13">
      <c r="A134" s="186" t="s">
        <v>1254</v>
      </c>
      <c r="B134" s="186" t="s">
        <v>2237</v>
      </c>
      <c r="C134" s="186"/>
      <c r="D134" s="186" t="s">
        <v>295</v>
      </c>
      <c r="E134" s="188" t="s">
        <v>2238</v>
      </c>
      <c r="F134" s="153" t="s">
        <v>221</v>
      </c>
      <c r="G134" s="156">
        <v>46</v>
      </c>
      <c r="H134" s="153"/>
      <c r="I134" s="153"/>
      <c r="J134" s="153"/>
      <c r="K134" s="153"/>
      <c r="L134" s="153"/>
      <c r="M134" s="153" t="str">
        <f t="shared" si="2"/>
        <v>TinLinwu Xianggui Smelter Co</v>
      </c>
    </row>
    <row r="135" spans="1:13">
      <c r="A135" s="186" t="s">
        <v>1254</v>
      </c>
      <c r="B135" s="186" t="s">
        <v>967</v>
      </c>
      <c r="C135" s="186" t="s">
        <v>2229</v>
      </c>
      <c r="D135" s="187" t="s">
        <v>295</v>
      </c>
      <c r="E135" s="188" t="s">
        <v>2029</v>
      </c>
      <c r="F135" s="153" t="s">
        <v>56</v>
      </c>
      <c r="G135" s="156">
        <v>47</v>
      </c>
      <c r="H135" s="153"/>
      <c r="I135" s="153"/>
      <c r="J135" s="153"/>
      <c r="K135" s="153"/>
      <c r="L135" s="153"/>
      <c r="M135" s="153" t="str">
        <f t="shared" si="2"/>
        <v>TinLiuzhou China Tin</v>
      </c>
    </row>
    <row r="136" spans="1:13">
      <c r="A136" s="186" t="s">
        <v>1254</v>
      </c>
      <c r="B136" s="186" t="s">
        <v>2873</v>
      </c>
      <c r="C136" s="186" t="s">
        <v>2872</v>
      </c>
      <c r="D136" s="187" t="s">
        <v>403</v>
      </c>
      <c r="E136" s="188" t="s">
        <v>2030</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2031</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2032</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2314</v>
      </c>
      <c r="D140" s="187" t="s">
        <v>421</v>
      </c>
      <c r="E140" s="188" t="s">
        <v>2033</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2034</v>
      </c>
      <c r="F141" s="153" t="s">
        <v>56</v>
      </c>
      <c r="G141" s="156">
        <v>53</v>
      </c>
      <c r="H141" s="153"/>
      <c r="I141" s="153"/>
      <c r="J141" s="153"/>
      <c r="K141" s="153"/>
      <c r="L141" s="153"/>
      <c r="M141" s="153" t="str">
        <f t="shared" si="2"/>
        <v>TinMitsubishi Materials Corporation</v>
      </c>
    </row>
    <row r="142" spans="1:13">
      <c r="A142" s="186" t="s">
        <v>1254</v>
      </c>
      <c r="B142" s="186" t="s">
        <v>2454</v>
      </c>
      <c r="C142" s="187"/>
      <c r="D142" s="187" t="s">
        <v>434</v>
      </c>
      <c r="E142" s="188" t="s">
        <v>2035</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2036</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2037</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2038</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2039</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2040</v>
      </c>
      <c r="F147" s="155" t="s">
        <v>113</v>
      </c>
      <c r="G147" s="156">
        <v>59</v>
      </c>
      <c r="H147" s="153"/>
      <c r="I147" s="153"/>
      <c r="J147" s="153"/>
      <c r="K147" s="153"/>
      <c r="L147" s="153"/>
      <c r="M147" s="153" t="str">
        <f t="shared" si="2"/>
        <v>TinPT Babel Surya Alam Lestari</v>
      </c>
    </row>
    <row r="148" spans="1:13">
      <c r="A148" s="186" t="s">
        <v>1254</v>
      </c>
      <c r="B148" s="186" t="s">
        <v>2299</v>
      </c>
      <c r="C148" s="187"/>
      <c r="D148" s="187" t="s">
        <v>352</v>
      </c>
      <c r="E148" s="188" t="s">
        <v>2041</v>
      </c>
      <c r="F148" s="155" t="s">
        <v>113</v>
      </c>
      <c r="G148" s="156">
        <v>60</v>
      </c>
      <c r="H148" s="153"/>
      <c r="I148" s="153"/>
      <c r="J148" s="153"/>
      <c r="K148" s="153"/>
      <c r="L148" s="153"/>
      <c r="M148" s="153" t="str">
        <f t="shared" si="2"/>
        <v>TinPT Bangka Kudai Tin</v>
      </c>
    </row>
    <row r="149" spans="1:13">
      <c r="A149" s="186" t="s">
        <v>1254</v>
      </c>
      <c r="B149" s="186" t="s">
        <v>2300</v>
      </c>
      <c r="C149" s="186" t="s">
        <v>2874</v>
      </c>
      <c r="D149" s="187" t="s">
        <v>352</v>
      </c>
      <c r="E149" s="188" t="s">
        <v>2042</v>
      </c>
      <c r="F149" s="155" t="s">
        <v>113</v>
      </c>
      <c r="G149" s="156">
        <v>61</v>
      </c>
      <c r="H149" s="153"/>
      <c r="I149" s="153"/>
      <c r="J149" s="153"/>
      <c r="K149" s="153"/>
      <c r="L149" s="153"/>
      <c r="M149" s="153" t="str">
        <f t="shared" si="2"/>
        <v>TinPT Bangka Putra Karya</v>
      </c>
    </row>
    <row r="150" spans="1:13">
      <c r="A150" s="186" t="s">
        <v>1254</v>
      </c>
      <c r="B150" s="186" t="s">
        <v>2301</v>
      </c>
      <c r="C150" s="187"/>
      <c r="D150" s="187" t="s">
        <v>352</v>
      </c>
      <c r="E150" s="188" t="s">
        <v>2043</v>
      </c>
      <c r="F150" s="155" t="s">
        <v>113</v>
      </c>
      <c r="G150" s="156">
        <v>62</v>
      </c>
      <c r="H150" s="153"/>
      <c r="I150" s="153"/>
      <c r="J150" s="153"/>
      <c r="K150" s="153"/>
      <c r="L150" s="153"/>
      <c r="M150" s="153" t="str">
        <f t="shared" si="2"/>
        <v>TinPT Bangka Timah Utama Sejahtera</v>
      </c>
    </row>
    <row r="151" spans="1:13">
      <c r="A151" s="186" t="s">
        <v>1254</v>
      </c>
      <c r="B151" s="186" t="s">
        <v>2249</v>
      </c>
      <c r="C151" s="186"/>
      <c r="D151" s="186" t="s">
        <v>352</v>
      </c>
      <c r="E151" s="188" t="s">
        <v>2242</v>
      </c>
      <c r="F151" s="155" t="s">
        <v>113</v>
      </c>
      <c r="G151" s="156">
        <v>63</v>
      </c>
      <c r="H151" s="153"/>
      <c r="I151" s="153"/>
      <c r="J151" s="153"/>
      <c r="K151" s="153"/>
      <c r="L151" s="153"/>
      <c r="M151" s="153" t="str">
        <f t="shared" si="2"/>
        <v>TinPT Bangka Tin Industry</v>
      </c>
    </row>
    <row r="152" spans="1:13">
      <c r="A152" s="186" t="s">
        <v>1254</v>
      </c>
      <c r="B152" s="186" t="s">
        <v>2302</v>
      </c>
      <c r="C152" s="187"/>
      <c r="D152" s="187" t="s">
        <v>352</v>
      </c>
      <c r="E152" s="188" t="s">
        <v>2044</v>
      </c>
      <c r="F152" s="155"/>
      <c r="G152" s="156"/>
      <c r="H152" s="153"/>
      <c r="I152" s="153"/>
      <c r="J152" s="153"/>
      <c r="K152" s="153"/>
      <c r="L152" s="153"/>
      <c r="M152" s="153" t="str">
        <f t="shared" si="2"/>
        <v>TinPT Belitung Industri Sejahtera</v>
      </c>
    </row>
    <row r="153" spans="1:13">
      <c r="A153" s="186" t="s">
        <v>1254</v>
      </c>
      <c r="B153" s="186" t="s">
        <v>2303</v>
      </c>
      <c r="C153" s="186" t="s">
        <v>2226</v>
      </c>
      <c r="D153" s="187" t="s">
        <v>352</v>
      </c>
      <c r="E153" s="188" t="s">
        <v>2045</v>
      </c>
      <c r="F153" s="153" t="s">
        <v>56</v>
      </c>
      <c r="G153" s="156">
        <v>1</v>
      </c>
      <c r="H153" s="153"/>
      <c r="I153" s="153"/>
      <c r="J153" s="153"/>
      <c r="K153" s="153"/>
      <c r="L153" s="153"/>
      <c r="M153" s="153" t="str">
        <f t="shared" si="2"/>
        <v>TinPT BilliTin Makmur Lestari</v>
      </c>
    </row>
    <row r="154" spans="1:13">
      <c r="A154" s="186" t="s">
        <v>1254</v>
      </c>
      <c r="B154" s="186" t="s">
        <v>2304</v>
      </c>
      <c r="C154" s="186" t="s">
        <v>2282</v>
      </c>
      <c r="D154" s="187" t="s">
        <v>352</v>
      </c>
      <c r="E154" s="188" t="s">
        <v>2046</v>
      </c>
      <c r="F154" s="153" t="s">
        <v>237</v>
      </c>
      <c r="G154" s="156">
        <v>2</v>
      </c>
      <c r="H154" s="153"/>
      <c r="I154" s="153"/>
      <c r="J154" s="153"/>
      <c r="K154" s="153"/>
      <c r="L154" s="153"/>
      <c r="M154" s="153" t="str">
        <f t="shared" si="2"/>
        <v>TinPT Bukit Timah</v>
      </c>
    </row>
    <row r="155" spans="1:13">
      <c r="A155" s="186" t="s">
        <v>1254</v>
      </c>
      <c r="B155" s="186" t="s">
        <v>2250</v>
      </c>
      <c r="C155" s="186"/>
      <c r="D155" s="186" t="s">
        <v>352</v>
      </c>
      <c r="E155" s="188" t="s">
        <v>2243</v>
      </c>
      <c r="F155" s="153" t="s">
        <v>56</v>
      </c>
      <c r="G155" s="156">
        <v>3</v>
      </c>
      <c r="H155" s="153"/>
      <c r="I155" s="153"/>
      <c r="J155" s="153"/>
      <c r="K155" s="153"/>
      <c r="L155" s="153"/>
      <c r="M155" s="153" t="str">
        <f t="shared" si="2"/>
        <v>TinPT DS Jaya Abadi</v>
      </c>
    </row>
    <row r="156" spans="1:13">
      <c r="A156" s="186" t="s">
        <v>1254</v>
      </c>
      <c r="B156" s="186" t="s">
        <v>2305</v>
      </c>
      <c r="C156" s="187"/>
      <c r="D156" s="187" t="s">
        <v>352</v>
      </c>
      <c r="E156" s="188" t="s">
        <v>2047</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2048</v>
      </c>
      <c r="F157" s="153" t="s">
        <v>237</v>
      </c>
      <c r="G157" s="156">
        <v>5</v>
      </c>
      <c r="H157" s="153"/>
      <c r="I157" s="153"/>
      <c r="J157" s="153"/>
      <c r="K157" s="153"/>
      <c r="L157" s="153"/>
      <c r="M157" s="153" t="str">
        <f t="shared" si="2"/>
        <v>TinPT Fang Di MulTindo</v>
      </c>
    </row>
    <row r="158" spans="1:13">
      <c r="A158" s="186" t="s">
        <v>1254</v>
      </c>
      <c r="B158" s="186" t="s">
        <v>2306</v>
      </c>
      <c r="C158" s="187"/>
      <c r="D158" s="187" t="s">
        <v>352</v>
      </c>
      <c r="E158" s="188" t="s">
        <v>2049</v>
      </c>
      <c r="F158" s="153" t="s">
        <v>70</v>
      </c>
      <c r="G158" s="156">
        <v>6</v>
      </c>
      <c r="H158" s="153"/>
      <c r="I158" s="153"/>
      <c r="J158" s="153"/>
      <c r="K158" s="153"/>
      <c r="L158" s="153"/>
      <c r="M158" s="153" t="str">
        <f t="shared" si="2"/>
        <v>TinPT HP Metals Indonesia</v>
      </c>
    </row>
    <row r="159" spans="1:13">
      <c r="A159" s="186" t="s">
        <v>1254</v>
      </c>
      <c r="B159" s="186" t="s">
        <v>2253</v>
      </c>
      <c r="C159" s="186"/>
      <c r="D159" s="186" t="s">
        <v>352</v>
      </c>
      <c r="E159" s="188" t="s">
        <v>2246</v>
      </c>
      <c r="F159" s="155" t="s">
        <v>237</v>
      </c>
      <c r="G159" s="156">
        <v>16</v>
      </c>
      <c r="H159" s="153"/>
      <c r="I159" s="153"/>
      <c r="J159" s="153"/>
      <c r="K159" s="153"/>
      <c r="L159" s="153"/>
      <c r="M159" s="153" t="str">
        <f t="shared" si="2"/>
        <v>TinPT Karimun Mining</v>
      </c>
    </row>
    <row r="160" spans="1:13">
      <c r="A160" s="186" t="s">
        <v>1254</v>
      </c>
      <c r="B160" s="186" t="s">
        <v>2307</v>
      </c>
      <c r="C160" s="187"/>
      <c r="D160" s="187" t="s">
        <v>352</v>
      </c>
      <c r="E160" s="188" t="s">
        <v>2050</v>
      </c>
      <c r="F160" s="153" t="s">
        <v>56</v>
      </c>
      <c r="G160" s="156">
        <v>7</v>
      </c>
      <c r="H160" s="153"/>
      <c r="I160" s="153"/>
      <c r="J160" s="153"/>
      <c r="K160" s="153"/>
      <c r="L160" s="153"/>
      <c r="M160" s="153" t="str">
        <f t="shared" si="2"/>
        <v>TinPT Koba Tin</v>
      </c>
    </row>
    <row r="161" spans="1:13">
      <c r="A161" s="186" t="s">
        <v>1254</v>
      </c>
      <c r="B161" s="186" t="s">
        <v>2308</v>
      </c>
      <c r="C161" s="187"/>
      <c r="D161" s="187" t="s">
        <v>352</v>
      </c>
      <c r="E161" s="188" t="s">
        <v>2051</v>
      </c>
      <c r="F161" s="153" t="s">
        <v>124</v>
      </c>
      <c r="G161" s="156">
        <v>8</v>
      </c>
      <c r="H161" s="153"/>
      <c r="I161" s="153"/>
      <c r="J161" s="153"/>
      <c r="K161" s="153"/>
      <c r="L161" s="153"/>
      <c r="M161" s="153" t="str">
        <f t="shared" si="2"/>
        <v>TinPT Mitra Stania Prima</v>
      </c>
    </row>
    <row r="162" spans="1:13">
      <c r="A162" s="186" t="s">
        <v>1254</v>
      </c>
      <c r="B162" s="186" t="s">
        <v>2251</v>
      </c>
      <c r="C162" s="186"/>
      <c r="D162" s="186" t="s">
        <v>352</v>
      </c>
      <c r="E162" s="188" t="s">
        <v>2244</v>
      </c>
      <c r="F162" s="153" t="s">
        <v>56</v>
      </c>
      <c r="G162" s="156">
        <v>9</v>
      </c>
      <c r="H162" s="153"/>
      <c r="I162" s="153"/>
      <c r="J162" s="153"/>
      <c r="K162" s="153"/>
      <c r="L162" s="153"/>
      <c r="M162" s="153" t="str">
        <f t="shared" si="2"/>
        <v>TinPT Panca Mega</v>
      </c>
    </row>
    <row r="163" spans="1:13">
      <c r="A163" s="186" t="s">
        <v>1254</v>
      </c>
      <c r="B163" s="186" t="s">
        <v>2309</v>
      </c>
      <c r="C163" s="187"/>
      <c r="D163" s="187" t="s">
        <v>352</v>
      </c>
      <c r="E163" s="188" t="s">
        <v>2052</v>
      </c>
      <c r="F163" s="153" t="s">
        <v>237</v>
      </c>
      <c r="G163" s="156">
        <v>10</v>
      </c>
      <c r="H163" s="153"/>
      <c r="I163" s="153"/>
      <c r="J163" s="153"/>
      <c r="K163" s="153"/>
      <c r="L163" s="153"/>
      <c r="M163" s="153" t="str">
        <f t="shared" si="2"/>
        <v>TinPT Refined Banka Tin</v>
      </c>
    </row>
    <row r="164" spans="1:13">
      <c r="A164" s="186" t="s">
        <v>1254</v>
      </c>
      <c r="B164" s="186" t="s">
        <v>2310</v>
      </c>
      <c r="C164" s="187"/>
      <c r="D164" s="187" t="s">
        <v>352</v>
      </c>
      <c r="E164" s="188" t="s">
        <v>2053</v>
      </c>
      <c r="F164" s="153" t="s">
        <v>30</v>
      </c>
      <c r="G164" s="156">
        <v>11</v>
      </c>
      <c r="H164" s="153"/>
      <c r="I164" s="153"/>
      <c r="J164" s="153"/>
      <c r="K164" s="153"/>
      <c r="L164" s="153"/>
      <c r="M164" s="153" t="str">
        <f t="shared" si="2"/>
        <v>TinPT Sariwiguna Binasentosa</v>
      </c>
    </row>
    <row r="165" spans="1:13">
      <c r="A165" s="186" t="s">
        <v>1254</v>
      </c>
      <c r="B165" s="186" t="s">
        <v>2252</v>
      </c>
      <c r="C165" s="186"/>
      <c r="D165" s="186" t="s">
        <v>352</v>
      </c>
      <c r="E165" s="188" t="s">
        <v>2245</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2054</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2055</v>
      </c>
      <c r="F167" s="155" t="s">
        <v>237</v>
      </c>
      <c r="G167" s="156">
        <v>18</v>
      </c>
      <c r="H167" s="153"/>
      <c r="I167" s="153"/>
      <c r="J167" s="153"/>
      <c r="K167" s="153"/>
      <c r="L167" s="153"/>
      <c r="M167" s="153" t="str">
        <f t="shared" si="2"/>
        <v>TinPT Sumber Jaya Indah</v>
      </c>
    </row>
    <row r="168" spans="1:13">
      <c r="A168" s="186" t="s">
        <v>1254</v>
      </c>
      <c r="B168" s="186" t="s">
        <v>620</v>
      </c>
      <c r="C168" s="187" t="s">
        <v>2881</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2854</v>
      </c>
      <c r="D169" s="187" t="s">
        <v>352</v>
      </c>
      <c r="E169" s="188" t="s">
        <v>2056</v>
      </c>
      <c r="F169" s="153" t="s">
        <v>56</v>
      </c>
      <c r="G169" s="156">
        <v>15</v>
      </c>
      <c r="H169" s="153"/>
      <c r="I169" s="153"/>
      <c r="J169" s="153"/>
      <c r="K169" s="153"/>
      <c r="L169" s="153"/>
      <c r="M169" s="153" t="str">
        <f t="shared" si="2"/>
        <v>TinPT Timah</v>
      </c>
    </row>
    <row r="170" spans="1:13">
      <c r="A170" s="186" t="s">
        <v>1254</v>
      </c>
      <c r="B170" s="186" t="s">
        <v>2311</v>
      </c>
      <c r="C170" s="187"/>
      <c r="D170" s="187" t="s">
        <v>352</v>
      </c>
      <c r="E170" s="188" t="s">
        <v>2057</v>
      </c>
      <c r="F170" s="153" t="s">
        <v>56</v>
      </c>
      <c r="G170" s="156">
        <v>19</v>
      </c>
      <c r="H170" s="153"/>
      <c r="I170" s="153"/>
      <c r="J170" s="153"/>
      <c r="K170" s="153"/>
      <c r="L170" s="153"/>
      <c r="M170" s="153" t="str">
        <f t="shared" si="2"/>
        <v>TinPT Timah Nusantara</v>
      </c>
    </row>
    <row r="171" spans="1:13">
      <c r="A171" s="186" t="s">
        <v>1254</v>
      </c>
      <c r="B171" s="186" t="s">
        <v>2312</v>
      </c>
      <c r="C171" s="186" t="s">
        <v>2224</v>
      </c>
      <c r="D171" s="187" t="s">
        <v>352</v>
      </c>
      <c r="E171" s="188" t="s">
        <v>2058</v>
      </c>
      <c r="F171" s="155" t="s">
        <v>56</v>
      </c>
      <c r="G171" s="156">
        <v>20</v>
      </c>
      <c r="H171" s="153"/>
      <c r="I171" s="153"/>
      <c r="J171" s="153"/>
      <c r="K171" s="153"/>
      <c r="L171" s="153"/>
      <c r="M171" s="153" t="str">
        <f t="shared" si="2"/>
        <v>TinPT Tinindo Inter Nusa</v>
      </c>
    </row>
    <row r="172" spans="1:13">
      <c r="A172" s="186" t="s">
        <v>1254</v>
      </c>
      <c r="B172" s="186" t="s">
        <v>2248</v>
      </c>
      <c r="C172" s="186"/>
      <c r="D172" s="186" t="s">
        <v>352</v>
      </c>
      <c r="E172" s="188" t="s">
        <v>2241</v>
      </c>
      <c r="F172" s="155"/>
      <c r="G172" s="156"/>
      <c r="H172" s="153"/>
      <c r="I172" s="153"/>
      <c r="J172" s="153"/>
      <c r="K172" s="153"/>
      <c r="L172" s="153"/>
      <c r="M172" s="153" t="str">
        <f t="shared" si="2"/>
        <v>TinPT Tommy Utama</v>
      </c>
    </row>
    <row r="173" spans="1:13">
      <c r="A173" s="186" t="s">
        <v>1254</v>
      </c>
      <c r="B173" s="186" t="s">
        <v>2313</v>
      </c>
      <c r="C173" s="187"/>
      <c r="D173" s="187" t="s">
        <v>352</v>
      </c>
      <c r="E173" s="188" t="s">
        <v>2059</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2060</v>
      </c>
      <c r="F174" s="155"/>
      <c r="G174" s="156"/>
      <c r="H174" s="153"/>
      <c r="I174" s="153"/>
      <c r="J174" s="153"/>
      <c r="K174" s="153"/>
      <c r="L174" s="153"/>
      <c r="M174" s="153" t="str">
        <f t="shared" si="2"/>
        <v>TinThaisarco</v>
      </c>
    </row>
    <row r="175" spans="1:13">
      <c r="A175" s="186" t="s">
        <v>1254</v>
      </c>
      <c r="B175" s="186" t="s">
        <v>2214</v>
      </c>
      <c r="C175" s="186"/>
      <c r="D175" s="186" t="s">
        <v>284</v>
      </c>
      <c r="E175" s="188" t="s">
        <v>2215</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2061</v>
      </c>
      <c r="F176" s="155"/>
      <c r="G176" s="156"/>
      <c r="H176" s="153"/>
      <c r="I176" s="153"/>
      <c r="J176" s="153"/>
      <c r="K176" s="153"/>
      <c r="L176" s="153"/>
      <c r="M176" s="153" t="str">
        <f t="shared" si="2"/>
        <v>TinYunnan Chengfeng</v>
      </c>
    </row>
    <row r="177" spans="1:13">
      <c r="A177" s="186" t="s">
        <v>1254</v>
      </c>
      <c r="B177" s="186" t="s">
        <v>619</v>
      </c>
      <c r="C177" s="186" t="s">
        <v>2231</v>
      </c>
      <c r="D177" s="187" t="s">
        <v>295</v>
      </c>
      <c r="E177" s="188" t="s">
        <v>2062</v>
      </c>
      <c r="F177" s="155"/>
      <c r="G177" s="156"/>
      <c r="H177" s="153"/>
      <c r="I177" s="153"/>
      <c r="J177" s="153"/>
      <c r="K177" s="153"/>
      <c r="L177" s="153"/>
      <c r="M177" s="153" t="str">
        <f t="shared" si="2"/>
        <v>TinYunnan Tin Company Limited</v>
      </c>
    </row>
    <row r="178" spans="1:13">
      <c r="A178" s="186" t="s">
        <v>1256</v>
      </c>
      <c r="B178" s="189" t="s">
        <v>2939</v>
      </c>
      <c r="C178" s="187" t="s">
        <v>2942</v>
      </c>
      <c r="D178" s="189" t="s">
        <v>363</v>
      </c>
      <c r="E178" s="246" t="s">
        <v>2938</v>
      </c>
      <c r="F178" s="153" t="s">
        <v>237</v>
      </c>
      <c r="G178" s="156">
        <v>1</v>
      </c>
      <c r="H178" s="153"/>
      <c r="I178" s="153"/>
      <c r="J178" s="153"/>
      <c r="K178" s="153"/>
      <c r="L178" s="153"/>
      <c r="M178" s="153" t="str">
        <f t="shared" si="2"/>
        <v>TungstenA.L.M.T. Corp.</v>
      </c>
    </row>
    <row r="179" spans="1:13">
      <c r="A179" s="186" t="s">
        <v>1256</v>
      </c>
      <c r="B179" s="186" t="s">
        <v>1833</v>
      </c>
      <c r="C179" s="186" t="s">
        <v>1834</v>
      </c>
      <c r="D179" s="187" t="s">
        <v>476</v>
      </c>
      <c r="E179" s="188" t="s">
        <v>2077</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2078</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1880</v>
      </c>
      <c r="D181" s="187" t="s">
        <v>295</v>
      </c>
      <c r="E181" s="188" t="s">
        <v>2079</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2080</v>
      </c>
      <c r="F182" s="153" t="s">
        <v>237</v>
      </c>
      <c r="G182" s="156">
        <v>7</v>
      </c>
      <c r="H182" s="153"/>
      <c r="I182" s="153"/>
      <c r="J182" s="153"/>
      <c r="K182" s="153"/>
      <c r="L182" s="153"/>
      <c r="M182" s="153" t="str">
        <f t="shared" si="2"/>
        <v>TungstenChongyi Zhangyuan Tungsten Co Ltd</v>
      </c>
    </row>
    <row r="183" spans="1:13">
      <c r="A183" s="186" t="s">
        <v>1256</v>
      </c>
      <c r="B183" s="190" t="s">
        <v>2849</v>
      </c>
      <c r="C183" s="187"/>
      <c r="D183" s="190" t="s">
        <v>295</v>
      </c>
      <c r="E183" s="192" t="s">
        <v>2844</v>
      </c>
      <c r="F183" s="153" t="s">
        <v>70</v>
      </c>
      <c r="G183" s="156">
        <v>8</v>
      </c>
      <c r="H183" s="153"/>
      <c r="I183" s="153"/>
      <c r="J183" s="153"/>
      <c r="K183" s="153"/>
      <c r="L183" s="153"/>
      <c r="M183" s="153" t="str">
        <f t="shared" si="2"/>
        <v>TungstenDayu Weiliang Tungsten Co., Ltd.</v>
      </c>
    </row>
    <row r="184" spans="1:13">
      <c r="A184" s="186" t="s">
        <v>1256</v>
      </c>
      <c r="B184" s="190" t="s">
        <v>2850</v>
      </c>
      <c r="C184" s="187"/>
      <c r="D184" s="190" t="s">
        <v>295</v>
      </c>
      <c r="E184" s="192" t="s">
        <v>2845</v>
      </c>
      <c r="F184" s="153" t="s">
        <v>56</v>
      </c>
      <c r="G184" s="156">
        <v>9</v>
      </c>
      <c r="H184" s="153"/>
      <c r="I184" s="153"/>
      <c r="J184" s="153"/>
      <c r="K184" s="153"/>
      <c r="L184" s="153"/>
      <c r="M184" s="153" t="str">
        <f t="shared" si="2"/>
        <v>TungstenFujian Jinxin Tungsten Co., Ltd.</v>
      </c>
    </row>
    <row r="185" spans="1:13">
      <c r="A185" s="186" t="s">
        <v>1256</v>
      </c>
      <c r="B185" s="190" t="s">
        <v>1845</v>
      </c>
      <c r="C185" s="186" t="s">
        <v>1846</v>
      </c>
      <c r="D185" s="186" t="s">
        <v>295</v>
      </c>
      <c r="E185" s="188" t="s">
        <v>1847</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2081</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2082</v>
      </c>
      <c r="F187" s="153" t="s">
        <v>195</v>
      </c>
      <c r="G187" s="156">
        <v>13</v>
      </c>
      <c r="H187" s="153"/>
      <c r="I187" s="153"/>
      <c r="J187" s="153"/>
      <c r="K187" s="153"/>
      <c r="L187" s="153"/>
      <c r="M187" s="153" t="str">
        <f t="shared" si="2"/>
        <v>TungstenHC Starck GmbH</v>
      </c>
    </row>
    <row r="188" spans="1:13">
      <c r="A188" s="186" t="s">
        <v>1256</v>
      </c>
      <c r="B188" s="190" t="s">
        <v>1851</v>
      </c>
      <c r="C188" s="190" t="s">
        <v>1852</v>
      </c>
      <c r="D188" s="186" t="s">
        <v>295</v>
      </c>
      <c r="E188" s="188" t="s">
        <v>1853</v>
      </c>
      <c r="F188" s="153" t="s">
        <v>56</v>
      </c>
      <c r="G188" s="156">
        <v>14</v>
      </c>
      <c r="H188" s="153"/>
      <c r="I188" s="153"/>
      <c r="J188" s="153"/>
      <c r="K188" s="153"/>
      <c r="L188" s="153"/>
      <c r="M188" s="153" t="str">
        <f t="shared" si="2"/>
        <v>TungstenHunan Chenzhou Mining Group Co</v>
      </c>
    </row>
    <row r="189" spans="1:13">
      <c r="A189" s="186" t="s">
        <v>1256</v>
      </c>
      <c r="B189" s="190" t="s">
        <v>2852</v>
      </c>
      <c r="C189" s="187"/>
      <c r="D189" s="190" t="s">
        <v>295</v>
      </c>
      <c r="E189" s="192" t="s">
        <v>2846</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1848</v>
      </c>
      <c r="C190" s="186" t="s">
        <v>1849</v>
      </c>
      <c r="D190" s="187" t="s">
        <v>363</v>
      </c>
      <c r="E190" s="188" t="s">
        <v>1850</v>
      </c>
      <c r="F190" s="153" t="s">
        <v>56</v>
      </c>
      <c r="G190" s="156">
        <v>16</v>
      </c>
      <c r="H190" s="153"/>
      <c r="I190" s="153"/>
      <c r="J190" s="153"/>
      <c r="K190" s="153"/>
      <c r="L190" s="153"/>
      <c r="M190" s="153" t="str">
        <f t="shared" si="2"/>
        <v>TungstenJapan New Metals Co Ltd</v>
      </c>
    </row>
    <row r="191" spans="1:13">
      <c r="A191" s="186" t="s">
        <v>1256</v>
      </c>
      <c r="B191" s="190" t="s">
        <v>2851</v>
      </c>
      <c r="C191" s="187"/>
      <c r="D191" s="190" t="s">
        <v>295</v>
      </c>
      <c r="E191" s="192" t="s">
        <v>2847</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2452</v>
      </c>
      <c r="D192" s="187" t="s">
        <v>295</v>
      </c>
      <c r="E192" s="188" t="s">
        <v>2083</v>
      </c>
      <c r="F192" s="153" t="s">
        <v>56</v>
      </c>
      <c r="G192" s="156">
        <v>18</v>
      </c>
      <c r="H192" s="153"/>
      <c r="I192" s="153"/>
      <c r="J192" s="153"/>
      <c r="K192" s="153"/>
      <c r="L192" s="153"/>
      <c r="M192" s="153" t="str">
        <f t="shared" si="2"/>
        <v>TungstenJiangxi Rare Earth &amp; Rare Metals Tungsten Group Corp</v>
      </c>
    </row>
    <row r="193" spans="1:13">
      <c r="A193" s="186" t="s">
        <v>1256</v>
      </c>
      <c r="B193" s="190" t="s">
        <v>2456</v>
      </c>
      <c r="C193" s="190" t="s">
        <v>2235</v>
      </c>
      <c r="D193" s="187" t="s">
        <v>295</v>
      </c>
      <c r="E193" s="188" t="s">
        <v>2084</v>
      </c>
      <c r="F193" s="160" t="s">
        <v>244</v>
      </c>
      <c r="G193" s="156">
        <v>19</v>
      </c>
      <c r="H193" s="153"/>
      <c r="I193" s="153"/>
      <c r="J193" s="153"/>
      <c r="K193" s="153"/>
      <c r="L193" s="153"/>
      <c r="M193" s="153" t="str">
        <f t="shared" si="2"/>
        <v>TungstenJiangxi Tungsten Industry Group Co Ltd</v>
      </c>
    </row>
    <row r="194" spans="1:13">
      <c r="A194" s="186" t="s">
        <v>1256</v>
      </c>
      <c r="B194" s="189" t="s">
        <v>2951</v>
      </c>
      <c r="C194" s="189" t="s">
        <v>2953</v>
      </c>
      <c r="D194" s="187" t="s">
        <v>476</v>
      </c>
      <c r="E194" s="247" t="s">
        <v>2952</v>
      </c>
      <c r="F194" s="160"/>
      <c r="G194" s="156"/>
      <c r="H194" s="153"/>
      <c r="I194" s="153"/>
      <c r="J194" s="153"/>
      <c r="K194" s="153"/>
      <c r="L194" s="153"/>
      <c r="M194" s="153" t="str">
        <f t="shared" si="2"/>
        <v>TungstenKennametal Inc.</v>
      </c>
    </row>
    <row r="195" spans="1:13">
      <c r="A195" s="186" t="s">
        <v>1256</v>
      </c>
      <c r="B195" s="190" t="s">
        <v>2463</v>
      </c>
      <c r="C195" s="190" t="s">
        <v>2464</v>
      </c>
      <c r="D195" s="190" t="s">
        <v>2465</v>
      </c>
      <c r="E195" s="192" t="s">
        <v>2466</v>
      </c>
      <c r="F195" s="153" t="s">
        <v>56</v>
      </c>
      <c r="G195" s="156">
        <v>20</v>
      </c>
      <c r="H195" s="153"/>
      <c r="I195" s="153"/>
      <c r="J195" s="153"/>
      <c r="K195" s="153"/>
      <c r="L195" s="153"/>
      <c r="M195" s="153" t="str">
        <f t="shared" si="2"/>
        <v>TungstenTejing (Vietnam) Tungsten Co Ltd</v>
      </c>
    </row>
    <row r="196" spans="1:13">
      <c r="A196" s="186" t="s">
        <v>1256</v>
      </c>
      <c r="B196" s="190" t="s">
        <v>513</v>
      </c>
      <c r="C196" s="187" t="s">
        <v>2947</v>
      </c>
      <c r="D196" s="187" t="s">
        <v>269</v>
      </c>
      <c r="E196" s="188" t="s">
        <v>2085</v>
      </c>
      <c r="F196" s="153"/>
      <c r="G196" s="156"/>
      <c r="H196" s="153"/>
      <c r="I196" s="153"/>
      <c r="J196" s="153"/>
      <c r="K196" s="153"/>
      <c r="L196" s="153"/>
      <c r="M196" s="153" t="str">
        <f t="shared" si="2"/>
        <v>TungstenWolfram Bergbau und Hütten AG</v>
      </c>
    </row>
    <row r="197" spans="1:13">
      <c r="A197" s="186" t="s">
        <v>1256</v>
      </c>
      <c r="B197" s="190" t="s">
        <v>514</v>
      </c>
      <c r="C197" s="187" t="s">
        <v>2948</v>
      </c>
      <c r="D197" s="187" t="s">
        <v>434</v>
      </c>
      <c r="E197" s="188" t="s">
        <v>2086</v>
      </c>
      <c r="F197" s="153"/>
      <c r="G197" s="156"/>
      <c r="H197" s="153"/>
      <c r="I197" s="153"/>
      <c r="J197" s="153"/>
      <c r="K197" s="153"/>
      <c r="L197" s="153"/>
      <c r="M197" s="153" t="str">
        <f t="shared" si="2"/>
        <v>TungstenWolfram Company CJSC</v>
      </c>
    </row>
    <row r="198" spans="1:13">
      <c r="A198" s="186" t="s">
        <v>1256</v>
      </c>
      <c r="B198" s="190" t="s">
        <v>992</v>
      </c>
      <c r="C198" s="186" t="s">
        <v>1841</v>
      </c>
      <c r="D198" s="187" t="s">
        <v>295</v>
      </c>
      <c r="E198" s="188" t="s">
        <v>1419</v>
      </c>
      <c r="F198" s="153"/>
      <c r="G198" s="156"/>
      <c r="H198" s="153"/>
      <c r="I198" s="153"/>
      <c r="J198" s="153"/>
      <c r="K198" s="153"/>
      <c r="L198" s="153"/>
      <c r="M198" s="153" t="str">
        <f t="shared" si="2"/>
        <v>TungstenXiamen Tungsten Co Ltd</v>
      </c>
    </row>
    <row r="199" spans="1:13">
      <c r="A199" s="186" t="s">
        <v>1256</v>
      </c>
      <c r="B199" s="190" t="s">
        <v>2853</v>
      </c>
      <c r="C199" s="187"/>
      <c r="D199" s="190" t="s">
        <v>295</v>
      </c>
      <c r="E199" s="192" t="s">
        <v>2848</v>
      </c>
      <c r="F199" s="153"/>
      <c r="G199" s="156"/>
      <c r="H199" s="153"/>
      <c r="I199" s="153"/>
      <c r="J199" s="153"/>
      <c r="K199" s="153"/>
      <c r="L199" s="153"/>
      <c r="M199" s="153" t="str">
        <f t="shared" si="2"/>
        <v>TungstenXinhai Rendan Shaoguan Tungsten Co., Ltd.</v>
      </c>
    </row>
    <row r="200" spans="1:13">
      <c r="A200" s="186" t="s">
        <v>1256</v>
      </c>
      <c r="B200" s="190" t="s">
        <v>1842</v>
      </c>
      <c r="C200" s="186" t="s">
        <v>1843</v>
      </c>
      <c r="D200" s="186" t="s">
        <v>295</v>
      </c>
      <c r="E200" s="188" t="s">
        <v>1844</v>
      </c>
      <c r="F200" s="153"/>
      <c r="G200" s="156"/>
      <c r="H200" s="153"/>
      <c r="I200" s="153"/>
      <c r="J200" s="153"/>
      <c r="K200" s="153"/>
      <c r="L200" s="153"/>
      <c r="M200" s="153" t="str">
        <f t="shared" si="2"/>
        <v>TungstenZhuzhou Cemented Carbide Group Co Ltd</v>
      </c>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row r="218" spans="1:5">
      <c r="A218" s="185"/>
      <c r="B218" s="185"/>
      <c r="C218" s="185"/>
      <c r="D218" s="185"/>
      <c r="E218" s="185"/>
    </row>
  </sheetData>
  <sheetProtection password="C453" sheet="1" formatColumns="0" formatRows="0" autoFilter="0"/>
  <autoFilter ref="A2:M200"/>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sqref="A1:C1"/>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41" t="str">
        <f>HLOOKUP(SL,LT,MATCH("Checker"&amp;"a"&amp;ROW(),L!$A:$A,0),0)</f>
        <v>To ensure all required fields have been populated before submitting to your customers review form for any line items highlighted in red</v>
      </c>
      <c r="B1" s="341"/>
      <c r="C1" s="341"/>
      <c r="D1" s="72" t="str">
        <f>HLOOKUP(SL,LT,MATCH("checker"&amp;"d"&amp;ROW(),L!$A:$A,0),0)</f>
        <v>Required fields remaining to be completed</v>
      </c>
      <c r="E1" s="129" t="s">
        <v>2821</v>
      </c>
    </row>
    <row r="2" spans="1:10" ht="15">
      <c r="A2" s="121" t="s">
        <v>497</v>
      </c>
      <c r="B2" s="122" t="str">
        <f>IF(Declaration!P26&gt;0,"Click here to return to Smelter List","")</f>
        <v>Click here to return to Smelter List</v>
      </c>
      <c r="C2" s="121" t="str">
        <f>IF(Declaration!D9=Declaration!S9,"Click here to return to Product List","")</f>
        <v/>
      </c>
      <c r="D2" s="123">
        <f>H52</f>
        <v>0</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2772</v>
      </c>
      <c r="G3" s="20" t="s">
        <v>2773</v>
      </c>
      <c r="H3" s="20" t="s">
        <v>2774</v>
      </c>
      <c r="I3" s="20" t="s">
        <v>2775</v>
      </c>
      <c r="J3" s="20" t="s">
        <v>2776</v>
      </c>
    </row>
    <row r="4" spans="1:10" ht="25.5">
      <c r="A4" s="162" t="str">
        <f>Declaration!B8</f>
        <v>Company Name (*):</v>
      </c>
      <c r="B4" s="161" t="str">
        <f>Declaration!D8</f>
        <v>Green Status Pro</v>
      </c>
      <c r="C4" s="161" t="str">
        <f>IF(H4=1,J4,I4)</f>
        <v>Completed</v>
      </c>
      <c r="D4" s="178" t="str">
        <f>IF(H4=1,"Click here to enter Company Name","")</f>
        <v/>
      </c>
      <c r="E4" s="129" t="s">
        <v>2879</v>
      </c>
      <c r="F4" s="176">
        <v>1</v>
      </c>
      <c r="G4" s="126">
        <f>IF(B4=0,1,0)</f>
        <v>0</v>
      </c>
      <c r="H4" s="127">
        <f>F4*G4</f>
        <v>0</v>
      </c>
      <c r="I4" s="20" t="s">
        <v>2777</v>
      </c>
      <c r="J4" s="20" t="s">
        <v>2778</v>
      </c>
    </row>
    <row r="5" spans="1:10" ht="25.5">
      <c r="A5" s="162" t="str">
        <f>Declaration!B9</f>
        <v>Declaration Scope (*):</v>
      </c>
      <c r="B5" s="161" t="str">
        <f>Declaration!D9</f>
        <v>A. Company Level</v>
      </c>
      <c r="C5" s="161" t="str">
        <f>IF(H5=1,J5,I5)</f>
        <v>Completed</v>
      </c>
      <c r="D5" s="178" t="str">
        <f>IF(H5=1,"Click here to enter Declaration Scope","")</f>
        <v/>
      </c>
      <c r="E5" s="129" t="s">
        <v>2821</v>
      </c>
      <c r="F5" s="176">
        <v>1</v>
      </c>
      <c r="G5" s="126">
        <f>IF(B5=0,1,0)</f>
        <v>0</v>
      </c>
      <c r="H5" s="127">
        <f t="shared" ref="H5:H19" si="0">F5*G5</f>
        <v>0</v>
      </c>
      <c r="I5" s="20" t="s">
        <v>2777</v>
      </c>
      <c r="J5" s="20" t="s">
        <v>2779</v>
      </c>
    </row>
    <row r="6" spans="1:10" ht="25.5">
      <c r="A6" s="162" t="str">
        <f>Declaration!B10</f>
        <v>Description of Scope:</v>
      </c>
      <c r="B6" s="161">
        <f>Declaration!D10</f>
        <v>0</v>
      </c>
      <c r="C6" s="161" t="str">
        <f>IF(H6=1,J6,I6)</f>
        <v>Completed</v>
      </c>
      <c r="D6" s="178" t="str">
        <f>IF(H6=1,"Click here to provide a Description of Scope","")</f>
        <v/>
      </c>
      <c r="E6" s="129" t="s">
        <v>2821</v>
      </c>
      <c r="F6" s="177">
        <f>IF(OR(B5=Declaration!P9,B5=Declaration!S9,B5=0),0,1)</f>
        <v>0</v>
      </c>
      <c r="G6" s="126">
        <f>IF(B6=0,1,0)</f>
        <v>1</v>
      </c>
      <c r="H6" s="127">
        <f t="shared" si="0"/>
        <v>0</v>
      </c>
      <c r="I6" s="20" t="s">
        <v>2777</v>
      </c>
      <c r="J6" s="20" t="s">
        <v>2780</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2821</v>
      </c>
      <c r="F7" s="176">
        <v>1</v>
      </c>
      <c r="G7" s="126">
        <f t="shared" ref="G7:G19" si="2">IF(B7=0,1,0)</f>
        <v>0</v>
      </c>
      <c r="H7" s="127">
        <f t="shared" si="0"/>
        <v>0</v>
      </c>
      <c r="I7" s="20" t="s">
        <v>2777</v>
      </c>
      <c r="J7" s="20" t="s">
        <v>2781</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2821</v>
      </c>
      <c r="F8" s="176">
        <v>1</v>
      </c>
      <c r="G8" s="126">
        <f t="shared" si="2"/>
        <v>0</v>
      </c>
      <c r="H8" s="127">
        <f t="shared" si="0"/>
        <v>0</v>
      </c>
      <c r="I8" s="20" t="s">
        <v>2777</v>
      </c>
      <c r="J8" s="20" t="s">
        <v>2782</v>
      </c>
    </row>
    <row r="9" spans="1:10" ht="25.5">
      <c r="A9" s="162" t="str">
        <f>Declaration!B18</f>
        <v>Date of Completion (*):</v>
      </c>
      <c r="B9" s="163">
        <f>Declaration!D18</f>
        <v>40328</v>
      </c>
      <c r="C9" s="161" t="str">
        <f t="shared" si="1"/>
        <v>Completed</v>
      </c>
      <c r="D9" s="178" t="str">
        <f>IF(H9=1,"Click here to enter Date of Completion","")</f>
        <v/>
      </c>
      <c r="E9" s="129" t="s">
        <v>2821</v>
      </c>
      <c r="F9" s="176">
        <v>1</v>
      </c>
      <c r="G9" s="126">
        <f t="shared" si="2"/>
        <v>0</v>
      </c>
      <c r="H9" s="127">
        <f t="shared" si="0"/>
        <v>0</v>
      </c>
      <c r="I9" s="20" t="s">
        <v>2777</v>
      </c>
      <c r="J9" s="20" t="s">
        <v>2783</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2826</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2821</v>
      </c>
      <c r="F11" s="176">
        <v>1</v>
      </c>
      <c r="G11" s="126">
        <f t="shared" si="2"/>
        <v>0</v>
      </c>
      <c r="H11" s="127">
        <f t="shared" si="0"/>
        <v>0</v>
      </c>
      <c r="I11" s="20" t="s">
        <v>2777</v>
      </c>
      <c r="J11" s="20" t="s">
        <v>2784</v>
      </c>
    </row>
    <row r="12" spans="1:10" ht="38.25">
      <c r="A12" s="162" t="str">
        <f>Declaration!B23</f>
        <v>Tin  (*)</v>
      </c>
      <c r="B12" s="161" t="str">
        <f>Declaration!D23</f>
        <v>Yes</v>
      </c>
      <c r="C12" s="161" t="str">
        <f t="shared" si="1"/>
        <v>Completed</v>
      </c>
      <c r="D12" s="178" t="str">
        <f>IF(H12=1,"Click here to answer question 1 for Tin","")</f>
        <v/>
      </c>
      <c r="E12" s="129" t="s">
        <v>2822</v>
      </c>
      <c r="F12" s="176">
        <v>1</v>
      </c>
      <c r="G12" s="126">
        <f t="shared" si="2"/>
        <v>0</v>
      </c>
      <c r="H12" s="127">
        <f t="shared" si="0"/>
        <v>0</v>
      </c>
      <c r="I12" s="20" t="s">
        <v>2777</v>
      </c>
      <c r="J12" s="20" t="s">
        <v>2785</v>
      </c>
    </row>
    <row r="13" spans="1:10" ht="38.25">
      <c r="A13" s="162" t="str">
        <f>Declaration!B24</f>
        <v>Gold  (*)</v>
      </c>
      <c r="B13" s="161" t="str">
        <f>Declaration!D24</f>
        <v>Yes</v>
      </c>
      <c r="C13" s="161" t="str">
        <f t="shared" si="1"/>
        <v>Completed</v>
      </c>
      <c r="D13" s="178" t="str">
        <f>IF(H13=1,"Click here to answer question 1 for Gold","")</f>
        <v/>
      </c>
      <c r="E13" s="129" t="s">
        <v>2822</v>
      </c>
      <c r="F13" s="176">
        <v>1</v>
      </c>
      <c r="G13" s="126">
        <f t="shared" si="2"/>
        <v>0</v>
      </c>
      <c r="H13" s="127">
        <f t="shared" si="0"/>
        <v>0</v>
      </c>
      <c r="I13" s="20" t="s">
        <v>2777</v>
      </c>
      <c r="J13" s="20" t="s">
        <v>2786</v>
      </c>
    </row>
    <row r="14" spans="1:10" ht="38.25">
      <c r="A14" s="162" t="str">
        <f>Declaration!B25</f>
        <v>Tungsten  (*)</v>
      </c>
      <c r="B14" s="161" t="str">
        <f>Declaration!D25</f>
        <v>Yes</v>
      </c>
      <c r="C14" s="161" t="str">
        <f t="shared" si="1"/>
        <v>Completed</v>
      </c>
      <c r="D14" s="178" t="str">
        <f>IF(H14=1,"Click here to answer question 1 for Tungsten","")</f>
        <v/>
      </c>
      <c r="E14" s="129" t="s">
        <v>2822</v>
      </c>
      <c r="F14" s="176">
        <v>1</v>
      </c>
      <c r="G14" s="126">
        <f t="shared" si="2"/>
        <v>0</v>
      </c>
      <c r="H14" s="127">
        <f t="shared" si="0"/>
        <v>0</v>
      </c>
      <c r="I14" s="20" t="s">
        <v>2777</v>
      </c>
      <c r="J14" s="20" t="s">
        <v>2787</v>
      </c>
    </row>
    <row r="15" spans="1:10" ht="51">
      <c r="A15" s="161" t="str">
        <f>Declaration!B27</f>
        <v>2) Do the following metals (necessary to the functionality or production of your company's products) originate from the DRC or an adjoining country? (*)</v>
      </c>
      <c r="B15" s="164"/>
      <c r="C15" s="164"/>
      <c r="D15" s="179"/>
      <c r="E15" s="129" t="s">
        <v>2823</v>
      </c>
      <c r="F15" s="176"/>
      <c r="G15" s="24"/>
      <c r="H15" s="24"/>
    </row>
    <row r="16" spans="1:10" ht="38.25">
      <c r="A16" s="162" t="str">
        <f>Declaration!B28</f>
        <v>Tantalum  (*)</v>
      </c>
      <c r="B16" s="161" t="str">
        <f>Declaration!D28</f>
        <v>Yes</v>
      </c>
      <c r="C16" s="161" t="str">
        <f t="shared" si="1"/>
        <v>Completed</v>
      </c>
      <c r="D16" s="180" t="str">
        <f>IF(H16=1,"Click here to answer question 2 for Tantalum","")</f>
        <v/>
      </c>
      <c r="E16" s="129" t="s">
        <v>2822</v>
      </c>
      <c r="F16" s="177">
        <f>IF(B11="No",0,1)</f>
        <v>1</v>
      </c>
      <c r="G16" s="126">
        <f t="shared" si="2"/>
        <v>0</v>
      </c>
      <c r="H16" s="127">
        <f t="shared" si="0"/>
        <v>0</v>
      </c>
      <c r="I16" s="20" t="s">
        <v>2777</v>
      </c>
      <c r="J16" s="20" t="s">
        <v>2788</v>
      </c>
    </row>
    <row r="17" spans="1:10" ht="38.25">
      <c r="A17" s="162" t="str">
        <f>Declaration!B29</f>
        <v>Tin  (*)</v>
      </c>
      <c r="B17" s="161" t="str">
        <f>Declaration!D29</f>
        <v>No</v>
      </c>
      <c r="C17" s="161" t="str">
        <f t="shared" si="1"/>
        <v>Completed</v>
      </c>
      <c r="D17" s="180" t="str">
        <f>IF(H17=1,"Click here to answer question 2 for Tin","")</f>
        <v/>
      </c>
      <c r="E17" s="129" t="s">
        <v>2822</v>
      </c>
      <c r="F17" s="177">
        <f>IF(B12="No",0,1)</f>
        <v>1</v>
      </c>
      <c r="G17" s="126">
        <f t="shared" si="2"/>
        <v>0</v>
      </c>
      <c r="H17" s="127">
        <f t="shared" si="0"/>
        <v>0</v>
      </c>
      <c r="I17" s="20" t="s">
        <v>2777</v>
      </c>
      <c r="J17" s="20" t="s">
        <v>2789</v>
      </c>
    </row>
    <row r="18" spans="1:10" ht="38.25">
      <c r="A18" s="162" t="str">
        <f>Declaration!B30</f>
        <v>Gold  (*)</v>
      </c>
      <c r="B18" s="161" t="str">
        <f>Declaration!D30</f>
        <v>Uncertain or Unknown</v>
      </c>
      <c r="C18" s="161" t="str">
        <f t="shared" si="1"/>
        <v>Completed</v>
      </c>
      <c r="D18" s="180" t="str">
        <f>IF(H18=1,"Click here to answer question 2 for Gold","")</f>
        <v/>
      </c>
      <c r="E18" s="129" t="s">
        <v>2822</v>
      </c>
      <c r="F18" s="177">
        <f>IF(B13="No",0,1)</f>
        <v>1</v>
      </c>
      <c r="G18" s="126">
        <f t="shared" si="2"/>
        <v>0</v>
      </c>
      <c r="H18" s="127">
        <f t="shared" si="0"/>
        <v>0</v>
      </c>
      <c r="I18" s="20" t="s">
        <v>2777</v>
      </c>
      <c r="J18" s="20" t="s">
        <v>2790</v>
      </c>
    </row>
    <row r="19" spans="1:10" ht="38.25">
      <c r="A19" s="162" t="str">
        <f>Declaration!B31</f>
        <v>Tungsten  (*)</v>
      </c>
      <c r="B19" s="161" t="str">
        <f>Declaration!D31</f>
        <v>No</v>
      </c>
      <c r="C19" s="161" t="str">
        <f t="shared" si="1"/>
        <v>Completed</v>
      </c>
      <c r="D19" s="180" t="str">
        <f>IF(H19=1,"Click here to answer question 2 for Tungsten","")</f>
        <v/>
      </c>
      <c r="E19" s="129" t="s">
        <v>2822</v>
      </c>
      <c r="F19" s="177">
        <f>IF(B14="No",0,1)</f>
        <v>1</v>
      </c>
      <c r="G19" s="126">
        <f t="shared" si="2"/>
        <v>0</v>
      </c>
      <c r="H19" s="127">
        <f t="shared" si="0"/>
        <v>0</v>
      </c>
      <c r="I19" s="20" t="s">
        <v>2777</v>
      </c>
      <c r="J19" s="20" t="s">
        <v>2791</v>
      </c>
    </row>
    <row r="20" spans="1:10" ht="38.25">
      <c r="A20" s="161" t="str">
        <f>Declaration!B33</f>
        <v>3) Do the following metals (necessary to the functionality or production of your products) come from a recycler or scrap supplier? (*)</v>
      </c>
      <c r="B20" s="164"/>
      <c r="C20" s="164"/>
      <c r="D20" s="179"/>
      <c r="E20" s="129" t="s">
        <v>2822</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2822</v>
      </c>
      <c r="F21" s="177">
        <f>IF(B11="No",0,1)</f>
        <v>1</v>
      </c>
      <c r="G21" s="126">
        <f t="shared" ref="G21:G49" si="3">IF(B21=0,1,0)</f>
        <v>0</v>
      </c>
      <c r="H21" s="127">
        <f t="shared" ref="H21:H51" si="4">F21*G21</f>
        <v>0</v>
      </c>
      <c r="I21" s="20" t="s">
        <v>2777</v>
      </c>
      <c r="J21" s="20" t="s">
        <v>2792</v>
      </c>
    </row>
    <row r="22" spans="1:10" ht="38.25">
      <c r="A22" s="162" t="str">
        <f>Declaration!B35</f>
        <v>Tin  (*)</v>
      </c>
      <c r="B22" s="161" t="str">
        <f>Declaration!D35</f>
        <v>No</v>
      </c>
      <c r="C22" s="161" t="str">
        <f t="shared" si="1"/>
        <v>Completed</v>
      </c>
      <c r="D22" s="180" t="str">
        <f>IF(H22=1,"Click here to answer question 3 for Tin","")</f>
        <v/>
      </c>
      <c r="E22" s="129" t="s">
        <v>2822</v>
      </c>
      <c r="F22" s="177">
        <f>IF(B12="No",0,1)</f>
        <v>1</v>
      </c>
      <c r="G22" s="126">
        <f t="shared" si="3"/>
        <v>0</v>
      </c>
      <c r="H22" s="127">
        <f t="shared" si="4"/>
        <v>0</v>
      </c>
      <c r="I22" s="20" t="s">
        <v>2777</v>
      </c>
      <c r="J22" s="20" t="s">
        <v>2793</v>
      </c>
    </row>
    <row r="23" spans="1:10" ht="38.25">
      <c r="A23" s="162" t="str">
        <f>Declaration!B36</f>
        <v>Gold  (*)</v>
      </c>
      <c r="B23" s="161" t="str">
        <f>Declaration!D36</f>
        <v>Uncertain or Unknown</v>
      </c>
      <c r="C23" s="161" t="str">
        <f t="shared" si="1"/>
        <v>Completed</v>
      </c>
      <c r="D23" s="180" t="str">
        <f>IF(H23=1,"Click here to answer question 3 for Gold","")</f>
        <v/>
      </c>
      <c r="E23" s="129" t="s">
        <v>2822</v>
      </c>
      <c r="F23" s="177">
        <f>IF(B13="No",0,1)</f>
        <v>1</v>
      </c>
      <c r="G23" s="126">
        <f t="shared" si="3"/>
        <v>0</v>
      </c>
      <c r="H23" s="127">
        <f t="shared" si="4"/>
        <v>0</v>
      </c>
      <c r="I23" s="20" t="s">
        <v>2777</v>
      </c>
      <c r="J23" s="20" t="s">
        <v>2794</v>
      </c>
    </row>
    <row r="24" spans="1:10" ht="38.25">
      <c r="A24" s="162" t="str">
        <f>Declaration!B37</f>
        <v>Tungsten  (*)</v>
      </c>
      <c r="B24" s="161" t="str">
        <f>Declaration!D37</f>
        <v>No</v>
      </c>
      <c r="C24" s="161" t="str">
        <f t="shared" si="1"/>
        <v>Completed</v>
      </c>
      <c r="D24" s="180" t="str">
        <f>IF(H24=1,"Click here to answer question 3 for Tungsten","")</f>
        <v/>
      </c>
      <c r="E24" s="129" t="s">
        <v>2822</v>
      </c>
      <c r="F24" s="177">
        <f>IF(B14="No",0,1)</f>
        <v>1</v>
      </c>
      <c r="G24" s="126">
        <f t="shared" si="3"/>
        <v>0</v>
      </c>
      <c r="H24" s="127">
        <f t="shared" si="4"/>
        <v>0</v>
      </c>
      <c r="I24" s="20" t="s">
        <v>2777</v>
      </c>
      <c r="J24" s="20" t="s">
        <v>2795</v>
      </c>
    </row>
    <row r="25" spans="1:10" ht="38.25">
      <c r="A25" s="161" t="str">
        <f>Declaration!B39</f>
        <v>4) Have you received completed Conflict Minerals Reporting Templates from all of your suppliers? (*)</v>
      </c>
      <c r="B25" s="164"/>
      <c r="C25" s="164"/>
      <c r="D25" s="179"/>
      <c r="E25" s="129" t="s">
        <v>2822</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2821</v>
      </c>
      <c r="F26" s="177">
        <f>IF(B11="No",0,1)</f>
        <v>1</v>
      </c>
      <c r="G26" s="126">
        <f t="shared" si="3"/>
        <v>0</v>
      </c>
      <c r="H26" s="127">
        <f t="shared" si="4"/>
        <v>0</v>
      </c>
      <c r="I26" s="20" t="s">
        <v>2777</v>
      </c>
      <c r="J26" s="20" t="s">
        <v>2796</v>
      </c>
    </row>
    <row r="27" spans="1:10" ht="25.5">
      <c r="A27" s="162" t="str">
        <f>Declaration!B41</f>
        <v>Tin  (*)</v>
      </c>
      <c r="B27" s="161" t="str">
        <f>Declaration!D41</f>
        <v>No but &gt; 75%</v>
      </c>
      <c r="C27" s="161" t="str">
        <f t="shared" si="1"/>
        <v>Completed</v>
      </c>
      <c r="D27" s="178" t="str">
        <f>IF(H27=1,"Click here to answer question 4 for Tin","")</f>
        <v/>
      </c>
      <c r="E27" s="129" t="s">
        <v>2821</v>
      </c>
      <c r="F27" s="177">
        <f>IF(B12="No",0,1)</f>
        <v>1</v>
      </c>
      <c r="G27" s="126">
        <f t="shared" si="3"/>
        <v>0</v>
      </c>
      <c r="H27" s="127">
        <f t="shared" si="4"/>
        <v>0</v>
      </c>
      <c r="I27" s="20" t="s">
        <v>2777</v>
      </c>
      <c r="J27" s="20" t="s">
        <v>2797</v>
      </c>
    </row>
    <row r="28" spans="1:10" ht="25.5">
      <c r="A28" s="162" t="str">
        <f>Declaration!B42</f>
        <v>Gold  (*)</v>
      </c>
      <c r="B28" s="161" t="str">
        <f>Declaration!D42</f>
        <v>Yes</v>
      </c>
      <c r="C28" s="161" t="str">
        <f t="shared" si="1"/>
        <v>Completed</v>
      </c>
      <c r="D28" s="178" t="str">
        <f>IF(H28=1,"Click here to answer question 4 for Gold","")</f>
        <v/>
      </c>
      <c r="E28" s="129" t="s">
        <v>2821</v>
      </c>
      <c r="F28" s="177">
        <f>IF(B13="No",0,1)</f>
        <v>1</v>
      </c>
      <c r="G28" s="126">
        <f t="shared" si="3"/>
        <v>0</v>
      </c>
      <c r="H28" s="127">
        <f t="shared" si="4"/>
        <v>0</v>
      </c>
      <c r="I28" s="20" t="s">
        <v>2777</v>
      </c>
      <c r="J28" s="20" t="s">
        <v>2798</v>
      </c>
    </row>
    <row r="29" spans="1:10" ht="25.5">
      <c r="A29" s="162" t="str">
        <f>Declaration!B43</f>
        <v>Tungsten  (*)</v>
      </c>
      <c r="B29" s="161" t="str">
        <f>Declaration!D43</f>
        <v>Yes</v>
      </c>
      <c r="C29" s="161" t="str">
        <f t="shared" si="1"/>
        <v>Completed</v>
      </c>
      <c r="D29" s="178" t="str">
        <f>IF(H29=1,"Click here to answer question 4 for Tungsten","")</f>
        <v/>
      </c>
      <c r="E29" s="129" t="s">
        <v>2821</v>
      </c>
      <c r="F29" s="177">
        <f>IF(B14="No",0,1)</f>
        <v>1</v>
      </c>
      <c r="G29" s="126">
        <f t="shared" si="3"/>
        <v>0</v>
      </c>
      <c r="H29" s="127">
        <f t="shared" si="4"/>
        <v>0</v>
      </c>
      <c r="I29" s="20" t="s">
        <v>2777</v>
      </c>
      <c r="J29" s="20" t="s">
        <v>2799</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2823</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2822</v>
      </c>
      <c r="F31" s="177">
        <f>IF(B11="No",0,1)</f>
        <v>1</v>
      </c>
      <c r="G31" s="126">
        <f t="shared" si="3"/>
        <v>0</v>
      </c>
      <c r="H31" s="127">
        <f t="shared" si="4"/>
        <v>0</v>
      </c>
      <c r="I31" s="20" t="s">
        <v>2777</v>
      </c>
      <c r="J31" s="20" t="s">
        <v>2800</v>
      </c>
    </row>
    <row r="32" spans="1:10" ht="38.25">
      <c r="A32" s="162" t="str">
        <f>Declaration!B47</f>
        <v>Tin  (*)</v>
      </c>
      <c r="B32" s="161" t="str">
        <f>Declaration!D47</f>
        <v>No</v>
      </c>
      <c r="C32" s="161" t="str">
        <f t="shared" si="1"/>
        <v>Completed</v>
      </c>
      <c r="D32" s="180" t="str">
        <f>IF(H32=1,"Click here to answer question 5 for Tin","")</f>
        <v/>
      </c>
      <c r="E32" s="129" t="s">
        <v>2822</v>
      </c>
      <c r="F32" s="177">
        <f>IF(B12="No",0,1)</f>
        <v>1</v>
      </c>
      <c r="G32" s="126">
        <f t="shared" si="3"/>
        <v>0</v>
      </c>
      <c r="H32" s="127">
        <f t="shared" si="4"/>
        <v>0</v>
      </c>
      <c r="I32" s="20" t="s">
        <v>2777</v>
      </c>
      <c r="J32" s="20" t="s">
        <v>2801</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2822</v>
      </c>
      <c r="F33" s="177">
        <f>IF(B13="No",0,1)</f>
        <v>1</v>
      </c>
      <c r="G33" s="126">
        <f t="shared" si="3"/>
        <v>0</v>
      </c>
      <c r="H33" s="127">
        <f t="shared" si="4"/>
        <v>0</v>
      </c>
      <c r="I33" s="20" t="s">
        <v>2777</v>
      </c>
      <c r="J33" s="20" t="s">
        <v>2802</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2822</v>
      </c>
      <c r="F34" s="177">
        <f>IF(B14="No",0,1)</f>
        <v>1</v>
      </c>
      <c r="G34" s="126">
        <f t="shared" si="3"/>
        <v>0</v>
      </c>
      <c r="H34" s="127">
        <f t="shared" si="4"/>
        <v>0</v>
      </c>
      <c r="I34" s="20" t="s">
        <v>2777</v>
      </c>
      <c r="J34" s="20" t="s">
        <v>2803</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2824</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2822</v>
      </c>
      <c r="F36" s="177">
        <f>IF(B11="No",0,1)</f>
        <v>1</v>
      </c>
      <c r="G36" s="126">
        <f t="shared" si="3"/>
        <v>0</v>
      </c>
      <c r="H36" s="127">
        <f t="shared" si="4"/>
        <v>0</v>
      </c>
      <c r="I36" s="20" t="s">
        <v>2777</v>
      </c>
      <c r="J36" s="20" t="s">
        <v>2804</v>
      </c>
    </row>
    <row r="37" spans="1:10" ht="38.25">
      <c r="A37" s="162" t="str">
        <f>Declaration!B53</f>
        <v>Tin  (*)</v>
      </c>
      <c r="B37" s="161" t="str">
        <f>Declaration!D53</f>
        <v>Yes</v>
      </c>
      <c r="C37" s="161" t="str">
        <f t="shared" si="1"/>
        <v>Completed</v>
      </c>
      <c r="D37" s="181" t="str">
        <f>IF(H37=1,"Click here to answer question 6 for Tin","")</f>
        <v/>
      </c>
      <c r="E37" s="129" t="s">
        <v>2822</v>
      </c>
      <c r="F37" s="177">
        <f>IF(B12="No",0,1)</f>
        <v>1</v>
      </c>
      <c r="G37" s="126">
        <f t="shared" si="3"/>
        <v>0</v>
      </c>
      <c r="H37" s="127">
        <f t="shared" si="4"/>
        <v>0</v>
      </c>
      <c r="I37" s="20" t="s">
        <v>2777</v>
      </c>
      <c r="J37" s="20" t="s">
        <v>2805</v>
      </c>
    </row>
    <row r="38" spans="1:10" ht="38.25">
      <c r="A38" s="162" t="str">
        <f>Declaration!B54</f>
        <v>Gold  (*)</v>
      </c>
      <c r="B38" s="161" t="str">
        <f>Declaration!D54</f>
        <v>Yes</v>
      </c>
      <c r="C38" s="161" t="str">
        <f t="shared" si="1"/>
        <v>Completed</v>
      </c>
      <c r="D38" s="181" t="str">
        <f>IF(H38=1,"Click here to answer question 6 for Gold","")</f>
        <v/>
      </c>
      <c r="E38" s="129" t="s">
        <v>2822</v>
      </c>
      <c r="F38" s="177">
        <f>IF(B13="No",0,1)</f>
        <v>1</v>
      </c>
      <c r="G38" s="126">
        <f t="shared" si="3"/>
        <v>0</v>
      </c>
      <c r="H38" s="127">
        <f t="shared" si="4"/>
        <v>0</v>
      </c>
      <c r="I38" s="20" t="s">
        <v>2777</v>
      </c>
      <c r="J38" s="20" t="s">
        <v>2806</v>
      </c>
    </row>
    <row r="39" spans="1:10" ht="38.25">
      <c r="A39" s="162" t="str">
        <f>Declaration!B55</f>
        <v>Tungsten  (*)</v>
      </c>
      <c r="B39" s="161" t="str">
        <f>Declaration!D55</f>
        <v>Yes</v>
      </c>
      <c r="C39" s="161" t="str">
        <f t="shared" si="1"/>
        <v>Completed</v>
      </c>
      <c r="D39" s="181" t="str">
        <f>IF(H39=1,"Click here to answer question 6 for Tungsten","")</f>
        <v/>
      </c>
      <c r="E39" s="129" t="s">
        <v>2822</v>
      </c>
      <c r="F39" s="177">
        <f>IF(B14="No",0,1)</f>
        <v>1</v>
      </c>
      <c r="G39" s="126">
        <f t="shared" si="3"/>
        <v>0</v>
      </c>
      <c r="H39" s="127">
        <f t="shared" si="4"/>
        <v>0</v>
      </c>
      <c r="I39" s="20" t="s">
        <v>2777</v>
      </c>
      <c r="J39" s="20" t="s">
        <v>2807</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2825</v>
      </c>
      <c r="F40" s="177">
        <f>IF(AND(B$11="No",B$12="No",B$13="No",B$14="No"),0,1)</f>
        <v>1</v>
      </c>
      <c r="G40" s="126">
        <f t="shared" si="3"/>
        <v>0</v>
      </c>
      <c r="H40" s="127">
        <f t="shared" si="4"/>
        <v>0</v>
      </c>
      <c r="I40" s="20" t="s">
        <v>2777</v>
      </c>
      <c r="J40" s="20" t="s">
        <v>2808</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2822</v>
      </c>
      <c r="F41" s="177">
        <f t="shared" ref="F41:F51" si="5">IF(AND(B$11="No",B$12="No",B$13="No",B$14="No"),0,1)</f>
        <v>1</v>
      </c>
      <c r="G41" s="126">
        <f t="shared" si="3"/>
        <v>0</v>
      </c>
      <c r="H41" s="127">
        <f t="shared" si="4"/>
        <v>0</v>
      </c>
      <c r="I41" s="20" t="s">
        <v>2777</v>
      </c>
      <c r="J41" s="20" t="s">
        <v>2809</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2825</v>
      </c>
      <c r="F42" s="177">
        <f t="shared" si="5"/>
        <v>1</v>
      </c>
      <c r="G42" s="126">
        <f t="shared" si="3"/>
        <v>0</v>
      </c>
      <c r="H42" s="127">
        <f t="shared" si="4"/>
        <v>0</v>
      </c>
      <c r="I42" s="20" t="s">
        <v>2777</v>
      </c>
      <c r="J42" s="20" t="s">
        <v>2810</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2823</v>
      </c>
      <c r="F43" s="177">
        <f t="shared" si="5"/>
        <v>1</v>
      </c>
      <c r="G43" s="126">
        <f t="shared" si="3"/>
        <v>0</v>
      </c>
      <c r="H43" s="127">
        <f t="shared" si="4"/>
        <v>0</v>
      </c>
      <c r="I43" s="20" t="s">
        <v>2777</v>
      </c>
      <c r="J43" s="20" t="s">
        <v>2811</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2821</v>
      </c>
      <c r="F44" s="177">
        <f t="shared" si="5"/>
        <v>1</v>
      </c>
      <c r="G44" s="126">
        <f t="shared" si="3"/>
        <v>0</v>
      </c>
      <c r="H44" s="127">
        <f t="shared" si="4"/>
        <v>0</v>
      </c>
      <c r="I44" s="20" t="s">
        <v>2777</v>
      </c>
      <c r="J44" s="20" t="s">
        <v>2812</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2825</v>
      </c>
      <c r="F45" s="177">
        <f t="shared" si="5"/>
        <v>1</v>
      </c>
      <c r="G45" s="126">
        <f t="shared" si="3"/>
        <v>0</v>
      </c>
      <c r="H45" s="127">
        <f t="shared" si="4"/>
        <v>0</v>
      </c>
      <c r="I45" s="20" t="s">
        <v>2777</v>
      </c>
      <c r="J45" s="20" t="s">
        <v>2813</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2821</v>
      </c>
      <c r="F46" s="177">
        <f t="shared" si="5"/>
        <v>1</v>
      </c>
      <c r="G46" s="126">
        <f t="shared" si="3"/>
        <v>0</v>
      </c>
      <c r="H46" s="127">
        <f t="shared" si="4"/>
        <v>0</v>
      </c>
      <c r="I46" s="20" t="s">
        <v>2777</v>
      </c>
      <c r="J46" s="20" t="s">
        <v>2814</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2822</v>
      </c>
      <c r="F47" s="177">
        <f t="shared" si="5"/>
        <v>1</v>
      </c>
      <c r="G47" s="126">
        <f t="shared" si="3"/>
        <v>0</v>
      </c>
      <c r="H47" s="127">
        <f t="shared" si="4"/>
        <v>0</v>
      </c>
      <c r="I47" s="20" t="s">
        <v>2777</v>
      </c>
      <c r="J47" s="20" t="s">
        <v>2815</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2821</v>
      </c>
      <c r="F48" s="177">
        <f t="shared" si="5"/>
        <v>1</v>
      </c>
      <c r="G48" s="126">
        <f t="shared" si="3"/>
        <v>0</v>
      </c>
      <c r="H48" s="127">
        <f t="shared" si="4"/>
        <v>0</v>
      </c>
      <c r="I48" s="20" t="s">
        <v>2777</v>
      </c>
      <c r="J48" s="20" t="s">
        <v>2816</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2821</v>
      </c>
      <c r="F49" s="177">
        <f t="shared" si="5"/>
        <v>1</v>
      </c>
      <c r="G49" s="126">
        <f t="shared" si="3"/>
        <v>0</v>
      </c>
      <c r="H49" s="127">
        <f t="shared" si="4"/>
        <v>0</v>
      </c>
      <c r="I49" s="20" t="s">
        <v>2777</v>
      </c>
      <c r="J49" s="20" t="s">
        <v>2817</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2825</v>
      </c>
      <c r="F50" s="177">
        <f>IF(OR(B5&lt;&gt;"D. Product Level",AND(B$11="No",B$12="No",B$13="No",B$14="No")),0,1)</f>
        <v>0</v>
      </c>
      <c r="G50" s="126">
        <f>IF(A50=0,1,0)</f>
        <v>1</v>
      </c>
      <c r="H50" s="127">
        <f t="shared" si="4"/>
        <v>0</v>
      </c>
      <c r="I50" s="20" t="s">
        <v>2777</v>
      </c>
      <c r="J50" s="20" t="s">
        <v>2818</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2821</v>
      </c>
      <c r="F51" s="177">
        <f t="shared" si="5"/>
        <v>1</v>
      </c>
      <c r="G51" s="126">
        <f>IF(COUNTIF('Smelter List'!C5:C14,"")&lt;10,0,1)</f>
        <v>0</v>
      </c>
      <c r="H51" s="127">
        <f t="shared" si="4"/>
        <v>0</v>
      </c>
      <c r="I51" s="20" t="s">
        <v>2819</v>
      </c>
      <c r="J51" s="20" t="s">
        <v>2820</v>
      </c>
    </row>
    <row r="52" spans="1:10">
      <c r="H52" s="20">
        <f>SUM(H4:H51)</f>
        <v>0</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2" t="str">
        <f>HLOOKUP(SL,LT,MATCH("Product List"&amp;"a"&amp;ROW(),L!$A:$A,0),0)</f>
        <v>Completion required only if reporting level "Product-level" selected on the 'Declaration' tab.</v>
      </c>
      <c r="B1" s="343"/>
      <c r="C1" s="343"/>
      <c r="D1" s="343"/>
      <c r="E1" s="344"/>
    </row>
    <row r="2" spans="1:35">
      <c r="A2" s="31"/>
      <c r="B2" s="345"/>
      <c r="C2" s="346"/>
      <c r="D2" s="347"/>
      <c r="E2" s="33"/>
    </row>
    <row r="3" spans="1:35" ht="63" customHeight="1">
      <c r="A3" s="31"/>
      <c r="B3" s="348"/>
      <c r="C3" s="349"/>
      <c r="D3" s="350"/>
      <c r="E3" s="33"/>
    </row>
    <row r="4" spans="1:35" ht="15.75" customHeight="1">
      <c r="A4" s="31"/>
      <c r="B4" s="351" t="s">
        <v>497</v>
      </c>
      <c r="C4" s="351"/>
      <c r="D4" s="351"/>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2" t="s">
        <v>598</v>
      </c>
      <c r="C301" s="352"/>
      <c r="D301" s="352"/>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2325</v>
      </c>
      <c r="C1" s="56" t="s">
        <v>2380</v>
      </c>
      <c r="D1" s="57" t="s">
        <v>1017</v>
      </c>
      <c r="E1" s="58" t="s">
        <v>2327</v>
      </c>
      <c r="F1" s="58" t="s">
        <v>2328</v>
      </c>
      <c r="G1" s="57" t="s">
        <v>2326</v>
      </c>
      <c r="H1" s="57" t="s">
        <v>2329</v>
      </c>
      <c r="I1" s="57" t="s">
        <v>2330</v>
      </c>
      <c r="J1" s="57" t="s">
        <v>2331</v>
      </c>
      <c r="K1" s="57" t="s">
        <v>2332</v>
      </c>
      <c r="L1" s="57" t="s">
        <v>2333</v>
      </c>
    </row>
    <row r="2" spans="1:12">
      <c r="A2" s="57" t="str">
        <f>B2&amp;C2</f>
        <v>InstructionsA1</v>
      </c>
      <c r="B2" s="57" t="s">
        <v>2324</v>
      </c>
      <c r="C2" s="57" t="s">
        <v>2381</v>
      </c>
      <c r="D2" s="57" t="s">
        <v>2334</v>
      </c>
      <c r="E2" s="57" t="s">
        <v>635</v>
      </c>
      <c r="F2" s="57" t="s">
        <v>636</v>
      </c>
      <c r="G2" s="57" t="s">
        <v>1777</v>
      </c>
      <c r="H2" s="57" t="s">
        <v>637</v>
      </c>
      <c r="I2" s="57" t="s">
        <v>638</v>
      </c>
      <c r="J2" s="57" t="s">
        <v>1141</v>
      </c>
      <c r="K2" s="57" t="s">
        <v>2335</v>
      </c>
      <c r="L2" s="57" t="s">
        <v>2093</v>
      </c>
    </row>
    <row r="3" spans="1:12">
      <c r="A3" s="57" t="str">
        <f t="shared" ref="A3:A66" si="0">B3&amp;C3</f>
        <v>InstructionsA2</v>
      </c>
      <c r="B3" s="57" t="s">
        <v>2324</v>
      </c>
      <c r="C3" s="57" t="s">
        <v>2382</v>
      </c>
      <c r="D3" s="57" t="s">
        <v>1003</v>
      </c>
      <c r="E3" s="57" t="s">
        <v>1050</v>
      </c>
      <c r="F3" s="57" t="s">
        <v>1051</v>
      </c>
      <c r="G3" s="57" t="s">
        <v>639</v>
      </c>
      <c r="H3" s="57" t="s">
        <v>1003</v>
      </c>
      <c r="I3" s="57" t="s">
        <v>640</v>
      </c>
      <c r="J3" s="57" t="s">
        <v>641</v>
      </c>
      <c r="K3" s="57" t="s">
        <v>1142</v>
      </c>
      <c r="L3" s="57" t="s">
        <v>2094</v>
      </c>
    </row>
    <row r="4" spans="1:12">
      <c r="A4" s="57" t="str">
        <f t="shared" si="0"/>
        <v>InstructionsA3</v>
      </c>
      <c r="B4" s="57" t="s">
        <v>2324</v>
      </c>
      <c r="C4" s="57" t="s">
        <v>2383</v>
      </c>
      <c r="D4" s="57" t="s">
        <v>573</v>
      </c>
      <c r="E4" s="57" t="s">
        <v>642</v>
      </c>
      <c r="F4" s="57" t="s">
        <v>643</v>
      </c>
      <c r="G4" s="57" t="s">
        <v>1778</v>
      </c>
      <c r="H4" s="57" t="s">
        <v>644</v>
      </c>
      <c r="I4" s="57" t="s">
        <v>2336</v>
      </c>
      <c r="J4" s="57" t="s">
        <v>1576</v>
      </c>
      <c r="K4" s="57" t="s">
        <v>1143</v>
      </c>
      <c r="L4" s="57" t="s">
        <v>2095</v>
      </c>
    </row>
    <row r="5" spans="1:12">
      <c r="A5" s="57" t="str">
        <f t="shared" si="0"/>
        <v>InstructionsA4</v>
      </c>
      <c r="B5" s="57" t="s">
        <v>2324</v>
      </c>
      <c r="C5" s="57" t="s">
        <v>2384</v>
      </c>
      <c r="D5" s="56" t="s">
        <v>1745</v>
      </c>
      <c r="E5" s="57" t="s">
        <v>1765</v>
      </c>
      <c r="F5" s="56" t="s">
        <v>2573</v>
      </c>
      <c r="G5" s="57" t="s">
        <v>1766</v>
      </c>
      <c r="H5" s="57" t="s">
        <v>1767</v>
      </c>
      <c r="I5" s="57" t="s">
        <v>1768</v>
      </c>
      <c r="J5" s="57" t="s">
        <v>1769</v>
      </c>
      <c r="K5" s="57" t="s">
        <v>1770</v>
      </c>
      <c r="L5" s="57" t="s">
        <v>2096</v>
      </c>
    </row>
    <row r="6" spans="1:12">
      <c r="A6" s="57" t="str">
        <f t="shared" si="0"/>
        <v>InstructionsA6</v>
      </c>
      <c r="B6" s="57" t="s">
        <v>2324</v>
      </c>
      <c r="C6" s="57" t="s">
        <v>2385</v>
      </c>
      <c r="D6" s="56" t="s">
        <v>2552</v>
      </c>
      <c r="E6" s="56" t="s">
        <v>2553</v>
      </c>
      <c r="F6" s="56" t="s">
        <v>2554</v>
      </c>
      <c r="G6" s="57" t="s">
        <v>645</v>
      </c>
      <c r="H6" s="56" t="s">
        <v>2555</v>
      </c>
      <c r="I6" s="56" t="s">
        <v>2556</v>
      </c>
      <c r="J6" s="56" t="s">
        <v>2557</v>
      </c>
      <c r="K6" s="56" t="s">
        <v>2558</v>
      </c>
      <c r="L6" s="56" t="s">
        <v>2559</v>
      </c>
    </row>
    <row r="7" spans="1:12">
      <c r="A7" s="57" t="str">
        <f t="shared" si="0"/>
        <v>InstructionsA7</v>
      </c>
      <c r="B7" s="57" t="s">
        <v>2324</v>
      </c>
      <c r="C7" s="57" t="s">
        <v>2386</v>
      </c>
      <c r="D7" s="57" t="s">
        <v>2337</v>
      </c>
      <c r="E7" s="57" t="s">
        <v>1027</v>
      </c>
      <c r="F7" s="57" t="s">
        <v>646</v>
      </c>
      <c r="G7" s="57" t="s">
        <v>647</v>
      </c>
      <c r="H7" s="57" t="s">
        <v>2338</v>
      </c>
      <c r="I7" s="57" t="s">
        <v>648</v>
      </c>
      <c r="J7" s="57" t="s">
        <v>1577</v>
      </c>
      <c r="K7" s="57" t="s">
        <v>2339</v>
      </c>
      <c r="L7" s="57" t="s">
        <v>2097</v>
      </c>
    </row>
    <row r="8" spans="1:12">
      <c r="A8" s="57" t="str">
        <f t="shared" si="0"/>
        <v>InstructionsA8</v>
      </c>
      <c r="B8" s="57" t="s">
        <v>2324</v>
      </c>
      <c r="C8" s="57" t="s">
        <v>2387</v>
      </c>
      <c r="D8" s="57" t="s">
        <v>574</v>
      </c>
      <c r="E8" s="57" t="s">
        <v>649</v>
      </c>
      <c r="F8" s="57" t="s">
        <v>650</v>
      </c>
      <c r="G8" s="57" t="s">
        <v>651</v>
      </c>
      <c r="H8" s="57" t="s">
        <v>2340</v>
      </c>
      <c r="I8" s="57" t="s">
        <v>652</v>
      </c>
      <c r="J8" s="57" t="s">
        <v>1578</v>
      </c>
      <c r="K8" s="57" t="s">
        <v>1144</v>
      </c>
      <c r="L8" s="57" t="s">
        <v>2098</v>
      </c>
    </row>
    <row r="9" spans="1:12">
      <c r="A9" s="57" t="str">
        <f t="shared" si="0"/>
        <v>InstructionsA9</v>
      </c>
      <c r="B9" s="57" t="s">
        <v>2324</v>
      </c>
      <c r="C9" s="57" t="s">
        <v>2388</v>
      </c>
      <c r="D9" s="57" t="s">
        <v>575</v>
      </c>
      <c r="E9" s="57" t="s">
        <v>653</v>
      </c>
      <c r="F9" s="57" t="s">
        <v>654</v>
      </c>
      <c r="G9" s="57" t="s">
        <v>655</v>
      </c>
      <c r="H9" s="57" t="s">
        <v>656</v>
      </c>
      <c r="I9" s="57" t="s">
        <v>2341</v>
      </c>
      <c r="J9" s="57" t="s">
        <v>1579</v>
      </c>
      <c r="K9" s="57" t="s">
        <v>1145</v>
      </c>
      <c r="L9" s="57" t="s">
        <v>2099</v>
      </c>
    </row>
    <row r="10" spans="1:12">
      <c r="A10" s="57" t="str">
        <f t="shared" si="0"/>
        <v>InstructionsA10</v>
      </c>
      <c r="B10" s="57" t="s">
        <v>2324</v>
      </c>
      <c r="C10" s="57" t="s">
        <v>2389</v>
      </c>
      <c r="D10" s="57" t="s">
        <v>576</v>
      </c>
      <c r="E10" s="57" t="s">
        <v>657</v>
      </c>
      <c r="F10" s="57" t="s">
        <v>658</v>
      </c>
      <c r="G10" s="57" t="s">
        <v>659</v>
      </c>
      <c r="H10" s="57" t="s">
        <v>660</v>
      </c>
      <c r="I10" s="57" t="s">
        <v>661</v>
      </c>
      <c r="J10" s="57" t="s">
        <v>1580</v>
      </c>
      <c r="K10" s="57" t="s">
        <v>1146</v>
      </c>
      <c r="L10" s="57" t="s">
        <v>2100</v>
      </c>
    </row>
    <row r="11" spans="1:12">
      <c r="A11" s="57" t="str">
        <f t="shared" si="0"/>
        <v>InstructionsA11</v>
      </c>
      <c r="B11" s="57" t="s">
        <v>2324</v>
      </c>
      <c r="C11" s="57" t="s">
        <v>2390</v>
      </c>
      <c r="D11" s="57" t="s">
        <v>577</v>
      </c>
      <c r="E11" s="57" t="s">
        <v>662</v>
      </c>
      <c r="F11" s="57" t="s">
        <v>663</v>
      </c>
      <c r="G11" s="57" t="s">
        <v>664</v>
      </c>
      <c r="H11" s="57" t="s">
        <v>665</v>
      </c>
      <c r="I11" s="57" t="s">
        <v>666</v>
      </c>
      <c r="J11" s="57" t="s">
        <v>667</v>
      </c>
      <c r="K11" s="57" t="s">
        <v>1147</v>
      </c>
      <c r="L11" s="57" t="s">
        <v>2101</v>
      </c>
    </row>
    <row r="12" spans="1:12">
      <c r="A12" s="57" t="str">
        <f t="shared" si="0"/>
        <v>InstructionsA12</v>
      </c>
      <c r="B12" s="57" t="s">
        <v>2324</v>
      </c>
      <c r="C12" s="57" t="s">
        <v>2391</v>
      </c>
      <c r="D12" s="57" t="s">
        <v>1750</v>
      </c>
      <c r="E12" s="57" t="s">
        <v>668</v>
      </c>
      <c r="F12" s="56" t="s">
        <v>2574</v>
      </c>
      <c r="G12" s="57" t="s">
        <v>669</v>
      </c>
      <c r="H12" s="57" t="s">
        <v>2342</v>
      </c>
      <c r="I12" s="57" t="s">
        <v>670</v>
      </c>
      <c r="J12" s="57" t="s">
        <v>671</v>
      </c>
      <c r="K12" s="57" t="s">
        <v>1148</v>
      </c>
      <c r="L12" s="57" t="s">
        <v>2102</v>
      </c>
    </row>
    <row r="13" spans="1:12">
      <c r="A13" s="57" t="str">
        <f t="shared" si="0"/>
        <v>InstructionsA13</v>
      </c>
      <c r="B13" s="57" t="s">
        <v>2324</v>
      </c>
      <c r="C13" s="57" t="s">
        <v>2392</v>
      </c>
      <c r="D13" s="57" t="s">
        <v>578</v>
      </c>
      <c r="E13" s="57" t="s">
        <v>672</v>
      </c>
      <c r="F13" s="57" t="s">
        <v>673</v>
      </c>
      <c r="G13" s="57" t="s">
        <v>674</v>
      </c>
      <c r="H13" s="57" t="s">
        <v>675</v>
      </c>
      <c r="I13" s="57" t="s">
        <v>676</v>
      </c>
      <c r="J13" s="57" t="s">
        <v>1581</v>
      </c>
      <c r="K13" s="57" t="s">
        <v>1149</v>
      </c>
      <c r="L13" s="57" t="s">
        <v>2103</v>
      </c>
    </row>
    <row r="14" spans="1:12">
      <c r="A14" s="57" t="str">
        <f t="shared" si="0"/>
        <v>InstructionsA14</v>
      </c>
      <c r="B14" s="57" t="s">
        <v>2324</v>
      </c>
      <c r="C14" s="57" t="s">
        <v>2393</v>
      </c>
      <c r="D14" s="57" t="s">
        <v>579</v>
      </c>
      <c r="E14" s="57" t="s">
        <v>677</v>
      </c>
      <c r="F14" s="57" t="s">
        <v>678</v>
      </c>
      <c r="G14" s="57" t="s">
        <v>679</v>
      </c>
      <c r="H14" s="57" t="s">
        <v>680</v>
      </c>
      <c r="I14" s="57" t="s">
        <v>681</v>
      </c>
      <c r="J14" s="57" t="s">
        <v>1582</v>
      </c>
      <c r="K14" s="57" t="s">
        <v>1150</v>
      </c>
      <c r="L14" s="57" t="s">
        <v>2104</v>
      </c>
    </row>
    <row r="15" spans="1:12" ht="12.6" customHeight="1">
      <c r="A15" s="57" t="str">
        <f t="shared" si="0"/>
        <v>InstructionsA16</v>
      </c>
      <c r="B15" s="57" t="s">
        <v>2324</v>
      </c>
      <c r="C15" s="57" t="s">
        <v>2394</v>
      </c>
      <c r="D15" s="57" t="s">
        <v>602</v>
      </c>
      <c r="E15" s="57" t="s">
        <v>682</v>
      </c>
      <c r="F15" s="57" t="s">
        <v>683</v>
      </c>
      <c r="G15" s="57" t="s">
        <v>684</v>
      </c>
      <c r="H15" s="130" t="s">
        <v>2830</v>
      </c>
      <c r="I15" s="57" t="s">
        <v>2343</v>
      </c>
      <c r="J15" s="57" t="s">
        <v>1583</v>
      </c>
      <c r="K15" s="57" t="s">
        <v>1151</v>
      </c>
      <c r="L15" s="57" t="s">
        <v>2831</v>
      </c>
    </row>
    <row r="16" spans="1:12">
      <c r="A16" s="57" t="str">
        <f t="shared" si="0"/>
        <v>InstructionsA17</v>
      </c>
      <c r="B16" s="57" t="s">
        <v>2324</v>
      </c>
      <c r="C16" s="57" t="s">
        <v>2395</v>
      </c>
      <c r="D16" s="57" t="s">
        <v>603</v>
      </c>
      <c r="E16" s="57" t="s">
        <v>685</v>
      </c>
      <c r="F16" s="57" t="s">
        <v>686</v>
      </c>
      <c r="G16" s="57" t="s">
        <v>687</v>
      </c>
      <c r="H16" s="57" t="s">
        <v>2344</v>
      </c>
      <c r="I16" s="57" t="s">
        <v>688</v>
      </c>
      <c r="J16" s="57" t="s">
        <v>1584</v>
      </c>
      <c r="K16" s="57" t="s">
        <v>1152</v>
      </c>
      <c r="L16" s="57" t="s">
        <v>2105</v>
      </c>
    </row>
    <row r="17" spans="1:12">
      <c r="A17" s="57" t="str">
        <f t="shared" si="0"/>
        <v>InstructionsA18</v>
      </c>
      <c r="B17" s="57" t="s">
        <v>2324</v>
      </c>
      <c r="C17" s="57" t="s">
        <v>2396</v>
      </c>
      <c r="D17" s="57" t="s">
        <v>604</v>
      </c>
      <c r="E17" s="57" t="s">
        <v>689</v>
      </c>
      <c r="F17" s="57" t="s">
        <v>690</v>
      </c>
      <c r="G17" s="57" t="s">
        <v>691</v>
      </c>
      <c r="H17" s="57" t="s">
        <v>692</v>
      </c>
      <c r="I17" s="57" t="s">
        <v>693</v>
      </c>
      <c r="J17" s="57" t="s">
        <v>1585</v>
      </c>
      <c r="K17" s="57" t="s">
        <v>1153</v>
      </c>
      <c r="L17" s="57" t="s">
        <v>2106</v>
      </c>
    </row>
    <row r="18" spans="1:12">
      <c r="A18" s="57" t="str">
        <f t="shared" si="0"/>
        <v>InstructionsA19</v>
      </c>
      <c r="B18" s="57" t="s">
        <v>2324</v>
      </c>
      <c r="C18" s="57" t="s">
        <v>2397</v>
      </c>
      <c r="D18" s="57" t="s">
        <v>605</v>
      </c>
      <c r="E18" s="57" t="s">
        <v>694</v>
      </c>
      <c r="F18" s="57" t="s">
        <v>695</v>
      </c>
      <c r="G18" s="57" t="s">
        <v>696</v>
      </c>
      <c r="H18" s="57" t="s">
        <v>2345</v>
      </c>
      <c r="I18" s="57" t="s">
        <v>697</v>
      </c>
      <c r="J18" s="57" t="s">
        <v>1586</v>
      </c>
      <c r="K18" s="57" t="s">
        <v>1154</v>
      </c>
      <c r="L18" s="57" t="s">
        <v>2107</v>
      </c>
    </row>
    <row r="19" spans="1:12">
      <c r="A19" s="57" t="str">
        <f t="shared" si="0"/>
        <v>InstructionsA20</v>
      </c>
      <c r="B19" s="57" t="s">
        <v>2324</v>
      </c>
      <c r="C19" s="57" t="s">
        <v>2398</v>
      </c>
      <c r="D19" s="57" t="s">
        <v>606</v>
      </c>
      <c r="E19" s="57" t="s">
        <v>698</v>
      </c>
      <c r="F19" s="57" t="s">
        <v>699</v>
      </c>
      <c r="G19" s="57" t="s">
        <v>700</v>
      </c>
      <c r="H19" s="57" t="s">
        <v>701</v>
      </c>
      <c r="I19" s="57" t="s">
        <v>1380</v>
      </c>
      <c r="J19" s="57" t="s">
        <v>1587</v>
      </c>
      <c r="K19" s="57" t="s">
        <v>1155</v>
      </c>
      <c r="L19" s="57" t="s">
        <v>2108</v>
      </c>
    </row>
    <row r="20" spans="1:12">
      <c r="A20" s="57" t="str">
        <f t="shared" si="0"/>
        <v>InstructionsA21</v>
      </c>
      <c r="B20" s="57" t="s">
        <v>2324</v>
      </c>
      <c r="C20" s="57" t="s">
        <v>2399</v>
      </c>
      <c r="D20" s="57" t="s">
        <v>607</v>
      </c>
      <c r="E20" s="57" t="s">
        <v>1381</v>
      </c>
      <c r="F20" s="57" t="s">
        <v>1382</v>
      </c>
      <c r="G20" s="57" t="s">
        <v>1383</v>
      </c>
      <c r="H20" s="57" t="s">
        <v>1384</v>
      </c>
      <c r="I20" s="57" t="s">
        <v>1385</v>
      </c>
      <c r="J20" s="57" t="s">
        <v>1588</v>
      </c>
      <c r="K20" s="57" t="s">
        <v>1156</v>
      </c>
      <c r="L20" s="57" t="s">
        <v>2109</v>
      </c>
    </row>
    <row r="21" spans="1:12">
      <c r="A21" s="57" t="str">
        <f t="shared" si="0"/>
        <v>InstructionsA22</v>
      </c>
      <c r="B21" s="57" t="s">
        <v>2324</v>
      </c>
      <c r="C21" s="57" t="s">
        <v>2400</v>
      </c>
      <c r="D21" s="57" t="s">
        <v>608</v>
      </c>
      <c r="E21" s="57" t="s">
        <v>1386</v>
      </c>
      <c r="F21" s="57" t="s">
        <v>1387</v>
      </c>
      <c r="G21" s="57" t="s">
        <v>1388</v>
      </c>
      <c r="H21" s="57" t="s">
        <v>1389</v>
      </c>
      <c r="I21" s="57" t="s">
        <v>2346</v>
      </c>
      <c r="J21" s="57" t="s">
        <v>1589</v>
      </c>
      <c r="K21" s="57" t="s">
        <v>1157</v>
      </c>
      <c r="L21" s="57" t="s">
        <v>2110</v>
      </c>
    </row>
    <row r="22" spans="1:12">
      <c r="A22" s="57" t="str">
        <f t="shared" si="0"/>
        <v>InstructionsA23</v>
      </c>
      <c r="B22" s="57" t="s">
        <v>2324</v>
      </c>
      <c r="C22" s="57" t="s">
        <v>2401</v>
      </c>
      <c r="D22" s="57" t="s">
        <v>609</v>
      </c>
      <c r="E22" s="57" t="s">
        <v>1390</v>
      </c>
      <c r="F22" s="56" t="s">
        <v>2575</v>
      </c>
      <c r="G22" s="57" t="s">
        <v>1391</v>
      </c>
      <c r="H22" s="57" t="s">
        <v>1392</v>
      </c>
      <c r="I22" s="57" t="s">
        <v>2347</v>
      </c>
      <c r="J22" s="57" t="s">
        <v>1590</v>
      </c>
      <c r="K22" s="57" t="s">
        <v>1158</v>
      </c>
      <c r="L22" s="57" t="s">
        <v>2111</v>
      </c>
    </row>
    <row r="23" spans="1:12">
      <c r="A23" s="57" t="str">
        <f t="shared" si="0"/>
        <v>InstructionsA24</v>
      </c>
      <c r="B23" s="57" t="s">
        <v>2324</v>
      </c>
      <c r="C23" s="57" t="s">
        <v>2402</v>
      </c>
      <c r="D23" s="57" t="s">
        <v>610</v>
      </c>
      <c r="E23" s="57" t="s">
        <v>1393</v>
      </c>
      <c r="F23" s="57" t="s">
        <v>1394</v>
      </c>
      <c r="G23" s="57" t="s">
        <v>1395</v>
      </c>
      <c r="H23" s="57" t="s">
        <v>1396</v>
      </c>
      <c r="I23" s="57" t="s">
        <v>1397</v>
      </c>
      <c r="J23" s="57" t="s">
        <v>1591</v>
      </c>
      <c r="K23" s="57" t="s">
        <v>1159</v>
      </c>
      <c r="L23" s="57" t="s">
        <v>2112</v>
      </c>
    </row>
    <row r="24" spans="1:12">
      <c r="A24" s="57" t="str">
        <f t="shared" si="0"/>
        <v>InstructionsA25</v>
      </c>
      <c r="B24" s="57" t="s">
        <v>2324</v>
      </c>
      <c r="C24" s="57" t="s">
        <v>2403</v>
      </c>
      <c r="D24" s="57" t="s">
        <v>611</v>
      </c>
      <c r="E24" s="57" t="s">
        <v>1398</v>
      </c>
      <c r="F24" s="57" t="s">
        <v>1399</v>
      </c>
      <c r="G24" s="57" t="s">
        <v>1779</v>
      </c>
      <c r="H24" s="57" t="s">
        <v>1400</v>
      </c>
      <c r="I24" s="57" t="s">
        <v>1401</v>
      </c>
      <c r="J24" s="57" t="s">
        <v>1592</v>
      </c>
      <c r="K24" s="57" t="s">
        <v>1160</v>
      </c>
      <c r="L24" s="57" t="s">
        <v>2113</v>
      </c>
    </row>
    <row r="25" spans="1:12">
      <c r="A25" s="57" t="str">
        <f t="shared" si="0"/>
        <v>InstructionsA26</v>
      </c>
      <c r="B25" s="57" t="s">
        <v>2324</v>
      </c>
      <c r="C25" s="57" t="s">
        <v>2404</v>
      </c>
      <c r="D25" s="57" t="s">
        <v>612</v>
      </c>
      <c r="E25" s="57" t="s">
        <v>1402</v>
      </c>
      <c r="F25" s="57" t="s">
        <v>1403</v>
      </c>
      <c r="G25" s="57" t="s">
        <v>1404</v>
      </c>
      <c r="H25" s="57" t="s">
        <v>1405</v>
      </c>
      <c r="I25" s="57" t="s">
        <v>1406</v>
      </c>
      <c r="J25" s="57" t="s">
        <v>1593</v>
      </c>
      <c r="K25" s="57" t="s">
        <v>1161</v>
      </c>
      <c r="L25" s="57" t="s">
        <v>2114</v>
      </c>
    </row>
    <row r="26" spans="1:12">
      <c r="A26" s="57" t="str">
        <f t="shared" si="0"/>
        <v>InstructionsA28</v>
      </c>
      <c r="B26" s="57" t="s">
        <v>2324</v>
      </c>
      <c r="C26" s="57" t="s">
        <v>2576</v>
      </c>
      <c r="D26" s="56" t="s">
        <v>2560</v>
      </c>
      <c r="E26" s="56" t="s">
        <v>2561</v>
      </c>
      <c r="F26" s="56" t="s">
        <v>2562</v>
      </c>
      <c r="G26" s="57" t="s">
        <v>1407</v>
      </c>
      <c r="H26" s="56" t="s">
        <v>2563</v>
      </c>
      <c r="I26" s="56" t="s">
        <v>2564</v>
      </c>
      <c r="J26" s="56" t="s">
        <v>2565</v>
      </c>
      <c r="K26" s="56" t="s">
        <v>2566</v>
      </c>
      <c r="L26" s="56" t="s">
        <v>2567</v>
      </c>
    </row>
    <row r="27" spans="1:12">
      <c r="A27" s="57" t="str">
        <f t="shared" si="0"/>
        <v>InstructionsA29</v>
      </c>
      <c r="B27" s="57" t="s">
        <v>2324</v>
      </c>
      <c r="C27" s="57" t="s">
        <v>2405</v>
      </c>
      <c r="D27" s="57" t="s">
        <v>600</v>
      </c>
      <c r="E27" s="57" t="s">
        <v>2348</v>
      </c>
      <c r="F27" s="57" t="s">
        <v>1408</v>
      </c>
      <c r="G27" s="57" t="s">
        <v>1409</v>
      </c>
      <c r="H27" s="57" t="s">
        <v>1410</v>
      </c>
      <c r="I27" s="57" t="s">
        <v>2349</v>
      </c>
      <c r="J27" s="57" t="s">
        <v>1594</v>
      </c>
      <c r="K27" s="57" t="s">
        <v>1162</v>
      </c>
      <c r="L27" s="57" t="s">
        <v>2115</v>
      </c>
    </row>
    <row r="28" spans="1:12">
      <c r="A28" s="57" t="str">
        <f t="shared" si="0"/>
        <v>InstructionsA30</v>
      </c>
      <c r="B28" s="57" t="s">
        <v>2324</v>
      </c>
      <c r="C28" s="57" t="s">
        <v>2406</v>
      </c>
      <c r="D28" s="57" t="s">
        <v>2350</v>
      </c>
      <c r="E28" s="57" t="s">
        <v>1411</v>
      </c>
      <c r="F28" s="57" t="s">
        <v>1412</v>
      </c>
      <c r="G28" s="57" t="s">
        <v>1413</v>
      </c>
      <c r="H28" s="57" t="s">
        <v>1414</v>
      </c>
      <c r="I28" s="57" t="s">
        <v>1415</v>
      </c>
      <c r="J28" s="57" t="s">
        <v>1595</v>
      </c>
      <c r="K28" s="57" t="s">
        <v>2351</v>
      </c>
      <c r="L28" s="57" t="s">
        <v>2116</v>
      </c>
    </row>
    <row r="29" spans="1:12">
      <c r="A29" s="57" t="str">
        <f t="shared" si="0"/>
        <v>InstructionsA31</v>
      </c>
      <c r="B29" s="57" t="s">
        <v>2324</v>
      </c>
      <c r="C29" s="57" t="s">
        <v>2407</v>
      </c>
      <c r="D29" s="57" t="s">
        <v>2352</v>
      </c>
      <c r="E29" s="57" t="s">
        <v>1416</v>
      </c>
      <c r="F29" s="57" t="s">
        <v>1417</v>
      </c>
      <c r="G29" s="57" t="s">
        <v>1418</v>
      </c>
      <c r="H29" s="57" t="s">
        <v>702</v>
      </c>
      <c r="I29" s="57" t="s">
        <v>703</v>
      </c>
      <c r="J29" s="57" t="s">
        <v>1596</v>
      </c>
      <c r="K29" s="57" t="s">
        <v>2353</v>
      </c>
      <c r="L29" s="57" t="s">
        <v>2117</v>
      </c>
    </row>
    <row r="30" spans="1:12">
      <c r="A30" s="57" t="str">
        <f t="shared" si="0"/>
        <v>InstructionsA32</v>
      </c>
      <c r="B30" s="57" t="s">
        <v>2324</v>
      </c>
      <c r="C30" s="57" t="s">
        <v>2408</v>
      </c>
      <c r="D30" s="57" t="s">
        <v>2354</v>
      </c>
      <c r="E30" s="57" t="s">
        <v>704</v>
      </c>
      <c r="F30" s="57" t="s">
        <v>705</v>
      </c>
      <c r="G30" s="57" t="s">
        <v>706</v>
      </c>
      <c r="H30" s="57" t="s">
        <v>2355</v>
      </c>
      <c r="I30" s="57" t="s">
        <v>707</v>
      </c>
      <c r="J30" s="57" t="s">
        <v>1597</v>
      </c>
      <c r="K30" s="57" t="s">
        <v>2356</v>
      </c>
      <c r="L30" s="57" t="s">
        <v>2118</v>
      </c>
    </row>
    <row r="31" spans="1:12">
      <c r="A31" s="57" t="str">
        <f t="shared" si="0"/>
        <v>InstructionsA33</v>
      </c>
      <c r="B31" s="57" t="s">
        <v>2324</v>
      </c>
      <c r="C31" s="57" t="s">
        <v>2409</v>
      </c>
      <c r="D31" s="57" t="s">
        <v>2357</v>
      </c>
      <c r="E31" s="57" t="s">
        <v>708</v>
      </c>
      <c r="F31" s="57" t="s">
        <v>709</v>
      </c>
      <c r="G31" s="57" t="s">
        <v>1780</v>
      </c>
      <c r="H31" s="57" t="s">
        <v>2358</v>
      </c>
      <c r="I31" s="57" t="s">
        <v>710</v>
      </c>
      <c r="J31" s="57" t="s">
        <v>1598</v>
      </c>
      <c r="K31" s="57" t="s">
        <v>2359</v>
      </c>
      <c r="L31" s="57" t="s">
        <v>2119</v>
      </c>
    </row>
    <row r="32" spans="1:12">
      <c r="A32" s="57" t="str">
        <f t="shared" si="0"/>
        <v>InstructionsA34</v>
      </c>
      <c r="B32" s="57" t="s">
        <v>2324</v>
      </c>
      <c r="C32" s="57" t="s">
        <v>2410</v>
      </c>
      <c r="D32" s="57" t="s">
        <v>2360</v>
      </c>
      <c r="E32" s="57" t="s">
        <v>711</v>
      </c>
      <c r="F32" s="57" t="s">
        <v>712</v>
      </c>
      <c r="G32" s="57" t="s">
        <v>1048</v>
      </c>
      <c r="H32" s="57" t="s">
        <v>1751</v>
      </c>
      <c r="I32" s="57" t="s">
        <v>2361</v>
      </c>
      <c r="J32" s="57" t="s">
        <v>1599</v>
      </c>
      <c r="K32" s="57" t="s">
        <v>2362</v>
      </c>
      <c r="L32" s="57" t="s">
        <v>2120</v>
      </c>
    </row>
    <row r="33" spans="1:12">
      <c r="A33" s="57" t="str">
        <f t="shared" si="0"/>
        <v>InstructionsA35</v>
      </c>
      <c r="B33" s="57" t="s">
        <v>2324</v>
      </c>
      <c r="C33" s="57" t="s">
        <v>2411</v>
      </c>
      <c r="D33" s="57" t="s">
        <v>2363</v>
      </c>
      <c r="E33" s="57" t="s">
        <v>713</v>
      </c>
      <c r="F33" s="57" t="s">
        <v>714</v>
      </c>
      <c r="G33" s="57" t="s">
        <v>1049</v>
      </c>
      <c r="H33" s="57" t="s">
        <v>715</v>
      </c>
      <c r="I33" s="57" t="s">
        <v>716</v>
      </c>
      <c r="J33" s="57" t="s">
        <v>1600</v>
      </c>
      <c r="K33" s="57" t="s">
        <v>2364</v>
      </c>
      <c r="L33" s="57" t="s">
        <v>2121</v>
      </c>
    </row>
    <row r="34" spans="1:12">
      <c r="A34" s="57" t="str">
        <f t="shared" si="0"/>
        <v>InstructionsA36</v>
      </c>
      <c r="B34" s="57" t="s">
        <v>2324</v>
      </c>
      <c r="C34" s="57" t="s">
        <v>2412</v>
      </c>
      <c r="D34" s="57" t="s">
        <v>2365</v>
      </c>
      <c r="E34" s="57" t="s">
        <v>717</v>
      </c>
      <c r="F34" s="57" t="s">
        <v>718</v>
      </c>
      <c r="G34" s="57" t="s">
        <v>719</v>
      </c>
      <c r="H34" s="57" t="s">
        <v>720</v>
      </c>
      <c r="I34" s="57" t="s">
        <v>721</v>
      </c>
      <c r="J34" s="57" t="s">
        <v>1601</v>
      </c>
      <c r="K34" s="57" t="s">
        <v>2550</v>
      </c>
      <c r="L34" s="57" t="s">
        <v>2122</v>
      </c>
    </row>
    <row r="35" spans="1:12">
      <c r="A35" s="57" t="str">
        <f t="shared" si="0"/>
        <v>InstructionsA37</v>
      </c>
      <c r="B35" s="57" t="s">
        <v>2324</v>
      </c>
      <c r="C35" s="57" t="s">
        <v>2413</v>
      </c>
      <c r="D35" s="57" t="s">
        <v>2366</v>
      </c>
      <c r="E35" s="57" t="s">
        <v>722</v>
      </c>
      <c r="F35" s="57" t="s">
        <v>723</v>
      </c>
      <c r="G35" s="57" t="s">
        <v>724</v>
      </c>
      <c r="H35" s="57" t="s">
        <v>725</v>
      </c>
      <c r="I35" s="57" t="s">
        <v>726</v>
      </c>
      <c r="J35" s="57" t="s">
        <v>1602</v>
      </c>
      <c r="K35" s="57" t="s">
        <v>2367</v>
      </c>
      <c r="L35" s="57" t="s">
        <v>2123</v>
      </c>
    </row>
    <row r="36" spans="1:12">
      <c r="A36" s="57" t="str">
        <f t="shared" si="0"/>
        <v>InstructionsA38</v>
      </c>
      <c r="B36" s="57" t="s">
        <v>2324</v>
      </c>
      <c r="C36" s="57" t="s">
        <v>2414</v>
      </c>
      <c r="D36" s="57" t="s">
        <v>2368</v>
      </c>
      <c r="E36" s="57" t="s">
        <v>727</v>
      </c>
      <c r="F36" s="57" t="s">
        <v>728</v>
      </c>
      <c r="G36" s="57" t="s">
        <v>729</v>
      </c>
      <c r="H36" s="57" t="s">
        <v>730</v>
      </c>
      <c r="I36" s="57" t="s">
        <v>731</v>
      </c>
      <c r="J36" s="57" t="s">
        <v>1603</v>
      </c>
      <c r="K36" s="57" t="s">
        <v>2369</v>
      </c>
      <c r="L36" s="57" t="s">
        <v>2124</v>
      </c>
    </row>
    <row r="37" spans="1:12">
      <c r="A37" s="57" t="str">
        <f t="shared" si="0"/>
        <v>InstructionsA39</v>
      </c>
      <c r="B37" s="57" t="s">
        <v>2324</v>
      </c>
      <c r="C37" s="57" t="s">
        <v>2415</v>
      </c>
      <c r="D37" s="57" t="s">
        <v>2370</v>
      </c>
      <c r="E37" s="57" t="s">
        <v>732</v>
      </c>
      <c r="F37" s="57" t="s">
        <v>733</v>
      </c>
      <c r="G37" s="57" t="s">
        <v>1781</v>
      </c>
      <c r="H37" s="57" t="s">
        <v>734</v>
      </c>
      <c r="I37" s="57" t="s">
        <v>735</v>
      </c>
      <c r="J37" s="57" t="s">
        <v>1604</v>
      </c>
      <c r="K37" s="57" t="s">
        <v>2371</v>
      </c>
      <c r="L37" s="57" t="s">
        <v>2125</v>
      </c>
    </row>
    <row r="38" spans="1:12">
      <c r="A38" s="57" t="str">
        <f t="shared" si="0"/>
        <v>InstructionsA41</v>
      </c>
      <c r="B38" s="57" t="s">
        <v>2324</v>
      </c>
      <c r="C38" s="57" t="s">
        <v>2577</v>
      </c>
      <c r="D38" s="57" t="s">
        <v>601</v>
      </c>
      <c r="E38" s="57" t="s">
        <v>736</v>
      </c>
      <c r="F38" s="57" t="s">
        <v>737</v>
      </c>
      <c r="G38" s="57" t="s">
        <v>738</v>
      </c>
      <c r="H38" s="57" t="s">
        <v>739</v>
      </c>
      <c r="I38" s="57" t="s">
        <v>740</v>
      </c>
      <c r="J38" s="57" t="s">
        <v>1605</v>
      </c>
      <c r="K38" s="57" t="s">
        <v>1163</v>
      </c>
      <c r="L38" s="57" t="s">
        <v>2126</v>
      </c>
    </row>
    <row r="39" spans="1:12">
      <c r="A39" s="57" t="str">
        <f t="shared" si="0"/>
        <v>InstructionsA42</v>
      </c>
      <c r="B39" s="57" t="s">
        <v>2324</v>
      </c>
      <c r="C39" s="57" t="s">
        <v>2416</v>
      </c>
      <c r="D39" s="57" t="s">
        <v>1004</v>
      </c>
      <c r="E39" s="57" t="s">
        <v>1027</v>
      </c>
      <c r="F39" s="57" t="s">
        <v>741</v>
      </c>
      <c r="G39" s="57" t="s">
        <v>742</v>
      </c>
      <c r="H39" s="57" t="s">
        <v>743</v>
      </c>
      <c r="I39" s="57" t="s">
        <v>744</v>
      </c>
      <c r="J39" s="57" t="s">
        <v>1606</v>
      </c>
      <c r="K39" s="57" t="s">
        <v>1164</v>
      </c>
      <c r="L39" s="57" t="s">
        <v>2127</v>
      </c>
    </row>
    <row r="40" spans="1:12">
      <c r="A40" s="57" t="str">
        <f t="shared" si="0"/>
        <v>InstructionsA43</v>
      </c>
      <c r="B40" s="57" t="s">
        <v>2324</v>
      </c>
      <c r="C40" s="57" t="s">
        <v>2417</v>
      </c>
      <c r="D40" s="57" t="s">
        <v>1796</v>
      </c>
      <c r="E40" s="57" t="s">
        <v>1797</v>
      </c>
      <c r="F40" s="56" t="s">
        <v>2578</v>
      </c>
      <c r="G40" s="57" t="s">
        <v>1795</v>
      </c>
      <c r="H40" s="57" t="s">
        <v>1798</v>
      </c>
      <c r="I40" s="57" t="s">
        <v>1799</v>
      </c>
      <c r="J40" s="57" t="s">
        <v>1800</v>
      </c>
      <c r="K40" s="57" t="s">
        <v>1801</v>
      </c>
      <c r="L40" s="57" t="s">
        <v>2283</v>
      </c>
    </row>
    <row r="41" spans="1:12">
      <c r="A41" s="57" t="str">
        <f t="shared" si="0"/>
        <v>InstructionsA44</v>
      </c>
      <c r="B41" s="57" t="s">
        <v>2324</v>
      </c>
      <c r="C41" s="57" t="s">
        <v>2418</v>
      </c>
      <c r="D41" s="57" t="s">
        <v>2372</v>
      </c>
      <c r="E41" s="57" t="s">
        <v>745</v>
      </c>
      <c r="F41" s="57" t="s">
        <v>746</v>
      </c>
      <c r="G41" s="57" t="s">
        <v>747</v>
      </c>
      <c r="H41" s="57" t="s">
        <v>748</v>
      </c>
      <c r="I41" s="57" t="s">
        <v>749</v>
      </c>
      <c r="J41" s="57" t="s">
        <v>1607</v>
      </c>
      <c r="K41" s="57" t="s">
        <v>2373</v>
      </c>
      <c r="L41" s="57" t="s">
        <v>2128</v>
      </c>
    </row>
    <row r="42" spans="1:12">
      <c r="A42" s="57" t="str">
        <f t="shared" si="0"/>
        <v>InstructionsA45</v>
      </c>
      <c r="B42" s="57" t="s">
        <v>2324</v>
      </c>
      <c r="C42" s="57" t="s">
        <v>2419</v>
      </c>
      <c r="D42" s="57" t="s">
        <v>1691</v>
      </c>
      <c r="E42" s="57" t="s">
        <v>1707</v>
      </c>
      <c r="F42" s="56" t="s">
        <v>2579</v>
      </c>
      <c r="G42" s="57" t="s">
        <v>1708</v>
      </c>
      <c r="H42" s="57" t="s">
        <v>1709</v>
      </c>
      <c r="I42" s="57" t="s">
        <v>1710</v>
      </c>
      <c r="J42" s="57" t="s">
        <v>1711</v>
      </c>
      <c r="K42" s="57" t="s">
        <v>1712</v>
      </c>
      <c r="L42" s="57" t="s">
        <v>2129</v>
      </c>
    </row>
    <row r="43" spans="1:12">
      <c r="A43" s="57" t="str">
        <f t="shared" si="0"/>
        <v>InstructionsA46</v>
      </c>
      <c r="B43" s="57" t="s">
        <v>2324</v>
      </c>
      <c r="C43" s="57" t="s">
        <v>2420</v>
      </c>
      <c r="D43" s="57" t="s">
        <v>1692</v>
      </c>
      <c r="E43" s="57" t="s">
        <v>1717</v>
      </c>
      <c r="F43" s="57" t="s">
        <v>1731</v>
      </c>
      <c r="G43" s="57" t="s">
        <v>1716</v>
      </c>
      <c r="H43" s="57" t="s">
        <v>1715</v>
      </c>
      <c r="I43" s="57" t="s">
        <v>1659</v>
      </c>
      <c r="J43" s="57" t="s">
        <v>1714</v>
      </c>
      <c r="K43" s="57" t="s">
        <v>1713</v>
      </c>
      <c r="L43" s="57" t="s">
        <v>2130</v>
      </c>
    </row>
    <row r="44" spans="1:12">
      <c r="A44" s="57" t="str">
        <f t="shared" si="0"/>
        <v>InstructionsA47</v>
      </c>
      <c r="B44" s="57" t="s">
        <v>2324</v>
      </c>
      <c r="C44" s="57" t="s">
        <v>2421</v>
      </c>
      <c r="D44" s="57" t="s">
        <v>1693</v>
      </c>
      <c r="E44" s="57" t="s">
        <v>1718</v>
      </c>
      <c r="F44" s="57" t="s">
        <v>1730</v>
      </c>
      <c r="G44" s="57" t="s">
        <v>1719</v>
      </c>
      <c r="H44" s="57" t="s">
        <v>1720</v>
      </c>
      <c r="I44" s="57" t="s">
        <v>1721</v>
      </c>
      <c r="J44" s="57" t="s">
        <v>1722</v>
      </c>
      <c r="K44" s="57" t="s">
        <v>1723</v>
      </c>
      <c r="L44" s="57" t="s">
        <v>2131</v>
      </c>
    </row>
    <row r="45" spans="1:12">
      <c r="A45" s="57" t="str">
        <f t="shared" si="0"/>
        <v>InstructionsA48</v>
      </c>
      <c r="B45" s="57" t="s">
        <v>2324</v>
      </c>
      <c r="C45" s="57" t="s">
        <v>2422</v>
      </c>
      <c r="D45" s="57" t="s">
        <v>1614</v>
      </c>
      <c r="E45" s="57" t="s">
        <v>1623</v>
      </c>
      <c r="F45" s="57" t="s">
        <v>1632</v>
      </c>
      <c r="G45" s="57" t="s">
        <v>1641</v>
      </c>
      <c r="H45" s="57" t="s">
        <v>1650</v>
      </c>
      <c r="I45" s="57" t="s">
        <v>1660</v>
      </c>
      <c r="J45" s="57" t="s">
        <v>2179</v>
      </c>
      <c r="K45" s="57" t="s">
        <v>2188</v>
      </c>
      <c r="L45" s="57" t="s">
        <v>2374</v>
      </c>
    </row>
    <row r="46" spans="1:12">
      <c r="A46" s="57" t="str">
        <f t="shared" si="0"/>
        <v>InstructionsA49</v>
      </c>
      <c r="B46" s="57" t="s">
        <v>2324</v>
      </c>
      <c r="C46" s="57" t="s">
        <v>2423</v>
      </c>
      <c r="D46" s="57" t="s">
        <v>1615</v>
      </c>
      <c r="E46" s="57" t="s">
        <v>1624</v>
      </c>
      <c r="F46" s="57" t="s">
        <v>1633</v>
      </c>
      <c r="G46" s="57" t="s">
        <v>1642</v>
      </c>
      <c r="H46" s="57" t="s">
        <v>1651</v>
      </c>
      <c r="I46" s="57" t="s">
        <v>1661</v>
      </c>
      <c r="J46" s="57" t="s">
        <v>2180</v>
      </c>
      <c r="K46" s="57" t="s">
        <v>1683</v>
      </c>
      <c r="L46" s="57" t="s">
        <v>2132</v>
      </c>
    </row>
    <row r="47" spans="1:12">
      <c r="A47" s="57" t="str">
        <f t="shared" si="0"/>
        <v>InstructionsA50</v>
      </c>
      <c r="B47" s="57" t="s">
        <v>2324</v>
      </c>
      <c r="C47" s="57" t="s">
        <v>2424</v>
      </c>
      <c r="D47" s="57" t="s">
        <v>1616</v>
      </c>
      <c r="E47" s="57" t="s">
        <v>1625</v>
      </c>
      <c r="F47" s="57" t="s">
        <v>1634</v>
      </c>
      <c r="G47" s="57" t="s">
        <v>1643</v>
      </c>
      <c r="H47" s="57" t="s">
        <v>1652</v>
      </c>
      <c r="I47" s="57" t="s">
        <v>1662</v>
      </c>
      <c r="J47" s="57" t="s">
        <v>2181</v>
      </c>
      <c r="K47" s="57" t="s">
        <v>1684</v>
      </c>
      <c r="L47" s="57" t="s">
        <v>2133</v>
      </c>
    </row>
    <row r="48" spans="1:12">
      <c r="A48" s="57" t="str">
        <f t="shared" si="0"/>
        <v>InstructionsA51</v>
      </c>
      <c r="B48" s="57" t="s">
        <v>2324</v>
      </c>
      <c r="C48" s="57" t="s">
        <v>2425</v>
      </c>
      <c r="D48" s="57" t="s">
        <v>1617</v>
      </c>
      <c r="E48" s="57" t="s">
        <v>1626</v>
      </c>
      <c r="F48" s="57" t="s">
        <v>1635</v>
      </c>
      <c r="G48" s="57" t="s">
        <v>1644</v>
      </c>
      <c r="H48" s="57" t="s">
        <v>1653</v>
      </c>
      <c r="I48" s="57" t="s">
        <v>1663</v>
      </c>
      <c r="J48" s="57" t="s">
        <v>2182</v>
      </c>
      <c r="K48" s="57" t="s">
        <v>1685</v>
      </c>
      <c r="L48" s="57" t="s">
        <v>2134</v>
      </c>
    </row>
    <row r="49" spans="1:12">
      <c r="A49" s="57" t="str">
        <f t="shared" si="0"/>
        <v>InstructionsA52</v>
      </c>
      <c r="B49" s="57" t="s">
        <v>2324</v>
      </c>
      <c r="C49" s="57" t="s">
        <v>2426</v>
      </c>
      <c r="D49" s="57" t="s">
        <v>1618</v>
      </c>
      <c r="E49" s="57" t="s">
        <v>1627</v>
      </c>
      <c r="F49" s="57" t="s">
        <v>1636</v>
      </c>
      <c r="G49" s="57" t="s">
        <v>1645</v>
      </c>
      <c r="H49" s="57" t="s">
        <v>1654</v>
      </c>
      <c r="I49" s="57" t="s">
        <v>1664</v>
      </c>
      <c r="J49" s="57" t="s">
        <v>2183</v>
      </c>
      <c r="K49" s="57" t="s">
        <v>1686</v>
      </c>
      <c r="L49" s="57" t="s">
        <v>2135</v>
      </c>
    </row>
    <row r="50" spans="1:12">
      <c r="A50" s="57" t="str">
        <f t="shared" si="0"/>
        <v>InstructionsA53</v>
      </c>
      <c r="B50" s="57" t="s">
        <v>2324</v>
      </c>
      <c r="C50" s="57" t="s">
        <v>2427</v>
      </c>
      <c r="D50" s="57" t="s">
        <v>1619</v>
      </c>
      <c r="E50" s="57" t="s">
        <v>1628</v>
      </c>
      <c r="F50" s="57" t="s">
        <v>1637</v>
      </c>
      <c r="G50" s="57" t="s">
        <v>1646</v>
      </c>
      <c r="H50" s="57" t="s">
        <v>1655</v>
      </c>
      <c r="I50" s="57" t="s">
        <v>1665</v>
      </c>
      <c r="J50" s="57" t="s">
        <v>2184</v>
      </c>
      <c r="K50" s="57" t="s">
        <v>1687</v>
      </c>
      <c r="L50" s="57" t="s">
        <v>2136</v>
      </c>
    </row>
    <row r="51" spans="1:12">
      <c r="A51" s="57" t="str">
        <f t="shared" si="0"/>
        <v>InstructionsA54</v>
      </c>
      <c r="B51" s="57" t="s">
        <v>2324</v>
      </c>
      <c r="C51" s="57" t="s">
        <v>2428</v>
      </c>
      <c r="D51" s="57" t="s">
        <v>1620</v>
      </c>
      <c r="E51" s="57" t="s">
        <v>1629</v>
      </c>
      <c r="F51" s="57" t="s">
        <v>1638</v>
      </c>
      <c r="G51" s="57" t="s">
        <v>1647</v>
      </c>
      <c r="H51" s="57" t="s">
        <v>1656</v>
      </c>
      <c r="I51" s="57" t="s">
        <v>2176</v>
      </c>
      <c r="J51" s="57" t="s">
        <v>2185</v>
      </c>
      <c r="K51" s="57" t="s">
        <v>1688</v>
      </c>
      <c r="L51" s="57" t="s">
        <v>2137</v>
      </c>
    </row>
    <row r="52" spans="1:12">
      <c r="A52" s="57" t="str">
        <f t="shared" si="0"/>
        <v>InstructionsA55</v>
      </c>
      <c r="B52" s="57" t="s">
        <v>2324</v>
      </c>
      <c r="C52" s="57" t="s">
        <v>2429</v>
      </c>
      <c r="D52" s="57" t="s">
        <v>1621</v>
      </c>
      <c r="E52" s="57" t="s">
        <v>1630</v>
      </c>
      <c r="F52" s="57" t="s">
        <v>1639</v>
      </c>
      <c r="G52" s="57" t="s">
        <v>1648</v>
      </c>
      <c r="H52" s="57" t="s">
        <v>1657</v>
      </c>
      <c r="I52" s="57" t="s">
        <v>2177</v>
      </c>
      <c r="J52" s="57" t="s">
        <v>2186</v>
      </c>
      <c r="K52" s="57" t="s">
        <v>1689</v>
      </c>
      <c r="L52" s="57" t="s">
        <v>2138</v>
      </c>
    </row>
    <row r="53" spans="1:12">
      <c r="A53" s="57" t="str">
        <f t="shared" si="0"/>
        <v>InstructionsA56</v>
      </c>
      <c r="B53" s="57" t="s">
        <v>2324</v>
      </c>
      <c r="C53" s="57" t="s">
        <v>2430</v>
      </c>
      <c r="D53" s="57" t="s">
        <v>1622</v>
      </c>
      <c r="E53" s="57" t="s">
        <v>1631</v>
      </c>
      <c r="F53" s="57" t="s">
        <v>1640</v>
      </c>
      <c r="G53" s="57" t="s">
        <v>1649</v>
      </c>
      <c r="H53" s="57" t="s">
        <v>1658</v>
      </c>
      <c r="I53" s="57" t="s">
        <v>2178</v>
      </c>
      <c r="J53" s="57" t="s">
        <v>2187</v>
      </c>
      <c r="K53" s="57" t="s">
        <v>1690</v>
      </c>
      <c r="L53" s="57" t="s">
        <v>2284</v>
      </c>
    </row>
    <row r="54" spans="1:12">
      <c r="A54" s="57" t="str">
        <f t="shared" si="0"/>
        <v>InstructionsA58</v>
      </c>
      <c r="B54" s="57" t="s">
        <v>2324</v>
      </c>
      <c r="C54" s="57" t="s">
        <v>2431</v>
      </c>
      <c r="D54" s="57" t="s">
        <v>566</v>
      </c>
      <c r="E54" s="57" t="s">
        <v>750</v>
      </c>
      <c r="F54" s="57" t="s">
        <v>751</v>
      </c>
      <c r="G54" s="57" t="s">
        <v>1540</v>
      </c>
      <c r="H54" s="57" t="s">
        <v>752</v>
      </c>
      <c r="I54" s="57" t="s">
        <v>753</v>
      </c>
      <c r="J54" s="57" t="s">
        <v>754</v>
      </c>
      <c r="K54" s="57" t="s">
        <v>1165</v>
      </c>
      <c r="L54" s="57" t="s">
        <v>2139</v>
      </c>
    </row>
    <row r="55" spans="1:12">
      <c r="A55" s="57" t="str">
        <f t="shared" si="0"/>
        <v>InstructionsA59</v>
      </c>
      <c r="B55" s="57" t="s">
        <v>2324</v>
      </c>
      <c r="C55" s="57" t="s">
        <v>2432</v>
      </c>
      <c r="D55" s="57" t="s">
        <v>567</v>
      </c>
      <c r="E55" s="57" t="s">
        <v>755</v>
      </c>
      <c r="F55" s="57" t="s">
        <v>756</v>
      </c>
      <c r="G55" s="57" t="s">
        <v>1782</v>
      </c>
      <c r="H55" s="57" t="s">
        <v>2375</v>
      </c>
      <c r="I55" s="57" t="s">
        <v>757</v>
      </c>
      <c r="J55" s="57" t="s">
        <v>1608</v>
      </c>
      <c r="K55" s="57" t="s">
        <v>1166</v>
      </c>
      <c r="L55" s="57" t="s">
        <v>2376</v>
      </c>
    </row>
    <row r="56" spans="1:12">
      <c r="A56" s="57" t="str">
        <f t="shared" si="0"/>
        <v>InstructionsA60</v>
      </c>
      <c r="B56" s="57" t="s">
        <v>2324</v>
      </c>
      <c r="C56" s="57" t="s">
        <v>2433</v>
      </c>
      <c r="D56" s="57" t="s">
        <v>568</v>
      </c>
      <c r="E56" s="57" t="s">
        <v>758</v>
      </c>
      <c r="F56" s="57" t="s">
        <v>759</v>
      </c>
      <c r="G56" s="57" t="s">
        <v>760</v>
      </c>
      <c r="H56" s="57" t="s">
        <v>2377</v>
      </c>
      <c r="I56" s="57" t="s">
        <v>761</v>
      </c>
      <c r="J56" s="57" t="s">
        <v>762</v>
      </c>
      <c r="K56" s="57" t="s">
        <v>1167</v>
      </c>
      <c r="L56" s="57" t="s">
        <v>2140</v>
      </c>
    </row>
    <row r="57" spans="1:12">
      <c r="A57" s="57" t="str">
        <f t="shared" si="0"/>
        <v>InstructionsA61</v>
      </c>
      <c r="B57" s="57" t="s">
        <v>2324</v>
      </c>
      <c r="C57" s="57" t="s">
        <v>2434</v>
      </c>
      <c r="D57" s="57" t="s">
        <v>569</v>
      </c>
      <c r="E57" s="57" t="s">
        <v>763</v>
      </c>
      <c r="F57" s="57" t="s">
        <v>764</v>
      </c>
      <c r="G57" s="57" t="s">
        <v>765</v>
      </c>
      <c r="H57" s="57" t="s">
        <v>2378</v>
      </c>
      <c r="I57" s="57" t="s">
        <v>766</v>
      </c>
      <c r="J57" s="57" t="s">
        <v>767</v>
      </c>
      <c r="K57" s="57" t="s">
        <v>1168</v>
      </c>
      <c r="L57" s="57" t="s">
        <v>2141</v>
      </c>
    </row>
    <row r="58" spans="1:12">
      <c r="A58" s="57" t="str">
        <f t="shared" si="0"/>
        <v>InstructionsA62</v>
      </c>
      <c r="B58" s="57" t="s">
        <v>2324</v>
      </c>
      <c r="C58" s="57" t="s">
        <v>2435</v>
      </c>
      <c r="D58" s="57" t="s">
        <v>2467</v>
      </c>
      <c r="E58" s="57" t="s">
        <v>2468</v>
      </c>
      <c r="F58" s="56" t="s">
        <v>2580</v>
      </c>
      <c r="G58" s="57" t="s">
        <v>2469</v>
      </c>
      <c r="H58" s="57" t="s">
        <v>2087</v>
      </c>
      <c r="I58" s="57" t="s">
        <v>2088</v>
      </c>
      <c r="J58" s="57" t="s">
        <v>2089</v>
      </c>
      <c r="K58" s="57" t="s">
        <v>2090</v>
      </c>
      <c r="L58" s="57" t="s">
        <v>2091</v>
      </c>
    </row>
    <row r="59" spans="1:12">
      <c r="A59" s="57" t="str">
        <f t="shared" si="0"/>
        <v>InstructionsA63</v>
      </c>
      <c r="B59" s="57" t="s">
        <v>2324</v>
      </c>
      <c r="C59" s="57" t="s">
        <v>2436</v>
      </c>
      <c r="D59" s="57" t="s">
        <v>570</v>
      </c>
      <c r="E59" s="57" t="s">
        <v>768</v>
      </c>
      <c r="F59" s="58" t="s">
        <v>2581</v>
      </c>
      <c r="G59" s="57" t="s">
        <v>769</v>
      </c>
      <c r="H59" s="57" t="s">
        <v>2379</v>
      </c>
      <c r="I59" s="57" t="s">
        <v>1541</v>
      </c>
      <c r="J59" s="57" t="s">
        <v>770</v>
      </c>
      <c r="K59" s="57" t="s">
        <v>1169</v>
      </c>
      <c r="L59" s="57" t="s">
        <v>2142</v>
      </c>
    </row>
    <row r="60" spans="1:12">
      <c r="A60" s="57" t="str">
        <f t="shared" si="0"/>
        <v>InstructionsA64</v>
      </c>
      <c r="B60" s="57" t="s">
        <v>2324</v>
      </c>
      <c r="C60" s="57" t="s">
        <v>2437</v>
      </c>
      <c r="D60" s="57" t="s">
        <v>571</v>
      </c>
      <c r="E60" s="57" t="s">
        <v>771</v>
      </c>
      <c r="F60" s="57" t="s">
        <v>772</v>
      </c>
      <c r="G60" s="57" t="s">
        <v>773</v>
      </c>
      <c r="H60" s="57" t="s">
        <v>774</v>
      </c>
      <c r="I60" s="57" t="s">
        <v>775</v>
      </c>
      <c r="J60" s="57" t="s">
        <v>776</v>
      </c>
      <c r="K60" s="57" t="s">
        <v>1170</v>
      </c>
      <c r="L60" s="57" t="s">
        <v>2143</v>
      </c>
    </row>
    <row r="61" spans="1:12">
      <c r="A61" s="57" t="str">
        <f t="shared" si="0"/>
        <v>InstructionsA65</v>
      </c>
      <c r="B61" s="57" t="s">
        <v>2324</v>
      </c>
      <c r="C61" s="57" t="s">
        <v>2438</v>
      </c>
      <c r="D61" s="57" t="s">
        <v>598</v>
      </c>
      <c r="E61" s="57" t="s">
        <v>777</v>
      </c>
      <c r="F61" s="57" t="s">
        <v>598</v>
      </c>
      <c r="G61" s="57" t="s">
        <v>598</v>
      </c>
      <c r="H61" s="57" t="s">
        <v>778</v>
      </c>
      <c r="I61" s="57" t="s">
        <v>779</v>
      </c>
      <c r="J61" s="57" t="s">
        <v>598</v>
      </c>
      <c r="K61" s="57" t="s">
        <v>1171</v>
      </c>
      <c r="L61" s="57" t="s">
        <v>2144</v>
      </c>
    </row>
    <row r="62" spans="1:12">
      <c r="A62" s="57" t="str">
        <f t="shared" si="0"/>
        <v>DefinitionsB2</v>
      </c>
      <c r="B62" s="57" t="s">
        <v>2471</v>
      </c>
      <c r="C62" s="56" t="s">
        <v>2582</v>
      </c>
      <c r="D62" s="57" t="s">
        <v>781</v>
      </c>
      <c r="E62" s="57" t="s">
        <v>1028</v>
      </c>
      <c r="F62" s="57" t="s">
        <v>1052</v>
      </c>
      <c r="G62" s="57" t="s">
        <v>1034</v>
      </c>
      <c r="H62" s="57" t="s">
        <v>780</v>
      </c>
      <c r="I62" s="57" t="s">
        <v>781</v>
      </c>
      <c r="J62" s="57" t="s">
        <v>782</v>
      </c>
      <c r="K62" s="57" t="s">
        <v>1172</v>
      </c>
      <c r="L62" s="57" t="s">
        <v>2145</v>
      </c>
    </row>
    <row r="63" spans="1:12">
      <c r="A63" s="57" t="str">
        <f t="shared" si="0"/>
        <v>DefinitionsB3</v>
      </c>
      <c r="B63" s="57" t="s">
        <v>2471</v>
      </c>
      <c r="C63" s="56" t="s">
        <v>2472</v>
      </c>
      <c r="D63" s="57" t="s">
        <v>1011</v>
      </c>
      <c r="E63" s="57" t="s">
        <v>783</v>
      </c>
      <c r="F63" s="57" t="s">
        <v>1074</v>
      </c>
      <c r="G63" s="57" t="s">
        <v>784</v>
      </c>
      <c r="H63" s="57" t="s">
        <v>785</v>
      </c>
      <c r="I63" s="57" t="s">
        <v>786</v>
      </c>
      <c r="J63" s="57" t="s">
        <v>787</v>
      </c>
      <c r="K63" s="57" t="s">
        <v>1173</v>
      </c>
      <c r="L63" s="57" t="s">
        <v>2146</v>
      </c>
    </row>
    <row r="64" spans="1:12">
      <c r="A64" s="57" t="str">
        <f t="shared" si="0"/>
        <v>DefinitionsB4</v>
      </c>
      <c r="B64" s="57" t="s">
        <v>2471</v>
      </c>
      <c r="C64" s="56" t="s">
        <v>2473</v>
      </c>
      <c r="D64" s="57" t="s">
        <v>580</v>
      </c>
      <c r="E64" s="57" t="s">
        <v>788</v>
      </c>
      <c r="F64" s="57" t="s">
        <v>789</v>
      </c>
      <c r="G64" s="57" t="s">
        <v>1788</v>
      </c>
      <c r="H64" s="57" t="s">
        <v>790</v>
      </c>
      <c r="I64" s="57" t="s">
        <v>791</v>
      </c>
      <c r="J64" s="57" t="s">
        <v>792</v>
      </c>
      <c r="K64" s="57" t="s">
        <v>1174</v>
      </c>
      <c r="L64" s="57" t="s">
        <v>2147</v>
      </c>
    </row>
    <row r="65" spans="1:12">
      <c r="A65" s="57" t="str">
        <f t="shared" si="0"/>
        <v>DefinitionsB5</v>
      </c>
      <c r="B65" s="57" t="s">
        <v>2471</v>
      </c>
      <c r="C65" s="56" t="s">
        <v>2474</v>
      </c>
      <c r="D65" s="57" t="s">
        <v>1075</v>
      </c>
      <c r="E65" s="57" t="s">
        <v>793</v>
      </c>
      <c r="F65" s="57" t="s">
        <v>1076</v>
      </c>
      <c r="G65" s="57" t="s">
        <v>1789</v>
      </c>
      <c r="H65" s="57" t="s">
        <v>794</v>
      </c>
      <c r="I65" s="57" t="s">
        <v>795</v>
      </c>
      <c r="J65" s="57" t="s">
        <v>796</v>
      </c>
      <c r="K65" s="57" t="s">
        <v>1175</v>
      </c>
      <c r="L65" s="57" t="s">
        <v>2148</v>
      </c>
    </row>
    <row r="66" spans="1:12">
      <c r="A66" s="57" t="str">
        <f t="shared" si="0"/>
        <v>DefinitionsB6</v>
      </c>
      <c r="B66" s="57" t="s">
        <v>2471</v>
      </c>
      <c r="C66" s="56" t="s">
        <v>2475</v>
      </c>
      <c r="D66" s="57" t="s">
        <v>1009</v>
      </c>
      <c r="E66" s="57" t="s">
        <v>797</v>
      </c>
      <c r="F66" s="57" t="s">
        <v>1077</v>
      </c>
      <c r="G66" s="57" t="s">
        <v>1790</v>
      </c>
      <c r="H66" s="57" t="s">
        <v>798</v>
      </c>
      <c r="I66" s="57" t="s">
        <v>799</v>
      </c>
      <c r="J66" s="57" t="s">
        <v>1575</v>
      </c>
      <c r="K66" s="57" t="s">
        <v>1176</v>
      </c>
      <c r="L66" s="57" t="s">
        <v>2149</v>
      </c>
    </row>
    <row r="67" spans="1:12">
      <c r="A67" s="57" t="str">
        <f t="shared" ref="A67:A130" si="1">B67&amp;C67</f>
        <v>DefinitionsB7</v>
      </c>
      <c r="B67" s="57" t="s">
        <v>2471</v>
      </c>
      <c r="C67" s="56" t="s">
        <v>2476</v>
      </c>
      <c r="D67" s="57" t="s">
        <v>583</v>
      </c>
      <c r="E67" s="57" t="s">
        <v>800</v>
      </c>
      <c r="F67" s="57" t="s">
        <v>801</v>
      </c>
      <c r="G67" s="57" t="s">
        <v>802</v>
      </c>
      <c r="H67" s="57" t="s">
        <v>803</v>
      </c>
      <c r="I67" s="57" t="s">
        <v>804</v>
      </c>
      <c r="J67" s="57" t="s">
        <v>805</v>
      </c>
      <c r="K67" s="57" t="s">
        <v>1177</v>
      </c>
      <c r="L67" s="57" t="s">
        <v>2150</v>
      </c>
    </row>
    <row r="68" spans="1:12">
      <c r="A68" s="57" t="str">
        <f t="shared" si="1"/>
        <v>DefinitionsB8</v>
      </c>
      <c r="B68" s="57" t="s">
        <v>2471</v>
      </c>
      <c r="C68" s="56" t="s">
        <v>2477</v>
      </c>
      <c r="D68" s="57" t="s">
        <v>585</v>
      </c>
      <c r="E68" s="57" t="s">
        <v>806</v>
      </c>
      <c r="F68" s="57" t="s">
        <v>807</v>
      </c>
      <c r="G68" s="57" t="s">
        <v>808</v>
      </c>
      <c r="H68" s="57" t="s">
        <v>585</v>
      </c>
      <c r="I68" s="57" t="s">
        <v>809</v>
      </c>
      <c r="J68" s="57" t="s">
        <v>810</v>
      </c>
      <c r="K68" s="57" t="s">
        <v>585</v>
      </c>
      <c r="L68" s="57" t="s">
        <v>2151</v>
      </c>
    </row>
    <row r="69" spans="1:12">
      <c r="A69" s="57" t="str">
        <f t="shared" si="1"/>
        <v>DefinitionsB9</v>
      </c>
      <c r="B69" s="57" t="s">
        <v>2471</v>
      </c>
      <c r="C69" s="56" t="s">
        <v>2478</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2471</v>
      </c>
      <c r="C70" s="56" t="s">
        <v>2479</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2471</v>
      </c>
      <c r="C71" s="56" t="s">
        <v>2480</v>
      </c>
      <c r="D71" s="57" t="s">
        <v>1012</v>
      </c>
      <c r="E71" s="57" t="s">
        <v>816</v>
      </c>
      <c r="F71" s="57" t="s">
        <v>1078</v>
      </c>
      <c r="G71" s="57" t="s">
        <v>1012</v>
      </c>
      <c r="H71" s="57" t="s">
        <v>817</v>
      </c>
      <c r="I71" s="57" t="s">
        <v>818</v>
      </c>
      <c r="J71" s="57" t="s">
        <v>819</v>
      </c>
      <c r="K71" s="57" t="s">
        <v>1178</v>
      </c>
      <c r="L71" s="57" t="s">
        <v>2152</v>
      </c>
    </row>
    <row r="72" spans="1:12">
      <c r="A72" s="57" t="str">
        <f t="shared" si="1"/>
        <v>DefinitionsB12</v>
      </c>
      <c r="B72" s="57" t="s">
        <v>2471</v>
      </c>
      <c r="C72" s="56" t="s">
        <v>2481</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2471</v>
      </c>
      <c r="C73" s="56" t="s">
        <v>2482</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2471</v>
      </c>
      <c r="C74" s="56" t="s">
        <v>2483</v>
      </c>
      <c r="D74" s="57" t="s">
        <v>502</v>
      </c>
      <c r="E74" s="57" t="s">
        <v>822</v>
      </c>
      <c r="F74" s="57" t="s">
        <v>823</v>
      </c>
      <c r="G74" s="57" t="s">
        <v>824</v>
      </c>
      <c r="H74" s="57" t="s">
        <v>825</v>
      </c>
      <c r="I74" s="57" t="s">
        <v>826</v>
      </c>
      <c r="J74" s="57" t="s">
        <v>827</v>
      </c>
      <c r="K74" s="57" t="s">
        <v>1179</v>
      </c>
      <c r="L74" s="57" t="s">
        <v>2153</v>
      </c>
    </row>
    <row r="75" spans="1:12">
      <c r="A75" s="57" t="str">
        <f t="shared" si="1"/>
        <v>DefinitionsB15</v>
      </c>
      <c r="B75" s="57" t="s">
        <v>2471</v>
      </c>
      <c r="C75" s="56" t="s">
        <v>2484</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2471</v>
      </c>
      <c r="C76" s="56" t="s">
        <v>2485</v>
      </c>
      <c r="D76" s="57" t="s">
        <v>589</v>
      </c>
      <c r="E76" s="57" t="s">
        <v>831</v>
      </c>
      <c r="F76" s="57" t="s">
        <v>832</v>
      </c>
      <c r="G76" s="57" t="s">
        <v>833</v>
      </c>
      <c r="H76" s="57" t="s">
        <v>834</v>
      </c>
      <c r="I76" s="57" t="s">
        <v>835</v>
      </c>
      <c r="J76" s="57" t="s">
        <v>836</v>
      </c>
      <c r="K76" s="57" t="s">
        <v>1180</v>
      </c>
      <c r="L76" s="57" t="s">
        <v>2154</v>
      </c>
    </row>
    <row r="77" spans="1:12">
      <c r="A77" s="57" t="str">
        <f t="shared" si="1"/>
        <v>DefinitionsB17</v>
      </c>
      <c r="B77" s="57" t="s">
        <v>2471</v>
      </c>
      <c r="C77" s="56" t="s">
        <v>2486</v>
      </c>
      <c r="D77" s="57" t="s">
        <v>591</v>
      </c>
      <c r="E77" s="57" t="s">
        <v>837</v>
      </c>
      <c r="F77" s="57" t="s">
        <v>838</v>
      </c>
      <c r="G77" s="57" t="s">
        <v>839</v>
      </c>
      <c r="H77" s="57" t="s">
        <v>840</v>
      </c>
      <c r="I77" s="57" t="s">
        <v>841</v>
      </c>
      <c r="J77" s="57" t="s">
        <v>842</v>
      </c>
      <c r="K77" s="57" t="s">
        <v>1181</v>
      </c>
      <c r="L77" s="57" t="s">
        <v>2155</v>
      </c>
    </row>
    <row r="78" spans="1:12">
      <c r="A78" s="57" t="str">
        <f t="shared" si="1"/>
        <v>DefinitionsB18</v>
      </c>
      <c r="B78" s="57" t="s">
        <v>2471</v>
      </c>
      <c r="C78" s="56" t="s">
        <v>2487</v>
      </c>
      <c r="D78" s="57" t="s">
        <v>1079</v>
      </c>
      <c r="E78" s="57" t="s">
        <v>843</v>
      </c>
      <c r="F78" s="57" t="s">
        <v>1080</v>
      </c>
      <c r="G78" s="57" t="s">
        <v>844</v>
      </c>
      <c r="H78" s="57" t="s">
        <v>845</v>
      </c>
      <c r="I78" s="57" t="s">
        <v>846</v>
      </c>
      <c r="J78" s="57" t="s">
        <v>847</v>
      </c>
      <c r="K78" s="57" t="s">
        <v>1182</v>
      </c>
      <c r="L78" s="57" t="s">
        <v>2156</v>
      </c>
    </row>
    <row r="79" spans="1:12">
      <c r="A79" s="57" t="str">
        <f t="shared" si="1"/>
        <v>DefinitionsB19</v>
      </c>
      <c r="B79" s="57" t="s">
        <v>2471</v>
      </c>
      <c r="C79" s="56" t="s">
        <v>2488</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2471</v>
      </c>
      <c r="C80" s="56" t="s">
        <v>2489</v>
      </c>
      <c r="D80" s="57" t="s">
        <v>1081</v>
      </c>
      <c r="E80" s="57" t="s">
        <v>851</v>
      </c>
      <c r="F80" s="57" t="s">
        <v>0</v>
      </c>
      <c r="G80" s="57" t="s">
        <v>852</v>
      </c>
      <c r="H80" s="57" t="s">
        <v>853</v>
      </c>
      <c r="I80" s="57" t="s">
        <v>854</v>
      </c>
      <c r="J80" s="57" t="s">
        <v>855</v>
      </c>
      <c r="K80" s="57" t="s">
        <v>1183</v>
      </c>
      <c r="L80" s="57" t="s">
        <v>2157</v>
      </c>
    </row>
    <row r="81" spans="1:12">
      <c r="A81" s="57" t="str">
        <f t="shared" si="1"/>
        <v>DefinitionsB21</v>
      </c>
      <c r="B81" s="57" t="s">
        <v>2471</v>
      </c>
      <c r="C81" s="56" t="s">
        <v>2490</v>
      </c>
      <c r="D81" s="57" t="s">
        <v>1</v>
      </c>
      <c r="E81" s="57" t="s">
        <v>856</v>
      </c>
      <c r="F81" s="57" t="s">
        <v>2</v>
      </c>
      <c r="G81" s="57" t="s">
        <v>857</v>
      </c>
      <c r="H81" s="57" t="s">
        <v>858</v>
      </c>
      <c r="I81" s="57" t="s">
        <v>859</v>
      </c>
      <c r="J81" s="57" t="s">
        <v>860</v>
      </c>
      <c r="K81" s="57" t="s">
        <v>1184</v>
      </c>
      <c r="L81" s="57" t="s">
        <v>2158</v>
      </c>
    </row>
    <row r="82" spans="1:12">
      <c r="A82" s="57" t="str">
        <f t="shared" si="1"/>
        <v>DefinitionsB22</v>
      </c>
      <c r="B82" s="57" t="s">
        <v>2471</v>
      </c>
      <c r="C82" s="56" t="s">
        <v>2491</v>
      </c>
      <c r="D82" s="57" t="s">
        <v>3</v>
      </c>
      <c r="E82" s="57" t="s">
        <v>861</v>
      </c>
      <c r="F82" s="57" t="s">
        <v>4</v>
      </c>
      <c r="G82" s="57" t="s">
        <v>862</v>
      </c>
      <c r="H82" s="57" t="s">
        <v>863</v>
      </c>
      <c r="I82" s="57" t="s">
        <v>864</v>
      </c>
      <c r="J82" s="57" t="s">
        <v>865</v>
      </c>
      <c r="K82" s="57" t="s">
        <v>1185</v>
      </c>
      <c r="L82" s="57" t="s">
        <v>2159</v>
      </c>
    </row>
    <row r="83" spans="1:12">
      <c r="A83" s="57" t="str">
        <f t="shared" si="1"/>
        <v>DefinitionsB23</v>
      </c>
      <c r="B83" s="57" t="s">
        <v>2471</v>
      </c>
      <c r="C83" s="56" t="s">
        <v>2492</v>
      </c>
      <c r="D83" s="57" t="s">
        <v>596</v>
      </c>
      <c r="E83" s="57" t="s">
        <v>866</v>
      </c>
      <c r="F83" s="57" t="s">
        <v>5</v>
      </c>
      <c r="G83" s="57" t="s">
        <v>867</v>
      </c>
      <c r="H83" s="57" t="s">
        <v>868</v>
      </c>
      <c r="I83" s="57" t="s">
        <v>869</v>
      </c>
      <c r="J83" s="57" t="s">
        <v>870</v>
      </c>
      <c r="K83" s="57" t="s">
        <v>1186</v>
      </c>
      <c r="L83" s="57" t="s">
        <v>2160</v>
      </c>
    </row>
    <row r="84" spans="1:12">
      <c r="A84" s="57" t="str">
        <f t="shared" si="1"/>
        <v>DefinitionsB24</v>
      </c>
      <c r="B84" s="57" t="s">
        <v>2471</v>
      </c>
      <c r="C84" s="56" t="s">
        <v>2583</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2471</v>
      </c>
      <c r="C85" s="56" t="s">
        <v>2584</v>
      </c>
      <c r="D85" s="57" t="s">
        <v>871</v>
      </c>
      <c r="E85" s="57" t="s">
        <v>1030</v>
      </c>
      <c r="F85" s="57" t="s">
        <v>1053</v>
      </c>
      <c r="G85" s="57" t="s">
        <v>1035</v>
      </c>
      <c r="H85" s="57" t="s">
        <v>871</v>
      </c>
      <c r="I85" s="57" t="s">
        <v>872</v>
      </c>
      <c r="J85" s="57" t="s">
        <v>873</v>
      </c>
      <c r="K85" s="57" t="s">
        <v>1187</v>
      </c>
      <c r="L85" s="57" t="s">
        <v>2161</v>
      </c>
    </row>
    <row r="86" spans="1:12">
      <c r="A86" s="57" t="str">
        <f t="shared" si="1"/>
        <v>DefinitionsC3</v>
      </c>
      <c r="B86" s="57" t="s">
        <v>2471</v>
      </c>
      <c r="C86" s="56" t="s">
        <v>2493</v>
      </c>
      <c r="D86" s="57" t="s">
        <v>1752</v>
      </c>
      <c r="E86" s="57" t="s">
        <v>874</v>
      </c>
      <c r="F86" s="57" t="s">
        <v>875</v>
      </c>
      <c r="G86" s="57" t="s">
        <v>876</v>
      </c>
      <c r="H86" s="57" t="s">
        <v>877</v>
      </c>
      <c r="I86" s="57" t="s">
        <v>878</v>
      </c>
      <c r="J86" s="57" t="s">
        <v>879</v>
      </c>
      <c r="K86" s="57" t="s">
        <v>1188</v>
      </c>
      <c r="L86" s="57" t="s">
        <v>2162</v>
      </c>
    </row>
    <row r="87" spans="1:12">
      <c r="A87" s="57" t="str">
        <f t="shared" si="1"/>
        <v>DefinitionsC4</v>
      </c>
      <c r="B87" s="57" t="s">
        <v>2471</v>
      </c>
      <c r="C87" s="56" t="s">
        <v>2494</v>
      </c>
      <c r="D87" s="57" t="s">
        <v>581</v>
      </c>
      <c r="E87" s="57" t="s">
        <v>880</v>
      </c>
      <c r="F87" s="57" t="s">
        <v>881</v>
      </c>
      <c r="G87" s="57" t="s">
        <v>1791</v>
      </c>
      <c r="H87" s="57" t="s">
        <v>882</v>
      </c>
      <c r="I87" s="57" t="s">
        <v>883</v>
      </c>
      <c r="J87" s="57" t="s">
        <v>884</v>
      </c>
      <c r="K87" s="57" t="s">
        <v>1189</v>
      </c>
      <c r="L87" s="57" t="s">
        <v>2163</v>
      </c>
    </row>
    <row r="88" spans="1:12">
      <c r="A88" s="57" t="str">
        <f t="shared" si="1"/>
        <v>DefinitionsC5</v>
      </c>
      <c r="B88" s="57" t="s">
        <v>2471</v>
      </c>
      <c r="C88" s="56" t="s">
        <v>2495</v>
      </c>
      <c r="D88" s="57" t="s">
        <v>582</v>
      </c>
      <c r="E88" s="57" t="s">
        <v>885</v>
      </c>
      <c r="F88" s="57" t="s">
        <v>886</v>
      </c>
      <c r="G88" s="57" t="s">
        <v>1792</v>
      </c>
      <c r="H88" s="57" t="s">
        <v>887</v>
      </c>
      <c r="I88" s="57" t="s">
        <v>888</v>
      </c>
      <c r="J88" s="57" t="s">
        <v>1754</v>
      </c>
      <c r="K88" s="57" t="s">
        <v>1190</v>
      </c>
      <c r="L88" s="57" t="s">
        <v>2164</v>
      </c>
    </row>
    <row r="89" spans="1:12">
      <c r="A89" s="57" t="str">
        <f t="shared" si="1"/>
        <v>DefinitionsC6</v>
      </c>
      <c r="B89" s="57" t="s">
        <v>2471</v>
      </c>
      <c r="C89" s="56" t="s">
        <v>2496</v>
      </c>
      <c r="D89" s="57" t="s">
        <v>1747</v>
      </c>
      <c r="E89" s="57" t="s">
        <v>889</v>
      </c>
      <c r="F89" s="57" t="s">
        <v>890</v>
      </c>
      <c r="G89" s="57" t="s">
        <v>1793</v>
      </c>
      <c r="H89" s="57" t="s">
        <v>891</v>
      </c>
      <c r="I89" s="57" t="s">
        <v>892</v>
      </c>
      <c r="J89" s="57" t="s">
        <v>893</v>
      </c>
      <c r="K89" s="57" t="s">
        <v>1191</v>
      </c>
      <c r="L89" s="57" t="s">
        <v>2165</v>
      </c>
    </row>
    <row r="90" spans="1:12">
      <c r="A90" s="57" t="str">
        <f t="shared" si="1"/>
        <v>DefinitionsC7</v>
      </c>
      <c r="B90" s="57" t="s">
        <v>2471</v>
      </c>
      <c r="C90" s="56" t="s">
        <v>2497</v>
      </c>
      <c r="D90" s="57" t="s">
        <v>584</v>
      </c>
      <c r="E90" s="57" t="s">
        <v>894</v>
      </c>
      <c r="F90" s="57" t="s">
        <v>895</v>
      </c>
      <c r="G90" s="57" t="s">
        <v>896</v>
      </c>
      <c r="H90" s="57" t="s">
        <v>1442</v>
      </c>
      <c r="I90" s="57" t="s">
        <v>897</v>
      </c>
      <c r="J90" s="57" t="s">
        <v>898</v>
      </c>
      <c r="K90" s="57" t="s">
        <v>1192</v>
      </c>
      <c r="L90" s="57" t="s">
        <v>2166</v>
      </c>
    </row>
    <row r="91" spans="1:12">
      <c r="A91" s="57" t="str">
        <f t="shared" si="1"/>
        <v>DefinitionsC8</v>
      </c>
      <c r="B91" s="57" t="s">
        <v>2471</v>
      </c>
      <c r="C91" s="56" t="s">
        <v>2498</v>
      </c>
      <c r="D91" s="57" t="s">
        <v>586</v>
      </c>
      <c r="E91" s="57" t="s">
        <v>899</v>
      </c>
      <c r="F91" s="57" t="s">
        <v>900</v>
      </c>
      <c r="G91" s="57" t="s">
        <v>901</v>
      </c>
      <c r="H91" s="57" t="s">
        <v>902</v>
      </c>
      <c r="I91" s="57" t="s">
        <v>903</v>
      </c>
      <c r="J91" s="57" t="s">
        <v>904</v>
      </c>
      <c r="K91" s="57" t="s">
        <v>1193</v>
      </c>
      <c r="L91" s="57" t="s">
        <v>2167</v>
      </c>
    </row>
    <row r="92" spans="1:12">
      <c r="A92" s="57" t="str">
        <f t="shared" si="1"/>
        <v>DefinitionsC9</v>
      </c>
      <c r="B92" s="57" t="s">
        <v>2471</v>
      </c>
      <c r="C92" s="56" t="s">
        <v>2499</v>
      </c>
      <c r="D92" s="57" t="s">
        <v>587</v>
      </c>
      <c r="E92" s="57" t="s">
        <v>905</v>
      </c>
      <c r="F92" s="57" t="s">
        <v>906</v>
      </c>
      <c r="G92" s="57" t="s">
        <v>907</v>
      </c>
      <c r="H92" s="57" t="s">
        <v>908</v>
      </c>
      <c r="I92" s="57" t="s">
        <v>909</v>
      </c>
      <c r="J92" s="57" t="s">
        <v>910</v>
      </c>
      <c r="K92" s="57" t="s">
        <v>1194</v>
      </c>
      <c r="L92" s="57" t="s">
        <v>2168</v>
      </c>
    </row>
    <row r="93" spans="1:12">
      <c r="A93" s="57" t="str">
        <f t="shared" si="1"/>
        <v>DefinitionsC10</v>
      </c>
      <c r="B93" s="57" t="s">
        <v>2471</v>
      </c>
      <c r="C93" s="56" t="s">
        <v>2500</v>
      </c>
      <c r="D93" s="57" t="s">
        <v>2439</v>
      </c>
      <c r="E93" s="57" t="s">
        <v>1029</v>
      </c>
      <c r="F93" s="57" t="s">
        <v>1054</v>
      </c>
      <c r="G93" s="57" t="s">
        <v>911</v>
      </c>
      <c r="H93" s="57" t="s">
        <v>912</v>
      </c>
      <c r="I93" s="57" t="s">
        <v>913</v>
      </c>
      <c r="J93" s="57" t="s">
        <v>914</v>
      </c>
      <c r="K93" s="57" t="s">
        <v>1195</v>
      </c>
      <c r="L93" s="57" t="s">
        <v>2169</v>
      </c>
    </row>
    <row r="94" spans="1:12">
      <c r="A94" s="57" t="str">
        <f t="shared" si="1"/>
        <v>DefinitionsC11</v>
      </c>
      <c r="B94" s="57" t="s">
        <v>2471</v>
      </c>
      <c r="C94" s="56" t="s">
        <v>2501</v>
      </c>
      <c r="D94" s="57" t="s">
        <v>588</v>
      </c>
      <c r="E94" s="57" t="s">
        <v>915</v>
      </c>
      <c r="F94" s="57" t="s">
        <v>916</v>
      </c>
      <c r="G94" s="57" t="s">
        <v>917</v>
      </c>
      <c r="H94" s="57" t="s">
        <v>918</v>
      </c>
      <c r="I94" s="57" t="s">
        <v>919</v>
      </c>
      <c r="J94" s="57" t="s">
        <v>920</v>
      </c>
      <c r="K94" s="57" t="s">
        <v>1196</v>
      </c>
      <c r="L94" s="57" t="s">
        <v>2170</v>
      </c>
    </row>
    <row r="95" spans="1:12">
      <c r="A95" s="57" t="str">
        <f t="shared" si="1"/>
        <v>DefinitionsC12</v>
      </c>
      <c r="B95" s="57" t="s">
        <v>2471</v>
      </c>
      <c r="C95" s="56" t="s">
        <v>2502</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2471</v>
      </c>
      <c r="C96" s="56" t="s">
        <v>2503</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2471</v>
      </c>
      <c r="C97" s="56" t="s">
        <v>2504</v>
      </c>
      <c r="D97" s="57" t="s">
        <v>503</v>
      </c>
      <c r="E97" s="57" t="s">
        <v>925</v>
      </c>
      <c r="F97" s="57" t="s">
        <v>926</v>
      </c>
      <c r="G97" s="57" t="s">
        <v>927</v>
      </c>
      <c r="H97" s="57" t="s">
        <v>2440</v>
      </c>
      <c r="I97" s="57" t="s">
        <v>928</v>
      </c>
      <c r="J97" s="57" t="s">
        <v>929</v>
      </c>
      <c r="K97" s="57" t="s">
        <v>1199</v>
      </c>
      <c r="L97" s="57" t="s">
        <v>2171</v>
      </c>
    </row>
    <row r="98" spans="1:12">
      <c r="A98" s="57" t="str">
        <f t="shared" si="1"/>
        <v>DefinitionsC15</v>
      </c>
      <c r="B98" s="57" t="s">
        <v>2471</v>
      </c>
      <c r="C98" s="56" t="s">
        <v>2505</v>
      </c>
      <c r="D98" s="57" t="s">
        <v>2441</v>
      </c>
      <c r="E98" s="57" t="s">
        <v>1031</v>
      </c>
      <c r="F98" s="57" t="s">
        <v>1057</v>
      </c>
      <c r="G98" s="57" t="s">
        <v>930</v>
      </c>
      <c r="H98" s="57" t="s">
        <v>931</v>
      </c>
      <c r="I98" s="57" t="s">
        <v>932</v>
      </c>
      <c r="J98" s="57" t="s">
        <v>933</v>
      </c>
      <c r="K98" s="57" t="s">
        <v>1200</v>
      </c>
      <c r="L98" s="57" t="s">
        <v>2172</v>
      </c>
    </row>
    <row r="99" spans="1:12">
      <c r="A99" s="57" t="str">
        <f t="shared" si="1"/>
        <v>DefinitionsC16</v>
      </c>
      <c r="B99" s="57" t="s">
        <v>2471</v>
      </c>
      <c r="C99" s="56" t="s">
        <v>2506</v>
      </c>
      <c r="D99" s="57" t="s">
        <v>590</v>
      </c>
      <c r="E99" s="57" t="s">
        <v>934</v>
      </c>
      <c r="F99" s="57" t="s">
        <v>935</v>
      </c>
      <c r="G99" s="57" t="s">
        <v>936</v>
      </c>
      <c r="H99" s="57" t="s">
        <v>937</v>
      </c>
      <c r="I99" s="57" t="s">
        <v>938</v>
      </c>
      <c r="J99" s="57" t="s">
        <v>939</v>
      </c>
      <c r="K99" s="57" t="s">
        <v>1201</v>
      </c>
      <c r="L99" s="57" t="s">
        <v>2173</v>
      </c>
    </row>
    <row r="100" spans="1:12">
      <c r="A100" s="57" t="str">
        <f t="shared" si="1"/>
        <v>DefinitionsC17</v>
      </c>
      <c r="B100" s="57" t="s">
        <v>2471</v>
      </c>
      <c r="C100" s="56" t="s">
        <v>2507</v>
      </c>
      <c r="D100" s="57" t="s">
        <v>592</v>
      </c>
      <c r="E100" s="57" t="s">
        <v>940</v>
      </c>
      <c r="F100" s="57" t="s">
        <v>941</v>
      </c>
      <c r="G100" s="57" t="s">
        <v>942</v>
      </c>
      <c r="H100" s="57" t="s">
        <v>943</v>
      </c>
      <c r="I100" s="57" t="s">
        <v>1666</v>
      </c>
      <c r="J100" s="57" t="s">
        <v>1667</v>
      </c>
      <c r="K100" s="57" t="s">
        <v>1202</v>
      </c>
      <c r="L100" s="57" t="s">
        <v>2174</v>
      </c>
    </row>
    <row r="101" spans="1:12">
      <c r="A101" s="57" t="str">
        <f t="shared" si="1"/>
        <v>DefinitionsC18</v>
      </c>
      <c r="B101" s="57" t="s">
        <v>2471</v>
      </c>
      <c r="C101" s="56" t="s">
        <v>2508</v>
      </c>
      <c r="D101" s="57" t="s">
        <v>1746</v>
      </c>
      <c r="E101" s="57" t="s">
        <v>1772</v>
      </c>
      <c r="F101" s="57" t="s">
        <v>1773</v>
      </c>
      <c r="G101" s="57" t="s">
        <v>1794</v>
      </c>
      <c r="H101" s="57" t="s">
        <v>1774</v>
      </c>
      <c r="I101" s="57" t="s">
        <v>1775</v>
      </c>
      <c r="J101" s="57" t="s">
        <v>1776</v>
      </c>
      <c r="K101" s="57" t="s">
        <v>1771</v>
      </c>
      <c r="L101" s="57" t="s">
        <v>2175</v>
      </c>
    </row>
    <row r="102" spans="1:12">
      <c r="A102" s="57" t="str">
        <f t="shared" si="1"/>
        <v>DefinitionsC19</v>
      </c>
      <c r="B102" s="57" t="s">
        <v>2471</v>
      </c>
      <c r="C102" s="56" t="s">
        <v>2509</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2471</v>
      </c>
      <c r="C103" s="56" t="s">
        <v>2510</v>
      </c>
      <c r="D103" s="57" t="s">
        <v>593</v>
      </c>
      <c r="E103" s="57" t="s">
        <v>1669</v>
      </c>
      <c r="F103" s="57" t="s">
        <v>1670</v>
      </c>
      <c r="G103" s="57" t="s">
        <v>1036</v>
      </c>
      <c r="H103" s="57" t="s">
        <v>1671</v>
      </c>
      <c r="I103" s="57" t="s">
        <v>1672</v>
      </c>
      <c r="J103" s="57" t="s">
        <v>1539</v>
      </c>
      <c r="K103" s="57" t="s">
        <v>1203</v>
      </c>
      <c r="L103" s="57" t="s">
        <v>2903</v>
      </c>
    </row>
    <row r="104" spans="1:12">
      <c r="A104" s="57" t="str">
        <f t="shared" si="1"/>
        <v>DefinitionsC21</v>
      </c>
      <c r="B104" s="57" t="s">
        <v>2471</v>
      </c>
      <c r="C104" s="56" t="s">
        <v>2511</v>
      </c>
      <c r="D104" s="57" t="s">
        <v>594</v>
      </c>
      <c r="E104" s="57" t="s">
        <v>1673</v>
      </c>
      <c r="F104" s="57" t="s">
        <v>1674</v>
      </c>
      <c r="G104" s="57" t="s">
        <v>1675</v>
      </c>
      <c r="H104" s="57" t="s">
        <v>1676</v>
      </c>
      <c r="I104" s="57" t="s">
        <v>1677</v>
      </c>
      <c r="J104" s="57" t="s">
        <v>1678</v>
      </c>
      <c r="K104" s="57" t="s">
        <v>1204</v>
      </c>
      <c r="L104" s="57" t="s">
        <v>2904</v>
      </c>
    </row>
    <row r="105" spans="1:12">
      <c r="A105" s="57" t="str">
        <f t="shared" si="1"/>
        <v>DefinitionsC22</v>
      </c>
      <c r="B105" s="57" t="s">
        <v>2471</v>
      </c>
      <c r="C105" s="56" t="s">
        <v>2512</v>
      </c>
      <c r="D105" s="57" t="s">
        <v>595</v>
      </c>
      <c r="E105" s="57" t="s">
        <v>1679</v>
      </c>
      <c r="F105" s="57" t="s">
        <v>1680</v>
      </c>
      <c r="G105" s="57" t="s">
        <v>1681</v>
      </c>
      <c r="H105" s="57" t="s">
        <v>2470</v>
      </c>
      <c r="I105" s="57" t="s">
        <v>1682</v>
      </c>
      <c r="J105" s="57" t="s">
        <v>1082</v>
      </c>
      <c r="K105" s="57" t="s">
        <v>1205</v>
      </c>
      <c r="L105" s="57" t="s">
        <v>2905</v>
      </c>
    </row>
    <row r="106" spans="1:12">
      <c r="A106" s="57" t="str">
        <f t="shared" si="1"/>
        <v>DefinitionsC23</v>
      </c>
      <c r="B106" s="57" t="s">
        <v>2471</v>
      </c>
      <c r="C106" s="56" t="s">
        <v>2513</v>
      </c>
      <c r="D106" s="57" t="s">
        <v>597</v>
      </c>
      <c r="E106" s="57" t="s">
        <v>1083</v>
      </c>
      <c r="F106" s="57" t="s">
        <v>1459</v>
      </c>
      <c r="G106" s="57" t="s">
        <v>1084</v>
      </c>
      <c r="H106" s="57" t="s">
        <v>1085</v>
      </c>
      <c r="I106" s="57" t="s">
        <v>1086</v>
      </c>
      <c r="J106" s="57" t="s">
        <v>1087</v>
      </c>
      <c r="K106" s="57" t="s">
        <v>1753</v>
      </c>
      <c r="L106" s="57" t="s">
        <v>2906</v>
      </c>
    </row>
    <row r="107" spans="1:12">
      <c r="A107" s="57" t="str">
        <f t="shared" si="1"/>
        <v>DeclarationD2</v>
      </c>
      <c r="B107" s="57" t="s">
        <v>2514</v>
      </c>
      <c r="C107" s="56" t="s">
        <v>2585</v>
      </c>
      <c r="D107" s="57" t="s">
        <v>953</v>
      </c>
      <c r="E107" s="57" t="s">
        <v>1021</v>
      </c>
      <c r="F107" s="57" t="s">
        <v>1059</v>
      </c>
      <c r="G107" s="57" t="s">
        <v>1783</v>
      </c>
      <c r="H107" s="57" t="s">
        <v>1088</v>
      </c>
      <c r="I107" s="57" t="s">
        <v>1089</v>
      </c>
      <c r="J107" s="57" t="s">
        <v>1561</v>
      </c>
      <c r="K107" s="57" t="s">
        <v>1206</v>
      </c>
      <c r="L107" s="57" t="s">
        <v>2907</v>
      </c>
    </row>
    <row r="108" spans="1:12">
      <c r="A108" s="57" t="str">
        <f t="shared" si="1"/>
        <v>DeclarationB4</v>
      </c>
      <c r="B108" s="57" t="s">
        <v>2514</v>
      </c>
      <c r="C108" s="56" t="s">
        <v>2473</v>
      </c>
      <c r="D108" s="57" t="s">
        <v>954</v>
      </c>
      <c r="E108" s="57" t="s">
        <v>1090</v>
      </c>
      <c r="F108" s="57" t="s">
        <v>1060</v>
      </c>
      <c r="G108" s="57" t="s">
        <v>1039</v>
      </c>
      <c r="H108" s="57" t="s">
        <v>1091</v>
      </c>
      <c r="I108" s="57" t="s">
        <v>1092</v>
      </c>
      <c r="J108" s="57" t="s">
        <v>1562</v>
      </c>
      <c r="K108" s="57" t="s">
        <v>1207</v>
      </c>
      <c r="L108" s="57" t="s">
        <v>2908</v>
      </c>
    </row>
    <row r="109" spans="1:12">
      <c r="A109" s="57" t="str">
        <f t="shared" si="1"/>
        <v>DeclarationB6</v>
      </c>
      <c r="B109" s="57" t="s">
        <v>2514</v>
      </c>
      <c r="C109" s="56" t="s">
        <v>2475</v>
      </c>
      <c r="D109" s="57" t="s">
        <v>955</v>
      </c>
      <c r="E109" s="57" t="s">
        <v>1018</v>
      </c>
      <c r="F109" s="57" t="s">
        <v>1063</v>
      </c>
      <c r="G109" s="57" t="s">
        <v>1040</v>
      </c>
      <c r="H109" s="57" t="s">
        <v>2515</v>
      </c>
      <c r="I109" s="57" t="s">
        <v>1093</v>
      </c>
      <c r="J109" s="57" t="s">
        <v>1563</v>
      </c>
      <c r="K109" s="57" t="s">
        <v>1428</v>
      </c>
      <c r="L109" s="57" t="s">
        <v>2908</v>
      </c>
    </row>
    <row r="110" spans="1:12">
      <c r="A110" s="57" t="str">
        <f t="shared" si="1"/>
        <v>DeclarationB7</v>
      </c>
      <c r="B110" s="57" t="s">
        <v>2514</v>
      </c>
      <c r="C110" s="56" t="s">
        <v>2476</v>
      </c>
      <c r="D110" s="57" t="s">
        <v>627</v>
      </c>
      <c r="E110" s="57" t="s">
        <v>1224</v>
      </c>
      <c r="F110" s="57" t="s">
        <v>1225</v>
      </c>
      <c r="G110" s="57" t="s">
        <v>1226</v>
      </c>
      <c r="H110" s="57" t="s">
        <v>1441</v>
      </c>
      <c r="I110" s="57" t="s">
        <v>1223</v>
      </c>
      <c r="J110" s="57" t="s">
        <v>1564</v>
      </c>
      <c r="K110" s="57" t="s">
        <v>1227</v>
      </c>
      <c r="L110" s="57" t="s">
        <v>2909</v>
      </c>
    </row>
    <row r="111" spans="1:12">
      <c r="A111" s="57" t="str">
        <f t="shared" si="1"/>
        <v>DeclarationB8</v>
      </c>
      <c r="B111" s="57" t="s">
        <v>2514</v>
      </c>
      <c r="C111" s="56" t="s">
        <v>2477</v>
      </c>
      <c r="D111" s="57" t="s">
        <v>948</v>
      </c>
      <c r="E111" s="57" t="s">
        <v>1094</v>
      </c>
      <c r="F111" s="57" t="s">
        <v>1064</v>
      </c>
      <c r="G111" s="57" t="s">
        <v>1041</v>
      </c>
      <c r="H111" s="57" t="s">
        <v>1095</v>
      </c>
      <c r="I111" s="57" t="s">
        <v>1096</v>
      </c>
      <c r="J111" s="57" t="s">
        <v>1097</v>
      </c>
      <c r="K111" s="57" t="s">
        <v>1208</v>
      </c>
      <c r="L111" s="57" t="s">
        <v>2910</v>
      </c>
    </row>
    <row r="112" spans="1:12">
      <c r="A112" s="57" t="str">
        <f t="shared" si="1"/>
        <v>DeclarationB9</v>
      </c>
      <c r="B112" s="57" t="s">
        <v>2514</v>
      </c>
      <c r="C112" s="56" t="s">
        <v>2478</v>
      </c>
      <c r="D112" s="57" t="s">
        <v>493</v>
      </c>
      <c r="E112" s="57" t="s">
        <v>1098</v>
      </c>
      <c r="F112" s="57" t="s">
        <v>1099</v>
      </c>
      <c r="G112" s="57" t="s">
        <v>1755</v>
      </c>
      <c r="H112" s="57" t="s">
        <v>1100</v>
      </c>
      <c r="I112" s="57" t="s">
        <v>1101</v>
      </c>
      <c r="J112" s="57" t="s">
        <v>1102</v>
      </c>
      <c r="K112" s="57" t="s">
        <v>1209</v>
      </c>
      <c r="L112" s="57" t="s">
        <v>2911</v>
      </c>
    </row>
    <row r="113" spans="1:16">
      <c r="A113" s="57" t="str">
        <f t="shared" si="1"/>
        <v>DeclarationB10</v>
      </c>
      <c r="B113" s="57" t="s">
        <v>2514</v>
      </c>
      <c r="C113" s="56" t="s">
        <v>2479</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2514</v>
      </c>
      <c r="C114" s="56" t="s">
        <v>2481</v>
      </c>
      <c r="D114" s="57" t="s">
        <v>949</v>
      </c>
      <c r="E114" s="57" t="s">
        <v>1103</v>
      </c>
      <c r="F114" s="57" t="s">
        <v>1065</v>
      </c>
      <c r="G114" s="57" t="s">
        <v>1042</v>
      </c>
      <c r="H114" s="57" t="s">
        <v>1758</v>
      </c>
      <c r="I114" s="57" t="s">
        <v>1104</v>
      </c>
      <c r="J114" s="57" t="s">
        <v>1565</v>
      </c>
      <c r="K114" s="57" t="s">
        <v>1210</v>
      </c>
      <c r="L114" s="57" t="s">
        <v>2912</v>
      </c>
    </row>
    <row r="115" spans="1:16">
      <c r="A115" s="57" t="str">
        <f t="shared" si="1"/>
        <v>DeclarationB13</v>
      </c>
      <c r="B115" s="57" t="s">
        <v>2514</v>
      </c>
      <c r="C115" s="56" t="s">
        <v>2482</v>
      </c>
      <c r="D115" s="57" t="s">
        <v>945</v>
      </c>
      <c r="E115" s="57" t="s">
        <v>1105</v>
      </c>
      <c r="F115" s="57" t="s">
        <v>1066</v>
      </c>
      <c r="G115" s="57" t="s">
        <v>1043</v>
      </c>
      <c r="H115" s="57" t="s">
        <v>1106</v>
      </c>
      <c r="I115" s="57" t="s">
        <v>1764</v>
      </c>
      <c r="J115" s="57" t="s">
        <v>1106</v>
      </c>
      <c r="K115" s="57" t="s">
        <v>1211</v>
      </c>
      <c r="L115" s="57" t="s">
        <v>2913</v>
      </c>
    </row>
    <row r="116" spans="1:16">
      <c r="A116" s="57" t="str">
        <f t="shared" si="1"/>
        <v>DeclarationB14</v>
      </c>
      <c r="B116" s="57" t="s">
        <v>2514</v>
      </c>
      <c r="C116" s="56" t="s">
        <v>2483</v>
      </c>
      <c r="D116" s="57" t="s">
        <v>500</v>
      </c>
      <c r="E116" s="57" t="s">
        <v>1107</v>
      </c>
      <c r="F116" s="56" t="s">
        <v>2586</v>
      </c>
      <c r="G116" s="57" t="s">
        <v>1108</v>
      </c>
      <c r="H116" s="57" t="s">
        <v>1759</v>
      </c>
      <c r="I116" s="57" t="s">
        <v>1109</v>
      </c>
      <c r="J116" s="57" t="s">
        <v>1110</v>
      </c>
      <c r="K116" s="57" t="s">
        <v>1212</v>
      </c>
      <c r="L116" s="57" t="s">
        <v>2914</v>
      </c>
    </row>
    <row r="117" spans="1:16">
      <c r="A117" s="57" t="str">
        <f t="shared" si="1"/>
        <v>DeclarationB15</v>
      </c>
      <c r="B117" s="57" t="s">
        <v>2514</v>
      </c>
      <c r="C117" s="56" t="s">
        <v>2484</v>
      </c>
      <c r="D117" s="57" t="s">
        <v>1019</v>
      </c>
      <c r="E117" s="57" t="s">
        <v>1111</v>
      </c>
      <c r="F117" s="56" t="s">
        <v>2587</v>
      </c>
      <c r="G117" s="57" t="s">
        <v>1756</v>
      </c>
      <c r="H117" s="57" t="s">
        <v>1760</v>
      </c>
      <c r="I117" s="57" t="s">
        <v>1112</v>
      </c>
      <c r="J117" s="57" t="s">
        <v>1113</v>
      </c>
      <c r="K117" s="57" t="s">
        <v>1213</v>
      </c>
      <c r="L117" s="57" t="s">
        <v>2915</v>
      </c>
    </row>
    <row r="118" spans="1:16">
      <c r="A118" s="57" t="str">
        <f t="shared" si="1"/>
        <v>DeclarationB16</v>
      </c>
      <c r="B118" s="57" t="s">
        <v>2514</v>
      </c>
      <c r="C118" s="56" t="s">
        <v>2485</v>
      </c>
      <c r="D118" s="57" t="s">
        <v>950</v>
      </c>
      <c r="E118" s="57" t="s">
        <v>1114</v>
      </c>
      <c r="F118" s="56" t="s">
        <v>2588</v>
      </c>
      <c r="G118" s="57" t="s">
        <v>1044</v>
      </c>
      <c r="H118" s="57" t="s">
        <v>1761</v>
      </c>
      <c r="I118" s="57" t="s">
        <v>1115</v>
      </c>
      <c r="J118" s="57" t="s">
        <v>1116</v>
      </c>
      <c r="K118" s="57" t="s">
        <v>1214</v>
      </c>
      <c r="L118" s="57" t="s">
        <v>2916</v>
      </c>
    </row>
    <row r="119" spans="1:16">
      <c r="A119" s="57" t="str">
        <f t="shared" si="1"/>
        <v>DeclarationB17</v>
      </c>
      <c r="B119" s="57" t="s">
        <v>2514</v>
      </c>
      <c r="C119" s="56" t="s">
        <v>2486</v>
      </c>
      <c r="D119" s="57" t="s">
        <v>993</v>
      </c>
      <c r="E119" s="57" t="s">
        <v>1117</v>
      </c>
      <c r="F119" s="56" t="s">
        <v>2589</v>
      </c>
      <c r="G119" s="57" t="s">
        <v>1045</v>
      </c>
      <c r="H119" s="57" t="s">
        <v>1762</v>
      </c>
      <c r="I119" s="57" t="s">
        <v>1118</v>
      </c>
      <c r="J119" s="57" t="s">
        <v>1119</v>
      </c>
      <c r="K119" s="57" t="s">
        <v>1215</v>
      </c>
      <c r="L119" s="57" t="s">
        <v>2917</v>
      </c>
    </row>
    <row r="120" spans="1:16">
      <c r="A120" s="57" t="str">
        <f t="shared" si="1"/>
        <v>DeclarationB18</v>
      </c>
      <c r="B120" s="57" t="s">
        <v>2514</v>
      </c>
      <c r="C120" s="56" t="s">
        <v>2487</v>
      </c>
      <c r="D120" s="57" t="s">
        <v>1020</v>
      </c>
      <c r="E120" s="57" t="s">
        <v>1120</v>
      </c>
      <c r="F120" s="57" t="s">
        <v>1067</v>
      </c>
      <c r="G120" s="57" t="s">
        <v>1757</v>
      </c>
      <c r="H120" s="57" t="s">
        <v>1763</v>
      </c>
      <c r="I120" s="57" t="s">
        <v>1121</v>
      </c>
      <c r="J120" s="57" t="s">
        <v>1566</v>
      </c>
      <c r="K120" s="57" t="s">
        <v>1216</v>
      </c>
      <c r="L120" s="57" t="s">
        <v>2918</v>
      </c>
    </row>
    <row r="121" spans="1:16">
      <c r="A121" s="57" t="str">
        <f t="shared" si="1"/>
        <v>DeclarationB20</v>
      </c>
      <c r="B121" s="57" t="s">
        <v>2514</v>
      </c>
      <c r="C121" s="56" t="s">
        <v>2489</v>
      </c>
      <c r="D121" s="57" t="s">
        <v>557</v>
      </c>
      <c r="E121" s="57" t="s">
        <v>1122</v>
      </c>
      <c r="F121" s="57" t="s">
        <v>1123</v>
      </c>
      <c r="G121" s="57" t="s">
        <v>1124</v>
      </c>
      <c r="H121" s="57" t="s">
        <v>2516</v>
      </c>
      <c r="I121" s="57" t="s">
        <v>1125</v>
      </c>
      <c r="J121" s="57" t="s">
        <v>1567</v>
      </c>
      <c r="K121" s="57" t="s">
        <v>1217</v>
      </c>
      <c r="L121" s="57" t="s">
        <v>2919</v>
      </c>
    </row>
    <row r="122" spans="1:16">
      <c r="A122" s="57" t="str">
        <f t="shared" si="1"/>
        <v>DeclarationB21</v>
      </c>
      <c r="B122" s="57" t="s">
        <v>2514</v>
      </c>
      <c r="C122" s="56" t="s">
        <v>2490</v>
      </c>
      <c r="D122" s="57" t="s">
        <v>2886</v>
      </c>
      <c r="E122" s="57" t="s">
        <v>2888</v>
      </c>
      <c r="F122" s="57" t="s">
        <v>2889</v>
      </c>
      <c r="G122" s="57" t="s">
        <v>2890</v>
      </c>
      <c r="H122" s="57" t="s">
        <v>2891</v>
      </c>
      <c r="I122" s="57" t="s">
        <v>2892</v>
      </c>
      <c r="J122" s="57" t="s">
        <v>2893</v>
      </c>
      <c r="K122" s="57" t="s">
        <v>2894</v>
      </c>
      <c r="L122" s="57" t="s">
        <v>2895</v>
      </c>
    </row>
    <row r="123" spans="1:16">
      <c r="A123" s="57" t="str">
        <f t="shared" si="1"/>
        <v>DeclarationB27</v>
      </c>
      <c r="B123" s="57" t="s">
        <v>2514</v>
      </c>
      <c r="C123" s="56" t="s">
        <v>2590</v>
      </c>
      <c r="D123" s="57" t="s">
        <v>553</v>
      </c>
      <c r="E123" s="57" t="s">
        <v>1126</v>
      </c>
      <c r="F123" s="57" t="s">
        <v>554</v>
      </c>
      <c r="G123" s="57" t="s">
        <v>1127</v>
      </c>
      <c r="H123" s="57" t="s">
        <v>2517</v>
      </c>
      <c r="I123" s="57" t="s">
        <v>1128</v>
      </c>
      <c r="J123" s="57" t="s">
        <v>1568</v>
      </c>
      <c r="K123" s="57" t="s">
        <v>1218</v>
      </c>
      <c r="L123" s="57" t="s">
        <v>2896</v>
      </c>
    </row>
    <row r="124" spans="1:16">
      <c r="A124" s="57" t="str">
        <f t="shared" si="1"/>
        <v>DeclarationB33</v>
      </c>
      <c r="B124" s="57" t="s">
        <v>2514</v>
      </c>
      <c r="C124" s="56" t="s">
        <v>2591</v>
      </c>
      <c r="D124" s="57" t="s">
        <v>555</v>
      </c>
      <c r="E124" s="57" t="s">
        <v>1129</v>
      </c>
      <c r="F124" s="57" t="s">
        <v>556</v>
      </c>
      <c r="G124" s="57" t="s">
        <v>1130</v>
      </c>
      <c r="H124" s="57" t="s">
        <v>1543</v>
      </c>
      <c r="I124" s="57" t="s">
        <v>1131</v>
      </c>
      <c r="J124" s="57" t="s">
        <v>1569</v>
      </c>
      <c r="K124" s="57" t="s">
        <v>1219</v>
      </c>
      <c r="L124" s="57" t="s">
        <v>2545</v>
      </c>
    </row>
    <row r="125" spans="1:16">
      <c r="A125" s="57" t="str">
        <f t="shared" si="1"/>
        <v>DeclarationB39</v>
      </c>
      <c r="B125" s="57" t="s">
        <v>2514</v>
      </c>
      <c r="C125" s="56" t="s">
        <v>2592</v>
      </c>
      <c r="D125" s="57" t="s">
        <v>558</v>
      </c>
      <c r="E125" s="57" t="s">
        <v>1132</v>
      </c>
      <c r="F125" s="57" t="s">
        <v>1133</v>
      </c>
      <c r="G125" s="57" t="s">
        <v>1784</v>
      </c>
      <c r="H125" s="57" t="s">
        <v>2518</v>
      </c>
      <c r="I125" s="57" t="s">
        <v>1134</v>
      </c>
      <c r="J125" s="57" t="s">
        <v>1570</v>
      </c>
      <c r="K125" s="57" t="s">
        <v>1220</v>
      </c>
      <c r="L125" s="57" t="s">
        <v>2897</v>
      </c>
    </row>
    <row r="126" spans="1:16">
      <c r="A126" s="57" t="str">
        <f t="shared" si="1"/>
        <v>DeclarationB45</v>
      </c>
      <c r="B126" s="57" t="s">
        <v>2514</v>
      </c>
      <c r="C126" s="56" t="s">
        <v>2593</v>
      </c>
      <c r="D126" s="57" t="s">
        <v>559</v>
      </c>
      <c r="E126" s="57" t="s">
        <v>1546</v>
      </c>
      <c r="F126" s="57" t="s">
        <v>1135</v>
      </c>
      <c r="G126" s="57" t="s">
        <v>1136</v>
      </c>
      <c r="H126" s="57" t="s">
        <v>2519</v>
      </c>
      <c r="I126" s="57" t="s">
        <v>1137</v>
      </c>
      <c r="J126" s="57" t="s">
        <v>1571</v>
      </c>
      <c r="K126" s="57" t="s">
        <v>1221</v>
      </c>
      <c r="L126" s="57" t="s">
        <v>2898</v>
      </c>
    </row>
    <row r="127" spans="1:16">
      <c r="A127" s="57" t="str">
        <f t="shared" si="1"/>
        <v>DeclarationB51</v>
      </c>
      <c r="B127" s="57" t="s">
        <v>2514</v>
      </c>
      <c r="C127" s="56" t="s">
        <v>2594</v>
      </c>
      <c r="D127" s="57" t="s">
        <v>599</v>
      </c>
      <c r="E127" s="57" t="s">
        <v>1138</v>
      </c>
      <c r="F127" s="57" t="s">
        <v>1542</v>
      </c>
      <c r="G127" s="57" t="s">
        <v>1785</v>
      </c>
      <c r="H127" s="57" t="s">
        <v>2520</v>
      </c>
      <c r="I127" s="57" t="s">
        <v>2551</v>
      </c>
      <c r="J127" s="57" t="s">
        <v>1572</v>
      </c>
      <c r="K127" s="57" t="s">
        <v>1222</v>
      </c>
      <c r="L127" s="57" t="s">
        <v>2899</v>
      </c>
    </row>
    <row r="128" spans="1:16">
      <c r="A128" s="57" t="str">
        <f t="shared" si="1"/>
        <v>DeclarationB57</v>
      </c>
      <c r="B128" s="57" t="s">
        <v>2514</v>
      </c>
      <c r="C128" s="56" t="s">
        <v>2595</v>
      </c>
      <c r="D128" s="57" t="s">
        <v>628</v>
      </c>
      <c r="E128" s="57" t="s">
        <v>1228</v>
      </c>
      <c r="F128" s="57" t="s">
        <v>1229</v>
      </c>
      <c r="G128" s="57" t="s">
        <v>1230</v>
      </c>
      <c r="H128" s="57" t="s">
        <v>2521</v>
      </c>
      <c r="I128" s="57" t="s">
        <v>1231</v>
      </c>
      <c r="J128" s="57" t="s">
        <v>1573</v>
      </c>
      <c r="K128" s="57" t="s">
        <v>1232</v>
      </c>
      <c r="L128" s="57" t="s">
        <v>2285</v>
      </c>
    </row>
    <row r="129" spans="1:12">
      <c r="A129" s="57" t="str">
        <f t="shared" si="1"/>
        <v>DeclarationB59</v>
      </c>
      <c r="B129" s="57" t="s">
        <v>2514</v>
      </c>
      <c r="C129" s="56" t="s">
        <v>2596</v>
      </c>
      <c r="D129" s="57" t="s">
        <v>2597</v>
      </c>
      <c r="E129" s="57" t="s">
        <v>2598</v>
      </c>
      <c r="F129" s="57" t="s">
        <v>2599</v>
      </c>
      <c r="G129" s="57" t="s">
        <v>2600</v>
      </c>
      <c r="H129" s="57" t="s">
        <v>2601</v>
      </c>
      <c r="I129" s="57" t="s">
        <v>2602</v>
      </c>
      <c r="J129" s="57" t="s">
        <v>2603</v>
      </c>
      <c r="K129" s="57" t="s">
        <v>2604</v>
      </c>
      <c r="L129" s="57" t="s">
        <v>2605</v>
      </c>
    </row>
    <row r="130" spans="1:12">
      <c r="A130" s="57" t="str">
        <f t="shared" si="1"/>
        <v>DeclarationB61</v>
      </c>
      <c r="B130" s="57" t="s">
        <v>2514</v>
      </c>
      <c r="C130" s="56" t="s">
        <v>2606</v>
      </c>
      <c r="D130" s="57" t="s">
        <v>2607</v>
      </c>
      <c r="E130" s="57" t="s">
        <v>2608</v>
      </c>
      <c r="F130" s="57" t="s">
        <v>2609</v>
      </c>
      <c r="G130" s="57" t="s">
        <v>2610</v>
      </c>
      <c r="H130" s="57" t="s">
        <v>2611</v>
      </c>
      <c r="I130" s="57" t="s">
        <v>2612</v>
      </c>
      <c r="J130" s="57" t="s">
        <v>2613</v>
      </c>
      <c r="K130" s="57" t="s">
        <v>2614</v>
      </c>
      <c r="L130" s="57" t="s">
        <v>2615</v>
      </c>
    </row>
    <row r="131" spans="1:12">
      <c r="A131" s="57" t="str">
        <f t="shared" ref="A131:A179" si="2">B131&amp;C131</f>
        <v>DeclarationB63</v>
      </c>
      <c r="B131" s="57" t="s">
        <v>2514</v>
      </c>
      <c r="C131" s="56" t="s">
        <v>2616</v>
      </c>
      <c r="D131" s="57" t="s">
        <v>2617</v>
      </c>
      <c r="E131" s="57" t="s">
        <v>2618</v>
      </c>
      <c r="F131" s="57" t="s">
        <v>2619</v>
      </c>
      <c r="G131" s="57" t="s">
        <v>2620</v>
      </c>
      <c r="H131" s="57" t="s">
        <v>2621</v>
      </c>
      <c r="I131" s="57" t="s">
        <v>2622</v>
      </c>
      <c r="J131" s="57" t="s">
        <v>2623</v>
      </c>
      <c r="K131" s="57" t="s">
        <v>2624</v>
      </c>
      <c r="L131" s="57" t="s">
        <v>2625</v>
      </c>
    </row>
    <row r="132" spans="1:12">
      <c r="A132" s="57" t="str">
        <f t="shared" si="2"/>
        <v>DeclarationB65</v>
      </c>
      <c r="B132" s="57" t="s">
        <v>2514</v>
      </c>
      <c r="C132" s="56" t="s">
        <v>2626</v>
      </c>
      <c r="D132" s="57" t="s">
        <v>2627</v>
      </c>
      <c r="E132" s="57" t="s">
        <v>2628</v>
      </c>
      <c r="F132" s="57" t="s">
        <v>2629</v>
      </c>
      <c r="G132" s="57" t="s">
        <v>2630</v>
      </c>
      <c r="H132" s="57" t="s">
        <v>2631</v>
      </c>
      <c r="I132" s="57" t="s">
        <v>2632</v>
      </c>
      <c r="J132" s="57" t="s">
        <v>2633</v>
      </c>
      <c r="K132" s="57" t="s">
        <v>2634</v>
      </c>
      <c r="L132" s="57" t="s">
        <v>2635</v>
      </c>
    </row>
    <row r="133" spans="1:12">
      <c r="A133" s="57" t="str">
        <f t="shared" si="2"/>
        <v>DeclarationB67</v>
      </c>
      <c r="B133" s="57" t="s">
        <v>2514</v>
      </c>
      <c r="C133" s="56" t="s">
        <v>2636</v>
      </c>
      <c r="D133" s="57" t="s">
        <v>2637</v>
      </c>
      <c r="E133" s="57" t="s">
        <v>2638</v>
      </c>
      <c r="F133" s="57" t="s">
        <v>2639</v>
      </c>
      <c r="G133" s="57" t="s">
        <v>2640</v>
      </c>
      <c r="H133" s="57" t="s">
        <v>2641</v>
      </c>
      <c r="I133" s="57" t="s">
        <v>2642</v>
      </c>
      <c r="J133" s="57" t="s">
        <v>2643</v>
      </c>
      <c r="K133" s="57" t="s">
        <v>2644</v>
      </c>
      <c r="L133" s="57" t="s">
        <v>2645</v>
      </c>
    </row>
    <row r="134" spans="1:12">
      <c r="A134" s="57" t="str">
        <f t="shared" si="2"/>
        <v>DeclarationB69</v>
      </c>
      <c r="B134" s="57" t="s">
        <v>2514</v>
      </c>
      <c r="C134" s="56" t="s">
        <v>2646</v>
      </c>
      <c r="D134" s="57" t="s">
        <v>2647</v>
      </c>
      <c r="E134" s="57" t="s">
        <v>2648</v>
      </c>
      <c r="F134" s="57" t="s">
        <v>2649</v>
      </c>
      <c r="G134" s="57" t="s">
        <v>2650</v>
      </c>
      <c r="H134" s="57" t="s">
        <v>2651</v>
      </c>
      <c r="I134" s="57" t="s">
        <v>2652</v>
      </c>
      <c r="J134" s="57" t="s">
        <v>2653</v>
      </c>
      <c r="K134" s="57" t="s">
        <v>2654</v>
      </c>
      <c r="L134" s="57" t="s">
        <v>2655</v>
      </c>
    </row>
    <row r="135" spans="1:12">
      <c r="A135" s="57" t="str">
        <f t="shared" si="2"/>
        <v>DeclarationB71</v>
      </c>
      <c r="B135" s="57" t="s">
        <v>2514</v>
      </c>
      <c r="C135" s="56" t="s">
        <v>2656</v>
      </c>
      <c r="D135" s="57" t="s">
        <v>2657</v>
      </c>
      <c r="E135" s="57" t="s">
        <v>2658</v>
      </c>
      <c r="F135" s="57" t="s">
        <v>2659</v>
      </c>
      <c r="G135" s="57" t="s">
        <v>2660</v>
      </c>
      <c r="H135" s="57" t="s">
        <v>2661</v>
      </c>
      <c r="I135" s="57" t="s">
        <v>2662</v>
      </c>
      <c r="J135" s="57" t="s">
        <v>2663</v>
      </c>
      <c r="K135" s="57" t="s">
        <v>2664</v>
      </c>
      <c r="L135" s="57" t="s">
        <v>2546</v>
      </c>
    </row>
    <row r="136" spans="1:12">
      <c r="A136" s="57" t="str">
        <f t="shared" si="2"/>
        <v>DeclarationB73</v>
      </c>
      <c r="B136" s="57" t="s">
        <v>2514</v>
      </c>
      <c r="C136" s="56" t="s">
        <v>2665</v>
      </c>
      <c r="D136" s="57" t="s">
        <v>2666</v>
      </c>
      <c r="E136" s="57" t="s">
        <v>2667</v>
      </c>
      <c r="F136" s="57" t="s">
        <v>2668</v>
      </c>
      <c r="G136" s="57" t="s">
        <v>2669</v>
      </c>
      <c r="H136" s="57" t="s">
        <v>2670</v>
      </c>
      <c r="I136" s="57" t="s">
        <v>2671</v>
      </c>
      <c r="J136" s="57" t="s">
        <v>2672</v>
      </c>
      <c r="K136" s="57" t="s">
        <v>2673</v>
      </c>
      <c r="L136" s="57" t="s">
        <v>2547</v>
      </c>
    </row>
    <row r="137" spans="1:12">
      <c r="A137" s="57" t="str">
        <f t="shared" si="2"/>
        <v>DeclarationB75</v>
      </c>
      <c r="B137" s="57" t="s">
        <v>2514</v>
      </c>
      <c r="C137" s="56" t="s">
        <v>2674</v>
      </c>
      <c r="D137" s="57" t="s">
        <v>2675</v>
      </c>
      <c r="E137" s="57" t="s">
        <v>2676</v>
      </c>
      <c r="F137" s="57" t="s">
        <v>2677</v>
      </c>
      <c r="G137" s="57" t="s">
        <v>2678</v>
      </c>
      <c r="H137" s="57" t="s">
        <v>2679</v>
      </c>
      <c r="I137" s="57" t="s">
        <v>2680</v>
      </c>
      <c r="J137" s="57" t="s">
        <v>2681</v>
      </c>
      <c r="K137" s="57" t="s">
        <v>2682</v>
      </c>
      <c r="L137" s="57" t="s">
        <v>2548</v>
      </c>
    </row>
    <row r="138" spans="1:12">
      <c r="A138" s="57" t="str">
        <f t="shared" si="2"/>
        <v>DeclarationB77</v>
      </c>
      <c r="B138" s="57" t="s">
        <v>2514</v>
      </c>
      <c r="C138" s="56" t="s">
        <v>2683</v>
      </c>
      <c r="D138" s="57" t="s">
        <v>2684</v>
      </c>
      <c r="E138" s="57" t="s">
        <v>2685</v>
      </c>
      <c r="F138" s="57" t="s">
        <v>2686</v>
      </c>
      <c r="G138" s="57" t="s">
        <v>2687</v>
      </c>
      <c r="H138" s="57" t="s">
        <v>2688</v>
      </c>
      <c r="I138" s="57" t="s">
        <v>2689</v>
      </c>
      <c r="J138" s="57" t="s">
        <v>2690</v>
      </c>
      <c r="K138" s="57" t="s">
        <v>2691</v>
      </c>
      <c r="L138" s="57" t="s">
        <v>2549</v>
      </c>
    </row>
    <row r="139" spans="1:12">
      <c r="A139" s="57" t="str">
        <f t="shared" si="2"/>
        <v>DeclarationA79</v>
      </c>
      <c r="B139" s="57" t="s">
        <v>2514</v>
      </c>
      <c r="C139" s="56" t="s">
        <v>2692</v>
      </c>
      <c r="D139" s="57" t="s">
        <v>598</v>
      </c>
      <c r="E139" s="57" t="s">
        <v>777</v>
      </c>
      <c r="F139" s="57" t="s">
        <v>598</v>
      </c>
      <c r="G139" s="57" t="s">
        <v>598</v>
      </c>
      <c r="H139" s="57" t="s">
        <v>778</v>
      </c>
      <c r="I139" s="57" t="s">
        <v>779</v>
      </c>
      <c r="J139" s="57" t="s">
        <v>598</v>
      </c>
      <c r="K139" s="57" t="s">
        <v>1171</v>
      </c>
      <c r="L139" s="57" t="s">
        <v>2144</v>
      </c>
    </row>
    <row r="140" spans="1:12">
      <c r="A140" s="57" t="str">
        <f t="shared" si="2"/>
        <v>DeclarationAns</v>
      </c>
      <c r="B140" s="57" t="s">
        <v>2514</v>
      </c>
      <c r="C140" s="57" t="s">
        <v>2693</v>
      </c>
      <c r="D140" s="57" t="s">
        <v>947</v>
      </c>
      <c r="E140" s="57" t="s">
        <v>1022</v>
      </c>
      <c r="F140" s="58" t="s">
        <v>1022</v>
      </c>
      <c r="G140" s="57" t="s">
        <v>1046</v>
      </c>
      <c r="H140" s="57" t="s">
        <v>2522</v>
      </c>
      <c r="I140" s="57" t="s">
        <v>1233</v>
      </c>
      <c r="J140" s="57" t="s">
        <v>1234</v>
      </c>
      <c r="K140" s="57" t="s">
        <v>1235</v>
      </c>
      <c r="L140" s="57" t="s">
        <v>2921</v>
      </c>
    </row>
    <row r="141" spans="1:12">
      <c r="A141" s="57" t="str">
        <f t="shared" si="2"/>
        <v>DeclarationB58</v>
      </c>
      <c r="B141" s="57" t="s">
        <v>2514</v>
      </c>
      <c r="C141" s="56" t="s">
        <v>2694</v>
      </c>
      <c r="D141" s="57" t="s">
        <v>629</v>
      </c>
      <c r="E141" s="57" t="s">
        <v>1245</v>
      </c>
      <c r="F141" s="57" t="s">
        <v>1246</v>
      </c>
      <c r="G141" s="57" t="s">
        <v>1247</v>
      </c>
      <c r="H141" s="57" t="s">
        <v>629</v>
      </c>
      <c r="I141" s="57" t="s">
        <v>1248</v>
      </c>
      <c r="J141" s="57" t="s">
        <v>1249</v>
      </c>
      <c r="K141" s="57" t="s">
        <v>1244</v>
      </c>
      <c r="L141" s="57" t="s">
        <v>2920</v>
      </c>
    </row>
    <row r="142" spans="1:12">
      <c r="A142" s="57" t="str">
        <f t="shared" si="2"/>
        <v>DeclarationCmt</v>
      </c>
      <c r="B142" s="57" t="s">
        <v>2514</v>
      </c>
      <c r="C142" s="57" t="s">
        <v>2695</v>
      </c>
      <c r="D142" s="57" t="s">
        <v>946</v>
      </c>
      <c r="E142" s="57" t="s">
        <v>1023</v>
      </c>
      <c r="F142" s="57" t="s">
        <v>1061</v>
      </c>
      <c r="G142" s="57" t="s">
        <v>1236</v>
      </c>
      <c r="H142" s="57" t="s">
        <v>1237</v>
      </c>
      <c r="I142" s="57" t="s">
        <v>1238</v>
      </c>
      <c r="J142" s="57" t="s">
        <v>1549</v>
      </c>
      <c r="K142" s="57" t="s">
        <v>1239</v>
      </c>
      <c r="L142" s="57" t="s">
        <v>2922</v>
      </c>
    </row>
    <row r="143" spans="1:12">
      <c r="A143" s="57" t="str">
        <f t="shared" si="2"/>
        <v>DeclarationTa</v>
      </c>
      <c r="B143" s="57" t="s">
        <v>2514</v>
      </c>
      <c r="C143" s="57" t="s">
        <v>2696</v>
      </c>
      <c r="D143" s="57" t="s">
        <v>2697</v>
      </c>
      <c r="E143" s="57" t="s">
        <v>2698</v>
      </c>
      <c r="F143" s="57" t="s">
        <v>2699</v>
      </c>
      <c r="G143" s="57" t="s">
        <v>2700</v>
      </c>
      <c r="H143" s="57" t="s">
        <v>2701</v>
      </c>
      <c r="I143" s="57" t="s">
        <v>2702</v>
      </c>
      <c r="J143" s="57" t="s">
        <v>2703</v>
      </c>
      <c r="K143" s="57" t="s">
        <v>2704</v>
      </c>
      <c r="L143" s="57" t="s">
        <v>2704</v>
      </c>
    </row>
    <row r="144" spans="1:12">
      <c r="A144" s="57" t="str">
        <f t="shared" si="2"/>
        <v>DeclarationSn</v>
      </c>
      <c r="B144" s="57" t="s">
        <v>2514</v>
      </c>
      <c r="C144" s="57" t="s">
        <v>2705</v>
      </c>
      <c r="D144" s="57" t="s">
        <v>2706</v>
      </c>
      <c r="E144" s="57" t="s">
        <v>2707</v>
      </c>
      <c r="F144" s="57" t="s">
        <v>2708</v>
      </c>
      <c r="G144" s="57" t="s">
        <v>2709</v>
      </c>
      <c r="H144" s="57" t="s">
        <v>2710</v>
      </c>
      <c r="I144" s="57" t="s">
        <v>2711</v>
      </c>
      <c r="J144" s="57" t="s">
        <v>2712</v>
      </c>
      <c r="K144" s="57" t="s">
        <v>2713</v>
      </c>
      <c r="L144" s="57" t="s">
        <v>2714</v>
      </c>
    </row>
    <row r="145" spans="1:12">
      <c r="A145" s="57" t="str">
        <f t="shared" si="2"/>
        <v>DeclarationAu</v>
      </c>
      <c r="B145" s="57" t="s">
        <v>2514</v>
      </c>
      <c r="C145" s="57" t="s">
        <v>2715</v>
      </c>
      <c r="D145" s="57" t="s">
        <v>2716</v>
      </c>
      <c r="E145" s="57" t="s">
        <v>2717</v>
      </c>
      <c r="F145" s="57" t="s">
        <v>2717</v>
      </c>
      <c r="G145" s="57" t="s">
        <v>2718</v>
      </c>
      <c r="H145" s="57" t="s">
        <v>2719</v>
      </c>
      <c r="I145" s="57" t="s">
        <v>2720</v>
      </c>
      <c r="J145" s="57" t="s">
        <v>2716</v>
      </c>
      <c r="K145" s="57" t="s">
        <v>2721</v>
      </c>
      <c r="L145" s="57" t="s">
        <v>2721</v>
      </c>
    </row>
    <row r="146" spans="1:12">
      <c r="A146" s="57" t="str">
        <f t="shared" si="2"/>
        <v>DeclarationW</v>
      </c>
      <c r="B146" s="57" t="s">
        <v>2514</v>
      </c>
      <c r="C146" s="57" t="s">
        <v>2722</v>
      </c>
      <c r="D146" s="57" t="s">
        <v>2723</v>
      </c>
      <c r="E146" s="57" t="s">
        <v>2724</v>
      </c>
      <c r="F146" s="57" t="s">
        <v>2725</v>
      </c>
      <c r="G146" s="57" t="s">
        <v>2726</v>
      </c>
      <c r="H146" s="57" t="s">
        <v>2727</v>
      </c>
      <c r="I146" s="57" t="s">
        <v>2728</v>
      </c>
      <c r="J146" s="57" t="s">
        <v>2729</v>
      </c>
      <c r="K146" s="57" t="s">
        <v>2730</v>
      </c>
      <c r="L146" s="57" t="s">
        <v>2731</v>
      </c>
    </row>
    <row r="147" spans="1:12">
      <c r="A147" s="57" t="str">
        <f t="shared" si="2"/>
        <v>DeclarationAth</v>
      </c>
      <c r="B147" s="57" t="s">
        <v>2514</v>
      </c>
      <c r="C147" s="57" t="s">
        <v>2732</v>
      </c>
      <c r="D147" s="57" t="s">
        <v>944</v>
      </c>
      <c r="E147" s="57" t="s">
        <v>1024</v>
      </c>
      <c r="F147" s="57" t="s">
        <v>1062</v>
      </c>
      <c r="G147" s="57" t="s">
        <v>1240</v>
      </c>
      <c r="H147" s="57" t="s">
        <v>1241</v>
      </c>
      <c r="I147" s="57" t="s">
        <v>1242</v>
      </c>
      <c r="J147" s="57" t="s">
        <v>1574</v>
      </c>
      <c r="K147" s="57" t="s">
        <v>1243</v>
      </c>
      <c r="L147" s="57" t="s">
        <v>2923</v>
      </c>
    </row>
    <row r="148" spans="1:12">
      <c r="A148" s="57" t="str">
        <f t="shared" si="2"/>
        <v>Standard Smelter NamesA1</v>
      </c>
      <c r="B148" s="57" t="s">
        <v>506</v>
      </c>
      <c r="C148" s="56" t="s">
        <v>2381</v>
      </c>
      <c r="D148" s="57" t="s">
        <v>1363</v>
      </c>
      <c r="E148" s="57" t="s">
        <v>1364</v>
      </c>
      <c r="F148" s="57" t="s">
        <v>1365</v>
      </c>
      <c r="G148" s="57" t="s">
        <v>1787</v>
      </c>
      <c r="H148" s="57" t="s">
        <v>1366</v>
      </c>
      <c r="I148" s="57" t="s">
        <v>1367</v>
      </c>
      <c r="J148" s="57" t="s">
        <v>1368</v>
      </c>
      <c r="K148" s="57" t="s">
        <v>1369</v>
      </c>
      <c r="L148" s="57" t="s">
        <v>2931</v>
      </c>
    </row>
    <row r="149" spans="1:12">
      <c r="A149" s="57" t="str">
        <f t="shared" si="2"/>
        <v>Standard Smelter NamesE2</v>
      </c>
      <c r="B149" s="57" t="s">
        <v>506</v>
      </c>
      <c r="C149" s="56" t="s">
        <v>2733</v>
      </c>
      <c r="D149" s="56" t="s">
        <v>504</v>
      </c>
      <c r="E149" s="59" t="s">
        <v>1432</v>
      </c>
      <c r="F149" s="59" t="s">
        <v>1454</v>
      </c>
      <c r="G149" s="59" t="s">
        <v>1609</v>
      </c>
      <c r="H149" s="59" t="s">
        <v>1437</v>
      </c>
      <c r="I149" s="59" t="s">
        <v>1724</v>
      </c>
      <c r="J149" s="59" t="s">
        <v>1429</v>
      </c>
      <c r="K149" s="59" t="s">
        <v>1695</v>
      </c>
      <c r="L149" s="59" t="s">
        <v>2291</v>
      </c>
    </row>
    <row r="150" spans="1:12">
      <c r="A150" s="57" t="str">
        <f t="shared" si="2"/>
        <v>Standard Smelter NamesA2</v>
      </c>
      <c r="B150" s="57" t="s">
        <v>506</v>
      </c>
      <c r="C150" s="56" t="s">
        <v>2382</v>
      </c>
      <c r="D150" s="56" t="s">
        <v>976</v>
      </c>
      <c r="E150" s="56" t="s">
        <v>1071</v>
      </c>
      <c r="F150" s="56" t="s">
        <v>1071</v>
      </c>
      <c r="G150" s="56" t="s">
        <v>1072</v>
      </c>
      <c r="H150" s="56" t="s">
        <v>2734</v>
      </c>
      <c r="I150" s="56" t="s">
        <v>976</v>
      </c>
      <c r="J150" s="56" t="s">
        <v>1370</v>
      </c>
      <c r="K150" s="56" t="s">
        <v>976</v>
      </c>
      <c r="L150" s="56" t="s">
        <v>2932</v>
      </c>
    </row>
    <row r="151" spans="1:12">
      <c r="A151" s="57" t="str">
        <f t="shared" si="2"/>
        <v>Standard Smelter NamesB2</v>
      </c>
      <c r="B151" s="57" t="s">
        <v>506</v>
      </c>
      <c r="C151" s="56" t="s">
        <v>2582</v>
      </c>
      <c r="D151" s="56" t="s">
        <v>506</v>
      </c>
      <c r="E151" s="59" t="s">
        <v>1433</v>
      </c>
      <c r="F151" s="59" t="s">
        <v>1455</v>
      </c>
      <c r="G151" s="59" t="s">
        <v>1610</v>
      </c>
      <c r="H151" s="59" t="s">
        <v>1439</v>
      </c>
      <c r="I151" s="59" t="s">
        <v>1725</v>
      </c>
      <c r="J151" s="59" t="s">
        <v>1430</v>
      </c>
      <c r="K151" s="59" t="s">
        <v>1696</v>
      </c>
      <c r="L151" s="59" t="s">
        <v>2934</v>
      </c>
    </row>
    <row r="152" spans="1:12">
      <c r="A152" s="57" t="str">
        <f t="shared" si="2"/>
        <v>Standard Smelter NamesC2</v>
      </c>
      <c r="B152" s="57" t="s">
        <v>506</v>
      </c>
      <c r="C152" s="56" t="s">
        <v>2584</v>
      </c>
      <c r="D152" s="56" t="s">
        <v>507</v>
      </c>
      <c r="E152" s="59" t="s">
        <v>1434</v>
      </c>
      <c r="F152" s="59" t="s">
        <v>1456</v>
      </c>
      <c r="G152" s="59" t="s">
        <v>1611</v>
      </c>
      <c r="H152" s="59" t="s">
        <v>1438</v>
      </c>
      <c r="I152" s="59" t="s">
        <v>1726</v>
      </c>
      <c r="J152" s="59" t="s">
        <v>1431</v>
      </c>
      <c r="K152" s="59" t="s">
        <v>1697</v>
      </c>
      <c r="L152" s="59" t="s">
        <v>2292</v>
      </c>
    </row>
    <row r="153" spans="1:12">
      <c r="A153" s="57" t="str">
        <f t="shared" si="2"/>
        <v>Standard Smelter NamesD2</v>
      </c>
      <c r="B153" s="57" t="s">
        <v>506</v>
      </c>
      <c r="C153" s="56" t="s">
        <v>2585</v>
      </c>
      <c r="D153" s="56" t="s">
        <v>505</v>
      </c>
      <c r="E153" s="56" t="s">
        <v>1371</v>
      </c>
      <c r="F153" s="56" t="s">
        <v>1372</v>
      </c>
      <c r="G153" s="56" t="s">
        <v>1373</v>
      </c>
      <c r="H153" s="56" t="s">
        <v>1374</v>
      </c>
      <c r="I153" s="56" t="s">
        <v>1375</v>
      </c>
      <c r="J153" s="57" t="s">
        <v>1266</v>
      </c>
      <c r="K153" s="56" t="s">
        <v>1376</v>
      </c>
      <c r="L153" s="59" t="s">
        <v>2290</v>
      </c>
    </row>
    <row r="154" spans="1:12">
      <c r="A154" s="57" t="str">
        <f t="shared" si="2"/>
        <v>Smelter ListB4</v>
      </c>
      <c r="B154" s="57" t="s">
        <v>2525</v>
      </c>
      <c r="C154" s="56" t="s">
        <v>2473</v>
      </c>
      <c r="D154" s="57" t="s">
        <v>951</v>
      </c>
      <c r="E154" s="57" t="s">
        <v>1258</v>
      </c>
      <c r="F154" s="57" t="s">
        <v>1025</v>
      </c>
      <c r="G154" s="57" t="s">
        <v>1047</v>
      </c>
      <c r="H154" s="57" t="s">
        <v>2735</v>
      </c>
      <c r="I154" s="57" t="s">
        <v>951</v>
      </c>
      <c r="J154" s="57" t="s">
        <v>1259</v>
      </c>
      <c r="K154" s="57" t="s">
        <v>1260</v>
      </c>
      <c r="L154" s="57" t="s">
        <v>2924</v>
      </c>
    </row>
    <row r="155" spans="1:12">
      <c r="A155" s="57" t="str">
        <f t="shared" si="2"/>
        <v>Smelter ListC4</v>
      </c>
      <c r="B155" s="57" t="s">
        <v>2525</v>
      </c>
      <c r="C155" s="56" t="s">
        <v>2494</v>
      </c>
      <c r="D155" s="56" t="s">
        <v>1700</v>
      </c>
      <c r="E155" s="59" t="s">
        <v>1701</v>
      </c>
      <c r="F155" s="59" t="s">
        <v>1702</v>
      </c>
      <c r="G155" s="59" t="s">
        <v>1703</v>
      </c>
      <c r="H155" s="59" t="s">
        <v>1704</v>
      </c>
      <c r="I155" s="59" t="s">
        <v>1727</v>
      </c>
      <c r="J155" s="59" t="s">
        <v>1705</v>
      </c>
      <c r="K155" s="59" t="s">
        <v>1706</v>
      </c>
      <c r="L155" s="59" t="s">
        <v>2933</v>
      </c>
    </row>
    <row r="156" spans="1:12">
      <c r="A156" s="57" t="str">
        <f t="shared" si="2"/>
        <v>Smelter ListD4</v>
      </c>
      <c r="B156" s="57" t="s">
        <v>2525</v>
      </c>
      <c r="C156" s="56" t="s">
        <v>2736</v>
      </c>
      <c r="D156" s="56" t="s">
        <v>1377</v>
      </c>
      <c r="E156" s="59" t="s">
        <v>1435</v>
      </c>
      <c r="F156" s="59" t="s">
        <v>1457</v>
      </c>
      <c r="G156" s="59" t="s">
        <v>1612</v>
      </c>
      <c r="H156" s="59" t="s">
        <v>1440</v>
      </c>
      <c r="I156" s="59" t="s">
        <v>1728</v>
      </c>
      <c r="J156" s="59" t="s">
        <v>1550</v>
      </c>
      <c r="K156" s="59" t="s">
        <v>1698</v>
      </c>
      <c r="L156" s="59" t="s">
        <v>2934</v>
      </c>
    </row>
    <row r="157" spans="1:12">
      <c r="A157" s="57" t="str">
        <f t="shared" si="2"/>
        <v>Smelter ListE4</v>
      </c>
      <c r="B157" s="57" t="s">
        <v>2525</v>
      </c>
      <c r="C157" s="56" t="s">
        <v>2737</v>
      </c>
      <c r="D157" s="56" t="s">
        <v>9</v>
      </c>
      <c r="E157" s="57" t="s">
        <v>1261</v>
      </c>
      <c r="F157" s="57" t="s">
        <v>1262</v>
      </c>
      <c r="G157" s="57" t="s">
        <v>1263</v>
      </c>
      <c r="H157" s="57" t="s">
        <v>1264</v>
      </c>
      <c r="I157" s="57" t="s">
        <v>1265</v>
      </c>
      <c r="J157" s="56" t="s">
        <v>1551</v>
      </c>
      <c r="K157" s="57" t="s">
        <v>1267</v>
      </c>
      <c r="L157" s="21" t="s">
        <v>2286</v>
      </c>
    </row>
    <row r="158" spans="1:12">
      <c r="A158" s="57" t="str">
        <f t="shared" si="2"/>
        <v>Smelter ListG4</v>
      </c>
      <c r="B158" s="57" t="s">
        <v>2525</v>
      </c>
      <c r="C158" s="56" t="s">
        <v>2738</v>
      </c>
      <c r="D158" s="56" t="s">
        <v>7</v>
      </c>
      <c r="E158" s="57" t="s">
        <v>1268</v>
      </c>
      <c r="F158" s="57" t="s">
        <v>1269</v>
      </c>
      <c r="G158" s="57" t="s">
        <v>1270</v>
      </c>
      <c r="H158" s="57" t="s">
        <v>1271</v>
      </c>
      <c r="I158" s="57" t="s">
        <v>1272</v>
      </c>
      <c r="J158" s="57" t="s">
        <v>1552</v>
      </c>
      <c r="K158" s="57" t="s">
        <v>1273</v>
      </c>
      <c r="L158" s="21" t="s">
        <v>2287</v>
      </c>
    </row>
    <row r="159" spans="1:12">
      <c r="A159" s="57" t="str">
        <f t="shared" si="2"/>
        <v>Smelter ListH4</v>
      </c>
      <c r="B159" s="57" t="s">
        <v>2525</v>
      </c>
      <c r="C159" s="56" t="s">
        <v>2739</v>
      </c>
      <c r="D159" s="56" t="s">
        <v>8</v>
      </c>
      <c r="E159" s="57" t="s">
        <v>1274</v>
      </c>
      <c r="F159" s="57" t="s">
        <v>1275</v>
      </c>
      <c r="G159" s="57" t="s">
        <v>1276</v>
      </c>
      <c r="H159" s="57" t="s">
        <v>1277</v>
      </c>
      <c r="I159" s="57" t="s">
        <v>1278</v>
      </c>
      <c r="J159" s="57" t="s">
        <v>1553</v>
      </c>
      <c r="K159" s="57" t="s">
        <v>1279</v>
      </c>
      <c r="L159" s="21" t="s">
        <v>2288</v>
      </c>
    </row>
    <row r="160" spans="1:12">
      <c r="A160" s="57" t="str">
        <f t="shared" si="2"/>
        <v>Smelter ListI4</v>
      </c>
      <c r="B160" s="57" t="s">
        <v>2525</v>
      </c>
      <c r="C160" s="56" t="s">
        <v>2740</v>
      </c>
      <c r="D160" s="56" t="s">
        <v>499</v>
      </c>
      <c r="E160" s="57" t="s">
        <v>1280</v>
      </c>
      <c r="F160" s="57" t="s">
        <v>1281</v>
      </c>
      <c r="G160" s="57" t="s">
        <v>1282</v>
      </c>
      <c r="H160" s="57" t="s">
        <v>1283</v>
      </c>
      <c r="I160" s="57" t="s">
        <v>1284</v>
      </c>
      <c r="J160" s="57" t="s">
        <v>1554</v>
      </c>
      <c r="K160" s="57" t="s">
        <v>1285</v>
      </c>
      <c r="L160" s="21" t="s">
        <v>2289</v>
      </c>
    </row>
    <row r="161" spans="1:12">
      <c r="A161" s="57" t="str">
        <f t="shared" si="2"/>
        <v>Smelter ListJ4</v>
      </c>
      <c r="B161" s="57" t="s">
        <v>2525</v>
      </c>
      <c r="C161" s="56" t="s">
        <v>2741</v>
      </c>
      <c r="D161" s="57" t="s">
        <v>994</v>
      </c>
      <c r="E161" s="57" t="s">
        <v>1286</v>
      </c>
      <c r="F161" s="57" t="s">
        <v>1068</v>
      </c>
      <c r="G161" s="57" t="s">
        <v>1287</v>
      </c>
      <c r="H161" s="57" t="s">
        <v>1288</v>
      </c>
      <c r="I161" s="57" t="s">
        <v>1289</v>
      </c>
      <c r="J161" s="57" t="s">
        <v>1555</v>
      </c>
      <c r="K161" s="57" t="s">
        <v>1290</v>
      </c>
      <c r="L161" s="57" t="s">
        <v>2925</v>
      </c>
    </row>
    <row r="162" spans="1:12">
      <c r="A162" s="57" t="str">
        <f t="shared" si="2"/>
        <v>Smelter ListK4</v>
      </c>
      <c r="B162" s="57" t="s">
        <v>2525</v>
      </c>
      <c r="C162" s="56" t="s">
        <v>2742</v>
      </c>
      <c r="D162" s="57" t="s">
        <v>995</v>
      </c>
      <c r="E162" s="57" t="s">
        <v>1291</v>
      </c>
      <c r="F162" s="57" t="s">
        <v>1069</v>
      </c>
      <c r="G162" s="57" t="s">
        <v>1292</v>
      </c>
      <c r="H162" s="57" t="s">
        <v>1293</v>
      </c>
      <c r="I162" s="57" t="s">
        <v>1294</v>
      </c>
      <c r="J162" s="57" t="s">
        <v>1556</v>
      </c>
      <c r="K162" s="57" t="s">
        <v>1295</v>
      </c>
      <c r="L162" s="57" t="s">
        <v>2926</v>
      </c>
    </row>
    <row r="163" spans="1:12">
      <c r="A163" s="57" t="str">
        <f t="shared" si="2"/>
        <v>Smelter ListL4</v>
      </c>
      <c r="B163" s="57" t="s">
        <v>2525</v>
      </c>
      <c r="C163" s="56" t="s">
        <v>2743</v>
      </c>
      <c r="D163" s="57" t="s">
        <v>952</v>
      </c>
      <c r="E163" s="57" t="s">
        <v>1026</v>
      </c>
      <c r="F163" s="57" t="s">
        <v>1070</v>
      </c>
      <c r="G163" s="57" t="s">
        <v>1296</v>
      </c>
      <c r="H163" s="57" t="s">
        <v>1297</v>
      </c>
      <c r="I163" s="57" t="s">
        <v>1298</v>
      </c>
      <c r="J163" s="57" t="s">
        <v>1299</v>
      </c>
      <c r="K163" s="57" t="s">
        <v>1300</v>
      </c>
      <c r="L163" s="57" t="s">
        <v>2927</v>
      </c>
    </row>
    <row r="164" spans="1:12">
      <c r="A164" s="57" t="str">
        <f t="shared" si="2"/>
        <v>Smelter ListM4</v>
      </c>
      <c r="B164" s="57" t="s">
        <v>2525</v>
      </c>
      <c r="C164" s="56" t="s">
        <v>2744</v>
      </c>
      <c r="D164" s="57" t="s">
        <v>560</v>
      </c>
      <c r="E164" s="57" t="s">
        <v>1301</v>
      </c>
      <c r="F164" s="57" t="s">
        <v>561</v>
      </c>
      <c r="G164" s="57" t="s">
        <v>562</v>
      </c>
      <c r="H164" s="57" t="s">
        <v>1302</v>
      </c>
      <c r="I164" s="57" t="s">
        <v>1303</v>
      </c>
      <c r="J164" s="57" t="s">
        <v>1557</v>
      </c>
      <c r="K164" s="57" t="s">
        <v>1304</v>
      </c>
      <c r="L164" s="57" t="s">
        <v>2928</v>
      </c>
    </row>
    <row r="165" spans="1:12">
      <c r="A165" s="57" t="str">
        <f t="shared" si="2"/>
        <v>Smelter ListN4</v>
      </c>
      <c r="B165" s="57" t="s">
        <v>2525</v>
      </c>
      <c r="C165" s="56" t="s">
        <v>2745</v>
      </c>
      <c r="D165" s="57" t="s">
        <v>563</v>
      </c>
      <c r="E165" s="57" t="s">
        <v>1305</v>
      </c>
      <c r="F165" s="57" t="s">
        <v>564</v>
      </c>
      <c r="G165" s="57" t="s">
        <v>565</v>
      </c>
      <c r="H165" s="57" t="s">
        <v>1306</v>
      </c>
      <c r="I165" s="57" t="s">
        <v>1307</v>
      </c>
      <c r="J165" s="57" t="s">
        <v>1558</v>
      </c>
      <c r="K165" s="57" t="s">
        <v>1308</v>
      </c>
      <c r="L165" s="57" t="s">
        <v>2929</v>
      </c>
    </row>
    <row r="166" spans="1:12">
      <c r="A166" s="57" t="str">
        <f t="shared" si="2"/>
        <v>Smelter ListO4</v>
      </c>
      <c r="B166" s="57" t="s">
        <v>2525</v>
      </c>
      <c r="C166" s="56" t="s">
        <v>2746</v>
      </c>
      <c r="D166" s="60" t="s">
        <v>946</v>
      </c>
      <c r="E166" s="60" t="s">
        <v>1023</v>
      </c>
      <c r="F166" s="60" t="s">
        <v>1061</v>
      </c>
      <c r="G166" s="60" t="s">
        <v>1236</v>
      </c>
      <c r="H166" s="60" t="s">
        <v>1237</v>
      </c>
      <c r="I166" s="60" t="s">
        <v>1238</v>
      </c>
      <c r="J166" s="60" t="s">
        <v>1549</v>
      </c>
      <c r="K166" s="60" t="s">
        <v>1239</v>
      </c>
      <c r="L166" s="60" t="s">
        <v>2922</v>
      </c>
    </row>
    <row r="167" spans="1:12">
      <c r="A167" s="57" t="str">
        <f t="shared" si="2"/>
        <v>Smelter ListI2</v>
      </c>
      <c r="B167" s="57" t="s">
        <v>2525</v>
      </c>
      <c r="C167" s="56" t="s">
        <v>2747</v>
      </c>
      <c r="D167" s="57" t="s">
        <v>552</v>
      </c>
      <c r="E167" s="57" t="s">
        <v>1309</v>
      </c>
      <c r="F167" s="57" t="s">
        <v>1310</v>
      </c>
      <c r="G167" s="57" t="s">
        <v>1786</v>
      </c>
      <c r="H167" s="57" t="s">
        <v>1311</v>
      </c>
      <c r="I167" s="57" t="s">
        <v>1312</v>
      </c>
      <c r="J167" s="57" t="s">
        <v>1559</v>
      </c>
      <c r="K167" s="57" t="s">
        <v>1313</v>
      </c>
      <c r="L167" s="57" t="s">
        <v>2930</v>
      </c>
    </row>
    <row r="168" spans="1:12">
      <c r="A168" s="57" t="str">
        <f t="shared" si="2"/>
        <v>Smelter ListB2</v>
      </c>
      <c r="B168" s="57" t="s">
        <v>2525</v>
      </c>
      <c r="C168" s="56" t="s">
        <v>2582</v>
      </c>
      <c r="D168" s="61" t="s">
        <v>1378</v>
      </c>
      <c r="E168" s="59" t="s">
        <v>1436</v>
      </c>
      <c r="F168" s="30" t="s">
        <v>1458</v>
      </c>
      <c r="G168" s="59" t="s">
        <v>1613</v>
      </c>
      <c r="H168" s="57" t="s">
        <v>2748</v>
      </c>
      <c r="I168" s="59" t="s">
        <v>1729</v>
      </c>
      <c r="J168" s="59" t="s">
        <v>1560</v>
      </c>
      <c r="K168" s="59" t="s">
        <v>1699</v>
      </c>
      <c r="L168" s="59" t="s">
        <v>2189</v>
      </c>
    </row>
    <row r="169" spans="1:12">
      <c r="A169" s="57" t="str">
        <f t="shared" si="2"/>
        <v>Smelter ListF4</v>
      </c>
      <c r="B169" s="57" t="s">
        <v>2525</v>
      </c>
      <c r="C169" s="56" t="s">
        <v>2749</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2544</v>
      </c>
      <c r="C170" s="56" t="s">
        <v>2381</v>
      </c>
      <c r="D170" s="29" t="s">
        <v>496</v>
      </c>
      <c r="E170" s="29" t="s">
        <v>1314</v>
      </c>
      <c r="F170" s="136" t="s">
        <v>2877</v>
      </c>
      <c r="G170" s="29" t="s">
        <v>1315</v>
      </c>
      <c r="H170" s="29" t="s">
        <v>2750</v>
      </c>
      <c r="I170" s="29" t="s">
        <v>1316</v>
      </c>
      <c r="J170" s="29" t="s">
        <v>1317</v>
      </c>
      <c r="K170" s="29" t="s">
        <v>1318</v>
      </c>
      <c r="L170" s="29" t="s">
        <v>2190</v>
      </c>
    </row>
    <row r="171" spans="1:12">
      <c r="A171" s="57" t="str">
        <f t="shared" si="2"/>
        <v>CheckerD1</v>
      </c>
      <c r="B171" s="57" t="s">
        <v>2544</v>
      </c>
      <c r="C171" s="56" t="s">
        <v>2751</v>
      </c>
      <c r="D171" s="29" t="s">
        <v>498</v>
      </c>
      <c r="E171" s="29" t="s">
        <v>1319</v>
      </c>
      <c r="F171" s="29" t="s">
        <v>1320</v>
      </c>
      <c r="G171" s="29" t="s">
        <v>1321</v>
      </c>
      <c r="H171" s="29" t="s">
        <v>1322</v>
      </c>
      <c r="I171" s="29" t="s">
        <v>1323</v>
      </c>
      <c r="J171" s="29" t="s">
        <v>1324</v>
      </c>
      <c r="K171" s="29" t="s">
        <v>1325</v>
      </c>
      <c r="L171" s="29" t="s">
        <v>2191</v>
      </c>
    </row>
    <row r="172" spans="1:12">
      <c r="A172" s="57" t="str">
        <f t="shared" si="2"/>
        <v>CheckerA3</v>
      </c>
      <c r="B172" s="57" t="s">
        <v>2544</v>
      </c>
      <c r="C172" s="56" t="s">
        <v>2383</v>
      </c>
      <c r="D172" s="29" t="s">
        <v>10</v>
      </c>
      <c r="E172" s="29" t="s">
        <v>1326</v>
      </c>
      <c r="F172" s="29" t="s">
        <v>1327</v>
      </c>
      <c r="G172" s="29" t="s">
        <v>1328</v>
      </c>
      <c r="H172" s="29" t="s">
        <v>1329</v>
      </c>
      <c r="I172" s="29" t="s">
        <v>1330</v>
      </c>
      <c r="J172" s="29" t="s">
        <v>1331</v>
      </c>
      <c r="K172" s="29" t="s">
        <v>1332</v>
      </c>
      <c r="L172" s="29" t="s">
        <v>2192</v>
      </c>
    </row>
    <row r="173" spans="1:12">
      <c r="A173" s="57" t="str">
        <f t="shared" si="2"/>
        <v>CheckerB3</v>
      </c>
      <c r="B173" s="57" t="s">
        <v>2544</v>
      </c>
      <c r="C173" s="56" t="s">
        <v>2472</v>
      </c>
      <c r="D173" s="29" t="s">
        <v>11</v>
      </c>
      <c r="E173" s="29" t="s">
        <v>1333</v>
      </c>
      <c r="F173" s="29" t="s">
        <v>1022</v>
      </c>
      <c r="G173" s="29" t="s">
        <v>1334</v>
      </c>
      <c r="H173" s="29" t="s">
        <v>1335</v>
      </c>
      <c r="I173" s="29" t="s">
        <v>1336</v>
      </c>
      <c r="J173" s="29" t="s">
        <v>1337</v>
      </c>
      <c r="K173" s="29" t="s">
        <v>1338</v>
      </c>
      <c r="L173" s="29" t="s">
        <v>2193</v>
      </c>
    </row>
    <row r="174" spans="1:12">
      <c r="A174" s="57" t="str">
        <f t="shared" si="2"/>
        <v>CheckerC3</v>
      </c>
      <c r="B174" s="57" t="s">
        <v>2544</v>
      </c>
      <c r="C174" s="56" t="s">
        <v>2493</v>
      </c>
      <c r="D174" s="29" t="s">
        <v>494</v>
      </c>
      <c r="E174" s="29" t="s">
        <v>1339</v>
      </c>
      <c r="F174" s="29" t="s">
        <v>1340</v>
      </c>
      <c r="G174" s="29" t="s">
        <v>1341</v>
      </c>
      <c r="H174" s="29" t="s">
        <v>1342</v>
      </c>
      <c r="I174" s="29" t="s">
        <v>1343</v>
      </c>
      <c r="J174" s="29" t="s">
        <v>1344</v>
      </c>
      <c r="K174" s="29" t="s">
        <v>1343</v>
      </c>
      <c r="L174" s="29" t="s">
        <v>2194</v>
      </c>
    </row>
    <row r="175" spans="1:12" ht="15">
      <c r="A175" s="57" t="str">
        <f t="shared" si="2"/>
        <v>CheckerD3</v>
      </c>
      <c r="B175" s="57" t="s">
        <v>2544</v>
      </c>
      <c r="C175" s="56" t="s">
        <v>2752</v>
      </c>
      <c r="D175" s="68" t="s">
        <v>495</v>
      </c>
      <c r="E175" t="s">
        <v>2832</v>
      </c>
      <c r="F175" t="s">
        <v>2833</v>
      </c>
      <c r="G175" t="s">
        <v>2834</v>
      </c>
      <c r="H175" t="s">
        <v>2835</v>
      </c>
      <c r="I175" t="s">
        <v>2836</v>
      </c>
      <c r="J175" s="131" t="s">
        <v>2867</v>
      </c>
      <c r="K175" t="s">
        <v>2837</v>
      </c>
      <c r="L175" t="s">
        <v>2838</v>
      </c>
    </row>
    <row r="176" spans="1:12">
      <c r="A176" s="57" t="str">
        <f t="shared" si="2"/>
        <v>Product ListA1</v>
      </c>
      <c r="B176" s="56" t="s">
        <v>2753</v>
      </c>
      <c r="C176" s="56" t="s">
        <v>2381</v>
      </c>
      <c r="D176" s="69" t="s">
        <v>12</v>
      </c>
      <c r="E176" s="70" t="s">
        <v>1345</v>
      </c>
      <c r="F176" s="68" t="s">
        <v>2754</v>
      </c>
      <c r="G176" s="69" t="s">
        <v>1547</v>
      </c>
      <c r="H176" s="71" t="s">
        <v>1362</v>
      </c>
      <c r="I176" s="71" t="s">
        <v>1346</v>
      </c>
      <c r="J176" s="71" t="s">
        <v>1548</v>
      </c>
      <c r="K176" s="71" t="s">
        <v>1347</v>
      </c>
      <c r="L176" s="71" t="s">
        <v>2195</v>
      </c>
    </row>
    <row r="177" spans="1:12">
      <c r="A177" s="57" t="str">
        <f t="shared" si="2"/>
        <v>Product ListB5</v>
      </c>
      <c r="B177" s="56" t="s">
        <v>2753</v>
      </c>
      <c r="C177" s="56" t="s">
        <v>2474</v>
      </c>
      <c r="D177" s="69" t="s">
        <v>13</v>
      </c>
      <c r="E177" s="70" t="s">
        <v>1348</v>
      </c>
      <c r="F177" s="69" t="s">
        <v>1349</v>
      </c>
      <c r="G177" s="69" t="s">
        <v>1350</v>
      </c>
      <c r="H177" s="71" t="s">
        <v>1351</v>
      </c>
      <c r="I177" s="71" t="s">
        <v>1352</v>
      </c>
      <c r="J177" s="71" t="s">
        <v>1353</v>
      </c>
      <c r="K177" s="71" t="s">
        <v>1354</v>
      </c>
      <c r="L177" s="71" t="s">
        <v>2196</v>
      </c>
    </row>
    <row r="178" spans="1:12">
      <c r="A178" s="57" t="str">
        <f t="shared" si="2"/>
        <v>Product ListC5</v>
      </c>
      <c r="B178" s="56" t="s">
        <v>2753</v>
      </c>
      <c r="C178" s="56" t="s">
        <v>2495</v>
      </c>
      <c r="D178" s="69" t="s">
        <v>14</v>
      </c>
      <c r="E178" s="70" t="s">
        <v>1355</v>
      </c>
      <c r="F178" s="69" t="s">
        <v>1356</v>
      </c>
      <c r="G178" s="69" t="s">
        <v>1357</v>
      </c>
      <c r="H178" s="71" t="s">
        <v>1358</v>
      </c>
      <c r="I178" s="71" t="s">
        <v>1359</v>
      </c>
      <c r="J178" s="71" t="s">
        <v>1360</v>
      </c>
      <c r="K178" s="71" t="s">
        <v>1361</v>
      </c>
      <c r="L178" s="71" t="s">
        <v>2197</v>
      </c>
    </row>
    <row r="179" spans="1:12">
      <c r="A179" s="57" t="str">
        <f t="shared" si="2"/>
        <v>Product ListD5</v>
      </c>
      <c r="B179" s="56" t="s">
        <v>2753</v>
      </c>
      <c r="C179" s="56" t="s">
        <v>2755</v>
      </c>
      <c r="D179" s="69" t="s">
        <v>946</v>
      </c>
      <c r="E179" s="70" t="s">
        <v>1023</v>
      </c>
      <c r="F179" s="69" t="s">
        <v>1061</v>
      </c>
      <c r="G179" s="69" t="s">
        <v>1236</v>
      </c>
      <c r="H179" s="71" t="s">
        <v>1237</v>
      </c>
      <c r="I179" s="71" t="s">
        <v>1238</v>
      </c>
      <c r="J179" s="71" t="s">
        <v>1549</v>
      </c>
      <c r="K179" s="71" t="s">
        <v>1239</v>
      </c>
      <c r="L179" s="71" t="s">
        <v>2922</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2014-06-15T22:55:20Z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