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public\"/>
    </mc:Choice>
  </mc:AlternateContent>
  <workbookProtection workbookPassword="E815" lockStructure="1"/>
  <bookViews>
    <workbookView xWindow="0" yWindow="0" windowWidth="19455" windowHeight="10980" tabRatio="792" activeTab="3"/>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 name="Sheet1" sheetId="17" state="hidden" r:id="rId12"/>
  </sheets>
  <definedNames>
    <definedName name="_xlnm._FilterDatabase" localSheetId="6" hidden="1">Checker!$B$3:$C$63</definedName>
    <definedName name="_xlnm._FilterDatabase" localSheetId="9" hidden="1">K!$A$1:$H$435</definedName>
    <definedName name="_xlnm._FilterDatabase" localSheetId="4" hidden="1">'Smelter List'!$B$4:$Q$4</definedName>
    <definedName name="_xlnm._FilterDatabase" localSheetId="5" hidden="1">'Standard Smelter Names'!$A$2:$E$225</definedName>
    <definedName name="CL" comment="CountryList">'C'!$A$2:$A$239</definedName>
    <definedName name="LN" comment="language list for dropdown">L!$D$1:$L$1</definedName>
    <definedName name="Metal" comment="metal list for dropdown" localSheetId="4">'Smelter List'!$T$3:$W$3</definedName>
    <definedName name="_xlnm.Print_Titles" localSheetId="7">'Product List'!$5:$5</definedName>
    <definedName name="_xlnm.Print_Titles" localSheetId="4">'Smelter List'!$4:$4</definedName>
    <definedName name="SL" comment="Selected Lanruage">Declaration!$P$3</definedName>
    <definedName name="SN" comment="smelter list for dropdown">OFFSET(K!$B$1,MATCH(!$B1,K!$A:$A,0)-1,0,COUNTIF(K!$A:$A,!$B1),1)</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List'!$S:$V</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320" i="14" l="1"/>
  <c r="E242" i="14"/>
  <c r="E385" i="14"/>
  <c r="E280" i="14"/>
  <c r="B51" i="10"/>
  <c r="B15" i="10"/>
  <c r="G15" i="10" s="1"/>
  <c r="H15" i="10" s="1"/>
  <c r="B52" i="10"/>
  <c r="G52" i="10"/>
  <c r="B6" i="10"/>
  <c r="G6" i="10"/>
  <c r="E166" i="14"/>
  <c r="E379" i="14"/>
  <c r="E228" i="14"/>
  <c r="E227" i="14"/>
  <c r="E210" i="14"/>
  <c r="L388" i="14"/>
  <c r="L398" i="14"/>
  <c r="L396" i="14"/>
  <c r="L395" i="14"/>
  <c r="L394" i="14"/>
  <c r="L393" i="14"/>
  <c r="L392" i="14"/>
  <c r="L391" i="14"/>
  <c r="L390" i="14"/>
  <c r="L389" i="14"/>
  <c r="L387" i="14"/>
  <c r="L386" i="14"/>
  <c r="L384" i="14"/>
  <c r="L383" i="14"/>
  <c r="L382" i="14"/>
  <c r="L381" i="14"/>
  <c r="L380" i="14"/>
  <c r="L378" i="14"/>
  <c r="L377" i="14"/>
  <c r="L376" i="14"/>
  <c r="L375" i="14"/>
  <c r="L374" i="14"/>
  <c r="L373" i="14"/>
  <c r="L372" i="14"/>
  <c r="L371" i="14"/>
  <c r="L370" i="14"/>
  <c r="L369" i="14"/>
  <c r="L368" i="14"/>
  <c r="L367" i="14"/>
  <c r="L366" i="14"/>
  <c r="L365" i="14"/>
  <c r="L364" i="14"/>
  <c r="L363" i="14"/>
  <c r="L362" i="14"/>
  <c r="L361" i="14"/>
  <c r="L360" i="14"/>
  <c r="L359" i="14"/>
  <c r="L358" i="14"/>
  <c r="L357" i="14"/>
  <c r="L356" i="14"/>
  <c r="L355" i="14"/>
  <c r="L354" i="14"/>
  <c r="L353" i="14"/>
  <c r="L352" i="14"/>
  <c r="L351" i="14"/>
  <c r="L350" i="14"/>
  <c r="L349" i="14"/>
  <c r="L348" i="14"/>
  <c r="L347" i="14"/>
  <c r="L346" i="14"/>
  <c r="L397" i="14"/>
  <c r="L345" i="14"/>
  <c r="L344" i="14"/>
  <c r="L282" i="14"/>
  <c r="L343" i="14"/>
  <c r="L342" i="14"/>
  <c r="L341" i="14"/>
  <c r="L340" i="14"/>
  <c r="L339" i="14"/>
  <c r="L338" i="14"/>
  <c r="L337" i="14"/>
  <c r="L336" i="14"/>
  <c r="L335" i="14"/>
  <c r="L334" i="14"/>
  <c r="L333" i="14"/>
  <c r="L332" i="14"/>
  <c r="L331" i="14"/>
  <c r="L330" i="14"/>
  <c r="L329" i="14"/>
  <c r="L328" i="14"/>
  <c r="L327" i="14"/>
  <c r="L326" i="14"/>
  <c r="L325" i="14"/>
  <c r="L324" i="14"/>
  <c r="L323" i="14"/>
  <c r="L322" i="14"/>
  <c r="L321" i="14"/>
  <c r="L319" i="14"/>
  <c r="L318" i="14"/>
  <c r="L317" i="14"/>
  <c r="L316" i="14"/>
  <c r="L315" i="14"/>
  <c r="L314" i="14"/>
  <c r="L313" i="14"/>
  <c r="L312" i="14"/>
  <c r="L311" i="14"/>
  <c r="L310" i="14"/>
  <c r="L309" i="14"/>
  <c r="L308" i="14"/>
  <c r="L307" i="14"/>
  <c r="L306" i="14"/>
  <c r="L305" i="14"/>
  <c r="L304" i="14"/>
  <c r="L303" i="14"/>
  <c r="L302" i="14"/>
  <c r="L301" i="14"/>
  <c r="L300" i="14"/>
  <c r="L299" i="14"/>
  <c r="L298" i="14"/>
  <c r="L297" i="14"/>
  <c r="L296" i="14"/>
  <c r="L295" i="14"/>
  <c r="L294" i="14"/>
  <c r="L293" i="14"/>
  <c r="L292" i="14"/>
  <c r="L291" i="14"/>
  <c r="L290" i="14"/>
  <c r="L289" i="14"/>
  <c r="L288" i="14"/>
  <c r="L287" i="14"/>
  <c r="L286" i="14"/>
  <c r="L285" i="14"/>
  <c r="L284" i="14"/>
  <c r="L283" i="14"/>
  <c r="L281" i="14"/>
  <c r="L279" i="14"/>
  <c r="L278" i="14"/>
  <c r="L277" i="14"/>
  <c r="L276" i="14"/>
  <c r="L275" i="14"/>
  <c r="L274" i="14"/>
  <c r="L273" i="14"/>
  <c r="L272" i="14"/>
  <c r="L271" i="14"/>
  <c r="L270" i="14"/>
  <c r="L269" i="14"/>
  <c r="L268" i="14"/>
  <c r="L267" i="14"/>
  <c r="L266" i="14"/>
  <c r="L265" i="14"/>
  <c r="L264" i="14"/>
  <c r="L263" i="14"/>
  <c r="L262" i="14"/>
  <c r="L261" i="14"/>
  <c r="L260" i="14"/>
  <c r="L259" i="14"/>
  <c r="L258" i="14"/>
  <c r="L257" i="14"/>
  <c r="L256" i="14"/>
  <c r="L255" i="14"/>
  <c r="L254" i="14"/>
  <c r="L253" i="14"/>
  <c r="L252" i="14"/>
  <c r="L251" i="14"/>
  <c r="L250" i="14"/>
  <c r="L249" i="14"/>
  <c r="L248" i="14"/>
  <c r="L247" i="14"/>
  <c r="L246" i="14"/>
  <c r="L245" i="14"/>
  <c r="L244" i="14"/>
  <c r="L243" i="14"/>
  <c r="L241" i="14"/>
  <c r="L240" i="14"/>
  <c r="L239" i="14"/>
  <c r="L238" i="14"/>
  <c r="L237" i="14"/>
  <c r="L236" i="14"/>
  <c r="L235" i="14"/>
  <c r="L234" i="14"/>
  <c r="L233" i="14"/>
  <c r="L232" i="14"/>
  <c r="L231" i="14"/>
  <c r="L230" i="14"/>
  <c r="L229" i="14"/>
  <c r="L226" i="14"/>
  <c r="L225" i="14"/>
  <c r="L224" i="14"/>
  <c r="L223" i="14"/>
  <c r="L222" i="14"/>
  <c r="L221" i="14"/>
  <c r="L220" i="14"/>
  <c r="L219" i="14"/>
  <c r="L218" i="14"/>
  <c r="L217" i="14"/>
  <c r="L216" i="14"/>
  <c r="L215" i="14"/>
  <c r="L214" i="14"/>
  <c r="L213" i="14"/>
  <c r="L212" i="14"/>
  <c r="L211" i="14"/>
  <c r="L209" i="14"/>
  <c r="L208" i="14"/>
  <c r="L207" i="14"/>
  <c r="L206" i="14"/>
  <c r="L205" i="14"/>
  <c r="L204" i="14"/>
  <c r="L203" i="14"/>
  <c r="L202" i="14"/>
  <c r="L201" i="14"/>
  <c r="L200" i="14"/>
  <c r="L199" i="14"/>
  <c r="L198" i="14"/>
  <c r="L197" i="14"/>
  <c r="L196" i="14"/>
  <c r="L195" i="14"/>
  <c r="L194" i="14"/>
  <c r="L193" i="14"/>
  <c r="L192" i="14"/>
  <c r="L191" i="14"/>
  <c r="L190" i="14"/>
  <c r="L189" i="14"/>
  <c r="L188" i="14"/>
  <c r="L187" i="14"/>
  <c r="L186" i="14"/>
  <c r="L185" i="14"/>
  <c r="L184" i="14"/>
  <c r="L177" i="14"/>
  <c r="L125" i="14"/>
  <c r="L65" i="14"/>
  <c r="L36" i="14"/>
  <c r="L55" i="14"/>
  <c r="L183" i="14"/>
  <c r="L182" i="14"/>
  <c r="L181" i="14"/>
  <c r="L180" i="14"/>
  <c r="L179" i="14"/>
  <c r="L178" i="14"/>
  <c r="L176" i="14"/>
  <c r="L175" i="14"/>
  <c r="L174" i="14"/>
  <c r="L173" i="14"/>
  <c r="L172" i="14"/>
  <c r="L171" i="14"/>
  <c r="L170" i="14"/>
  <c r="L169" i="14"/>
  <c r="L168" i="14"/>
  <c r="L167" i="14"/>
  <c r="L165" i="14"/>
  <c r="L164" i="14"/>
  <c r="L163" i="14"/>
  <c r="L162" i="14"/>
  <c r="L161" i="14"/>
  <c r="L160" i="14"/>
  <c r="L159" i="14"/>
  <c r="L158" i="14"/>
  <c r="L157" i="14"/>
  <c r="L156" i="14"/>
  <c r="L155" i="14"/>
  <c r="L154" i="14"/>
  <c r="L153" i="14"/>
  <c r="L152" i="14"/>
  <c r="L151" i="14"/>
  <c r="L150" i="14"/>
  <c r="L149" i="14"/>
  <c r="L148" i="14"/>
  <c r="L147" i="14"/>
  <c r="L146" i="14"/>
  <c r="L145" i="14"/>
  <c r="L144" i="14"/>
  <c r="L143" i="14"/>
  <c r="L142" i="14"/>
  <c r="L141" i="14"/>
  <c r="L140" i="14"/>
  <c r="L139" i="14"/>
  <c r="L138" i="14"/>
  <c r="L137" i="14"/>
  <c r="L136" i="14"/>
  <c r="L135" i="14"/>
  <c r="L134" i="14"/>
  <c r="L133" i="14"/>
  <c r="L132" i="14"/>
  <c r="L131" i="14"/>
  <c r="L130" i="14"/>
  <c r="L129" i="14"/>
  <c r="L128" i="14"/>
  <c r="L127" i="14"/>
  <c r="L126" i="14"/>
  <c r="L124" i="14"/>
  <c r="L123" i="14"/>
  <c r="L122" i="14"/>
  <c r="L121" i="14"/>
  <c r="L120" i="14"/>
  <c r="L119" i="14"/>
  <c r="L118" i="14"/>
  <c r="L117" i="14"/>
  <c r="L116" i="14"/>
  <c r="L115" i="14"/>
  <c r="L114" i="14"/>
  <c r="L113" i="14"/>
  <c r="L112" i="14"/>
  <c r="L111" i="14"/>
  <c r="L110" i="14"/>
  <c r="L109"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4" i="14"/>
  <c r="L63" i="14"/>
  <c r="L62" i="14"/>
  <c r="L61" i="14"/>
  <c r="L60" i="14"/>
  <c r="L59" i="14"/>
  <c r="L58" i="14"/>
  <c r="L57" i="14"/>
  <c r="L56" i="14"/>
  <c r="L54" i="14"/>
  <c r="L53" i="14"/>
  <c r="L52" i="14"/>
  <c r="L51" i="14"/>
  <c r="L50" i="14"/>
  <c r="L49" i="14"/>
  <c r="L48" i="14"/>
  <c r="L47" i="14"/>
  <c r="L46" i="14"/>
  <c r="L45" i="14"/>
  <c r="L44" i="14"/>
  <c r="L43" i="14"/>
  <c r="L42" i="14"/>
  <c r="L41" i="14"/>
  <c r="L40" i="14"/>
  <c r="L39" i="14"/>
  <c r="L38" i="14"/>
  <c r="L37"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6" i="14"/>
  <c r="L5" i="14"/>
  <c r="L4" i="14"/>
  <c r="L3" i="14"/>
  <c r="L2" i="14"/>
  <c r="L399" i="14"/>
  <c r="E399" i="14"/>
  <c r="E388" i="14"/>
  <c r="E398" i="14"/>
  <c r="E396" i="14"/>
  <c r="E395" i="14"/>
  <c r="E394" i="14"/>
  <c r="E393" i="14"/>
  <c r="E392" i="14"/>
  <c r="E391" i="14"/>
  <c r="E390" i="14"/>
  <c r="E389" i="14"/>
  <c r="E387" i="14"/>
  <c r="E386" i="14"/>
  <c r="E384" i="14"/>
  <c r="E383" i="14"/>
  <c r="E382" i="14"/>
  <c r="E381" i="14"/>
  <c r="E380"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97" i="14"/>
  <c r="E345" i="14"/>
  <c r="E344" i="14"/>
  <c r="E282"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1"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1" i="14"/>
  <c r="E240" i="14"/>
  <c r="E239" i="14"/>
  <c r="E238" i="14"/>
  <c r="E237" i="14"/>
  <c r="E236" i="14"/>
  <c r="E235" i="14"/>
  <c r="E234" i="14"/>
  <c r="E233" i="14"/>
  <c r="E232" i="14"/>
  <c r="E231" i="14"/>
  <c r="E230" i="14"/>
  <c r="E229" i="14"/>
  <c r="E226" i="14"/>
  <c r="E225" i="14"/>
  <c r="E224" i="14"/>
  <c r="E223" i="14"/>
  <c r="E222" i="14"/>
  <c r="E221" i="14"/>
  <c r="E220" i="14"/>
  <c r="E219" i="14"/>
  <c r="E218" i="14"/>
  <c r="E217" i="14"/>
  <c r="E216" i="14"/>
  <c r="E215" i="14"/>
  <c r="E214" i="14"/>
  <c r="E213" i="14"/>
  <c r="E212" i="14"/>
  <c r="E211"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77" i="14"/>
  <c r="E125" i="14"/>
  <c r="E65" i="14"/>
  <c r="E36" i="14"/>
  <c r="E55" i="14"/>
  <c r="E183" i="14"/>
  <c r="E182" i="14"/>
  <c r="E181" i="14"/>
  <c r="E180" i="14"/>
  <c r="E179" i="14"/>
  <c r="E178" i="14"/>
  <c r="E176" i="14"/>
  <c r="E175" i="14"/>
  <c r="E174" i="14"/>
  <c r="E173" i="14"/>
  <c r="E172" i="14"/>
  <c r="E171" i="14"/>
  <c r="E170" i="14"/>
  <c r="E169" i="14"/>
  <c r="E168" i="14"/>
  <c r="E167"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4" i="14"/>
  <c r="E63" i="14"/>
  <c r="E62" i="14"/>
  <c r="E61" i="14"/>
  <c r="E60" i="14"/>
  <c r="E59" i="14"/>
  <c r="E58" i="14"/>
  <c r="E57" i="14"/>
  <c r="E56" i="14"/>
  <c r="E54" i="14"/>
  <c r="E53" i="14"/>
  <c r="E52" i="14"/>
  <c r="E51" i="14"/>
  <c r="E50" i="14"/>
  <c r="E49" i="14"/>
  <c r="E48" i="14"/>
  <c r="E47" i="14"/>
  <c r="E46" i="14"/>
  <c r="E45" i="14"/>
  <c r="E44" i="14"/>
  <c r="E43" i="14"/>
  <c r="E42" i="14"/>
  <c r="E41" i="14"/>
  <c r="E40" i="14"/>
  <c r="E39" i="14"/>
  <c r="E38" i="14"/>
  <c r="E37"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A198" i="13"/>
  <c r="A65" i="13"/>
  <c r="A63" i="13"/>
  <c r="A53" i="13"/>
  <c r="A54" i="13"/>
  <c r="A32" i="13"/>
  <c r="A28" i="13"/>
  <c r="A17" i="13"/>
  <c r="A18" i="13"/>
  <c r="A19" i="13"/>
  <c r="A16" i="13"/>
  <c r="A15" i="13"/>
  <c r="A14" i="13"/>
  <c r="C2" i="3" s="1"/>
  <c r="A11" i="13"/>
  <c r="A131" i="13"/>
  <c r="A100" i="13"/>
  <c r="A94" i="13"/>
  <c r="A125" i="13"/>
  <c r="A93" i="13"/>
  <c r="A92" i="13"/>
  <c r="A124" i="13"/>
  <c r="A123" i="13"/>
  <c r="A91" i="13"/>
  <c r="A122" i="13"/>
  <c r="A90" i="13"/>
  <c r="A121" i="13"/>
  <c r="A120" i="13"/>
  <c r="A89" i="13"/>
  <c r="A112" i="13"/>
  <c r="A81" i="13"/>
  <c r="A110" i="13"/>
  <c r="A79" i="13"/>
  <c r="A78" i="13"/>
  <c r="A109" i="13"/>
  <c r="A105" i="13"/>
  <c r="A74" i="13"/>
  <c r="P37" i="4"/>
  <c r="S9" i="16"/>
  <c r="S10" i="16"/>
  <c r="S11" i="16"/>
  <c r="S12" i="16"/>
  <c r="S13" i="16"/>
  <c r="S14" i="16"/>
  <c r="S15" i="16"/>
  <c r="E15" i="16" s="1"/>
  <c r="S16" i="16"/>
  <c r="D16" i="16" s="1"/>
  <c r="S17" i="16"/>
  <c r="G17" i="16" s="1"/>
  <c r="S18" i="16"/>
  <c r="F18" i="16" s="1"/>
  <c r="S19" i="16"/>
  <c r="S20" i="16"/>
  <c r="S21" i="16"/>
  <c r="E21" i="16" s="1"/>
  <c r="S22" i="16"/>
  <c r="D22" i="16" s="1"/>
  <c r="S23" i="16"/>
  <c r="S24" i="16"/>
  <c r="S25" i="16"/>
  <c r="S26" i="16"/>
  <c r="G26" i="16"/>
  <c r="S27" i="16"/>
  <c r="S28" i="16"/>
  <c r="E28" i="16" s="1"/>
  <c r="S29" i="16"/>
  <c r="F29" i="16" s="1"/>
  <c r="S30" i="16"/>
  <c r="F30" i="16" s="1"/>
  <c r="S31" i="16"/>
  <c r="D31" i="16" s="1"/>
  <c r="S32" i="16"/>
  <c r="E32" i="16" s="1"/>
  <c r="S33" i="16"/>
  <c r="F33" i="16" s="1"/>
  <c r="S34" i="16"/>
  <c r="S35" i="16"/>
  <c r="S36" i="16"/>
  <c r="G36" i="16" s="1"/>
  <c r="S37" i="16"/>
  <c r="S38" i="16"/>
  <c r="S39" i="16"/>
  <c r="S40" i="16"/>
  <c r="S41" i="16"/>
  <c r="S42" i="16"/>
  <c r="E42" i="16" s="1"/>
  <c r="S43" i="16"/>
  <c r="S44" i="16"/>
  <c r="G44" i="16" s="1"/>
  <c r="S45" i="16"/>
  <c r="E45" i="16" s="1"/>
  <c r="S46" i="16"/>
  <c r="D46" i="16" s="1"/>
  <c r="S47" i="16"/>
  <c r="S48" i="16"/>
  <c r="S49" i="16"/>
  <c r="S50" i="16"/>
  <c r="D50" i="16" s="1"/>
  <c r="S51" i="16"/>
  <c r="D51" i="16" s="1"/>
  <c r="S52" i="16"/>
  <c r="D52" i="16" s="1"/>
  <c r="S53" i="16"/>
  <c r="E53" i="16" s="1"/>
  <c r="S54" i="16"/>
  <c r="E54" i="16" s="1"/>
  <c r="S55" i="16"/>
  <c r="D55" i="16" s="1"/>
  <c r="S56" i="16"/>
  <c r="D56" i="16"/>
  <c r="S57" i="16"/>
  <c r="S58" i="16"/>
  <c r="D58" i="16" s="1"/>
  <c r="S59" i="16"/>
  <c r="E59" i="16" s="1"/>
  <c r="S60" i="16"/>
  <c r="F60" i="16" s="1"/>
  <c r="S61" i="16"/>
  <c r="S62" i="16"/>
  <c r="S63" i="16"/>
  <c r="E63" i="16" s="1"/>
  <c r="S64" i="16"/>
  <c r="E64" i="16" s="1"/>
  <c r="S65" i="16"/>
  <c r="S66" i="16"/>
  <c r="S67" i="16"/>
  <c r="S68" i="16"/>
  <c r="E68" i="16"/>
  <c r="S69" i="16"/>
  <c r="S70" i="16"/>
  <c r="S71" i="16"/>
  <c r="D71" i="16"/>
  <c r="S72" i="16"/>
  <c r="S73" i="16"/>
  <c r="S74" i="16"/>
  <c r="S75" i="16"/>
  <c r="G75" i="16" s="1"/>
  <c r="S76" i="16"/>
  <c r="S77" i="16"/>
  <c r="E77" i="16" s="1"/>
  <c r="S78" i="16"/>
  <c r="D78" i="16" s="1"/>
  <c r="S79" i="16"/>
  <c r="S80" i="16"/>
  <c r="E80" i="16" s="1"/>
  <c r="S81" i="16"/>
  <c r="G81" i="16" s="1"/>
  <c r="S82" i="16"/>
  <c r="D82" i="16" s="1"/>
  <c r="S83" i="16"/>
  <c r="E83" i="16"/>
  <c r="S84" i="16"/>
  <c r="F84" i="16"/>
  <c r="S85" i="16"/>
  <c r="D85" i="16"/>
  <c r="S86" i="16"/>
  <c r="S87" i="16"/>
  <c r="D87" i="16" s="1"/>
  <c r="S88" i="16"/>
  <c r="G88" i="16" s="1"/>
  <c r="S89" i="16"/>
  <c r="E89" i="16" s="1"/>
  <c r="S90" i="16"/>
  <c r="E90" i="16" s="1"/>
  <c r="S91" i="16"/>
  <c r="E91" i="16" s="1"/>
  <c r="S92" i="16"/>
  <c r="E92" i="16"/>
  <c r="S93" i="16"/>
  <c r="G93" i="16"/>
  <c r="S94" i="16"/>
  <c r="G94" i="16"/>
  <c r="S95" i="16"/>
  <c r="E95" i="16"/>
  <c r="S96" i="16"/>
  <c r="S97" i="16"/>
  <c r="D97" i="16" s="1"/>
  <c r="S98" i="16"/>
  <c r="S99" i="16"/>
  <c r="D99" i="16" s="1"/>
  <c r="S100" i="16"/>
  <c r="E100" i="16"/>
  <c r="S101" i="16"/>
  <c r="G101" i="16"/>
  <c r="S102" i="16"/>
  <c r="E102" i="16"/>
  <c r="S103" i="16"/>
  <c r="E103" i="16"/>
  <c r="S104" i="16"/>
  <c r="G104" i="16"/>
  <c r="S105" i="16"/>
  <c r="S106" i="16"/>
  <c r="G106" i="16" s="1"/>
  <c r="S107" i="16"/>
  <c r="D107" i="16"/>
  <c r="S108" i="16"/>
  <c r="G108" i="16"/>
  <c r="S109" i="16"/>
  <c r="S110" i="16"/>
  <c r="G110" i="16" s="1"/>
  <c r="S111" i="16"/>
  <c r="F111" i="16"/>
  <c r="S112" i="16"/>
  <c r="E112" i="16"/>
  <c r="S113" i="16"/>
  <c r="S114" i="16"/>
  <c r="F114" i="16" s="1"/>
  <c r="S115" i="16"/>
  <c r="E115" i="16"/>
  <c r="S116" i="16"/>
  <c r="E116" i="16"/>
  <c r="S117" i="16"/>
  <c r="S118" i="16"/>
  <c r="G118" i="16" s="1"/>
  <c r="S119" i="16"/>
  <c r="S120" i="16"/>
  <c r="F120" i="16" s="1"/>
  <c r="S121" i="16"/>
  <c r="E121" i="16" s="1"/>
  <c r="S122" i="16"/>
  <c r="S123" i="16"/>
  <c r="S124" i="16"/>
  <c r="G124" i="16" s="1"/>
  <c r="S125" i="16"/>
  <c r="F125" i="16" s="1"/>
  <c r="S126" i="16"/>
  <c r="E126" i="16" s="1"/>
  <c r="S127" i="16"/>
  <c r="S128" i="16"/>
  <c r="F128" i="16"/>
  <c r="S129" i="16"/>
  <c r="D129" i="16"/>
  <c r="S130" i="16"/>
  <c r="G130" i="16"/>
  <c r="S131" i="16"/>
  <c r="S132" i="16"/>
  <c r="S133" i="16"/>
  <c r="F133" i="16"/>
  <c r="S134" i="16"/>
  <c r="E134" i="16"/>
  <c r="S135" i="16"/>
  <c r="S136" i="16"/>
  <c r="S137" i="16"/>
  <c r="G137" i="16"/>
  <c r="S138" i="16"/>
  <c r="S139" i="16"/>
  <c r="F139" i="16" s="1"/>
  <c r="S140" i="16"/>
  <c r="E140" i="16" s="1"/>
  <c r="S141" i="16"/>
  <c r="S142" i="16"/>
  <c r="F142" i="16"/>
  <c r="S143" i="16"/>
  <c r="F143" i="16"/>
  <c r="S144" i="16"/>
  <c r="E144" i="16"/>
  <c r="S145" i="16"/>
  <c r="D145" i="16"/>
  <c r="S146" i="16"/>
  <c r="F146" i="16"/>
  <c r="S147" i="16"/>
  <c r="G147" i="16"/>
  <c r="S148" i="16"/>
  <c r="S149" i="16"/>
  <c r="E149" i="16" s="1"/>
  <c r="S150" i="16"/>
  <c r="S151" i="16"/>
  <c r="S152" i="16"/>
  <c r="S153" i="16"/>
  <c r="D153" i="16" s="1"/>
  <c r="S154" i="16"/>
  <c r="F154" i="16" s="1"/>
  <c r="S155" i="16"/>
  <c r="E155" i="16" s="1"/>
  <c r="S156" i="16"/>
  <c r="S157" i="16"/>
  <c r="F157" i="16" s="1"/>
  <c r="S158" i="16"/>
  <c r="F158" i="16" s="1"/>
  <c r="S159" i="16"/>
  <c r="G159" i="16"/>
  <c r="S160" i="16"/>
  <c r="F160" i="16"/>
  <c r="S161" i="16"/>
  <c r="S162" i="16"/>
  <c r="E162" i="16" s="1"/>
  <c r="S163" i="16"/>
  <c r="G163" i="16" s="1"/>
  <c r="S164" i="16"/>
  <c r="E164" i="16" s="1"/>
  <c r="S165" i="16"/>
  <c r="G165" i="16"/>
  <c r="S166" i="16"/>
  <c r="S167" i="16"/>
  <c r="S168" i="16"/>
  <c r="S169" i="16"/>
  <c r="F169" i="16" s="1"/>
  <c r="S170" i="16"/>
  <c r="F170" i="16" s="1"/>
  <c r="S171" i="16"/>
  <c r="G171" i="16" s="1"/>
  <c r="S172" i="16"/>
  <c r="S173" i="16"/>
  <c r="F173" i="16" s="1"/>
  <c r="S174" i="16"/>
  <c r="S175" i="16"/>
  <c r="F175" i="16" s="1"/>
  <c r="S176" i="16"/>
  <c r="S177" i="16"/>
  <c r="D177" i="16" s="1"/>
  <c r="S178" i="16"/>
  <c r="S179" i="16"/>
  <c r="F179" i="16"/>
  <c r="S180" i="16"/>
  <c r="F180" i="16"/>
  <c r="S181" i="16"/>
  <c r="S182" i="16"/>
  <c r="F182" i="16" s="1"/>
  <c r="S183" i="16"/>
  <c r="S184" i="16"/>
  <c r="S185" i="16"/>
  <c r="G185" i="16" s="1"/>
  <c r="S186" i="16"/>
  <c r="G186" i="16" s="1"/>
  <c r="S187" i="16"/>
  <c r="D187" i="16" s="1"/>
  <c r="S188" i="16"/>
  <c r="S189" i="16"/>
  <c r="S190" i="16"/>
  <c r="E190" i="16"/>
  <c r="S191" i="16"/>
  <c r="S192" i="16"/>
  <c r="F192" i="16" s="1"/>
  <c r="S193" i="16"/>
  <c r="D193" i="16" s="1"/>
  <c r="S194" i="16"/>
  <c r="E194" i="16" s="1"/>
  <c r="S195" i="16"/>
  <c r="G195" i="16"/>
  <c r="S196" i="16"/>
  <c r="S197" i="16"/>
  <c r="S198" i="16"/>
  <c r="G198" i="16" s="1"/>
  <c r="S199" i="16"/>
  <c r="S200" i="16"/>
  <c r="S201" i="16"/>
  <c r="D201" i="16" s="1"/>
  <c r="S202" i="16"/>
  <c r="S203" i="16"/>
  <c r="S204" i="16"/>
  <c r="G204" i="16" s="1"/>
  <c r="S205" i="16"/>
  <c r="S206" i="16"/>
  <c r="S207" i="16"/>
  <c r="S208" i="16"/>
  <c r="G208" i="16" s="1"/>
  <c r="S209" i="16"/>
  <c r="G209" i="16" s="1"/>
  <c r="S210" i="16"/>
  <c r="F210" i="16" s="1"/>
  <c r="S211" i="16"/>
  <c r="E211" i="16" s="1"/>
  <c r="S212" i="16"/>
  <c r="S213" i="16"/>
  <c r="S214" i="16"/>
  <c r="S215" i="16"/>
  <c r="S216" i="16"/>
  <c r="S217" i="16"/>
  <c r="D217" i="16"/>
  <c r="S218" i="16"/>
  <c r="E218" i="16"/>
  <c r="S219" i="16"/>
  <c r="D219" i="16"/>
  <c r="S220" i="16"/>
  <c r="F220" i="16"/>
  <c r="S221" i="16"/>
  <c r="S222" i="16"/>
  <c r="G222" i="16" s="1"/>
  <c r="S223" i="16"/>
  <c r="G223" i="16" s="1"/>
  <c r="S224" i="16"/>
  <c r="G224" i="16"/>
  <c r="S225" i="16"/>
  <c r="S226" i="16"/>
  <c r="D226" i="16" s="1"/>
  <c r="S227" i="16"/>
  <c r="E227" i="16" s="1"/>
  <c r="S228" i="16"/>
  <c r="D228" i="16" s="1"/>
  <c r="S229" i="16"/>
  <c r="S230" i="16"/>
  <c r="G230" i="16" s="1"/>
  <c r="S231" i="16"/>
  <c r="S232" i="16"/>
  <c r="D232" i="16"/>
  <c r="S233" i="16"/>
  <c r="F233" i="16"/>
  <c r="S234" i="16"/>
  <c r="S235" i="16"/>
  <c r="G235" i="16" s="1"/>
  <c r="S236" i="16"/>
  <c r="F236" i="16" s="1"/>
  <c r="S237" i="16"/>
  <c r="S238" i="16"/>
  <c r="S239" i="16"/>
  <c r="S240" i="16"/>
  <c r="G240" i="16"/>
  <c r="S241" i="16"/>
  <c r="G241" i="16"/>
  <c r="S242" i="16"/>
  <c r="E242" i="16"/>
  <c r="S243" i="16"/>
  <c r="S244" i="16"/>
  <c r="F244" i="16" s="1"/>
  <c r="S245" i="16"/>
  <c r="F245" i="16" s="1"/>
  <c r="S246" i="16"/>
  <c r="S247" i="16"/>
  <c r="D247" i="16" s="1"/>
  <c r="S248" i="16"/>
  <c r="E248" i="16" s="1"/>
  <c r="S249" i="16"/>
  <c r="E249" i="16" s="1"/>
  <c r="S250" i="16"/>
  <c r="S251" i="16"/>
  <c r="S252" i="16"/>
  <c r="F252" i="16" s="1"/>
  <c r="S253" i="16"/>
  <c r="E253" i="16" s="1"/>
  <c r="S254" i="16"/>
  <c r="S255" i="16"/>
  <c r="D255" i="16" s="1"/>
  <c r="S256" i="16"/>
  <c r="F256" i="16"/>
  <c r="S257" i="16"/>
  <c r="D257" i="16"/>
  <c r="S258" i="16"/>
  <c r="S259" i="16"/>
  <c r="D259" i="16" s="1"/>
  <c r="S260" i="16"/>
  <c r="F260" i="16" s="1"/>
  <c r="S261" i="16"/>
  <c r="S262" i="16"/>
  <c r="E262" i="16"/>
  <c r="S263" i="16"/>
  <c r="S264" i="16"/>
  <c r="D264" i="16" s="1"/>
  <c r="S265" i="16"/>
  <c r="S266" i="16"/>
  <c r="G266" i="16"/>
  <c r="S267" i="16"/>
  <c r="S268" i="16"/>
  <c r="S269" i="16"/>
  <c r="S270" i="16"/>
  <c r="D270" i="16" s="1"/>
  <c r="S271" i="16"/>
  <c r="S272" i="16"/>
  <c r="S273" i="16"/>
  <c r="S274" i="16"/>
  <c r="E274" i="16" s="1"/>
  <c r="S275" i="16"/>
  <c r="F275" i="16" s="1"/>
  <c r="S276" i="16"/>
  <c r="S277" i="16"/>
  <c r="S278" i="16"/>
  <c r="F278" i="16" s="1"/>
  <c r="S279" i="16"/>
  <c r="D279" i="16" s="1"/>
  <c r="S280" i="16"/>
  <c r="F280" i="16" s="1"/>
  <c r="S281" i="16"/>
  <c r="S282" i="16"/>
  <c r="S283" i="16"/>
  <c r="G283" i="16" s="1"/>
  <c r="S284" i="16"/>
  <c r="S285" i="16"/>
  <c r="D285" i="16" s="1"/>
  <c r="S286" i="16"/>
  <c r="S287" i="16"/>
  <c r="F287" i="16" s="1"/>
  <c r="S288" i="16"/>
  <c r="F288" i="16"/>
  <c r="S289" i="16"/>
  <c r="S290" i="16"/>
  <c r="G290" i="16" s="1"/>
  <c r="S291" i="16"/>
  <c r="F291" i="16"/>
  <c r="S292" i="16"/>
  <c r="S293" i="16"/>
  <c r="S294" i="16"/>
  <c r="E294" i="16"/>
  <c r="S295" i="16"/>
  <c r="F295" i="16"/>
  <c r="S296" i="16"/>
  <c r="D296" i="16"/>
  <c r="S297" i="16"/>
  <c r="S298" i="16"/>
  <c r="E298" i="16" s="1"/>
  <c r="S299" i="16"/>
  <c r="E299" i="16" s="1"/>
  <c r="S300" i="16"/>
  <c r="S301" i="16"/>
  <c r="D301" i="16"/>
  <c r="S302" i="16"/>
  <c r="G302" i="16"/>
  <c r="S303" i="16"/>
  <c r="F303" i="16"/>
  <c r="S304" i="16"/>
  <c r="F304" i="16"/>
  <c r="S305" i="16"/>
  <c r="S306" i="16"/>
  <c r="E306" i="16" s="1"/>
  <c r="S307" i="16"/>
  <c r="S308" i="16"/>
  <c r="S309" i="16"/>
  <c r="E309" i="16"/>
  <c r="S310" i="16"/>
  <c r="F310" i="16"/>
  <c r="S311" i="16"/>
  <c r="F311" i="16"/>
  <c r="S312" i="16"/>
  <c r="G312" i="16"/>
  <c r="S313" i="16"/>
  <c r="S314" i="16"/>
  <c r="S315" i="16"/>
  <c r="S316" i="16"/>
  <c r="F316" i="16" s="1"/>
  <c r="S317" i="16"/>
  <c r="F317" i="16"/>
  <c r="S318" i="16"/>
  <c r="F318" i="16"/>
  <c r="S319" i="16"/>
  <c r="G319" i="16"/>
  <c r="S320" i="16"/>
  <c r="E320" i="16"/>
  <c r="S321" i="16"/>
  <c r="S322" i="16"/>
  <c r="S323" i="16"/>
  <c r="S324" i="16"/>
  <c r="F324" i="16"/>
  <c r="S325" i="16"/>
  <c r="E325" i="16"/>
  <c r="S326" i="16"/>
  <c r="S327" i="16"/>
  <c r="S328" i="16"/>
  <c r="S329" i="16"/>
  <c r="S330" i="16"/>
  <c r="F330" i="16"/>
  <c r="S331" i="16"/>
  <c r="S332" i="16"/>
  <c r="D332" i="16" s="1"/>
  <c r="S333" i="16"/>
  <c r="G333" i="16" s="1"/>
  <c r="S334" i="16"/>
  <c r="D334" i="16" s="1"/>
  <c r="S335" i="16"/>
  <c r="D335" i="16" s="1"/>
  <c r="S336" i="16"/>
  <c r="G336" i="16" s="1"/>
  <c r="S337" i="16"/>
  <c r="F337" i="16" s="1"/>
  <c r="S338" i="16"/>
  <c r="D338" i="16"/>
  <c r="S339" i="16"/>
  <c r="D339" i="16"/>
  <c r="S340" i="16"/>
  <c r="G340" i="16"/>
  <c r="S341" i="16"/>
  <c r="F341" i="16"/>
  <c r="S342" i="16"/>
  <c r="S343" i="16"/>
  <c r="S344" i="16"/>
  <c r="E344" i="16" s="1"/>
  <c r="S345" i="16"/>
  <c r="E345" i="16" s="1"/>
  <c r="S346" i="16"/>
  <c r="S347" i="16"/>
  <c r="S348" i="16"/>
  <c r="G348" i="16" s="1"/>
  <c r="S349" i="16"/>
  <c r="G349" i="16" s="1"/>
  <c r="S350" i="16"/>
  <c r="D350" i="16"/>
  <c r="S351" i="16"/>
  <c r="S352" i="16"/>
  <c r="D352" i="16" s="1"/>
  <c r="S353" i="16"/>
  <c r="S354" i="16"/>
  <c r="S355" i="16"/>
  <c r="S356" i="16"/>
  <c r="S357" i="16"/>
  <c r="G357" i="16" s="1"/>
  <c r="S358" i="16"/>
  <c r="S359" i="16"/>
  <c r="D359" i="16" s="1"/>
  <c r="S360" i="16"/>
  <c r="S361" i="16"/>
  <c r="E361" i="16" s="1"/>
  <c r="S362" i="16"/>
  <c r="S363" i="16"/>
  <c r="E363" i="16"/>
  <c r="S364" i="16"/>
  <c r="S365" i="16"/>
  <c r="D365" i="16" s="1"/>
  <c r="S366" i="16"/>
  <c r="F366" i="16" s="1"/>
  <c r="S367" i="16"/>
  <c r="D367" i="16" s="1"/>
  <c r="S368" i="16"/>
  <c r="S369" i="16"/>
  <c r="D369" i="16"/>
  <c r="S370" i="16"/>
  <c r="F370" i="16"/>
  <c r="S371" i="16"/>
  <c r="S372" i="16"/>
  <c r="S373" i="16"/>
  <c r="S374" i="16"/>
  <c r="S375" i="16"/>
  <c r="F375" i="16"/>
  <c r="S376" i="16"/>
  <c r="D376" i="16"/>
  <c r="S377" i="16"/>
  <c r="D377" i="16"/>
  <c r="S378" i="16"/>
  <c r="S379" i="16"/>
  <c r="S380" i="16"/>
  <c r="F380" i="16"/>
  <c r="S381" i="16"/>
  <c r="D381" i="16"/>
  <c r="S382" i="16"/>
  <c r="S383" i="16"/>
  <c r="D383" i="16" s="1"/>
  <c r="S384" i="16"/>
  <c r="E384" i="16" s="1"/>
  <c r="S385" i="16"/>
  <c r="F385" i="16"/>
  <c r="S386" i="16"/>
  <c r="S387" i="16"/>
  <c r="E387" i="16" s="1"/>
  <c r="S388" i="16"/>
  <c r="S389" i="16"/>
  <c r="G389" i="16"/>
  <c r="S390" i="16"/>
  <c r="G390" i="16"/>
  <c r="S391" i="16"/>
  <c r="S392" i="16"/>
  <c r="S393" i="16"/>
  <c r="S394" i="16"/>
  <c r="E394" i="16" s="1"/>
  <c r="S395" i="16"/>
  <c r="D395" i="16" s="1"/>
  <c r="S396" i="16"/>
  <c r="S397" i="16"/>
  <c r="E397" i="16" s="1"/>
  <c r="S398" i="16"/>
  <c r="E398" i="16" s="1"/>
  <c r="S399" i="16"/>
  <c r="S400" i="16"/>
  <c r="D400" i="16" s="1"/>
  <c r="S401" i="16"/>
  <c r="S402" i="16"/>
  <c r="F402" i="16" s="1"/>
  <c r="S403" i="16"/>
  <c r="G403" i="16" s="1"/>
  <c r="S404" i="16"/>
  <c r="S405" i="16"/>
  <c r="F405" i="16" s="1"/>
  <c r="S406" i="16"/>
  <c r="F406" i="16"/>
  <c r="S407" i="16"/>
  <c r="F407" i="16"/>
  <c r="S408" i="16"/>
  <c r="F408" i="16"/>
  <c r="S409" i="16"/>
  <c r="S410" i="16"/>
  <c r="F410" i="16" s="1"/>
  <c r="S411" i="16"/>
  <c r="S412" i="16"/>
  <c r="S413" i="16"/>
  <c r="S414" i="16"/>
  <c r="D414" i="16" s="1"/>
  <c r="S415" i="16"/>
  <c r="D415" i="16"/>
  <c r="S416" i="16"/>
  <c r="G416" i="16"/>
  <c r="S417" i="16"/>
  <c r="E417" i="16"/>
  <c r="S418" i="16"/>
  <c r="S419" i="16"/>
  <c r="S420" i="16"/>
  <c r="S421" i="16"/>
  <c r="S422" i="16"/>
  <c r="E422" i="16" s="1"/>
  <c r="S423" i="16"/>
  <c r="S424" i="16"/>
  <c r="S425" i="16"/>
  <c r="S426" i="16"/>
  <c r="S427" i="16"/>
  <c r="S428" i="16"/>
  <c r="F428" i="16" s="1"/>
  <c r="S429" i="16"/>
  <c r="G429" i="16" s="1"/>
  <c r="S430" i="16"/>
  <c r="G430" i="16"/>
  <c r="S431" i="16"/>
  <c r="G431" i="16"/>
  <c r="S432" i="16"/>
  <c r="S433" i="16"/>
  <c r="G433" i="16" s="1"/>
  <c r="S434" i="16"/>
  <c r="D434" i="16" s="1"/>
  <c r="S435" i="16"/>
  <c r="E435" i="16" s="1"/>
  <c r="S436" i="16"/>
  <c r="S437" i="16"/>
  <c r="S438" i="16"/>
  <c r="E438" i="16" s="1"/>
  <c r="S439" i="16"/>
  <c r="S440" i="16"/>
  <c r="F440" i="16" s="1"/>
  <c r="S441" i="16"/>
  <c r="F441" i="16" s="1"/>
  <c r="S442" i="16"/>
  <c r="S443" i="16"/>
  <c r="S444" i="16"/>
  <c r="S445" i="16"/>
  <c r="D445" i="16" s="1"/>
  <c r="S446" i="16"/>
  <c r="S447" i="16"/>
  <c r="S448" i="16"/>
  <c r="S449" i="16"/>
  <c r="F449" i="16"/>
  <c r="S450" i="16"/>
  <c r="S451" i="16"/>
  <c r="S452" i="16"/>
  <c r="F452" i="16"/>
  <c r="S453" i="16"/>
  <c r="S454" i="16"/>
  <c r="G454" i="16" s="1"/>
  <c r="S455" i="16"/>
  <c r="E455" i="16" s="1"/>
  <c r="S456" i="16"/>
  <c r="S457" i="16"/>
  <c r="G457" i="16" s="1"/>
  <c r="S458" i="16"/>
  <c r="S459" i="16"/>
  <c r="D459" i="16" s="1"/>
  <c r="S460" i="16"/>
  <c r="D460" i="16"/>
  <c r="S461" i="16"/>
  <c r="S462" i="16"/>
  <c r="G462" i="16" s="1"/>
  <c r="S463" i="16"/>
  <c r="S464" i="16"/>
  <c r="F464" i="16"/>
  <c r="S465" i="16"/>
  <c r="F465" i="16"/>
  <c r="S466" i="16"/>
  <c r="E466" i="16"/>
  <c r="S467" i="16"/>
  <c r="F467" i="16"/>
  <c r="S468" i="16"/>
  <c r="S469" i="16"/>
  <c r="D469" i="16" s="1"/>
  <c r="S470" i="16"/>
  <c r="E470" i="16" s="1"/>
  <c r="S471" i="16"/>
  <c r="S472" i="16"/>
  <c r="F472" i="16"/>
  <c r="S473" i="16"/>
  <c r="G473" i="16"/>
  <c r="S474" i="16"/>
  <c r="S475" i="16"/>
  <c r="D475" i="16" s="1"/>
  <c r="S476" i="16"/>
  <c r="S477" i="16"/>
  <c r="S478" i="16"/>
  <c r="E478" i="16"/>
  <c r="S479" i="16"/>
  <c r="G479" i="16"/>
  <c r="S480" i="16"/>
  <c r="S481" i="16"/>
  <c r="D481" i="16" s="1"/>
  <c r="S482" i="16"/>
  <c r="G482" i="16" s="1"/>
  <c r="S483" i="16"/>
  <c r="S484" i="16"/>
  <c r="E484" i="16" s="1"/>
  <c r="S485" i="16"/>
  <c r="S486" i="16"/>
  <c r="S487" i="16"/>
  <c r="G487" i="16"/>
  <c r="S488" i="16"/>
  <c r="S489" i="16"/>
  <c r="S490" i="16"/>
  <c r="G490" i="16" s="1"/>
  <c r="S491" i="16"/>
  <c r="G491" i="16" s="1"/>
  <c r="S492" i="16"/>
  <c r="F492" i="16"/>
  <c r="S493" i="16"/>
  <c r="G493" i="16"/>
  <c r="S494" i="16"/>
  <c r="S495" i="16"/>
  <c r="D495" i="16" s="1"/>
  <c r="S496" i="16"/>
  <c r="S497" i="16"/>
  <c r="S498" i="16"/>
  <c r="S499" i="16"/>
  <c r="F499" i="16"/>
  <c r="S500" i="16"/>
  <c r="S501" i="16"/>
  <c r="S502" i="16"/>
  <c r="D502" i="16"/>
  <c r="S503" i="16"/>
  <c r="F503" i="16"/>
  <c r="S504" i="16"/>
  <c r="F504" i="16"/>
  <c r="S505" i="16"/>
  <c r="D505" i="16"/>
  <c r="S506" i="16"/>
  <c r="S507" i="16"/>
  <c r="S508" i="16"/>
  <c r="F508" i="16"/>
  <c r="S509" i="16"/>
  <c r="F509" i="16"/>
  <c r="S510" i="16"/>
  <c r="F510" i="16"/>
  <c r="S511" i="16"/>
  <c r="G511" i="16"/>
  <c r="S512" i="16"/>
  <c r="F512" i="16"/>
  <c r="S513" i="16"/>
  <c r="G513" i="16"/>
  <c r="S514" i="16"/>
  <c r="F514" i="16"/>
  <c r="S515" i="16"/>
  <c r="F515" i="16"/>
  <c r="S516" i="16"/>
  <c r="F516" i="16"/>
  <c r="S517" i="16"/>
  <c r="E517" i="16"/>
  <c r="S518" i="16"/>
  <c r="D518" i="16"/>
  <c r="S519" i="16"/>
  <c r="D519" i="16"/>
  <c r="S520" i="16"/>
  <c r="F520" i="16"/>
  <c r="S521" i="16"/>
  <c r="F521" i="16"/>
  <c r="S522" i="16"/>
  <c r="S523" i="16"/>
  <c r="S524" i="16"/>
  <c r="G524" i="16"/>
  <c r="S525" i="16"/>
  <c r="S526" i="16"/>
  <c r="G526" i="16" s="1"/>
  <c r="S527" i="16"/>
  <c r="D527" i="16" s="1"/>
  <c r="S528" i="16"/>
  <c r="S529" i="16"/>
  <c r="S530" i="16"/>
  <c r="E530" i="16" s="1"/>
  <c r="S531" i="16"/>
  <c r="F531" i="16" s="1"/>
  <c r="S532" i="16"/>
  <c r="S533" i="16"/>
  <c r="E533" i="16" s="1"/>
  <c r="S534" i="16"/>
  <c r="S535" i="16"/>
  <c r="E535" i="16" s="1"/>
  <c r="S536" i="16"/>
  <c r="S537" i="16"/>
  <c r="E537" i="16"/>
  <c r="S538" i="16"/>
  <c r="S539" i="16"/>
  <c r="S540" i="16"/>
  <c r="D540" i="16"/>
  <c r="S541" i="16"/>
  <c r="S542" i="16"/>
  <c r="S543" i="16"/>
  <c r="E543" i="16"/>
  <c r="S544" i="16"/>
  <c r="D544" i="16"/>
  <c r="S545" i="16"/>
  <c r="E545" i="16"/>
  <c r="S546" i="16"/>
  <c r="G546" i="16"/>
  <c r="S547" i="16"/>
  <c r="S548" i="16"/>
  <c r="S549" i="16"/>
  <c r="G549" i="16"/>
  <c r="S550" i="16"/>
  <c r="S551" i="16"/>
  <c r="F551" i="16" s="1"/>
  <c r="S552" i="16"/>
  <c r="S553" i="16"/>
  <c r="F553" i="16" s="1"/>
  <c r="S554" i="16"/>
  <c r="G554" i="16" s="1"/>
  <c r="S555" i="16"/>
  <c r="S556" i="16"/>
  <c r="F556" i="16" s="1"/>
  <c r="S557" i="16"/>
  <c r="S558" i="16"/>
  <c r="E558" i="16"/>
  <c r="S559" i="16"/>
  <c r="G559" i="16"/>
  <c r="S560" i="16"/>
  <c r="D560" i="16"/>
  <c r="S561" i="16"/>
  <c r="D561" i="16"/>
  <c r="S562" i="16"/>
  <c r="D562" i="16"/>
  <c r="S563" i="16"/>
  <c r="G563" i="16"/>
  <c r="S564" i="16"/>
  <c r="E564" i="16"/>
  <c r="S565" i="16"/>
  <c r="S566" i="16"/>
  <c r="F566" i="16" s="1"/>
  <c r="S567" i="16"/>
  <c r="S568" i="16"/>
  <c r="S569" i="16"/>
  <c r="S570" i="16"/>
  <c r="F570" i="16" s="1"/>
  <c r="S571" i="16"/>
  <c r="E571" i="16" s="1"/>
  <c r="S572" i="16"/>
  <c r="F572" i="16"/>
  <c r="S573" i="16"/>
  <c r="S574" i="16"/>
  <c r="S575" i="16"/>
  <c r="S576" i="16"/>
  <c r="S577" i="16"/>
  <c r="D577" i="16" s="1"/>
  <c r="S578" i="16"/>
  <c r="S579" i="16"/>
  <c r="D579" i="16"/>
  <c r="S580" i="16"/>
  <c r="D580" i="16"/>
  <c r="S581" i="16"/>
  <c r="G581" i="16"/>
  <c r="S582" i="16"/>
  <c r="E582" i="16"/>
  <c r="S583" i="16"/>
  <c r="S584" i="16"/>
  <c r="S585" i="16"/>
  <c r="D585" i="16"/>
  <c r="S586" i="16"/>
  <c r="G586" i="16"/>
  <c r="S587" i="16"/>
  <c r="F587" i="16"/>
  <c r="S588" i="16"/>
  <c r="F588" i="16"/>
  <c r="S589" i="16"/>
  <c r="E589" i="16"/>
  <c r="S590" i="16"/>
  <c r="F590" i="16"/>
  <c r="S591" i="16"/>
  <c r="G591" i="16"/>
  <c r="S592" i="16"/>
  <c r="D592" i="16"/>
  <c r="S593" i="16"/>
  <c r="S594" i="16"/>
  <c r="G594" i="16" s="1"/>
  <c r="S595" i="16"/>
  <c r="S596" i="16"/>
  <c r="S597" i="16"/>
  <c r="S598" i="16"/>
  <c r="S599" i="16"/>
  <c r="F599" i="16" s="1"/>
  <c r="S600" i="16"/>
  <c r="S601" i="16"/>
  <c r="F601" i="16" s="1"/>
  <c r="S602" i="16"/>
  <c r="F602" i="16" s="1"/>
  <c r="S603" i="16"/>
  <c r="S604" i="16"/>
  <c r="S605" i="16"/>
  <c r="S606" i="16"/>
  <c r="S607" i="16"/>
  <c r="F607" i="16" s="1"/>
  <c r="S608" i="16"/>
  <c r="D608" i="16" s="1"/>
  <c r="S609" i="16"/>
  <c r="G609" i="16"/>
  <c r="S610" i="16"/>
  <c r="F610" i="16"/>
  <c r="S611" i="16"/>
  <c r="S612" i="16"/>
  <c r="G612" i="16" s="1"/>
  <c r="S613" i="16"/>
  <c r="S614" i="16"/>
  <c r="S615" i="16"/>
  <c r="G615" i="16" s="1"/>
  <c r="S616" i="16"/>
  <c r="D616" i="16" s="1"/>
  <c r="S617" i="16"/>
  <c r="E617" i="16"/>
  <c r="S618" i="16"/>
  <c r="F618" i="16"/>
  <c r="S619" i="16"/>
  <c r="G619" i="16"/>
  <c r="S620" i="16"/>
  <c r="D620" i="16"/>
  <c r="S621" i="16"/>
  <c r="S622" i="16"/>
  <c r="D622" i="16" s="1"/>
  <c r="S623" i="16"/>
  <c r="S624" i="16"/>
  <c r="S625" i="16"/>
  <c r="F625" i="16" s="1"/>
  <c r="S626" i="16"/>
  <c r="F626" i="16" s="1"/>
  <c r="S627" i="16"/>
  <c r="S628" i="16"/>
  <c r="S629" i="16"/>
  <c r="F629" i="16" s="1"/>
  <c r="S630" i="16"/>
  <c r="G630" i="16" s="1"/>
  <c r="S631" i="16"/>
  <c r="D631" i="16"/>
  <c r="S632" i="16"/>
  <c r="G632" i="16"/>
  <c r="S633" i="16"/>
  <c r="F633" i="16"/>
  <c r="S634" i="16"/>
  <c r="F634" i="16"/>
  <c r="S635" i="16"/>
  <c r="S636" i="16"/>
  <c r="S637" i="16"/>
  <c r="F637" i="16" s="1"/>
  <c r="S638" i="16"/>
  <c r="F638" i="16" s="1"/>
  <c r="S639" i="16"/>
  <c r="E639" i="16"/>
  <c r="S640" i="16"/>
  <c r="S641" i="16"/>
  <c r="E641" i="16" s="1"/>
  <c r="S642" i="16"/>
  <c r="D642" i="16" s="1"/>
  <c r="S643" i="16"/>
  <c r="S644" i="16"/>
  <c r="D644" i="16" s="1"/>
  <c r="S645" i="16"/>
  <c r="D645" i="16" s="1"/>
  <c r="S646" i="16"/>
  <c r="G646" i="16" s="1"/>
  <c r="S647" i="16"/>
  <c r="D647" i="16" s="1"/>
  <c r="S648" i="16"/>
  <c r="G648" i="16" s="1"/>
  <c r="S649" i="16"/>
  <c r="E649" i="16" s="1"/>
  <c r="S650" i="16"/>
  <c r="S651" i="16"/>
  <c r="E651" i="16" s="1"/>
  <c r="S652" i="16"/>
  <c r="S653" i="16"/>
  <c r="S654" i="16"/>
  <c r="S655" i="16"/>
  <c r="G655" i="16"/>
  <c r="S656" i="16"/>
  <c r="D656" i="16"/>
  <c r="S657" i="16"/>
  <c r="S658" i="16"/>
  <c r="S659" i="16"/>
  <c r="S660" i="16"/>
  <c r="D660" i="16" s="1"/>
  <c r="S661" i="16"/>
  <c r="E661" i="16" s="1"/>
  <c r="S662" i="16"/>
  <c r="E662" i="16"/>
  <c r="S663" i="16"/>
  <c r="S664" i="16"/>
  <c r="G664" i="16" s="1"/>
  <c r="S665" i="16"/>
  <c r="F665" i="16"/>
  <c r="S666" i="16"/>
  <c r="S667" i="16"/>
  <c r="G667" i="16" s="1"/>
  <c r="S668" i="16"/>
  <c r="E668" i="16" s="1"/>
  <c r="S669" i="16"/>
  <c r="G669" i="16" s="1"/>
  <c r="S670" i="16"/>
  <c r="G670" i="16"/>
  <c r="S671" i="16"/>
  <c r="F671" i="16"/>
  <c r="S672" i="16"/>
  <c r="G672" i="16"/>
  <c r="S673" i="16"/>
  <c r="F673" i="16"/>
  <c r="S674" i="16"/>
  <c r="S675" i="16"/>
  <c r="D675" i="16" s="1"/>
  <c r="S676" i="16"/>
  <c r="E676" i="16"/>
  <c r="S677" i="16"/>
  <c r="E677" i="16"/>
  <c r="S678" i="16"/>
  <c r="S679" i="16"/>
  <c r="G679" i="16" s="1"/>
  <c r="S680" i="16"/>
  <c r="G680" i="16" s="1"/>
  <c r="S681" i="16"/>
  <c r="G681" i="16" s="1"/>
  <c r="S682" i="16"/>
  <c r="S683" i="16"/>
  <c r="E683" i="16" s="1"/>
  <c r="S684" i="16"/>
  <c r="D684" i="16"/>
  <c r="S685" i="16"/>
  <c r="S686" i="16"/>
  <c r="D686" i="16" s="1"/>
  <c r="S687" i="16"/>
  <c r="F687" i="16" s="1"/>
  <c r="S688" i="16"/>
  <c r="S689" i="16"/>
  <c r="S690" i="16"/>
  <c r="D690" i="16" s="1"/>
  <c r="S691" i="16"/>
  <c r="S692" i="16"/>
  <c r="G692" i="16" s="1"/>
  <c r="S693" i="16"/>
  <c r="D693" i="16" s="1"/>
  <c r="S694" i="16"/>
  <c r="F694" i="16" s="1"/>
  <c r="S695" i="16"/>
  <c r="D695" i="16"/>
  <c r="S696" i="16"/>
  <c r="D696" i="16"/>
  <c r="S697" i="16"/>
  <c r="F697" i="16"/>
  <c r="S698" i="16"/>
  <c r="E698" i="16"/>
  <c r="S699" i="16"/>
  <c r="S700" i="16"/>
  <c r="F700" i="16" s="1"/>
  <c r="S701" i="16"/>
  <c r="S702" i="16"/>
  <c r="G702" i="16"/>
  <c r="S703" i="16"/>
  <c r="G703" i="16"/>
  <c r="S704" i="16"/>
  <c r="F704" i="16"/>
  <c r="S705" i="16"/>
  <c r="G705" i="16"/>
  <c r="S706" i="16"/>
  <c r="S707" i="16"/>
  <c r="D707" i="16" s="1"/>
  <c r="S708" i="16"/>
  <c r="S709" i="16"/>
  <c r="S710" i="16"/>
  <c r="S711" i="16"/>
  <c r="G711" i="16" s="1"/>
  <c r="S712" i="16"/>
  <c r="E712" i="16" s="1"/>
  <c r="S713" i="16"/>
  <c r="S714" i="16"/>
  <c r="D714" i="16"/>
  <c r="S715" i="16"/>
  <c r="S716" i="16"/>
  <c r="S717" i="16"/>
  <c r="D717" i="16"/>
  <c r="S718" i="16"/>
  <c r="S719" i="16"/>
  <c r="D719" i="16" s="1"/>
  <c r="S720" i="16"/>
  <c r="F720" i="16" s="1"/>
  <c r="S721" i="16"/>
  <c r="S722" i="16"/>
  <c r="S723" i="16"/>
  <c r="D723" i="16"/>
  <c r="S724" i="16"/>
  <c r="S725" i="16"/>
  <c r="S726" i="16"/>
  <c r="S727" i="16"/>
  <c r="E727" i="16" s="1"/>
  <c r="S728" i="16"/>
  <c r="G728" i="16" s="1"/>
  <c r="S729" i="16"/>
  <c r="E729" i="16" s="1"/>
  <c r="S730" i="16"/>
  <c r="S731" i="16"/>
  <c r="S732" i="16"/>
  <c r="D732" i="16" s="1"/>
  <c r="S733" i="16"/>
  <c r="E733" i="16" s="1"/>
  <c r="S734" i="16"/>
  <c r="S735" i="16"/>
  <c r="F735" i="16" s="1"/>
  <c r="S736" i="16"/>
  <c r="S737" i="16"/>
  <c r="E737" i="16"/>
  <c r="S738" i="16"/>
  <c r="S739" i="16"/>
  <c r="D739" i="16" s="1"/>
  <c r="S740" i="16"/>
  <c r="S741" i="16"/>
  <c r="S742" i="16"/>
  <c r="S743" i="16"/>
  <c r="S744" i="16"/>
  <c r="S745" i="16"/>
  <c r="D745" i="16" s="1"/>
  <c r="S746" i="16"/>
  <c r="F746" i="16" s="1"/>
  <c r="S747" i="16"/>
  <c r="G747" i="16" s="1"/>
  <c r="S748" i="16"/>
  <c r="S749" i="16"/>
  <c r="S750" i="16"/>
  <c r="D750" i="16"/>
  <c r="S751" i="16"/>
  <c r="E751" i="16"/>
  <c r="S752" i="16"/>
  <c r="F752" i="16"/>
  <c r="S753" i="16"/>
  <c r="F753" i="16"/>
  <c r="S754" i="16"/>
  <c r="F754" i="16"/>
  <c r="S755" i="16"/>
  <c r="G755" i="16"/>
  <c r="S756" i="16"/>
  <c r="F756" i="16"/>
  <c r="S757" i="16"/>
  <c r="S758" i="16"/>
  <c r="G758" i="16" s="1"/>
  <c r="S759" i="16"/>
  <c r="G759" i="16" s="1"/>
  <c r="S760" i="16"/>
  <c r="D760" i="16" s="1"/>
  <c r="S761" i="16"/>
  <c r="G761" i="16" s="1"/>
  <c r="S762" i="16"/>
  <c r="F762" i="16" s="1"/>
  <c r="S763" i="16"/>
  <c r="G763" i="16" s="1"/>
  <c r="S764" i="16"/>
  <c r="S765" i="16"/>
  <c r="D765" i="16" s="1"/>
  <c r="S766" i="16"/>
  <c r="F766" i="16"/>
  <c r="S767" i="16"/>
  <c r="F767" i="16"/>
  <c r="S768" i="16"/>
  <c r="S769" i="16"/>
  <c r="S770" i="16"/>
  <c r="S771" i="16"/>
  <c r="F771" i="16" s="1"/>
  <c r="S772" i="16"/>
  <c r="S773" i="16"/>
  <c r="S774" i="16"/>
  <c r="D774" i="16" s="1"/>
  <c r="S775" i="16"/>
  <c r="F775" i="16" s="1"/>
  <c r="S776" i="16"/>
  <c r="F776" i="16" s="1"/>
  <c r="S777" i="16"/>
  <c r="S778" i="16"/>
  <c r="F778" i="16"/>
  <c r="S779" i="16"/>
  <c r="S780" i="16"/>
  <c r="E780" i="16" s="1"/>
  <c r="S781" i="16"/>
  <c r="S782" i="16"/>
  <c r="G782" i="16"/>
  <c r="S783" i="16"/>
  <c r="S784" i="16"/>
  <c r="S785" i="16"/>
  <c r="S786" i="16"/>
  <c r="F786" i="16" s="1"/>
  <c r="S787" i="16"/>
  <c r="F787" i="16" s="1"/>
  <c r="S788" i="16"/>
  <c r="F788" i="16"/>
  <c r="S789" i="16"/>
  <c r="S790" i="16"/>
  <c r="F790" i="16" s="1"/>
  <c r="S791" i="16"/>
  <c r="G791" i="16"/>
  <c r="S792" i="16"/>
  <c r="D792" i="16"/>
  <c r="S793" i="16"/>
  <c r="D793" i="16"/>
  <c r="S794" i="16"/>
  <c r="D794" i="16"/>
  <c r="S795" i="16"/>
  <c r="S796" i="16"/>
  <c r="E796" i="16" s="1"/>
  <c r="S797" i="16"/>
  <c r="E797" i="16" s="1"/>
  <c r="S798" i="16"/>
  <c r="S799" i="16"/>
  <c r="D799" i="16" s="1"/>
  <c r="S800" i="16"/>
  <c r="G800" i="16" s="1"/>
  <c r="S801" i="16"/>
  <c r="S802" i="16"/>
  <c r="G802" i="16" s="1"/>
  <c r="S803" i="16"/>
  <c r="F803" i="16"/>
  <c r="S804" i="16"/>
  <c r="E804" i="16"/>
  <c r="S805" i="16"/>
  <c r="S806" i="16"/>
  <c r="G806" i="16" s="1"/>
  <c r="S807" i="16"/>
  <c r="F807" i="16"/>
  <c r="S808" i="16"/>
  <c r="S809" i="16"/>
  <c r="E809" i="16" s="1"/>
  <c r="S810" i="16"/>
  <c r="G810" i="16"/>
  <c r="S811" i="16"/>
  <c r="D811" i="16"/>
  <c r="S812" i="16"/>
  <c r="F812" i="16"/>
  <c r="S813" i="16"/>
  <c r="F813" i="16"/>
  <c r="S814" i="16"/>
  <c r="G814" i="16"/>
  <c r="S815" i="16"/>
  <c r="S816" i="16"/>
  <c r="S817" i="16"/>
  <c r="D817" i="16"/>
  <c r="S818" i="16"/>
  <c r="D818" i="16"/>
  <c r="S819" i="16"/>
  <c r="D819" i="16"/>
  <c r="S820" i="16"/>
  <c r="G820" i="16"/>
  <c r="S821" i="16"/>
  <c r="S822" i="16"/>
  <c r="S823" i="16"/>
  <c r="G823" i="16" s="1"/>
  <c r="S824" i="16"/>
  <c r="G824" i="16" s="1"/>
  <c r="S825" i="16"/>
  <c r="E825" i="16" s="1"/>
  <c r="S826" i="16"/>
  <c r="S827" i="16"/>
  <c r="F827" i="16" s="1"/>
  <c r="S828" i="16"/>
  <c r="S829" i="16"/>
  <c r="F829" i="16" s="1"/>
  <c r="S830" i="16"/>
  <c r="E830" i="16" s="1"/>
  <c r="S831" i="16"/>
  <c r="S832" i="16"/>
  <c r="E832" i="16" s="1"/>
  <c r="S833" i="16"/>
  <c r="D833" i="16" s="1"/>
  <c r="S834" i="16"/>
  <c r="S835" i="16"/>
  <c r="G835" i="16"/>
  <c r="S836" i="16"/>
  <c r="D836" i="16"/>
  <c r="S837" i="16"/>
  <c r="S838" i="16"/>
  <c r="D838" i="16" s="1"/>
  <c r="S839" i="16"/>
  <c r="G839" i="16" s="1"/>
  <c r="S840" i="16"/>
  <c r="S841" i="16"/>
  <c r="D841" i="16" s="1"/>
  <c r="S842" i="16"/>
  <c r="G842" i="16" s="1"/>
  <c r="S843" i="16"/>
  <c r="E843" i="16"/>
  <c r="S844" i="16"/>
  <c r="F844" i="16"/>
  <c r="S845" i="16"/>
  <c r="D845" i="16"/>
  <c r="S846" i="16"/>
  <c r="S847" i="16"/>
  <c r="D847" i="16" s="1"/>
  <c r="S848" i="16"/>
  <c r="G848" i="16" s="1"/>
  <c r="S849" i="16"/>
  <c r="D849" i="16" s="1"/>
  <c r="S850" i="16"/>
  <c r="E850" i="16"/>
  <c r="S851" i="16"/>
  <c r="G851" i="16"/>
  <c r="S852" i="16"/>
  <c r="E852" i="16"/>
  <c r="S853" i="16"/>
  <c r="E853" i="16"/>
  <c r="S854" i="16"/>
  <c r="G854" i="16"/>
  <c r="S855" i="16"/>
  <c r="G855" i="16"/>
  <c r="S856" i="16"/>
  <c r="D856" i="16"/>
  <c r="S857" i="16"/>
  <c r="D857" i="16"/>
  <c r="S858" i="16"/>
  <c r="S859" i="16"/>
  <c r="E859" i="16" s="1"/>
  <c r="S860" i="16"/>
  <c r="S861" i="16"/>
  <c r="F861" i="16" s="1"/>
  <c r="S862" i="16"/>
  <c r="S863" i="16"/>
  <c r="S864" i="16"/>
  <c r="S865" i="16"/>
  <c r="D865" i="16"/>
  <c r="S866" i="16"/>
  <c r="S867" i="16"/>
  <c r="S868" i="16"/>
  <c r="S869" i="16"/>
  <c r="S870" i="16"/>
  <c r="S871" i="16"/>
  <c r="S872" i="16"/>
  <c r="S873" i="16"/>
  <c r="E873" i="16" s="1"/>
  <c r="S874" i="16"/>
  <c r="S875" i="16"/>
  <c r="S876" i="16"/>
  <c r="S877" i="16"/>
  <c r="S878" i="16"/>
  <c r="D878" i="16"/>
  <c r="S879" i="16"/>
  <c r="F879" i="16"/>
  <c r="S880" i="16"/>
  <c r="S881" i="16"/>
  <c r="G881" i="16" s="1"/>
  <c r="S882" i="16"/>
  <c r="F882" i="16" s="1"/>
  <c r="S883" i="16"/>
  <c r="S884" i="16"/>
  <c r="G884" i="16"/>
  <c r="S885" i="16"/>
  <c r="G885" i="16"/>
  <c r="S886" i="16"/>
  <c r="S887" i="16"/>
  <c r="S888" i="16"/>
  <c r="S889" i="16"/>
  <c r="E889" i="16" s="1"/>
  <c r="S890" i="16"/>
  <c r="S891" i="16"/>
  <c r="S892" i="16"/>
  <c r="D892" i="16" s="1"/>
  <c r="S893" i="16"/>
  <c r="S894" i="16"/>
  <c r="S895" i="16"/>
  <c r="S896" i="16"/>
  <c r="S897" i="16"/>
  <c r="F897" i="16" s="1"/>
  <c r="S898" i="16"/>
  <c r="E898" i="16" s="1"/>
  <c r="S899" i="16"/>
  <c r="G899" i="16"/>
  <c r="S900" i="16"/>
  <c r="D900" i="16"/>
  <c r="S901" i="16"/>
  <c r="D901" i="16"/>
  <c r="S902" i="16"/>
  <c r="S903" i="16"/>
  <c r="E903" i="16" s="1"/>
  <c r="S904" i="16"/>
  <c r="E904" i="16" s="1"/>
  <c r="S905" i="16"/>
  <c r="F905" i="16" s="1"/>
  <c r="S906" i="16"/>
  <c r="S907" i="16"/>
  <c r="S908" i="16"/>
  <c r="E908" i="16" s="1"/>
  <c r="S909" i="16"/>
  <c r="S910" i="16"/>
  <c r="S911" i="16"/>
  <c r="F911" i="16"/>
  <c r="S912" i="16"/>
  <c r="G912" i="16"/>
  <c r="S913" i="16"/>
  <c r="S914" i="16"/>
  <c r="F914" i="16" s="1"/>
  <c r="S915" i="16"/>
  <c r="S916" i="16"/>
  <c r="F916" i="16" s="1"/>
  <c r="S917" i="16"/>
  <c r="F917" i="16" s="1"/>
  <c r="S918" i="16"/>
  <c r="F918" i="16"/>
  <c r="S919" i="16"/>
  <c r="S920" i="16"/>
  <c r="G920" i="16" s="1"/>
  <c r="S921" i="16"/>
  <c r="E921" i="16" s="1"/>
  <c r="S922" i="16"/>
  <c r="D922" i="16" s="1"/>
  <c r="S923" i="16"/>
  <c r="G923" i="16"/>
  <c r="S924" i="16"/>
  <c r="S925" i="16"/>
  <c r="E925" i="16" s="1"/>
  <c r="S926" i="16"/>
  <c r="F926" i="16"/>
  <c r="S927" i="16"/>
  <c r="S928" i="16"/>
  <c r="S929" i="16"/>
  <c r="S930" i="16"/>
  <c r="S931" i="16"/>
  <c r="G931" i="16" s="1"/>
  <c r="S932" i="16"/>
  <c r="S933" i="16"/>
  <c r="D933" i="16" s="1"/>
  <c r="S934" i="16"/>
  <c r="S935" i="16"/>
  <c r="F935" i="16" s="1"/>
  <c r="S936" i="16"/>
  <c r="S937" i="16"/>
  <c r="S938" i="16"/>
  <c r="S939" i="16"/>
  <c r="E939" i="16" s="1"/>
  <c r="S940" i="16"/>
  <c r="G940" i="16" s="1"/>
  <c r="S941" i="16"/>
  <c r="S942" i="16"/>
  <c r="D942" i="16"/>
  <c r="S943" i="16"/>
  <c r="G943" i="16"/>
  <c r="S944" i="16"/>
  <c r="E944" i="16"/>
  <c r="S945" i="16"/>
  <c r="E945" i="16"/>
  <c r="S946" i="16"/>
  <c r="F946" i="16"/>
  <c r="S947" i="16"/>
  <c r="F947" i="16"/>
  <c r="S948" i="16"/>
  <c r="D948" i="16"/>
  <c r="S949" i="16"/>
  <c r="D949" i="16"/>
  <c r="S950" i="16"/>
  <c r="F950" i="16"/>
  <c r="S951" i="16"/>
  <c r="S952" i="16"/>
  <c r="S953" i="16"/>
  <c r="E953" i="16"/>
  <c r="S954" i="16"/>
  <c r="G954" i="16"/>
  <c r="S955" i="16"/>
  <c r="F955" i="16"/>
  <c r="S956" i="16"/>
  <c r="F956" i="16"/>
  <c r="S957" i="16"/>
  <c r="F957" i="16"/>
  <c r="S958" i="16"/>
  <c r="S959" i="16"/>
  <c r="F959" i="16" s="1"/>
  <c r="S960" i="16"/>
  <c r="E960" i="16" s="1"/>
  <c r="S961" i="16"/>
  <c r="E961" i="16" s="1"/>
  <c r="S962" i="16"/>
  <c r="D962" i="16" s="1"/>
  <c r="S963" i="16"/>
  <c r="S964" i="16"/>
  <c r="S965" i="16"/>
  <c r="G965" i="16" s="1"/>
  <c r="S966" i="16"/>
  <c r="G966" i="16" s="1"/>
  <c r="S967" i="16"/>
  <c r="G967" i="16" s="1"/>
  <c r="S968" i="16"/>
  <c r="G968" i="16" s="1"/>
  <c r="S969" i="16"/>
  <c r="S970" i="16"/>
  <c r="D970" i="16" s="1"/>
  <c r="S971" i="16"/>
  <c r="E971" i="16"/>
  <c r="S972" i="16"/>
  <c r="S973" i="16"/>
  <c r="E973" i="16" s="1"/>
  <c r="S974" i="16"/>
  <c r="F974" i="16" s="1"/>
  <c r="S975" i="16"/>
  <c r="S976" i="16"/>
  <c r="G976" i="16" s="1"/>
  <c r="S977" i="16"/>
  <c r="S978" i="16"/>
  <c r="S979" i="16"/>
  <c r="S980" i="16"/>
  <c r="S981" i="16"/>
  <c r="S982" i="16"/>
  <c r="D982" i="16" s="1"/>
  <c r="S983" i="16"/>
  <c r="G983" i="16" s="1"/>
  <c r="S984" i="16"/>
  <c r="F984" i="16"/>
  <c r="S985" i="16"/>
  <c r="F985" i="16"/>
  <c r="S986" i="16"/>
  <c r="E986" i="16"/>
  <c r="S987" i="16"/>
  <c r="D987" i="16"/>
  <c r="S988" i="16"/>
  <c r="E988" i="16"/>
  <c r="S989" i="16"/>
  <c r="E989" i="16"/>
  <c r="S990" i="16"/>
  <c r="D990" i="16"/>
  <c r="S991" i="16"/>
  <c r="S992" i="16"/>
  <c r="F992" i="16" s="1"/>
  <c r="S993" i="16"/>
  <c r="F993" i="16" s="1"/>
  <c r="S994" i="16"/>
  <c r="G994" i="16" s="1"/>
  <c r="S995" i="16"/>
  <c r="S996" i="16"/>
  <c r="G996" i="16" s="1"/>
  <c r="S997" i="16"/>
  <c r="S998" i="16"/>
  <c r="S999" i="16"/>
  <c r="G999" i="16"/>
  <c r="S1000" i="16"/>
  <c r="G1000" i="16"/>
  <c r="S1001" i="16"/>
  <c r="G1001" i="16"/>
  <c r="S1002" i="16"/>
  <c r="S1003" i="16"/>
  <c r="F1003" i="16" s="1"/>
  <c r="S1004" i="16"/>
  <c r="S1005" i="16"/>
  <c r="S1006" i="16"/>
  <c r="D1006" i="16" s="1"/>
  <c r="S1007" i="16"/>
  <c r="G1007" i="16" s="1"/>
  <c r="S1008" i="16"/>
  <c r="S1009" i="16"/>
  <c r="G1009" i="16" s="1"/>
  <c r="S1010" i="16"/>
  <c r="S1011" i="16"/>
  <c r="E1011" i="16"/>
  <c r="S1012" i="16"/>
  <c r="E1012" i="16"/>
  <c r="S1013" i="16"/>
  <c r="S1014" i="16"/>
  <c r="S1015" i="16"/>
  <c r="E1015" i="16"/>
  <c r="S1016" i="16"/>
  <c r="D1016" i="16"/>
  <c r="S1017" i="16"/>
  <c r="S1018" i="16"/>
  <c r="S1019" i="16"/>
  <c r="D1019" i="16"/>
  <c r="S1020" i="16"/>
  <c r="E1020" i="16"/>
  <c r="S1021" i="16"/>
  <c r="S1022" i="16"/>
  <c r="S1023" i="16"/>
  <c r="S1024" i="16"/>
  <c r="G1024" i="16" s="1"/>
  <c r="S1025" i="16"/>
  <c r="S1026" i="16"/>
  <c r="S1027" i="16"/>
  <c r="F1027" i="16" s="1"/>
  <c r="S1028" i="16"/>
  <c r="S1029" i="16"/>
  <c r="D1029" i="16" s="1"/>
  <c r="S1030" i="16"/>
  <c r="S1031" i="16"/>
  <c r="G1031" i="16" s="1"/>
  <c r="S1032" i="16"/>
  <c r="D1032" i="16" s="1"/>
  <c r="S1033" i="16"/>
  <c r="S1034" i="16"/>
  <c r="G1034" i="16" s="1"/>
  <c r="S1035" i="16"/>
  <c r="F1035" i="16" s="1"/>
  <c r="S1036" i="16"/>
  <c r="G1036" i="16"/>
  <c r="S1037" i="16"/>
  <c r="G1037" i="16"/>
  <c r="S1038" i="16"/>
  <c r="S1039" i="16"/>
  <c r="E1039" i="16" s="1"/>
  <c r="S1040" i="16"/>
  <c r="E1040" i="16" s="1"/>
  <c r="S1041" i="16"/>
  <c r="S1042" i="16"/>
  <c r="S1043" i="16"/>
  <c r="E1043" i="16"/>
  <c r="S1044" i="16"/>
  <c r="G1044" i="16"/>
  <c r="S1045" i="16"/>
  <c r="S1046" i="16"/>
  <c r="S1047" i="16"/>
  <c r="S1048" i="16"/>
  <c r="S1049" i="16"/>
  <c r="E1049" i="16"/>
  <c r="S1050" i="16"/>
  <c r="S1051" i="16"/>
  <c r="S1052" i="16"/>
  <c r="E1052" i="16"/>
  <c r="S1053" i="16"/>
  <c r="S1054" i="16"/>
  <c r="S1055" i="16"/>
  <c r="S1056" i="16"/>
  <c r="S1057" i="16"/>
  <c r="D1057" i="16"/>
  <c r="S1058" i="16"/>
  <c r="F1058" i="16"/>
  <c r="S1059" i="16"/>
  <c r="S1060" i="16"/>
  <c r="F1060" i="16" s="1"/>
  <c r="S1061" i="16"/>
  <c r="F1061" i="16" s="1"/>
  <c r="S1062" i="16"/>
  <c r="E1062" i="16"/>
  <c r="S1063" i="16"/>
  <c r="S1064" i="16"/>
  <c r="S1065" i="16"/>
  <c r="G1065" i="16"/>
  <c r="S1066" i="16"/>
  <c r="S1067" i="16"/>
  <c r="E1067" i="16" s="1"/>
  <c r="S1068" i="16"/>
  <c r="D1068" i="16" s="1"/>
  <c r="S1069" i="16"/>
  <c r="D1069" i="16" s="1"/>
  <c r="S1070" i="16"/>
  <c r="G1070" i="16" s="1"/>
  <c r="S1071" i="16"/>
  <c r="S1072" i="16"/>
  <c r="F1072" i="16" s="1"/>
  <c r="S1073" i="16"/>
  <c r="E1073" i="16" s="1"/>
  <c r="S1074" i="16"/>
  <c r="S1075" i="16"/>
  <c r="F1075" i="16" s="1"/>
  <c r="S1076" i="16"/>
  <c r="S1077" i="16"/>
  <c r="S1078" i="16"/>
  <c r="S1079" i="16"/>
  <c r="S1080" i="16"/>
  <c r="S1081" i="16"/>
  <c r="G1081" i="16"/>
  <c r="S1082" i="16"/>
  <c r="G1082" i="16"/>
  <c r="S1083" i="16"/>
  <c r="S1084" i="16"/>
  <c r="D1084" i="16" s="1"/>
  <c r="S1085" i="16"/>
  <c r="E1085" i="16" s="1"/>
  <c r="S1086" i="16"/>
  <c r="S1087" i="16"/>
  <c r="E1087" i="16" s="1"/>
  <c r="S1088" i="16"/>
  <c r="S1089" i="16"/>
  <c r="S1090" i="16"/>
  <c r="S1091" i="16"/>
  <c r="S1092" i="16"/>
  <c r="F1092" i="16" s="1"/>
  <c r="S1093" i="16"/>
  <c r="G1093" i="16" s="1"/>
  <c r="S1094" i="16"/>
  <c r="E1094" i="16" s="1"/>
  <c r="S1095" i="16"/>
  <c r="F1095" i="16" s="1"/>
  <c r="S1096" i="16"/>
  <c r="F1096" i="16" s="1"/>
  <c r="S1097" i="16"/>
  <c r="G1097" i="16" s="1"/>
  <c r="S1098" i="16"/>
  <c r="S1099" i="16"/>
  <c r="G1099" i="16" s="1"/>
  <c r="S1100" i="16"/>
  <c r="D1100" i="16"/>
  <c r="S1101" i="16"/>
  <c r="S1102" i="16"/>
  <c r="S1103" i="16"/>
  <c r="S1104" i="16"/>
  <c r="S1105" i="16"/>
  <c r="S1106" i="16"/>
  <c r="D1106" i="16"/>
  <c r="S1107" i="16"/>
  <c r="S1108" i="16"/>
  <c r="F1108" i="16" s="1"/>
  <c r="S1109" i="16"/>
  <c r="S1110" i="16"/>
  <c r="S1111" i="16"/>
  <c r="D1111" i="16"/>
  <c r="S1112" i="16"/>
  <c r="F1112" i="16"/>
  <c r="S1113" i="16"/>
  <c r="D1113" i="16"/>
  <c r="S1114" i="16"/>
  <c r="S1115" i="16"/>
  <c r="S1116" i="16"/>
  <c r="S1117" i="16"/>
  <c r="D1117" i="16" s="1"/>
  <c r="S1118" i="16"/>
  <c r="G1118" i="16" s="1"/>
  <c r="S1119" i="16"/>
  <c r="G1119" i="16"/>
  <c r="S1120" i="16"/>
  <c r="S1121" i="16"/>
  <c r="E1121" i="16" s="1"/>
  <c r="S1122" i="16"/>
  <c r="G1122" i="16"/>
  <c r="S1123" i="16"/>
  <c r="S1124" i="16"/>
  <c r="S1125" i="16"/>
  <c r="S1126" i="16"/>
  <c r="E1126" i="16"/>
  <c r="S1127" i="16"/>
  <c r="S1128" i="16"/>
  <c r="D1128" i="16" s="1"/>
  <c r="S1129" i="16"/>
  <c r="E1129" i="16" s="1"/>
  <c r="S1130" i="16"/>
  <c r="S1131" i="16"/>
  <c r="F1131" i="16"/>
  <c r="S1132" i="16"/>
  <c r="S1133" i="16"/>
  <c r="S1134" i="16"/>
  <c r="D1134" i="16"/>
  <c r="S1135" i="16"/>
  <c r="G1135" i="16"/>
  <c r="S1136" i="16"/>
  <c r="E1136" i="16"/>
  <c r="S1137" i="16"/>
  <c r="D1137" i="16"/>
  <c r="S1138" i="16"/>
  <c r="D1138" i="16"/>
  <c r="S1139" i="16"/>
  <c r="S1140" i="16"/>
  <c r="S1141" i="16"/>
  <c r="E1141" i="16"/>
  <c r="S1142" i="16"/>
  <c r="S1143" i="16"/>
  <c r="G1143" i="16" s="1"/>
  <c r="S1144" i="16"/>
  <c r="D1144" i="16" s="1"/>
  <c r="S1145" i="16"/>
  <c r="S1146" i="16"/>
  <c r="D1146" i="16"/>
  <c r="S1147" i="16"/>
  <c r="D1147" i="16"/>
  <c r="S1148" i="16"/>
  <c r="S1149" i="16"/>
  <c r="E1149" i="16" s="1"/>
  <c r="S1150" i="16"/>
  <c r="S1151" i="16"/>
  <c r="E1151" i="16" s="1"/>
  <c r="S1152" i="16"/>
  <c r="E1152" i="16" s="1"/>
  <c r="S1153" i="16"/>
  <c r="S1154" i="16"/>
  <c r="G1154" i="16" s="1"/>
  <c r="S1155" i="16"/>
  <c r="S1156" i="16"/>
  <c r="D1156" i="16"/>
  <c r="S1157" i="16"/>
  <c r="F1157" i="16"/>
  <c r="S1158" i="16"/>
  <c r="F1158" i="16"/>
  <c r="S1159" i="16"/>
  <c r="E1159" i="16"/>
  <c r="S1160" i="16"/>
  <c r="S1161" i="16"/>
  <c r="S1162" i="16"/>
  <c r="G1162" i="16"/>
  <c r="S1163" i="16"/>
  <c r="E1163" i="16"/>
  <c r="S1164" i="16"/>
  <c r="D1164" i="16"/>
  <c r="S1165" i="16"/>
  <c r="D1165" i="16"/>
  <c r="S1166" i="16"/>
  <c r="E1166" i="16"/>
  <c r="S1167" i="16"/>
  <c r="G1167" i="16"/>
  <c r="S1168" i="16"/>
  <c r="S1169" i="16"/>
  <c r="G1169" i="16" s="1"/>
  <c r="S1170" i="16"/>
  <c r="E1170" i="16" s="1"/>
  <c r="S1171" i="16"/>
  <c r="G1171" i="16"/>
  <c r="S1172" i="16"/>
  <c r="S1173" i="16"/>
  <c r="S1174" i="16"/>
  <c r="G1174" i="16" s="1"/>
  <c r="S1175" i="16"/>
  <c r="G1175" i="16" s="1"/>
  <c r="S1176" i="16"/>
  <c r="S1177" i="16"/>
  <c r="D1177" i="16"/>
  <c r="S1178" i="16"/>
  <c r="G1178" i="16"/>
  <c r="S1179" i="16"/>
  <c r="F1179" i="16"/>
  <c r="S1180" i="16"/>
  <c r="G1180" i="16"/>
  <c r="S1181" i="16"/>
  <c r="F1181" i="16"/>
  <c r="S1182" i="16"/>
  <c r="S1183" i="16"/>
  <c r="S1184" i="16"/>
  <c r="S1185" i="16"/>
  <c r="F1185" i="16" s="1"/>
  <c r="S1186" i="16"/>
  <c r="D1186" i="16" s="1"/>
  <c r="S1187" i="16"/>
  <c r="S1188" i="16"/>
  <c r="F1188" i="16" s="1"/>
  <c r="S1189" i="16"/>
  <c r="D1189" i="16" s="1"/>
  <c r="S1190" i="16"/>
  <c r="E1190" i="16" s="1"/>
  <c r="S1191" i="16"/>
  <c r="S1192" i="16"/>
  <c r="S1193" i="16"/>
  <c r="S1194" i="16"/>
  <c r="F1194" i="16"/>
  <c r="S1195" i="16"/>
  <c r="F1195" i="16"/>
  <c r="S1196" i="16"/>
  <c r="D1196" i="16"/>
  <c r="S1197" i="16"/>
  <c r="E1197" i="16"/>
  <c r="S1198" i="16"/>
  <c r="G1198" i="16"/>
  <c r="S1199" i="16"/>
  <c r="S1200" i="16"/>
  <c r="G1200" i="16" s="1"/>
  <c r="S1201" i="16"/>
  <c r="S1202" i="16"/>
  <c r="E1202" i="16" s="1"/>
  <c r="S1203" i="16"/>
  <c r="D1203" i="16" s="1"/>
  <c r="S1204" i="16"/>
  <c r="F1204" i="16" s="1"/>
  <c r="S1205" i="16"/>
  <c r="E1205" i="16" s="1"/>
  <c r="S1206" i="16"/>
  <c r="S1207" i="16"/>
  <c r="S1208" i="16"/>
  <c r="S1209" i="16"/>
  <c r="D1209" i="16"/>
  <c r="S1210" i="16"/>
  <c r="G1210" i="16"/>
  <c r="S1211" i="16"/>
  <c r="F1211" i="16"/>
  <c r="S1212" i="16"/>
  <c r="S1213" i="16"/>
  <c r="F1213" i="16" s="1"/>
  <c r="S1214" i="16"/>
  <c r="D1214" i="16" s="1"/>
  <c r="S1215" i="16"/>
  <c r="E1215" i="16"/>
  <c r="S1216" i="16"/>
  <c r="G1216" i="16"/>
  <c r="S1217" i="16"/>
  <c r="E1217" i="16"/>
  <c r="S1218" i="16"/>
  <c r="S1219" i="16"/>
  <c r="F1219" i="16" s="1"/>
  <c r="S1220" i="16"/>
  <c r="G1220" i="16" s="1"/>
  <c r="S1221" i="16"/>
  <c r="F1221" i="16" s="1"/>
  <c r="S1222" i="16"/>
  <c r="F1222" i="16" s="1"/>
  <c r="S1223" i="16"/>
  <c r="D1223" i="16" s="1"/>
  <c r="S1224" i="16"/>
  <c r="E1224" i="16" s="1"/>
  <c r="S1225" i="16"/>
  <c r="E1225" i="16" s="1"/>
  <c r="S1226" i="16"/>
  <c r="F1226" i="16" s="1"/>
  <c r="S1227" i="16"/>
  <c r="S1228" i="16"/>
  <c r="S1229" i="16"/>
  <c r="E1229" i="16"/>
  <c r="S1230" i="16"/>
  <c r="G1230" i="16"/>
  <c r="S1231" i="16"/>
  <c r="S1232" i="16"/>
  <c r="S1233" i="16"/>
  <c r="S1234" i="16"/>
  <c r="S1235" i="16"/>
  <c r="S1236" i="16"/>
  <c r="F1236" i="16" s="1"/>
  <c r="S1237" i="16"/>
  <c r="S1238" i="16"/>
  <c r="S1239" i="16"/>
  <c r="S1240" i="16"/>
  <c r="F1240" i="16" s="1"/>
  <c r="S1241" i="16"/>
  <c r="E1241" i="16" s="1"/>
  <c r="S1242" i="16"/>
  <c r="F1242" i="16"/>
  <c r="S1243" i="16"/>
  <c r="S1244" i="16"/>
  <c r="S1245" i="16"/>
  <c r="E1245" i="16" s="1"/>
  <c r="S1246" i="16"/>
  <c r="E1246" i="16" s="1"/>
  <c r="S1247" i="16"/>
  <c r="S1248" i="16"/>
  <c r="G1248" i="16" s="1"/>
  <c r="S1249" i="16"/>
  <c r="F1249" i="16"/>
  <c r="S1250" i="16"/>
  <c r="D1250" i="16"/>
  <c r="S1251" i="16"/>
  <c r="S1252" i="16"/>
  <c r="S1253" i="16"/>
  <c r="D1253" i="16" s="1"/>
  <c r="S1254" i="16"/>
  <c r="D1254" i="16" s="1"/>
  <c r="S1255" i="16"/>
  <c r="S1256" i="16"/>
  <c r="G1256" i="16"/>
  <c r="S1257" i="16"/>
  <c r="D1257" i="16"/>
  <c r="S1258" i="16"/>
  <c r="G1258" i="16"/>
  <c r="S1259" i="16"/>
  <c r="F1259" i="16"/>
  <c r="S1260" i="16"/>
  <c r="E1260" i="16"/>
  <c r="S1261" i="16"/>
  <c r="S1262" i="16"/>
  <c r="S1263" i="16"/>
  <c r="E1263" i="16"/>
  <c r="S1264" i="16"/>
  <c r="S1265" i="16"/>
  <c r="S1266" i="16"/>
  <c r="E1266" i="16"/>
  <c r="S1267" i="16"/>
  <c r="G1267" i="16"/>
  <c r="S1268" i="16"/>
  <c r="S1269" i="16"/>
  <c r="S1270" i="16"/>
  <c r="S1271" i="16"/>
  <c r="D1271" i="16" s="1"/>
  <c r="S1272" i="16"/>
  <c r="D1272" i="16" s="1"/>
  <c r="S1273" i="16"/>
  <c r="S1274" i="16"/>
  <c r="E1274" i="16" s="1"/>
  <c r="S1275" i="16"/>
  <c r="S1276" i="16"/>
  <c r="S1277" i="16"/>
  <c r="D1277" i="16" s="1"/>
  <c r="S1278" i="16"/>
  <c r="G1278" i="16" s="1"/>
  <c r="S1279" i="16"/>
  <c r="S1280" i="16"/>
  <c r="S1281" i="16"/>
  <c r="D1281" i="16" s="1"/>
  <c r="S1282" i="16"/>
  <c r="D1282" i="16" s="1"/>
  <c r="S1283" i="16"/>
  <c r="E1283" i="16"/>
  <c r="S1284" i="16"/>
  <c r="E1284" i="16"/>
  <c r="S1285" i="16"/>
  <c r="S1286" i="16"/>
  <c r="F1286" i="16" s="1"/>
  <c r="S1287" i="16"/>
  <c r="S1288" i="16"/>
  <c r="E1288" i="16"/>
  <c r="S1289" i="16"/>
  <c r="S1290" i="16"/>
  <c r="G1290" i="16" s="1"/>
  <c r="S1291" i="16"/>
  <c r="S1292" i="16"/>
  <c r="F1292" i="16" s="1"/>
  <c r="S1293" i="16"/>
  <c r="E1293" i="16" s="1"/>
  <c r="S1294" i="16"/>
  <c r="E1294" i="16" s="1"/>
  <c r="S1295" i="16"/>
  <c r="D1295" i="16" s="1"/>
  <c r="S1296" i="16"/>
  <c r="F1296" i="16"/>
  <c r="S1297" i="16"/>
  <c r="E1297" i="16"/>
  <c r="S1298" i="16"/>
  <c r="G1298" i="16"/>
  <c r="S1299" i="16"/>
  <c r="S1300" i="16"/>
  <c r="S1301" i="16"/>
  <c r="F1301" i="16" s="1"/>
  <c r="S1302" i="16"/>
  <c r="S1303" i="16"/>
  <c r="F1303" i="16" s="1"/>
  <c r="S1304" i="16"/>
  <c r="S1305" i="16"/>
  <c r="S1306" i="16"/>
  <c r="D1306" i="16"/>
  <c r="S1307" i="16"/>
  <c r="S1308" i="16"/>
  <c r="E1308" i="16" s="1"/>
  <c r="S1309" i="16"/>
  <c r="S1310" i="16"/>
  <c r="F1310" i="16"/>
  <c r="S1311" i="16"/>
  <c r="F1311" i="16"/>
  <c r="S1312" i="16"/>
  <c r="S1313" i="16"/>
  <c r="E1313" i="16" s="1"/>
  <c r="S1314" i="16"/>
  <c r="G1314" i="16" s="1"/>
  <c r="S1315" i="16"/>
  <c r="G1315" i="16" s="1"/>
  <c r="S1316" i="16"/>
  <c r="S1317" i="16"/>
  <c r="G1317" i="16" s="1"/>
  <c r="S1318" i="16"/>
  <c r="S1319" i="16"/>
  <c r="E1319" i="16" s="1"/>
  <c r="S1320" i="16"/>
  <c r="D1320" i="16" s="1"/>
  <c r="S1321" i="16"/>
  <c r="D1321" i="16" s="1"/>
  <c r="S1322" i="16"/>
  <c r="S1323" i="16"/>
  <c r="S1324" i="16"/>
  <c r="G1324" i="16" s="1"/>
  <c r="S1325" i="16"/>
  <c r="D1325" i="16" s="1"/>
  <c r="S1326" i="16"/>
  <c r="F1326" i="16" s="1"/>
  <c r="S1327" i="16"/>
  <c r="S1328" i="16"/>
  <c r="F1328" i="16"/>
  <c r="S1329" i="16"/>
  <c r="F1329" i="16"/>
  <c r="S1330" i="16"/>
  <c r="S1331" i="16"/>
  <c r="S1332" i="16"/>
  <c r="S1333" i="16"/>
  <c r="S1334" i="16"/>
  <c r="D1334" i="16" s="1"/>
  <c r="S1335" i="16"/>
  <c r="E1335" i="16" s="1"/>
  <c r="S1336" i="16"/>
  <c r="S1337" i="16"/>
  <c r="G1337" i="16" s="1"/>
  <c r="S1338" i="16"/>
  <c r="F1338" i="16" s="1"/>
  <c r="S1339" i="16"/>
  <c r="S1340" i="16"/>
  <c r="D1340" i="16" s="1"/>
  <c r="S1341" i="16"/>
  <c r="F1341" i="16" s="1"/>
  <c r="S1342" i="16"/>
  <c r="F1342" i="16" s="1"/>
  <c r="S1343" i="16"/>
  <c r="F1343" i="16" s="1"/>
  <c r="S1344" i="16"/>
  <c r="E1344" i="16" s="1"/>
  <c r="S1345" i="16"/>
  <c r="E1345" i="16" s="1"/>
  <c r="S1346" i="16"/>
  <c r="S1347" i="16"/>
  <c r="E1347" i="16"/>
  <c r="S1348" i="16"/>
  <c r="S1349" i="16"/>
  <c r="G1349" i="16" s="1"/>
  <c r="S1350" i="16"/>
  <c r="S1351" i="16"/>
  <c r="F1351" i="16" s="1"/>
  <c r="S1352" i="16"/>
  <c r="S1353" i="16"/>
  <c r="F1353" i="16"/>
  <c r="S1354" i="16"/>
  <c r="E1354" i="16"/>
  <c r="S1355" i="16"/>
  <c r="G1355" i="16"/>
  <c r="S1356" i="16"/>
  <c r="D1356" i="16"/>
  <c r="S1357" i="16"/>
  <c r="S1358" i="16"/>
  <c r="E1358" i="16" s="1"/>
  <c r="S1359" i="16"/>
  <c r="E1359" i="16" s="1"/>
  <c r="S1360" i="16"/>
  <c r="D1360" i="16" s="1"/>
  <c r="S1361" i="16"/>
  <c r="S1362" i="16"/>
  <c r="S1363" i="16"/>
  <c r="G1363" i="16" s="1"/>
  <c r="S1364" i="16"/>
  <c r="F1364" i="16" s="1"/>
  <c r="S1365" i="16"/>
  <c r="S1366" i="16"/>
  <c r="S1367" i="16"/>
  <c r="S1368" i="16"/>
  <c r="E1368" i="16"/>
  <c r="S1369" i="16"/>
  <c r="E1369" i="16"/>
  <c r="S1370" i="16"/>
  <c r="D1370" i="16"/>
  <c r="S1371" i="16"/>
  <c r="S1372" i="16"/>
  <c r="S1373" i="16"/>
  <c r="S1374" i="16"/>
  <c r="F1374" i="16" s="1"/>
  <c r="S1375" i="16"/>
  <c r="S1376" i="16"/>
  <c r="S1377" i="16"/>
  <c r="S1378" i="16"/>
  <c r="S1379" i="16"/>
  <c r="S1380" i="16"/>
  <c r="D1380" i="16" s="1"/>
  <c r="S1381" i="16"/>
  <c r="F1381" i="16" s="1"/>
  <c r="S1382" i="16"/>
  <c r="E1382" i="16"/>
  <c r="S1383" i="16"/>
  <c r="F1383" i="16"/>
  <c r="S1384" i="16"/>
  <c r="S1385" i="16"/>
  <c r="G1385" i="16" s="1"/>
  <c r="S1386" i="16"/>
  <c r="S1387" i="16"/>
  <c r="G1387" i="16" s="1"/>
  <c r="S1388" i="16"/>
  <c r="S1389" i="16"/>
  <c r="G1389" i="16" s="1"/>
  <c r="S1390" i="16"/>
  <c r="S1391" i="16"/>
  <c r="S1392" i="16"/>
  <c r="D1392" i="16" s="1"/>
  <c r="S1393" i="16"/>
  <c r="F1393" i="16" s="1"/>
  <c r="S1394" i="16"/>
  <c r="S1395" i="16"/>
  <c r="F1395" i="16" s="1"/>
  <c r="S1396" i="16"/>
  <c r="G1396" i="16" s="1"/>
  <c r="S1397" i="16"/>
  <c r="S1398" i="16"/>
  <c r="G1398" i="16" s="1"/>
  <c r="S1399" i="16"/>
  <c r="F1399" i="16" s="1"/>
  <c r="S1400" i="16"/>
  <c r="S1401" i="16"/>
  <c r="F1401" i="16" s="1"/>
  <c r="S1402" i="16"/>
  <c r="G1402" i="16"/>
  <c r="S1403" i="16"/>
  <c r="E1403" i="16"/>
  <c r="S1404" i="16"/>
  <c r="S1405" i="16"/>
  <c r="S1406" i="16"/>
  <c r="S1407" i="16"/>
  <c r="S1408" i="16"/>
  <c r="S1409" i="16"/>
  <c r="E1409" i="16"/>
  <c r="S1410" i="16"/>
  <c r="S1411" i="16"/>
  <c r="S1412" i="16"/>
  <c r="S1413" i="16"/>
  <c r="S1414" i="16"/>
  <c r="E1414" i="16"/>
  <c r="S1415" i="16"/>
  <c r="D1415" i="16"/>
  <c r="S1416" i="16"/>
  <c r="E1416" i="16"/>
  <c r="S1417" i="16"/>
  <c r="G1417" i="16"/>
  <c r="S1418" i="16"/>
  <c r="S1419" i="16"/>
  <c r="D1419" i="16" s="1"/>
  <c r="S1420" i="16"/>
  <c r="F1420" i="16" s="1"/>
  <c r="S1421" i="16"/>
  <c r="D1421" i="16" s="1"/>
  <c r="S1422" i="16"/>
  <c r="S1423" i="16"/>
  <c r="F1423" i="16" s="1"/>
  <c r="S1424" i="16"/>
  <c r="F1424" i="16" s="1"/>
  <c r="S1425" i="16"/>
  <c r="F1425" i="16" s="1"/>
  <c r="S1426" i="16"/>
  <c r="G1426" i="16" s="1"/>
  <c r="S1427" i="16"/>
  <c r="F1427" i="16"/>
  <c r="S1428" i="16"/>
  <c r="G1428" i="16"/>
  <c r="S1429" i="16"/>
  <c r="S1430" i="16"/>
  <c r="G1430" i="16" s="1"/>
  <c r="S1431" i="16"/>
  <c r="D1431" i="16"/>
  <c r="S1432" i="16"/>
  <c r="D1432" i="16"/>
  <c r="S1433" i="16"/>
  <c r="S1434" i="16"/>
  <c r="S1435" i="16"/>
  <c r="S1436" i="16"/>
  <c r="S1437" i="16"/>
  <c r="S1438" i="16"/>
  <c r="S1439" i="16"/>
  <c r="S1440" i="16"/>
  <c r="G1440" i="16"/>
  <c r="S1441" i="16"/>
  <c r="S1442" i="16"/>
  <c r="E1442" i="16" s="1"/>
  <c r="S1443" i="16"/>
  <c r="F1443" i="16" s="1"/>
  <c r="S1444" i="16"/>
  <c r="F1444" i="16" s="1"/>
  <c r="S1445" i="16"/>
  <c r="D1445" i="16" s="1"/>
  <c r="S1446" i="16"/>
  <c r="D1446" i="16" s="1"/>
  <c r="S1447" i="16"/>
  <c r="D1447" i="16" s="1"/>
  <c r="S1448" i="16"/>
  <c r="G1448" i="16"/>
  <c r="S1449" i="16"/>
  <c r="D1449" i="16"/>
  <c r="S1450" i="16"/>
  <c r="S1451" i="16"/>
  <c r="S1452" i="16"/>
  <c r="E1452" i="16" s="1"/>
  <c r="S1453" i="16"/>
  <c r="G1453" i="16" s="1"/>
  <c r="S1454" i="16"/>
  <c r="E1454" i="16"/>
  <c r="S1455" i="16"/>
  <c r="F1455" i="16"/>
  <c r="S1456" i="16"/>
  <c r="D1456" i="16"/>
  <c r="S1457" i="16"/>
  <c r="D1457" i="16"/>
  <c r="S1458" i="16"/>
  <c r="S1459" i="16"/>
  <c r="D1459" i="16" s="1"/>
  <c r="S1460" i="16"/>
  <c r="F1460" i="16"/>
  <c r="S1461" i="16"/>
  <c r="S1462" i="16"/>
  <c r="S1463" i="16"/>
  <c r="S1464" i="16"/>
  <c r="S1465" i="16"/>
  <c r="S1466" i="16"/>
  <c r="S1467" i="16"/>
  <c r="F1467" i="16" s="1"/>
  <c r="S1468" i="16"/>
  <c r="E1468" i="16" s="1"/>
  <c r="S1469" i="16"/>
  <c r="D1469" i="16"/>
  <c r="S1470" i="16"/>
  <c r="F1470" i="16"/>
  <c r="S1471" i="16"/>
  <c r="S1472" i="16"/>
  <c r="S1473" i="16"/>
  <c r="S1474" i="16"/>
  <c r="S1475" i="16"/>
  <c r="G1475" i="16"/>
  <c r="S1476" i="16"/>
  <c r="S1477" i="16"/>
  <c r="G1477" i="16" s="1"/>
  <c r="S1478" i="16"/>
  <c r="S1479" i="16"/>
  <c r="S1480" i="16"/>
  <c r="G1480" i="16" s="1"/>
  <c r="S1481" i="16"/>
  <c r="E1481" i="16" s="1"/>
  <c r="S1482" i="16"/>
  <c r="G1482" i="16"/>
  <c r="S1483" i="16"/>
  <c r="S1484" i="16"/>
  <c r="S1485" i="16"/>
  <c r="S1486" i="16"/>
  <c r="F1486" i="16"/>
  <c r="S1487" i="16"/>
  <c r="S1488" i="16"/>
  <c r="E1488" i="16" s="1"/>
  <c r="S1489" i="16"/>
  <c r="S1490" i="16"/>
  <c r="G1490" i="16" s="1"/>
  <c r="S1491" i="16"/>
  <c r="D1491" i="16" s="1"/>
  <c r="S1492" i="16"/>
  <c r="G1492" i="16" s="1"/>
  <c r="S1493" i="16"/>
  <c r="D1493" i="16" s="1"/>
  <c r="S1494" i="16"/>
  <c r="D1494" i="16"/>
  <c r="S1495" i="16"/>
  <c r="S1496" i="16"/>
  <c r="E1496" i="16" s="1"/>
  <c r="S1497" i="16"/>
  <c r="S1498" i="16"/>
  <c r="G1498" i="16"/>
  <c r="S1499" i="16"/>
  <c r="F1499" i="16"/>
  <c r="S1500" i="16"/>
  <c r="S1501" i="16"/>
  <c r="F1501" i="16" s="1"/>
  <c r="S1502" i="16"/>
  <c r="G1502" i="16" s="1"/>
  <c r="S1503" i="16"/>
  <c r="S1504" i="16"/>
  <c r="D1504" i="16"/>
  <c r="S1505" i="16"/>
  <c r="S1506" i="16"/>
  <c r="S1507" i="16"/>
  <c r="E1507" i="16"/>
  <c r="S1508" i="16"/>
  <c r="S1509" i="16"/>
  <c r="S1510" i="16"/>
  <c r="S1511" i="16"/>
  <c r="S1512" i="16"/>
  <c r="E1512" i="16"/>
  <c r="S1513" i="16"/>
  <c r="E1513" i="16"/>
  <c r="S1514" i="16"/>
  <c r="E1514" i="16"/>
  <c r="S1515" i="16"/>
  <c r="S1516" i="16"/>
  <c r="E1516" i="16" s="1"/>
  <c r="S1517" i="16"/>
  <c r="E1517" i="16" s="1"/>
  <c r="S1518" i="16"/>
  <c r="D1518" i="16"/>
  <c r="S1519" i="16"/>
  <c r="E1519" i="16"/>
  <c r="S1520" i="16"/>
  <c r="F1520" i="16"/>
  <c r="S1521" i="16"/>
  <c r="F1521" i="16"/>
  <c r="S1522" i="16"/>
  <c r="S1523" i="16"/>
  <c r="G1523" i="16" s="1"/>
  <c r="S1524" i="16"/>
  <c r="D1524" i="16" s="1"/>
  <c r="S1525" i="16"/>
  <c r="S1526" i="16"/>
  <c r="S1527" i="16"/>
  <c r="S1528" i="16"/>
  <c r="S1529" i="16"/>
  <c r="S1530" i="16"/>
  <c r="S1531" i="16"/>
  <c r="S1532" i="16"/>
  <c r="D1532" i="16" s="1"/>
  <c r="S1533" i="16"/>
  <c r="F1533" i="16" s="1"/>
  <c r="S1534" i="16"/>
  <c r="S1535" i="16"/>
  <c r="F1535" i="16" s="1"/>
  <c r="S1536" i="16"/>
  <c r="F1536" i="16"/>
  <c r="S1537" i="16"/>
  <c r="S1538" i="16"/>
  <c r="S1539" i="16"/>
  <c r="F1539" i="16" s="1"/>
  <c r="S1540" i="16"/>
  <c r="S1541" i="16"/>
  <c r="S1542" i="16"/>
  <c r="G1542" i="16"/>
  <c r="S1543" i="16"/>
  <c r="S1544" i="16"/>
  <c r="S1545" i="16"/>
  <c r="S1546" i="16"/>
  <c r="D1546" i="16" s="1"/>
  <c r="S1547" i="16"/>
  <c r="S1548" i="16"/>
  <c r="S1549" i="16"/>
  <c r="E1549" i="16"/>
  <c r="S1550" i="16"/>
  <c r="S1551" i="16"/>
  <c r="S1552" i="16"/>
  <c r="D1552" i="16"/>
  <c r="S1553" i="16"/>
  <c r="S1554" i="16"/>
  <c r="E1554" i="16" s="1"/>
  <c r="S1555" i="16"/>
  <c r="S1556" i="16"/>
  <c r="S1557" i="16"/>
  <c r="E1557" i="16"/>
  <c r="S1558" i="16"/>
  <c r="E1558" i="16"/>
  <c r="S1559" i="16"/>
  <c r="S1560" i="16"/>
  <c r="E1560" i="16" s="1"/>
  <c r="S1561" i="16"/>
  <c r="G1561" i="16" s="1"/>
  <c r="S1562" i="16"/>
  <c r="S1563" i="16"/>
  <c r="S1564" i="16"/>
  <c r="F1564" i="16" s="1"/>
  <c r="S1565" i="16"/>
  <c r="S1566" i="16"/>
  <c r="S1567" i="16"/>
  <c r="G1567" i="16"/>
  <c r="S1568" i="16"/>
  <c r="E1568" i="16"/>
  <c r="S1569" i="16"/>
  <c r="S1570" i="16"/>
  <c r="E1570" i="16" s="1"/>
  <c r="S1571" i="16"/>
  <c r="S1572" i="16"/>
  <c r="D1572" i="16" s="1"/>
  <c r="S1573" i="16"/>
  <c r="S1574" i="16"/>
  <c r="S1575" i="16"/>
  <c r="D1575" i="16"/>
  <c r="S1576" i="16"/>
  <c r="F1576" i="16"/>
  <c r="S1577" i="16"/>
  <c r="S1578" i="16"/>
  <c r="F1578" i="16" s="1"/>
  <c r="S1579" i="16"/>
  <c r="S1580" i="16"/>
  <c r="S1581" i="16"/>
  <c r="G1581" i="16"/>
  <c r="S1582" i="16"/>
  <c r="S1583" i="16"/>
  <c r="E1583" i="16" s="1"/>
  <c r="S1584" i="16"/>
  <c r="G1584" i="16" s="1"/>
  <c r="S1585" i="16"/>
  <c r="S1586" i="16"/>
  <c r="E1586" i="16" s="1"/>
  <c r="S1587" i="16"/>
  <c r="D1587" i="16"/>
  <c r="S1588" i="16"/>
  <c r="F1588" i="16"/>
  <c r="S1589" i="16"/>
  <c r="D1589" i="16"/>
  <c r="S1590" i="16"/>
  <c r="S1591" i="16"/>
  <c r="S1592" i="16"/>
  <c r="S1593" i="16"/>
  <c r="F1593" i="16"/>
  <c r="S1594" i="16"/>
  <c r="S1595" i="16"/>
  <c r="E1595" i="16" s="1"/>
  <c r="S1596" i="16"/>
  <c r="S1597" i="16"/>
  <c r="E1597" i="16"/>
  <c r="S1598" i="16"/>
  <c r="G1598" i="16"/>
  <c r="S1599" i="16"/>
  <c r="S1600" i="16"/>
  <c r="D1600" i="16" s="1"/>
  <c r="S1601" i="16"/>
  <c r="S1602" i="16"/>
  <c r="D1602" i="16" s="1"/>
  <c r="S1603" i="16"/>
  <c r="E1603" i="16"/>
  <c r="S1604" i="16"/>
  <c r="E1604" i="16"/>
  <c r="S1605" i="16"/>
  <c r="E1605" i="16"/>
  <c r="S1606" i="16"/>
  <c r="E1606" i="16"/>
  <c r="S1607" i="16"/>
  <c r="D1607" i="16"/>
  <c r="S1608" i="16"/>
  <c r="S1609" i="16"/>
  <c r="S1610" i="16"/>
  <c r="E1610" i="16"/>
  <c r="S1611" i="16"/>
  <c r="D1611" i="16"/>
  <c r="S1612" i="16"/>
  <c r="E1612" i="16"/>
  <c r="S1613" i="16"/>
  <c r="E1613" i="16"/>
  <c r="S1614" i="16"/>
  <c r="S1615" i="16"/>
  <c r="G1615" i="16" s="1"/>
  <c r="S1616" i="16"/>
  <c r="F1616" i="16"/>
  <c r="S1617" i="16"/>
  <c r="S1618" i="16"/>
  <c r="S1619" i="16"/>
  <c r="S1620" i="16"/>
  <c r="S1621" i="16"/>
  <c r="S1622" i="16"/>
  <c r="D1622" i="16"/>
  <c r="S1623" i="16"/>
  <c r="S1624" i="16"/>
  <c r="S1625" i="16"/>
  <c r="E1625" i="16"/>
  <c r="S1626" i="16"/>
  <c r="E1626" i="16"/>
  <c r="S1627" i="16"/>
  <c r="S1628" i="16"/>
  <c r="F1628" i="16" s="1"/>
  <c r="S1629" i="16"/>
  <c r="F1629" i="16" s="1"/>
  <c r="S1630" i="16"/>
  <c r="E1630" i="16" s="1"/>
  <c r="S1631" i="16"/>
  <c r="D1631" i="16" s="1"/>
  <c r="S1632" i="16"/>
  <c r="G1632" i="16"/>
  <c r="S1633" i="16"/>
  <c r="D1633" i="16"/>
  <c r="S1634" i="16"/>
  <c r="F1634" i="16"/>
  <c r="S1635" i="16"/>
  <c r="F1635" i="16"/>
  <c r="S1636" i="16"/>
  <c r="F1636" i="16"/>
  <c r="S1637" i="16"/>
  <c r="S1638" i="16"/>
  <c r="E1638" i="16" s="1"/>
  <c r="S1639" i="16"/>
  <c r="S1640" i="16"/>
  <c r="S1641" i="16"/>
  <c r="S1642" i="16"/>
  <c r="D1642" i="16"/>
  <c r="S1643" i="16"/>
  <c r="S1644" i="16"/>
  <c r="G1644" i="16" s="1"/>
  <c r="S1645" i="16"/>
  <c r="D1645" i="16" s="1"/>
  <c r="S1646" i="16"/>
  <c r="E1646" i="16" s="1"/>
  <c r="S1647" i="16"/>
  <c r="F1647" i="16" s="1"/>
  <c r="S1648" i="16"/>
  <c r="D1648" i="16" s="1"/>
  <c r="S1649" i="16"/>
  <c r="E1649" i="16" s="1"/>
  <c r="S1650" i="16"/>
  <c r="G1650" i="16"/>
  <c r="S1651" i="16"/>
  <c r="G1651" i="16"/>
  <c r="S1652" i="16"/>
  <c r="D1652" i="16"/>
  <c r="S1653" i="16"/>
  <c r="G1653" i="16"/>
  <c r="S1654" i="16"/>
  <c r="F1654" i="16"/>
  <c r="S1655" i="16"/>
  <c r="S1656" i="16"/>
  <c r="G1656" i="16" s="1"/>
  <c r="S1657" i="16"/>
  <c r="S1658" i="16"/>
  <c r="S1659" i="16"/>
  <c r="S1660" i="16"/>
  <c r="S1661" i="16"/>
  <c r="D1661" i="16" s="1"/>
  <c r="S1662" i="16"/>
  <c r="S1663" i="16"/>
  <c r="F1663" i="16" s="1"/>
  <c r="S1664" i="16"/>
  <c r="S1665" i="16"/>
  <c r="G1665" i="16" s="1"/>
  <c r="S1666" i="16"/>
  <c r="G1666" i="16" s="1"/>
  <c r="S1667" i="16"/>
  <c r="D1667" i="16"/>
  <c r="S1668" i="16"/>
  <c r="F1668" i="16"/>
  <c r="S1669" i="16"/>
  <c r="S1670" i="16"/>
  <c r="F1670" i="16" s="1"/>
  <c r="S1671" i="16"/>
  <c r="S1672" i="16"/>
  <c r="S1673" i="16"/>
  <c r="S1674" i="16"/>
  <c r="S1675" i="16"/>
  <c r="E1675" i="16" s="1"/>
  <c r="S1676" i="16"/>
  <c r="S1677" i="16"/>
  <c r="S1678" i="16"/>
  <c r="S1679" i="16"/>
  <c r="D1679" i="16" s="1"/>
  <c r="S1680" i="16"/>
  <c r="D1680" i="16" s="1"/>
  <c r="S1681" i="16"/>
  <c r="S1682" i="16"/>
  <c r="G1682" i="16"/>
  <c r="S1683" i="16"/>
  <c r="G1683" i="16"/>
  <c r="S1684" i="16"/>
  <c r="D1684" i="16"/>
  <c r="S1685" i="16"/>
  <c r="G1685" i="16"/>
  <c r="S1686" i="16"/>
  <c r="F1686" i="16"/>
  <c r="S1687" i="16"/>
  <c r="E1687" i="16"/>
  <c r="S1688" i="16"/>
  <c r="D1688" i="16"/>
  <c r="S1689" i="16"/>
  <c r="S1690" i="16"/>
  <c r="D1690" i="16" s="1"/>
  <c r="S1691" i="16"/>
  <c r="D1691" i="16" s="1"/>
  <c r="S1692" i="16"/>
  <c r="D1692" i="16"/>
  <c r="S1693" i="16"/>
  <c r="S1694" i="16"/>
  <c r="G1694" i="16" s="1"/>
  <c r="S1695" i="16"/>
  <c r="D1695" i="16" s="1"/>
  <c r="S1696" i="16"/>
  <c r="G1696" i="16" s="1"/>
  <c r="S1697" i="16"/>
  <c r="F1697" i="16"/>
  <c r="S1698" i="16"/>
  <c r="E1698" i="16"/>
  <c r="S1699" i="16"/>
  <c r="S1700" i="16"/>
  <c r="F1700" i="16" s="1"/>
  <c r="S1701" i="16"/>
  <c r="G1701" i="16" s="1"/>
  <c r="S1702" i="16"/>
  <c r="G1702" i="16" s="1"/>
  <c r="S1703" i="16"/>
  <c r="S1704" i="16"/>
  <c r="F1704" i="16" s="1"/>
  <c r="S1705" i="16"/>
  <c r="S1706" i="16"/>
  <c r="F1706" i="16"/>
  <c r="S1707" i="16"/>
  <c r="E1707" i="16"/>
  <c r="S1708" i="16"/>
  <c r="E1708" i="16"/>
  <c r="S1709" i="16"/>
  <c r="F1709" i="16"/>
  <c r="S1710" i="16"/>
  <c r="D1710" i="16"/>
  <c r="S1711" i="16"/>
  <c r="D1711" i="16"/>
  <c r="S1712" i="16"/>
  <c r="G1712" i="16"/>
  <c r="S1713" i="16"/>
  <c r="G1713" i="16"/>
  <c r="S1714" i="16"/>
  <c r="S1715" i="16"/>
  <c r="G1715" i="16" s="1"/>
  <c r="S1716" i="16"/>
  <c r="G1716" i="16" s="1"/>
  <c r="S1717" i="16"/>
  <c r="S1718" i="16"/>
  <c r="G1718" i="16" s="1"/>
  <c r="S1719" i="16"/>
  <c r="G1719" i="16" s="1"/>
  <c r="S1720" i="16"/>
  <c r="E1720" i="16" s="1"/>
  <c r="S1721" i="16"/>
  <c r="S1722" i="16"/>
  <c r="F1722" i="16"/>
  <c r="S1723" i="16"/>
  <c r="F1723" i="16"/>
  <c r="S1724" i="16"/>
  <c r="G1724" i="16"/>
  <c r="S1725" i="16"/>
  <c r="E1725" i="16"/>
  <c r="S1726" i="16"/>
  <c r="D1726" i="16"/>
  <c r="S1727" i="16"/>
  <c r="S1728" i="16"/>
  <c r="S1729" i="16"/>
  <c r="E1729" i="16"/>
  <c r="S1730" i="16"/>
  <c r="D1730" i="16"/>
  <c r="S1731" i="16"/>
  <c r="F1731" i="16"/>
  <c r="S1732" i="16"/>
  <c r="S1733" i="16"/>
  <c r="G1733" i="16" s="1"/>
  <c r="S1734" i="16"/>
  <c r="S1735" i="16"/>
  <c r="S1736" i="16"/>
  <c r="E1736" i="16"/>
  <c r="S1737" i="16"/>
  <c r="F1737" i="16"/>
  <c r="S1738" i="16"/>
  <c r="S1739" i="16"/>
  <c r="D1739" i="16" s="1"/>
  <c r="S1740" i="16"/>
  <c r="G1740" i="16" s="1"/>
  <c r="S1741" i="16"/>
  <c r="S1742" i="16"/>
  <c r="S1743" i="16"/>
  <c r="S1744" i="16"/>
  <c r="G1744" i="16"/>
  <c r="S1745" i="16"/>
  <c r="E1745" i="16"/>
  <c r="S1746" i="16"/>
  <c r="G1746" i="16"/>
  <c r="S1747" i="16"/>
  <c r="D1747" i="16"/>
  <c r="S1748" i="16"/>
  <c r="G1748" i="16"/>
  <c r="S1749" i="16"/>
  <c r="E1749" i="16"/>
  <c r="S1750" i="16"/>
  <c r="S1751" i="16"/>
  <c r="E1751" i="16" s="1"/>
  <c r="S1752" i="16"/>
  <c r="G1752" i="16" s="1"/>
  <c r="S1753" i="16"/>
  <c r="E1753" i="16" s="1"/>
  <c r="S1754" i="16"/>
  <c r="D1754" i="16" s="1"/>
  <c r="S1755" i="16"/>
  <c r="E1755" i="16"/>
  <c r="S1756" i="16"/>
  <c r="D1756" i="16"/>
  <c r="S1757" i="16"/>
  <c r="S1758" i="16"/>
  <c r="F1758" i="16" s="1"/>
  <c r="S1759" i="16"/>
  <c r="S1760" i="16"/>
  <c r="F1760" i="16" s="1"/>
  <c r="S1761" i="16"/>
  <c r="E1761" i="16" s="1"/>
  <c r="S1762" i="16"/>
  <c r="S1763" i="16"/>
  <c r="G1763" i="16" s="1"/>
  <c r="S1764" i="16"/>
  <c r="S1765" i="16"/>
  <c r="E1765" i="16" s="1"/>
  <c r="S1766" i="16"/>
  <c r="F1766" i="16" s="1"/>
  <c r="S1767" i="16"/>
  <c r="S1768" i="16"/>
  <c r="S1769" i="16"/>
  <c r="S1770" i="16"/>
  <c r="F1770" i="16"/>
  <c r="S1771" i="16"/>
  <c r="D1771" i="16"/>
  <c r="S1772" i="16"/>
  <c r="D1772" i="16"/>
  <c r="S1773" i="16"/>
  <c r="S1774" i="16"/>
  <c r="S1775" i="16"/>
  <c r="F1775" i="16"/>
  <c r="S1776" i="16"/>
  <c r="S1777" i="16"/>
  <c r="S1778" i="16"/>
  <c r="F1778" i="16"/>
  <c r="S1779" i="16"/>
  <c r="D1779" i="16"/>
  <c r="S1780" i="16"/>
  <c r="S1781" i="16"/>
  <c r="S1782" i="16"/>
  <c r="S1783" i="16"/>
  <c r="F1783" i="16" s="1"/>
  <c r="S1784" i="16"/>
  <c r="F1784" i="16" s="1"/>
  <c r="S1785" i="16"/>
  <c r="D1785" i="16"/>
  <c r="S1786" i="16"/>
  <c r="F1786" i="16"/>
  <c r="S1787" i="16"/>
  <c r="D1787" i="16"/>
  <c r="S1788" i="16"/>
  <c r="D1788" i="16"/>
  <c r="S1789" i="16"/>
  <c r="S1790" i="16"/>
  <c r="D1790" i="16" s="1"/>
  <c r="S1791" i="16"/>
  <c r="S1792" i="16"/>
  <c r="S1793" i="16"/>
  <c r="D1793" i="16" s="1"/>
  <c r="S1794" i="16"/>
  <c r="F1794" i="16" s="1"/>
  <c r="S1795" i="16"/>
  <c r="E1795" i="16"/>
  <c r="S1796" i="16"/>
  <c r="E1796" i="16"/>
  <c r="S1797" i="16"/>
  <c r="S1798" i="16"/>
  <c r="S1799" i="16"/>
  <c r="D1799" i="16" s="1"/>
  <c r="S1800" i="16"/>
  <c r="D1800" i="16" s="1"/>
  <c r="S1801" i="16"/>
  <c r="S1802" i="16"/>
  <c r="S1803" i="16"/>
  <c r="F1803" i="16" s="1"/>
  <c r="S1804" i="16"/>
  <c r="E1804" i="16" s="1"/>
  <c r="S1805" i="16"/>
  <c r="S1806" i="16"/>
  <c r="F1806" i="16"/>
  <c r="S1807" i="16"/>
  <c r="S1808" i="16"/>
  <c r="S1809" i="16"/>
  <c r="E1809" i="16"/>
  <c r="S1810" i="16"/>
  <c r="S1811" i="16"/>
  <c r="S1812" i="16"/>
  <c r="F1812" i="16"/>
  <c r="S1813" i="16"/>
  <c r="S1814" i="16"/>
  <c r="S1815" i="16"/>
  <c r="F1815" i="16"/>
  <c r="S1816" i="16"/>
  <c r="S1817" i="16"/>
  <c r="D1817" i="16" s="1"/>
  <c r="S1818" i="16"/>
  <c r="D1818" i="16" s="1"/>
  <c r="S1819" i="16"/>
  <c r="D1819" i="16"/>
  <c r="S1820" i="16"/>
  <c r="S1821" i="16"/>
  <c r="F1821" i="16" s="1"/>
  <c r="S1822" i="16"/>
  <c r="E1822" i="16"/>
  <c r="S1823" i="16"/>
  <c r="G1823" i="16"/>
  <c r="S1824" i="16"/>
  <c r="E1824" i="16"/>
  <c r="S1825" i="16"/>
  <c r="G1825" i="16"/>
  <c r="S1826" i="16"/>
  <c r="S1827" i="16"/>
  <c r="D1827" i="16" s="1"/>
  <c r="S1828" i="16"/>
  <c r="S1829" i="16"/>
  <c r="F1829" i="16" s="1"/>
  <c r="S1830" i="16"/>
  <c r="S1831" i="16"/>
  <c r="S1832" i="16"/>
  <c r="S1833" i="16"/>
  <c r="S1834" i="16"/>
  <c r="D1834" i="16" s="1"/>
  <c r="S1835" i="16"/>
  <c r="G1835" i="16" s="1"/>
  <c r="S1836" i="16"/>
  <c r="S1837" i="16"/>
  <c r="F1837" i="16"/>
  <c r="S1838" i="16"/>
  <c r="S1839" i="16"/>
  <c r="G1839" i="16" s="1"/>
  <c r="S1840" i="16"/>
  <c r="D1840" i="16" s="1"/>
  <c r="S1841" i="16"/>
  <c r="S1842" i="16"/>
  <c r="S1843" i="16"/>
  <c r="G1843" i="16" s="1"/>
  <c r="S1844" i="16"/>
  <c r="G1844" i="16" s="1"/>
  <c r="S1845" i="16"/>
  <c r="G1845" i="16" s="1"/>
  <c r="S1846" i="16"/>
  <c r="F1846" i="16" s="1"/>
  <c r="S1847" i="16"/>
  <c r="E1847" i="16"/>
  <c r="S1848" i="16"/>
  <c r="G1848" i="16"/>
  <c r="S1849" i="16"/>
  <c r="E1849" i="16"/>
  <c r="S1850" i="16"/>
  <c r="E1850" i="16"/>
  <c r="S1851" i="16"/>
  <c r="F1851" i="16"/>
  <c r="S1852" i="16"/>
  <c r="D1852" i="16"/>
  <c r="S1853" i="16"/>
  <c r="S1854" i="16"/>
  <c r="D1854" i="16" s="1"/>
  <c r="S1855" i="16"/>
  <c r="E1855" i="16" s="1"/>
  <c r="S1856" i="16"/>
  <c r="G1856" i="16" s="1"/>
  <c r="S1857" i="16"/>
  <c r="G1857" i="16"/>
  <c r="S1858" i="16"/>
  <c r="D1858" i="16"/>
  <c r="S1859" i="16"/>
  <c r="S1860" i="16"/>
  <c r="D1860" i="16" s="1"/>
  <c r="S1861" i="16"/>
  <c r="S1862" i="16"/>
  <c r="S1863" i="16"/>
  <c r="E1863" i="16" s="1"/>
  <c r="S1864" i="16"/>
  <c r="F1864" i="16" s="1"/>
  <c r="S1865" i="16"/>
  <c r="S1866" i="16"/>
  <c r="D1866" i="16"/>
  <c r="S1867" i="16"/>
  <c r="E1867" i="16"/>
  <c r="S1868" i="16"/>
  <c r="S1869" i="16"/>
  <c r="S1870" i="16"/>
  <c r="D1870" i="16"/>
  <c r="S1871" i="16"/>
  <c r="S1872" i="16"/>
  <c r="D1872" i="16" s="1"/>
  <c r="S1873" i="16"/>
  <c r="E1873" i="16" s="1"/>
  <c r="S1874" i="16"/>
  <c r="F1874" i="16" s="1"/>
  <c r="S1875" i="16"/>
  <c r="G1875" i="16" s="1"/>
  <c r="S1876" i="16"/>
  <c r="F1876" i="16"/>
  <c r="S1877" i="16"/>
  <c r="E1877" i="16"/>
  <c r="S1878" i="16"/>
  <c r="G1878" i="16"/>
  <c r="S1879" i="16"/>
  <c r="S1880" i="16"/>
  <c r="F1880" i="16" s="1"/>
  <c r="S1881" i="16"/>
  <c r="S1882" i="16"/>
  <c r="S1883" i="16"/>
  <c r="E1883" i="16" s="1"/>
  <c r="S1884" i="16"/>
  <c r="E1884" i="16" s="1"/>
  <c r="S1885" i="16"/>
  <c r="E1885" i="16"/>
  <c r="S1886" i="16"/>
  <c r="S1887" i="16"/>
  <c r="S1888" i="16"/>
  <c r="G1888" i="16"/>
  <c r="S1889" i="16"/>
  <c r="S1890" i="16"/>
  <c r="S1891" i="16"/>
  <c r="S1892" i="16"/>
  <c r="S1893" i="16"/>
  <c r="D1893" i="16" s="1"/>
  <c r="S1894" i="16"/>
  <c r="E1894" i="16" s="1"/>
  <c r="S1895" i="16"/>
  <c r="S1896" i="16"/>
  <c r="G1896" i="16"/>
  <c r="S1897" i="16"/>
  <c r="S1898" i="16"/>
  <c r="D1898" i="16" s="1"/>
  <c r="S1899" i="16"/>
  <c r="E1899" i="16" s="1"/>
  <c r="S1900" i="16"/>
  <c r="F1900" i="16"/>
  <c r="S1901" i="16"/>
  <c r="S1902" i="16"/>
  <c r="D1902" i="16" s="1"/>
  <c r="S1903" i="16"/>
  <c r="S1904" i="16"/>
  <c r="S1905" i="16"/>
  <c r="F1905" i="16" s="1"/>
  <c r="S1906" i="16"/>
  <c r="E1906" i="16" s="1"/>
  <c r="S1907" i="16"/>
  <c r="S1908" i="16"/>
  <c r="D1908" i="16"/>
  <c r="S1909" i="16"/>
  <c r="S1910" i="16"/>
  <c r="S1911" i="16"/>
  <c r="S1912" i="16"/>
  <c r="S1913" i="16"/>
  <c r="S1914" i="16"/>
  <c r="D1914" i="16" s="1"/>
  <c r="S1915" i="16"/>
  <c r="D1915" i="16" s="1"/>
  <c r="S1916" i="16"/>
  <c r="G1916" i="16"/>
  <c r="S1917" i="16"/>
  <c r="S1918" i="16"/>
  <c r="S1919" i="16"/>
  <c r="S1920" i="16"/>
  <c r="S1921" i="16"/>
  <c r="F1921" i="16" s="1"/>
  <c r="S1922" i="16"/>
  <c r="S1923" i="16"/>
  <c r="S1924" i="16"/>
  <c r="E1924" i="16"/>
  <c r="S1925" i="16"/>
  <c r="F1925" i="16"/>
  <c r="S1926" i="16"/>
  <c r="S1927" i="16"/>
  <c r="S1928" i="16"/>
  <c r="S1929" i="16"/>
  <c r="E1929" i="16" s="1"/>
  <c r="S1930" i="16"/>
  <c r="D1930" i="16" s="1"/>
  <c r="S1931" i="16"/>
  <c r="D1931" i="16"/>
  <c r="S1932" i="16"/>
  <c r="D1932" i="16"/>
  <c r="S1933" i="16"/>
  <c r="F1933" i="16"/>
  <c r="S1934" i="16"/>
  <c r="D1934" i="16"/>
  <c r="S1935" i="16"/>
  <c r="E1935" i="16"/>
  <c r="S1936" i="16"/>
  <c r="E1936" i="16"/>
  <c r="S1937" i="16"/>
  <c r="S1938" i="16"/>
  <c r="F1938" i="16" s="1"/>
  <c r="S1939" i="16"/>
  <c r="F1939" i="16"/>
  <c r="S1940" i="16"/>
  <c r="G1940" i="16"/>
  <c r="S1941" i="16"/>
  <c r="S1942" i="16"/>
  <c r="E1942" i="16" s="1"/>
  <c r="S1943" i="16"/>
  <c r="D1943" i="16" s="1"/>
  <c r="S1944" i="16"/>
  <c r="S1945" i="16"/>
  <c r="G1945" i="16"/>
  <c r="S1946" i="16"/>
  <c r="E1946" i="16"/>
  <c r="S1947" i="16"/>
  <c r="E1947" i="16"/>
  <c r="S1948" i="16"/>
  <c r="E1948" i="16"/>
  <c r="S1949" i="16"/>
  <c r="S1950" i="16"/>
  <c r="G1950" i="16" s="1"/>
  <c r="S1951" i="16"/>
  <c r="S1952" i="16"/>
  <c r="E1952" i="16" s="1"/>
  <c r="S1953" i="16"/>
  <c r="S1954" i="16"/>
  <c r="S1955" i="16"/>
  <c r="G1955" i="16" s="1"/>
  <c r="S1956" i="16"/>
  <c r="D1956" i="16" s="1"/>
  <c r="S1957" i="16"/>
  <c r="S1958" i="16"/>
  <c r="G1958" i="16" s="1"/>
  <c r="S1959" i="16"/>
  <c r="D1959" i="16" s="1"/>
  <c r="S1960" i="16"/>
  <c r="S1961" i="16"/>
  <c r="S1962" i="16"/>
  <c r="D1962" i="16"/>
  <c r="S1963" i="16"/>
  <c r="D1963" i="16"/>
  <c r="S1964" i="16"/>
  <c r="S1965" i="16"/>
  <c r="G1965" i="16" s="1"/>
  <c r="S1966" i="16"/>
  <c r="F1966" i="16" s="1"/>
  <c r="S1967" i="16"/>
  <c r="D1967" i="16"/>
  <c r="S1968" i="16"/>
  <c r="S1969" i="16"/>
  <c r="F1969" i="16" s="1"/>
  <c r="S1970" i="16"/>
  <c r="E1970" i="16"/>
  <c r="S1971" i="16"/>
  <c r="E1971" i="16"/>
  <c r="S1972" i="16"/>
  <c r="F1972" i="16"/>
  <c r="S1973" i="16"/>
  <c r="D1973" i="16"/>
  <c r="S1974" i="16"/>
  <c r="D1974" i="16"/>
  <c r="S1975" i="16"/>
  <c r="F1975" i="16"/>
  <c r="S1976" i="16"/>
  <c r="S1977" i="16"/>
  <c r="D1977" i="16" s="1"/>
  <c r="S1978" i="16"/>
  <c r="S1979" i="16"/>
  <c r="F1979" i="16"/>
  <c r="S1980" i="16"/>
  <c r="E1980" i="16"/>
  <c r="S1981" i="16"/>
  <c r="S1982" i="16"/>
  <c r="G1982" i="16" s="1"/>
  <c r="S1983" i="16"/>
  <c r="S1984" i="16"/>
  <c r="E1984" i="16"/>
  <c r="S1985" i="16"/>
  <c r="E1985" i="16"/>
  <c r="S1986" i="16"/>
  <c r="S1987" i="16"/>
  <c r="F1987" i="16" s="1"/>
  <c r="S1988" i="16"/>
  <c r="S1989" i="16"/>
  <c r="G1989" i="16"/>
  <c r="S1990" i="16"/>
  <c r="D1990" i="16"/>
  <c r="S1991" i="16"/>
  <c r="S1992" i="16"/>
  <c r="F1992" i="16" s="1"/>
  <c r="S1993" i="16"/>
  <c r="G1993" i="16" s="1"/>
  <c r="S1994" i="16"/>
  <c r="S1995" i="16"/>
  <c r="S1996" i="16"/>
  <c r="F1996" i="16" s="1"/>
  <c r="S1997" i="16"/>
  <c r="G1997" i="16" s="1"/>
  <c r="S1998" i="16"/>
  <c r="E1998" i="16" s="1"/>
  <c r="S1999" i="16"/>
  <c r="G1999" i="16" s="1"/>
  <c r="S2000" i="16"/>
  <c r="S2001" i="16"/>
  <c r="S2002" i="16"/>
  <c r="S2003" i="16"/>
  <c r="S2004" i="16"/>
  <c r="E2004" i="16" s="1"/>
  <c r="S2005" i="16"/>
  <c r="S2006" i="16"/>
  <c r="G2006" i="16" s="1"/>
  <c r="S2007" i="16"/>
  <c r="F2007" i="16" s="1"/>
  <c r="S2008" i="16"/>
  <c r="F2008" i="16" s="1"/>
  <c r="S2009" i="16"/>
  <c r="G2009" i="16" s="1"/>
  <c r="S2010" i="16"/>
  <c r="S2011" i="16"/>
  <c r="F2011" i="16" s="1"/>
  <c r="S2012" i="16"/>
  <c r="D2012" i="16" s="1"/>
  <c r="S2013" i="16"/>
  <c r="D2013" i="16" s="1"/>
  <c r="S2014" i="16"/>
  <c r="F2014" i="16"/>
  <c r="S2015" i="16"/>
  <c r="E2015" i="16"/>
  <c r="S2016" i="16"/>
  <c r="S2017" i="16"/>
  <c r="E2017" i="16" s="1"/>
  <c r="S2018" i="16"/>
  <c r="G2018" i="16"/>
  <c r="S2019" i="16"/>
  <c r="S2020" i="16"/>
  <c r="G2020" i="16" s="1"/>
  <c r="S2021" i="16"/>
  <c r="S2022" i="16"/>
  <c r="F2022" i="16" s="1"/>
  <c r="S2023" i="16"/>
  <c r="S2024" i="16"/>
  <c r="S2025" i="16"/>
  <c r="S2026" i="16"/>
  <c r="D2026" i="16"/>
  <c r="S2027" i="16"/>
  <c r="S2028" i="16"/>
  <c r="E2028" i="16" s="1"/>
  <c r="S2029" i="16"/>
  <c r="F2029" i="16" s="1"/>
  <c r="S2030" i="16"/>
  <c r="S2031" i="16"/>
  <c r="E2031" i="16" s="1"/>
  <c r="S2032" i="16"/>
  <c r="G2032" i="16" s="1"/>
  <c r="S2033" i="16"/>
  <c r="E2033" i="16" s="1"/>
  <c r="S2034" i="16"/>
  <c r="S2035" i="16"/>
  <c r="E2035" i="16" s="1"/>
  <c r="S2036" i="16"/>
  <c r="D2036" i="16"/>
  <c r="S2037" i="16"/>
  <c r="S2038" i="16"/>
  <c r="S2039" i="16"/>
  <c r="S2040" i="16"/>
  <c r="S2041" i="16"/>
  <c r="F2041" i="16" s="1"/>
  <c r="S2042" i="16"/>
  <c r="S2043" i="16"/>
  <c r="G2043" i="16" s="1"/>
  <c r="S2044" i="16"/>
  <c r="S2045" i="16"/>
  <c r="F2045" i="16" s="1"/>
  <c r="S2046" i="16"/>
  <c r="G2046" i="16" s="1"/>
  <c r="S2047" i="16"/>
  <c r="F2047" i="16"/>
  <c r="S2048" i="16"/>
  <c r="E2048" i="16"/>
  <c r="S2049" i="16"/>
  <c r="D2049" i="16"/>
  <c r="S2050" i="16"/>
  <c r="E2050" i="16"/>
  <c r="S2051" i="16"/>
  <c r="S2052" i="16"/>
  <c r="E2052" i="16" s="1"/>
  <c r="S2053" i="16"/>
  <c r="E2053" i="16" s="1"/>
  <c r="S2054" i="16"/>
  <c r="S2055" i="16"/>
  <c r="S2056" i="16"/>
  <c r="F2056" i="16"/>
  <c r="S2057" i="16"/>
  <c r="S2058" i="16"/>
  <c r="S2059" i="16"/>
  <c r="S2060" i="16"/>
  <c r="E2060" i="16" s="1"/>
  <c r="S2061" i="16"/>
  <c r="D2061" i="16" s="1"/>
  <c r="S2062" i="16"/>
  <c r="E2062" i="16" s="1"/>
  <c r="S2063" i="16"/>
  <c r="F2063" i="16" s="1"/>
  <c r="S2064" i="16"/>
  <c r="F2064" i="16" s="1"/>
  <c r="S2065" i="16"/>
  <c r="E2065" i="16" s="1"/>
  <c r="S2066" i="16"/>
  <c r="S2067" i="16"/>
  <c r="S2068" i="16"/>
  <c r="D2068" i="16" s="1"/>
  <c r="S2069" i="16"/>
  <c r="S2070" i="16"/>
  <c r="D2070" i="16" s="1"/>
  <c r="S2071" i="16"/>
  <c r="F2071" i="16" s="1"/>
  <c r="S2072" i="16"/>
  <c r="S2073" i="16"/>
  <c r="D2073" i="16" s="1"/>
  <c r="S2074" i="16"/>
  <c r="F2074" i="16" s="1"/>
  <c r="S2075" i="16"/>
  <c r="S2076" i="16"/>
  <c r="S2077" i="16"/>
  <c r="S2078" i="16"/>
  <c r="D2078" i="16" s="1"/>
  <c r="S2079" i="16"/>
  <c r="E2079" i="16" s="1"/>
  <c r="S2080" i="16"/>
  <c r="S2081" i="16"/>
  <c r="S2082" i="16"/>
  <c r="F2082" i="16"/>
  <c r="S2083" i="16"/>
  <c r="E2083" i="16"/>
  <c r="S2084" i="16"/>
  <c r="S2085" i="16"/>
  <c r="F2085" i="16" s="1"/>
  <c r="S2086" i="16"/>
  <c r="G2086" i="16"/>
  <c r="S2087" i="16"/>
  <c r="S2088" i="16"/>
  <c r="F2088" i="16" s="1"/>
  <c r="S2089" i="16"/>
  <c r="S2090" i="16"/>
  <c r="F2090" i="16" s="1"/>
  <c r="S2091" i="16"/>
  <c r="S2092" i="16"/>
  <c r="D2092" i="16"/>
  <c r="S2093" i="16"/>
  <c r="S2094" i="16"/>
  <c r="S2095" i="16"/>
  <c r="S2096" i="16"/>
  <c r="S2097" i="16"/>
  <c r="G2097" i="16"/>
  <c r="S2098" i="16"/>
  <c r="F2098" i="16"/>
  <c r="S2099" i="16"/>
  <c r="D2099" i="16"/>
  <c r="S2100" i="16"/>
  <c r="F2100" i="16"/>
  <c r="S2101" i="16"/>
  <c r="S2102" i="16"/>
  <c r="S2103" i="16"/>
  <c r="G2103" i="16"/>
  <c r="S2104" i="16"/>
  <c r="G2104" i="16"/>
  <c r="S2105" i="16"/>
  <c r="G2105" i="16"/>
  <c r="S2106" i="16"/>
  <c r="F2106" i="16"/>
  <c r="S2107" i="16"/>
  <c r="F2107" i="16"/>
  <c r="S2108" i="16"/>
  <c r="S2109" i="16"/>
  <c r="S2110" i="16"/>
  <c r="S2111" i="16"/>
  <c r="G2111" i="16" s="1"/>
  <c r="S2112" i="16"/>
  <c r="D2112" i="16" s="1"/>
  <c r="S2113" i="16"/>
  <c r="S2114" i="16"/>
  <c r="F2114" i="16" s="1"/>
  <c r="S2115" i="16"/>
  <c r="E2115" i="16"/>
  <c r="S2116" i="16"/>
  <c r="S2117" i="16"/>
  <c r="S2118" i="16"/>
  <c r="E2118" i="16" s="1"/>
  <c r="S2119" i="16"/>
  <c r="D2119" i="16" s="1"/>
  <c r="S2120" i="16"/>
  <c r="S2121" i="16"/>
  <c r="S2122" i="16"/>
  <c r="S2123" i="16"/>
  <c r="G2123" i="16"/>
  <c r="S2124" i="16"/>
  <c r="E2124" i="16"/>
  <c r="S2125" i="16"/>
  <c r="D2125" i="16"/>
  <c r="S2126" i="16"/>
  <c r="G2126" i="16"/>
  <c r="S2127" i="16"/>
  <c r="E2127" i="16"/>
  <c r="S2128" i="16"/>
  <c r="F2128" i="16"/>
  <c r="S2129" i="16"/>
  <c r="S2130" i="16"/>
  <c r="F2130" i="16" s="1"/>
  <c r="S2131" i="16"/>
  <c r="S2132" i="16"/>
  <c r="S2133" i="16"/>
  <c r="E2133" i="16" s="1"/>
  <c r="S2134" i="16"/>
  <c r="S2135" i="16"/>
  <c r="D2135" i="16"/>
  <c r="S2136" i="16"/>
  <c r="S2137" i="16"/>
  <c r="S2138" i="16"/>
  <c r="G2138" i="16"/>
  <c r="S2139" i="16"/>
  <c r="E2139" i="16"/>
  <c r="S2140" i="16"/>
  <c r="D2140" i="16"/>
  <c r="S2141" i="16"/>
  <c r="S2142" i="16"/>
  <c r="D2142" i="16" s="1"/>
  <c r="S2143" i="16"/>
  <c r="D2143" i="16" s="1"/>
  <c r="S2144" i="16"/>
  <c r="S2145" i="16"/>
  <c r="F2145" i="16" s="1"/>
  <c r="S2146" i="16"/>
  <c r="D2146" i="16"/>
  <c r="S2147" i="16"/>
  <c r="D2147" i="16"/>
  <c r="S2148" i="16"/>
  <c r="D2148" i="16"/>
  <c r="S2149" i="16"/>
  <c r="S2150" i="16"/>
  <c r="S2151" i="16"/>
  <c r="F2151" i="16" s="1"/>
  <c r="S2152" i="16"/>
  <c r="F2152" i="16" s="1"/>
  <c r="S2153" i="16"/>
  <c r="F2153" i="16"/>
  <c r="S2154" i="16"/>
  <c r="E2154" i="16"/>
  <c r="S2155" i="16"/>
  <c r="D2155" i="16"/>
  <c r="S2156" i="16"/>
  <c r="F2156" i="16"/>
  <c r="S2157" i="16"/>
  <c r="S2158" i="16"/>
  <c r="E2158" i="16" s="1"/>
  <c r="S2159" i="16"/>
  <c r="S2160" i="16"/>
  <c r="S2161" i="16"/>
  <c r="S2162" i="16"/>
  <c r="F2162" i="16" s="1"/>
  <c r="S2163" i="16"/>
  <c r="E2163" i="16" s="1"/>
  <c r="S2164" i="16"/>
  <c r="E2164" i="16"/>
  <c r="S2165" i="16"/>
  <c r="G2165" i="16"/>
  <c r="S2166" i="16"/>
  <c r="E2166" i="16"/>
  <c r="S2167" i="16"/>
  <c r="S2168" i="16"/>
  <c r="F2168" i="16" s="1"/>
  <c r="S2169" i="16"/>
  <c r="S2170" i="16"/>
  <c r="S2171" i="16"/>
  <c r="G2171" i="16"/>
  <c r="S2172" i="16"/>
  <c r="G2172" i="16"/>
  <c r="S2173" i="16"/>
  <c r="S2174" i="16"/>
  <c r="S2175" i="16"/>
  <c r="S2176" i="16"/>
  <c r="S2177" i="16"/>
  <c r="S2178" i="16"/>
  <c r="S2179" i="16"/>
  <c r="D2179" i="16"/>
  <c r="S2180" i="16"/>
  <c r="F2180" i="16"/>
  <c r="S2181" i="16"/>
  <c r="S2182" i="16"/>
  <c r="S2183" i="16"/>
  <c r="G2183" i="16"/>
  <c r="S2184" i="16"/>
  <c r="D2184" i="16"/>
  <c r="S2185" i="16"/>
  <c r="F2185" i="16"/>
  <c r="S2186" i="16"/>
  <c r="S2187" i="16"/>
  <c r="S2188" i="16"/>
  <c r="S2189" i="16"/>
  <c r="S2190" i="16"/>
  <c r="E2190" i="16" s="1"/>
  <c r="S2191" i="16"/>
  <c r="S2192" i="16"/>
  <c r="S2193" i="16"/>
  <c r="E2193" i="16" s="1"/>
  <c r="S2194" i="16"/>
  <c r="E2194" i="16"/>
  <c r="S2195" i="16"/>
  <c r="F2195" i="16"/>
  <c r="S2196" i="16"/>
  <c r="S2197" i="16"/>
  <c r="E2197" i="16" s="1"/>
  <c r="S2198" i="16"/>
  <c r="F2198" i="16" s="1"/>
  <c r="S2199" i="16"/>
  <c r="G2199" i="16" s="1"/>
  <c r="S2200" i="16"/>
  <c r="D2200" i="16"/>
  <c r="S2201" i="16"/>
  <c r="S2202" i="16"/>
  <c r="S2203" i="16"/>
  <c r="E2203" i="16" s="1"/>
  <c r="S2204" i="16"/>
  <c r="G2204" i="16"/>
  <c r="S2205" i="16"/>
  <c r="S2206" i="16"/>
  <c r="G2206" i="16" s="1"/>
  <c r="S2207" i="16"/>
  <c r="S2208" i="16"/>
  <c r="S2209" i="16"/>
  <c r="S2210" i="16"/>
  <c r="S2211" i="16"/>
  <c r="F2211" i="16" s="1"/>
  <c r="S2212" i="16"/>
  <c r="E2212" i="16" s="1"/>
  <c r="S2213" i="16"/>
  <c r="E2213" i="16" s="1"/>
  <c r="S2214" i="16"/>
  <c r="S2215" i="16"/>
  <c r="F2215" i="16" s="1"/>
  <c r="S2216" i="16"/>
  <c r="S2217" i="16"/>
  <c r="S2218" i="16"/>
  <c r="S2219" i="16"/>
  <c r="F2219" i="16" s="1"/>
  <c r="S2220" i="16"/>
  <c r="G2220" i="16" s="1"/>
  <c r="S2221" i="16"/>
  <c r="G2221" i="16"/>
  <c r="S2222" i="16"/>
  <c r="G2222" i="16"/>
  <c r="S2223" i="16"/>
  <c r="S2224" i="16"/>
  <c r="F2224" i="16" s="1"/>
  <c r="S2225" i="16"/>
  <c r="S2226" i="16"/>
  <c r="D2226" i="16" s="1"/>
  <c r="S2227" i="16"/>
  <c r="E2227" i="16" s="1"/>
  <c r="S2228" i="16"/>
  <c r="D2228" i="16" s="1"/>
  <c r="S2229" i="16"/>
  <c r="S2230" i="16"/>
  <c r="S2231" i="16"/>
  <c r="F2231" i="16" s="1"/>
  <c r="S2232" i="16"/>
  <c r="S2233" i="16"/>
  <c r="G2233" i="16" s="1"/>
  <c r="S2234" i="16"/>
  <c r="S2235" i="16"/>
  <c r="S2236" i="16"/>
  <c r="S2237" i="16"/>
  <c r="D2237" i="16" s="1"/>
  <c r="S2238" i="16"/>
  <c r="F2238" i="16" s="1"/>
  <c r="S2239" i="16"/>
  <c r="F2239" i="16" s="1"/>
  <c r="S2240" i="16"/>
  <c r="D2240" i="16" s="1"/>
  <c r="S2241" i="16"/>
  <c r="S2242" i="16"/>
  <c r="D2242" i="16"/>
  <c r="S2243" i="16"/>
  <c r="F2243" i="16"/>
  <c r="S2244" i="16"/>
  <c r="S2245" i="16"/>
  <c r="S2246" i="16"/>
  <c r="S2247" i="16"/>
  <c r="F2247" i="16" s="1"/>
  <c r="S2248" i="16"/>
  <c r="S2249" i="16"/>
  <c r="G2249" i="16"/>
  <c r="S2250" i="16"/>
  <c r="S2251" i="16"/>
  <c r="S2252" i="16"/>
  <c r="E2252" i="16" s="1"/>
  <c r="S2253" i="16"/>
  <c r="D2253" i="16" s="1"/>
  <c r="S2254" i="16"/>
  <c r="E2254" i="16" s="1"/>
  <c r="S2255" i="16"/>
  <c r="G2255" i="16" s="1"/>
  <c r="S2256" i="16"/>
  <c r="S2257" i="16"/>
  <c r="S2258" i="16"/>
  <c r="S2259" i="16"/>
  <c r="S2260" i="16"/>
  <c r="S2261" i="16"/>
  <c r="F2261" i="16" s="1"/>
  <c r="S2262" i="16"/>
  <c r="E2262" i="16" s="1"/>
  <c r="S2263" i="16"/>
  <c r="D2263" i="16" s="1"/>
  <c r="S2264" i="16"/>
  <c r="S2265" i="16"/>
  <c r="D2265" i="16"/>
  <c r="S2266" i="16"/>
  <c r="G2266" i="16"/>
  <c r="S2267" i="16"/>
  <c r="E2267" i="16"/>
  <c r="S2268" i="16"/>
  <c r="G2268" i="16"/>
  <c r="S2269" i="16"/>
  <c r="E2269" i="16"/>
  <c r="S2270" i="16"/>
  <c r="G2270" i="16"/>
  <c r="S2271" i="16"/>
  <c r="G2271" i="16"/>
  <c r="S2272" i="16"/>
  <c r="S2273" i="16"/>
  <c r="S2274" i="16"/>
  <c r="G2274" i="16" s="1"/>
  <c r="S2275" i="16"/>
  <c r="S2276" i="16"/>
  <c r="S2277" i="16"/>
  <c r="F2277" i="16" s="1"/>
  <c r="S2278" i="16"/>
  <c r="G2278" i="16"/>
  <c r="S2279" i="16"/>
  <c r="F2279" i="16"/>
  <c r="S2280" i="16"/>
  <c r="E2280" i="16"/>
  <c r="S2281" i="16"/>
  <c r="F2281" i="16"/>
  <c r="S2282" i="16"/>
  <c r="D2282" i="16"/>
  <c r="S2283" i="16"/>
  <c r="G2283" i="16"/>
  <c r="S2284" i="16"/>
  <c r="G2284" i="16"/>
  <c r="S2285" i="16"/>
  <c r="S2286" i="16"/>
  <c r="S2287" i="16"/>
  <c r="S2288" i="16"/>
  <c r="S2289" i="16"/>
  <c r="D2289" i="16"/>
  <c r="S2290" i="16"/>
  <c r="S2291" i="16"/>
  <c r="S2292" i="16"/>
  <c r="S2293" i="16"/>
  <c r="S2294" i="16"/>
  <c r="D2294" i="16" s="1"/>
  <c r="S2295" i="16"/>
  <c r="G2295" i="16"/>
  <c r="S2296" i="16"/>
  <c r="S2297" i="16"/>
  <c r="E2297" i="16" s="1"/>
  <c r="S2298" i="16"/>
  <c r="S2299" i="16"/>
  <c r="S2300" i="16"/>
  <c r="S2301" i="16"/>
  <c r="D2301" i="16"/>
  <c r="S2302" i="16"/>
  <c r="S2303" i="16"/>
  <c r="D2303" i="16" s="1"/>
  <c r="S2304" i="16"/>
  <c r="F2304" i="16" s="1"/>
  <c r="S2305" i="16"/>
  <c r="E2305" i="16" s="1"/>
  <c r="S2306" i="16"/>
  <c r="F2306" i="16" s="1"/>
  <c r="S2307" i="16"/>
  <c r="F2307" i="16" s="1"/>
  <c r="S2308" i="16"/>
  <c r="G2308" i="16" s="1"/>
  <c r="S2309" i="16"/>
  <c r="S2310" i="16"/>
  <c r="S2311" i="16"/>
  <c r="S2312" i="16"/>
  <c r="F2312" i="16"/>
  <c r="S2313" i="16"/>
  <c r="S2314" i="16"/>
  <c r="S2315" i="16"/>
  <c r="G2315" i="16" s="1"/>
  <c r="S2316" i="16"/>
  <c r="F2316" i="16"/>
  <c r="S2317" i="16"/>
  <c r="F2317" i="16"/>
  <c r="S2318" i="16"/>
  <c r="D2318" i="16"/>
  <c r="S2319" i="16"/>
  <c r="S2320" i="16"/>
  <c r="D2320" i="16" s="1"/>
  <c r="S2321" i="16"/>
  <c r="S2322" i="16"/>
  <c r="G2322" i="16" s="1"/>
  <c r="S2323" i="16"/>
  <c r="S2324" i="16"/>
  <c r="G2324" i="16"/>
  <c r="S2325" i="16"/>
  <c r="S2326" i="16"/>
  <c r="G2326" i="16" s="1"/>
  <c r="S2327" i="16"/>
  <c r="E2327" i="16" s="1"/>
  <c r="S2328" i="16"/>
  <c r="D2328" i="16"/>
  <c r="S2329" i="16"/>
  <c r="S2330" i="16"/>
  <c r="G2330" i="16" s="1"/>
  <c r="S2331" i="16"/>
  <c r="F2331" i="16"/>
  <c r="S2332" i="16"/>
  <c r="G2332" i="16"/>
  <c r="S2333" i="16"/>
  <c r="E2333" i="16"/>
  <c r="S2334" i="16"/>
  <c r="G2334" i="16"/>
  <c r="S2335" i="16"/>
  <c r="S2336" i="16"/>
  <c r="D2336" i="16" s="1"/>
  <c r="S2337" i="16"/>
  <c r="G2337" i="16"/>
  <c r="S2338" i="16"/>
  <c r="S2339" i="16"/>
  <c r="F2339" i="16" s="1"/>
  <c r="S2340" i="16"/>
  <c r="S2341" i="16"/>
  <c r="F2341" i="16" s="1"/>
  <c r="S2342" i="16"/>
  <c r="S2343" i="16"/>
  <c r="S2344" i="16"/>
  <c r="E2344" i="16" s="1"/>
  <c r="S2345" i="16"/>
  <c r="E2345" i="16" s="1"/>
  <c r="S2346" i="16"/>
  <c r="S2347" i="16"/>
  <c r="F2347" i="16"/>
  <c r="S2348" i="16"/>
  <c r="E2348" i="16"/>
  <c r="S2349" i="16"/>
  <c r="D2349" i="16"/>
  <c r="S2350" i="16"/>
  <c r="G2350" i="16"/>
  <c r="S2351" i="16"/>
  <c r="E2351" i="16"/>
  <c r="S2352" i="16"/>
  <c r="S2353" i="16"/>
  <c r="F2353" i="16" s="1"/>
  <c r="S2354" i="16"/>
  <c r="G2354" i="16" s="1"/>
  <c r="S2355" i="16"/>
  <c r="S2356" i="16"/>
  <c r="E2356" i="16" s="1"/>
  <c r="S2357" i="16"/>
  <c r="S2358" i="16"/>
  <c r="G2358" i="16" s="1"/>
  <c r="S2359" i="16"/>
  <c r="E2359" i="16" s="1"/>
  <c r="S2360" i="16"/>
  <c r="S2361" i="16"/>
  <c r="S2362" i="16"/>
  <c r="F2362" i="16"/>
  <c r="S2363" i="16"/>
  <c r="F2363" i="16"/>
  <c r="S2364" i="16"/>
  <c r="S2365" i="16"/>
  <c r="F2365" i="16" s="1"/>
  <c r="S2366" i="16"/>
  <c r="S2367" i="16"/>
  <c r="G2367" i="16" s="1"/>
  <c r="S2368" i="16"/>
  <c r="D2368" i="16" s="1"/>
  <c r="S2369" i="16"/>
  <c r="F2369" i="16" s="1"/>
  <c r="S2370" i="16"/>
  <c r="F2370" i="16" s="1"/>
  <c r="S2371" i="16"/>
  <c r="F2371" i="16" s="1"/>
  <c r="S2372" i="16"/>
  <c r="D2372" i="16" s="1"/>
  <c r="S2373" i="16"/>
  <c r="S2374" i="16"/>
  <c r="E2374" i="16"/>
  <c r="S2375" i="16"/>
  <c r="S2376" i="16"/>
  <c r="S2377" i="16"/>
  <c r="F2377" i="16"/>
  <c r="S2378" i="16"/>
  <c r="S2379" i="16"/>
  <c r="S2380" i="16"/>
  <c r="G2380" i="16"/>
  <c r="S2381" i="16"/>
  <c r="F2381" i="16"/>
  <c r="S2382" i="16"/>
  <c r="S2383" i="16"/>
  <c r="S2384" i="16"/>
  <c r="S2385" i="16"/>
  <c r="S2386" i="16"/>
  <c r="G2386" i="16"/>
  <c r="S2387" i="16"/>
  <c r="E2387" i="16"/>
  <c r="S2388" i="16"/>
  <c r="S2389" i="16"/>
  <c r="G2389" i="16" s="1"/>
  <c r="S2390" i="16"/>
  <c r="G2390" i="16"/>
  <c r="S2391" i="16"/>
  <c r="E2391" i="16"/>
  <c r="S2392" i="16"/>
  <c r="S2393" i="16"/>
  <c r="F2393" i="16" s="1"/>
  <c r="S2394" i="16"/>
  <c r="G2394" i="16" s="1"/>
  <c r="S2395" i="16"/>
  <c r="S2396" i="16"/>
  <c r="S2397" i="16"/>
  <c r="F2397" i="16" s="1"/>
  <c r="S2398" i="16"/>
  <c r="S2399" i="16"/>
  <c r="S2400" i="16"/>
  <c r="S2401" i="16"/>
  <c r="S2402" i="16"/>
  <c r="S2403" i="16"/>
  <c r="S2404" i="16"/>
  <c r="S2405" i="16"/>
  <c r="S2406" i="16"/>
  <c r="E2406" i="16" s="1"/>
  <c r="S2407" i="16"/>
  <c r="S2408" i="16"/>
  <c r="S2409" i="16"/>
  <c r="S2410" i="16"/>
  <c r="G2410" i="16" s="1"/>
  <c r="S2411" i="16"/>
  <c r="S2412" i="16"/>
  <c r="E2412" i="16" s="1"/>
  <c r="S2413" i="16"/>
  <c r="F2413" i="16" s="1"/>
  <c r="S2414" i="16"/>
  <c r="D2414" i="16" s="1"/>
  <c r="S2415" i="16"/>
  <c r="E2415" i="16"/>
  <c r="S2416" i="16"/>
  <c r="F2416" i="16"/>
  <c r="S2417" i="16"/>
  <c r="S2418" i="16"/>
  <c r="S2419" i="16"/>
  <c r="E2419" i="16" s="1"/>
  <c r="S2420" i="16"/>
  <c r="D2420" i="16" s="1"/>
  <c r="S2421" i="16"/>
  <c r="G2421" i="16" s="1"/>
  <c r="S2422" i="16"/>
  <c r="G2422" i="16"/>
  <c r="S2423" i="16"/>
  <c r="S2424" i="16"/>
  <c r="D2424" i="16" s="1"/>
  <c r="S2425" i="16"/>
  <c r="F2425" i="16"/>
  <c r="S2426" i="16"/>
  <c r="E2426" i="16"/>
  <c r="S2427" i="16"/>
  <c r="S2428" i="16"/>
  <c r="S2429" i="16"/>
  <c r="G2429" i="16" s="1"/>
  <c r="S2430" i="16"/>
  <c r="E2430" i="16"/>
  <c r="S2431" i="16"/>
  <c r="S2432" i="16"/>
  <c r="S2433" i="16"/>
  <c r="S2434" i="16"/>
  <c r="G2434" i="16" s="1"/>
  <c r="S2435" i="16"/>
  <c r="S2436" i="16"/>
  <c r="G2436" i="16" s="1"/>
  <c r="S2437" i="16"/>
  <c r="D2437" i="16" s="1"/>
  <c r="S2438" i="16"/>
  <c r="S2439" i="16"/>
  <c r="D2439" i="16" s="1"/>
  <c r="S2440" i="16"/>
  <c r="D2440" i="16"/>
  <c r="S2441" i="16"/>
  <c r="E2441" i="16"/>
  <c r="S2442" i="16"/>
  <c r="D2442" i="16"/>
  <c r="S2443" i="16"/>
  <c r="D2443" i="16"/>
  <c r="S2444" i="16"/>
  <c r="E2444" i="16"/>
  <c r="S2445" i="16"/>
  <c r="D2445" i="16"/>
  <c r="S2446" i="16"/>
  <c r="G2446" i="16"/>
  <c r="S2447" i="16"/>
  <c r="G2447" i="16"/>
  <c r="S2448" i="16"/>
  <c r="S2449" i="16"/>
  <c r="S2450" i="16"/>
  <c r="F2450" i="16" s="1"/>
  <c r="S2451" i="16"/>
  <c r="D2451" i="16"/>
  <c r="S2452" i="16"/>
  <c r="F2452" i="16"/>
  <c r="S2453" i="16"/>
  <c r="S2454" i="16"/>
  <c r="F2454" i="16" s="1"/>
  <c r="S2455" i="16"/>
  <c r="G2455" i="16"/>
  <c r="S2456" i="16"/>
  <c r="S2457" i="16"/>
  <c r="S2458" i="16"/>
  <c r="F2458" i="16"/>
  <c r="S2459" i="16"/>
  <c r="E2459" i="16"/>
  <c r="S2460" i="16"/>
  <c r="S2461" i="16"/>
  <c r="E2461" i="16" s="1"/>
  <c r="S2462" i="16"/>
  <c r="G2462" i="16"/>
  <c r="S2463" i="16"/>
  <c r="S2464" i="16"/>
  <c r="S2465" i="16"/>
  <c r="S2466" i="16"/>
  <c r="F2466" i="16" s="1"/>
  <c r="S2467" i="16"/>
  <c r="S2468" i="16"/>
  <c r="E2468" i="16" s="1"/>
  <c r="S2469" i="16"/>
  <c r="S2470" i="16"/>
  <c r="S2471" i="16"/>
  <c r="S2472" i="16"/>
  <c r="S2473" i="16"/>
  <c r="F2473" i="16" s="1"/>
  <c r="S2474" i="16"/>
  <c r="F2474" i="16" s="1"/>
  <c r="S2475" i="16"/>
  <c r="E2475" i="16" s="1"/>
  <c r="S2476" i="16"/>
  <c r="S2477" i="16"/>
  <c r="E2477" i="16"/>
  <c r="S2478" i="16"/>
  <c r="S2479" i="16"/>
  <c r="S2480" i="16"/>
  <c r="G2480" i="16"/>
  <c r="S2481" i="16"/>
  <c r="F2481" i="16"/>
  <c r="S2482" i="16"/>
  <c r="F2482" i="16"/>
  <c r="S2483" i="16"/>
  <c r="S2484" i="16"/>
  <c r="F2484" i="16" s="1"/>
  <c r="S2485" i="16"/>
  <c r="F2485" i="16"/>
  <c r="S2486" i="16"/>
  <c r="E2486" i="16"/>
  <c r="S2487" i="16"/>
  <c r="G2487" i="16"/>
  <c r="S2488" i="16"/>
  <c r="S2489" i="16"/>
  <c r="S2490" i="16"/>
  <c r="G2490" i="16"/>
  <c r="S2491" i="16"/>
  <c r="F2491" i="16"/>
  <c r="S2492" i="16"/>
  <c r="S2493" i="16"/>
  <c r="G2493" i="16" s="1"/>
  <c r="S2494" i="16"/>
  <c r="E2494" i="16"/>
  <c r="S2495" i="16"/>
  <c r="F2495" i="16"/>
  <c r="S2496" i="16"/>
  <c r="E2496" i="16"/>
  <c r="S2497" i="16"/>
  <c r="F2497" i="16"/>
  <c r="S2498" i="16"/>
  <c r="D2498" i="16"/>
  <c r="S2499" i="16"/>
  <c r="S2500" i="16"/>
  <c r="S2501" i="16"/>
  <c r="S2502" i="16"/>
  <c r="G2502" i="16" s="1"/>
  <c r="S2503" i="16"/>
  <c r="S2504" i="16"/>
  <c r="F2504" i="16" s="1"/>
  <c r="B20" i="10"/>
  <c r="G20" i="10" s="1"/>
  <c r="H20" i="10" s="1"/>
  <c r="B16" i="10"/>
  <c r="B21" i="10"/>
  <c r="F26" i="10" s="1"/>
  <c r="B17" i="10"/>
  <c r="B22" i="10"/>
  <c r="G22" i="10" s="1"/>
  <c r="H22" i="10" s="1"/>
  <c r="B18" i="10"/>
  <c r="B23" i="10"/>
  <c r="G23" i="10"/>
  <c r="H23" i="10" s="1"/>
  <c r="B5" i="10"/>
  <c r="G5" i="10"/>
  <c r="H5" i="10" s="1"/>
  <c r="B9" i="10"/>
  <c r="G9" i="10"/>
  <c r="H9" i="10" s="1"/>
  <c r="B8" i="10"/>
  <c r="G8" i="10" s="1"/>
  <c r="H8" i="10" s="1"/>
  <c r="B7" i="10"/>
  <c r="G7" i="10" s="1"/>
  <c r="H7" i="10" s="1"/>
  <c r="B13" i="10"/>
  <c r="G13" i="10"/>
  <c r="H13" i="10" s="1"/>
  <c r="B4" i="10"/>
  <c r="G4" i="10"/>
  <c r="H4" i="10" s="1"/>
  <c r="P39" i="4"/>
  <c r="P40" i="4"/>
  <c r="B40" i="4" s="1"/>
  <c r="B64" i="4" s="1"/>
  <c r="A47" i="10" s="1"/>
  <c r="P41" i="4"/>
  <c r="P38" i="4"/>
  <c r="B38" i="4" s="1"/>
  <c r="D11" i="4"/>
  <c r="B12" i="10"/>
  <c r="G12" i="10" s="1"/>
  <c r="H12" i="10" s="1"/>
  <c r="G62" i="10"/>
  <c r="G61" i="10"/>
  <c r="B61" i="10"/>
  <c r="B31" i="10"/>
  <c r="G31" i="10" s="1"/>
  <c r="B32" i="10"/>
  <c r="G32" i="10" s="1"/>
  <c r="B33" i="10"/>
  <c r="G33" i="10" s="1"/>
  <c r="B30" i="10"/>
  <c r="G30" i="10" s="1"/>
  <c r="B11" i="10"/>
  <c r="G11" i="10" s="1"/>
  <c r="H11" i="10" s="1"/>
  <c r="B10" i="10"/>
  <c r="G10" i="10" s="1"/>
  <c r="H10" i="10" s="1"/>
  <c r="A218" i="13"/>
  <c r="P3" i="4"/>
  <c r="A6" i="13"/>
  <c r="A217" i="13"/>
  <c r="A2" i="13"/>
  <c r="A3" i="13"/>
  <c r="A5" i="13"/>
  <c r="A175" i="13"/>
  <c r="A177" i="13"/>
  <c r="A181" i="13"/>
  <c r="A180" i="13"/>
  <c r="A179" i="13"/>
  <c r="A178" i="13"/>
  <c r="A4" i="13"/>
  <c r="A144" i="13"/>
  <c r="A143" i="13"/>
  <c r="A142" i="13"/>
  <c r="A5" i="4"/>
  <c r="A141" i="13"/>
  <c r="A182" i="13"/>
  <c r="A183" i="13"/>
  <c r="A184" i="13"/>
  <c r="A185" i="13"/>
  <c r="A215" i="13"/>
  <c r="A220" i="13"/>
  <c r="A231" i="13"/>
  <c r="A157" i="13"/>
  <c r="A155" i="13"/>
  <c r="A151" i="13"/>
  <c r="A152" i="13"/>
  <c r="A153" i="13"/>
  <c r="A154" i="13"/>
  <c r="A146" i="13"/>
  <c r="B60" i="10"/>
  <c r="G60" i="10"/>
  <c r="B59" i="10"/>
  <c r="G59" i="10"/>
  <c r="B58" i="10"/>
  <c r="G58" i="10"/>
  <c r="B57" i="10"/>
  <c r="G57" i="10"/>
  <c r="B56" i="10"/>
  <c r="G56" i="10"/>
  <c r="B55" i="10"/>
  <c r="G55" i="10" s="1"/>
  <c r="B54" i="10"/>
  <c r="G54" i="10" s="1"/>
  <c r="B53" i="10"/>
  <c r="G53" i="10"/>
  <c r="B50" i="10"/>
  <c r="G50" i="10"/>
  <c r="B48" i="10"/>
  <c r="G48" i="10"/>
  <c r="B47" i="10"/>
  <c r="G47" i="10" s="1"/>
  <c r="B46" i="10"/>
  <c r="G46" i="10" s="1"/>
  <c r="B45" i="10"/>
  <c r="G45" i="10"/>
  <c r="B43" i="10"/>
  <c r="G43" i="10" s="1"/>
  <c r="B42" i="10"/>
  <c r="G42" i="10" s="1"/>
  <c r="B41" i="10"/>
  <c r="G41" i="10" s="1"/>
  <c r="B40" i="10"/>
  <c r="G40" i="10"/>
  <c r="B38" i="10"/>
  <c r="G38" i="10"/>
  <c r="B37" i="10"/>
  <c r="G37" i="10"/>
  <c r="B36" i="10"/>
  <c r="G36" i="10" s="1"/>
  <c r="B35" i="10"/>
  <c r="G35" i="10" s="1"/>
  <c r="B28" i="10"/>
  <c r="G28" i="10" s="1"/>
  <c r="B27" i="10"/>
  <c r="G27" i="10" s="1"/>
  <c r="B26" i="10"/>
  <c r="G26" i="10" s="1"/>
  <c r="B25" i="10"/>
  <c r="G25" i="10" s="1"/>
  <c r="H14" i="10"/>
  <c r="A230" i="13"/>
  <c r="A229" i="13"/>
  <c r="A228" i="13"/>
  <c r="A227" i="13"/>
  <c r="A226" i="13"/>
  <c r="A225" i="13"/>
  <c r="A224" i="13"/>
  <c r="A223" i="13"/>
  <c r="A222" i="13"/>
  <c r="A221" i="13"/>
  <c r="A219" i="13"/>
  <c r="A216" i="13"/>
  <c r="A214" i="13"/>
  <c r="A213" i="13"/>
  <c r="A212" i="13"/>
  <c r="A211" i="13"/>
  <c r="A210" i="13"/>
  <c r="A209" i="13"/>
  <c r="A208" i="13"/>
  <c r="A207" i="13"/>
  <c r="A206" i="13"/>
  <c r="A205" i="13"/>
  <c r="A204" i="13"/>
  <c r="A203" i="13"/>
  <c r="A202" i="13"/>
  <c r="A201" i="13"/>
  <c r="A200" i="13"/>
  <c r="A199" i="13"/>
  <c r="A197" i="13"/>
  <c r="A196" i="13"/>
  <c r="A186" i="13"/>
  <c r="A176" i="13"/>
  <c r="A174" i="13"/>
  <c r="A173" i="13"/>
  <c r="A172" i="13"/>
  <c r="A171" i="13"/>
  <c r="A170" i="13"/>
  <c r="A169" i="13"/>
  <c r="A168" i="13"/>
  <c r="A167" i="13"/>
  <c r="A166" i="13"/>
  <c r="A165" i="13"/>
  <c r="A164" i="13"/>
  <c r="A163" i="13"/>
  <c r="A162" i="13"/>
  <c r="A161" i="13"/>
  <c r="A160" i="13"/>
  <c r="A159" i="13"/>
  <c r="A158" i="13"/>
  <c r="A156" i="13"/>
  <c r="A150" i="13"/>
  <c r="A149" i="13"/>
  <c r="A148" i="13"/>
  <c r="A147" i="13"/>
  <c r="A145" i="13"/>
  <c r="A140" i="13"/>
  <c r="A139" i="13"/>
  <c r="A138" i="13"/>
  <c r="A137" i="13"/>
  <c r="A136" i="13"/>
  <c r="A135" i="13"/>
  <c r="A134" i="13"/>
  <c r="A133" i="13"/>
  <c r="A132" i="13"/>
  <c r="A130" i="13"/>
  <c r="A129" i="13"/>
  <c r="A128" i="13"/>
  <c r="A127" i="13"/>
  <c r="A126" i="13"/>
  <c r="A119" i="13"/>
  <c r="A118" i="13"/>
  <c r="A117" i="13"/>
  <c r="A116" i="13"/>
  <c r="A115" i="13"/>
  <c r="A114" i="13"/>
  <c r="A113" i="13"/>
  <c r="A111" i="13"/>
  <c r="A108" i="13"/>
  <c r="A107" i="13"/>
  <c r="A106" i="13"/>
  <c r="A104" i="13"/>
  <c r="A103" i="13"/>
  <c r="A102" i="13"/>
  <c r="A101" i="13"/>
  <c r="A99" i="13"/>
  <c r="A98" i="13"/>
  <c r="A97" i="13"/>
  <c r="A96" i="13"/>
  <c r="A95" i="13"/>
  <c r="A88" i="13"/>
  <c r="A87" i="13"/>
  <c r="A86" i="13"/>
  <c r="A85" i="13"/>
  <c r="A84" i="13"/>
  <c r="A83" i="13"/>
  <c r="A82" i="13"/>
  <c r="A80" i="13"/>
  <c r="A77" i="13"/>
  <c r="A76" i="13"/>
  <c r="A75" i="13"/>
  <c r="A73" i="13"/>
  <c r="A72" i="13"/>
  <c r="A71" i="13"/>
  <c r="A70" i="13"/>
  <c r="A69" i="13"/>
  <c r="A68" i="13"/>
  <c r="A67" i="13"/>
  <c r="A66" i="13"/>
  <c r="A64" i="13"/>
  <c r="A62" i="13"/>
  <c r="A61" i="13"/>
  <c r="A60" i="13"/>
  <c r="A59" i="13"/>
  <c r="A58" i="13"/>
  <c r="A57" i="13"/>
  <c r="A56" i="13"/>
  <c r="A55" i="13"/>
  <c r="A52" i="13"/>
  <c r="A51" i="13"/>
  <c r="A50" i="13"/>
  <c r="A49" i="13"/>
  <c r="A48" i="13"/>
  <c r="A47" i="13"/>
  <c r="A46" i="13"/>
  <c r="A45" i="13"/>
  <c r="A44" i="13"/>
  <c r="A43" i="13"/>
  <c r="A42" i="13"/>
  <c r="A41" i="13"/>
  <c r="A40" i="13"/>
  <c r="A39" i="13"/>
  <c r="A38" i="13"/>
  <c r="A37" i="13"/>
  <c r="A36" i="13"/>
  <c r="A35" i="13"/>
  <c r="A34" i="13"/>
  <c r="A33" i="13"/>
  <c r="A31" i="13"/>
  <c r="A30" i="13"/>
  <c r="A29" i="13"/>
  <c r="A27" i="13"/>
  <c r="A26" i="13"/>
  <c r="A25" i="13"/>
  <c r="A24" i="13"/>
  <c r="A23" i="13"/>
  <c r="A22" i="13"/>
  <c r="A21" i="13"/>
  <c r="A20" i="13"/>
  <c r="A13" i="13"/>
  <c r="A12" i="13"/>
  <c r="A10" i="13"/>
  <c r="A9" i="13"/>
  <c r="A8" i="13"/>
  <c r="A7" i="13"/>
  <c r="S6" i="16"/>
  <c r="F6" i="16" s="1"/>
  <c r="G17" i="10"/>
  <c r="H17" i="10" s="1"/>
  <c r="D17" i="10" s="1"/>
  <c r="E1898" i="16"/>
  <c r="G1675" i="16"/>
  <c r="F971" i="16"/>
  <c r="E955" i="16"/>
  <c r="G939" i="16"/>
  <c r="E1690" i="16"/>
  <c r="G1866" i="16"/>
  <c r="E1874" i="16"/>
  <c r="G1874" i="16"/>
  <c r="F1834" i="16"/>
  <c r="E1746" i="16"/>
  <c r="G2130" i="16"/>
  <c r="D108" i="16"/>
  <c r="G955" i="16"/>
  <c r="D955" i="16"/>
  <c r="F835" i="16"/>
  <c r="D835" i="16"/>
  <c r="G1371" i="16"/>
  <c r="F811" i="16"/>
  <c r="E75" i="16"/>
  <c r="F1522" i="16"/>
  <c r="D75" i="16"/>
  <c r="G469" i="16"/>
  <c r="G27" i="16"/>
  <c r="G1634" i="16"/>
  <c r="D2114" i="16"/>
  <c r="G115" i="16"/>
  <c r="F115" i="16"/>
  <c r="G723" i="16"/>
  <c r="D100" i="16"/>
  <c r="F28" i="16"/>
  <c r="D1403" i="16"/>
  <c r="G947" i="16"/>
  <c r="D947" i="16"/>
  <c r="G836" i="16"/>
  <c r="D267" i="16"/>
  <c r="G131" i="16"/>
  <c r="F131" i="16"/>
  <c r="E131" i="16"/>
  <c r="D28" i="16"/>
  <c r="E900" i="16"/>
  <c r="E916" i="16"/>
  <c r="D131" i="16"/>
  <c r="G1578" i="16"/>
  <c r="F819" i="16"/>
  <c r="F123" i="16"/>
  <c r="E123" i="16"/>
  <c r="G123" i="16"/>
  <c r="F1682" i="16"/>
  <c r="E1786" i="16"/>
  <c r="F2050" i="16"/>
  <c r="D123" i="16"/>
  <c r="F747" i="16"/>
  <c r="E747" i="16"/>
  <c r="G1858" i="16"/>
  <c r="D907" i="16"/>
  <c r="G116" i="16"/>
  <c r="D2266" i="16"/>
  <c r="E2266" i="16"/>
  <c r="F1946" i="16"/>
  <c r="G1411" i="16"/>
  <c r="D1363" i="16"/>
  <c r="F931" i="16"/>
  <c r="E931" i="16"/>
  <c r="F107" i="16"/>
  <c r="G107" i="16"/>
  <c r="G1970" i="16"/>
  <c r="D2034" i="16"/>
  <c r="G2034" i="16"/>
  <c r="F2034" i="16"/>
  <c r="G2122" i="16"/>
  <c r="E1730" i="16"/>
  <c r="G1730" i="16"/>
  <c r="F1675" i="16"/>
  <c r="D931" i="16"/>
  <c r="G2362" i="16"/>
  <c r="G2082" i="16"/>
  <c r="D1731" i="16"/>
  <c r="E2226" i="16"/>
  <c r="E2034" i="16"/>
  <c r="G2162" i="16"/>
  <c r="D1172" i="16"/>
  <c r="D1699" i="16"/>
  <c r="E1699" i="16"/>
  <c r="F995" i="16"/>
  <c r="D147" i="16"/>
  <c r="G83" i="16"/>
  <c r="E1634" i="16"/>
  <c r="D2314" i="16"/>
  <c r="E2314" i="16"/>
  <c r="D1635" i="16"/>
  <c r="G219" i="16"/>
  <c r="D2074" i="16"/>
  <c r="E2010" i="16"/>
  <c r="G227" i="16"/>
  <c r="E620" i="16"/>
  <c r="D1634" i="16"/>
  <c r="D203" i="16"/>
  <c r="E923" i="16"/>
  <c r="F923" i="16"/>
  <c r="G1131" i="16"/>
  <c r="G2098" i="16"/>
  <c r="F1491" i="16"/>
  <c r="D1202" i="16"/>
  <c r="G16" i="10"/>
  <c r="H16" i="10" s="1"/>
  <c r="G1331" i="16"/>
  <c r="D195" i="16"/>
  <c r="F195" i="16"/>
  <c r="G139" i="16"/>
  <c r="D139" i="16"/>
  <c r="D1874" i="16"/>
  <c r="G1283" i="16"/>
  <c r="D1283" i="16"/>
  <c r="F1283" i="16"/>
  <c r="E1267" i="16"/>
  <c r="D1267" i="16"/>
  <c r="D1243" i="16"/>
  <c r="F1243" i="16"/>
  <c r="E1866" i="16"/>
  <c r="G1739" i="16"/>
  <c r="E1939" i="16"/>
  <c r="E1178" i="16"/>
  <c r="D843" i="16"/>
  <c r="F2154" i="16"/>
  <c r="D2154" i="16"/>
  <c r="G1100" i="16"/>
  <c r="F1100" i="16"/>
  <c r="A6" i="2"/>
  <c r="E1236" i="16"/>
  <c r="N4" i="16"/>
  <c r="A4" i="2"/>
  <c r="I68" i="4"/>
  <c r="A1" i="2"/>
  <c r="B32" i="3"/>
  <c r="C17" i="10"/>
  <c r="D2106" i="16"/>
  <c r="D1" i="10"/>
  <c r="G2202" i="16"/>
  <c r="G1107" i="16"/>
  <c r="F1107" i="16"/>
  <c r="D1107" i="16"/>
  <c r="E1107" i="16"/>
  <c r="G4" i="16"/>
  <c r="B25" i="3"/>
  <c r="B31" i="3"/>
  <c r="C2" i="12"/>
  <c r="A39" i="2"/>
  <c r="B37" i="4"/>
  <c r="A24" i="10" s="1"/>
  <c r="G1626" i="16"/>
  <c r="F1603" i="16"/>
  <c r="E1563" i="16"/>
  <c r="D1467" i="16"/>
  <c r="G1467" i="16"/>
  <c r="A3" i="10"/>
  <c r="A8" i="2"/>
  <c r="A14" i="2"/>
  <c r="B5" i="11"/>
  <c r="B13" i="4"/>
  <c r="E2218" i="16"/>
  <c r="B20" i="4"/>
  <c r="A11" i="10" s="1"/>
  <c r="D1411" i="16"/>
  <c r="E1482" i="16"/>
  <c r="F1482" i="16"/>
  <c r="B6" i="4"/>
  <c r="B10" i="3"/>
  <c r="C11" i="3"/>
  <c r="L4" i="16"/>
  <c r="B23" i="3"/>
  <c r="G25" i="4"/>
  <c r="G55" i="4" s="1"/>
  <c r="B31" i="4"/>
  <c r="A19" i="10" s="1"/>
  <c r="B28" i="4"/>
  <c r="B34" i="4" s="1"/>
  <c r="A22" i="10" s="1"/>
  <c r="A75" i="2"/>
  <c r="C25" i="3"/>
  <c r="A9" i="2"/>
  <c r="B39" i="1"/>
  <c r="A27" i="2"/>
  <c r="B2" i="12"/>
  <c r="A49" i="2"/>
  <c r="A45" i="2"/>
  <c r="A12" i="2"/>
  <c r="A77" i="2"/>
  <c r="E2106" i="16"/>
  <c r="D348" i="16"/>
  <c r="A42" i="2"/>
  <c r="G1850" i="16"/>
  <c r="D1802" i="16"/>
  <c r="G1722" i="16"/>
  <c r="D1698" i="16"/>
  <c r="F1698" i="16"/>
  <c r="G1698" i="16"/>
  <c r="O4" i="16"/>
  <c r="A17" i="2"/>
  <c r="C29" i="3"/>
  <c r="B8" i="4"/>
  <c r="A4" i="10" s="1"/>
  <c r="B27" i="3"/>
  <c r="G2210" i="16"/>
  <c r="P4" i="16"/>
  <c r="K4" i="16"/>
  <c r="D25" i="4"/>
  <c r="D68" i="4" s="1"/>
  <c r="B16" i="3"/>
  <c r="A2" i="12"/>
  <c r="D1882" i="16"/>
  <c r="G1826" i="16"/>
  <c r="D1826" i="16"/>
  <c r="B4" i="4"/>
  <c r="B14" i="3"/>
  <c r="B15" i="4"/>
  <c r="A7" i="10" s="1"/>
  <c r="A44" i="2"/>
  <c r="H68" i="4"/>
  <c r="E580" i="16"/>
  <c r="E2098" i="16"/>
  <c r="D2098" i="16"/>
  <c r="D2194" i="16"/>
  <c r="G1211" i="16"/>
  <c r="E1211" i="16"/>
  <c r="D1211" i="16"/>
  <c r="F6" i="10"/>
  <c r="H6" i="10" s="1"/>
  <c r="D6" i="10" s="1"/>
  <c r="F61" i="10"/>
  <c r="G51" i="10"/>
  <c r="G1165" i="16"/>
  <c r="D21" i="16"/>
  <c r="F1349" i="16"/>
  <c r="F36" i="16"/>
  <c r="G28" i="16"/>
  <c r="F92" i="16"/>
  <c r="D294" i="16"/>
  <c r="D92" i="16"/>
  <c r="E1356" i="16"/>
  <c r="D36" i="16"/>
  <c r="F116" i="16"/>
  <c r="F1111" i="16"/>
  <c r="F748" i="16"/>
  <c r="G100" i="16"/>
  <c r="G92" i="16"/>
  <c r="E36" i="16"/>
  <c r="F100" i="16"/>
  <c r="D116" i="16"/>
  <c r="D588" i="16"/>
  <c r="G1382" i="16"/>
  <c r="B62" i="10"/>
  <c r="E2282" i="16"/>
  <c r="G1946" i="16"/>
  <c r="D2050" i="16"/>
  <c r="D1626" i="16"/>
  <c r="G2154" i="16"/>
  <c r="E1650" i="16"/>
  <c r="D1778" i="16"/>
  <c r="F2194" i="16"/>
  <c r="E1893" i="16"/>
  <c r="E1722" i="16"/>
  <c r="D1482" i="16"/>
  <c r="E1467" i="16"/>
  <c r="G2125" i="16"/>
  <c r="G1922" i="16"/>
  <c r="F1267" i="16"/>
  <c r="F1358" i="16"/>
  <c r="D923" i="16"/>
  <c r="E1131" i="16"/>
  <c r="F1962" i="16"/>
  <c r="D83" i="16"/>
  <c r="D851" i="16"/>
  <c r="E107" i="16"/>
  <c r="D1946" i="16"/>
  <c r="E1195" i="16"/>
  <c r="F1626" i="16"/>
  <c r="G2050" i="16"/>
  <c r="E811" i="16"/>
  <c r="E947" i="16"/>
  <c r="F2242" i="16"/>
  <c r="F1490" i="16"/>
  <c r="F75" i="16"/>
  <c r="G1770" i="16"/>
  <c r="G2194" i="16"/>
  <c r="D1722" i="16"/>
  <c r="F1842" i="16"/>
  <c r="G2106" i="16"/>
  <c r="E195" i="16"/>
  <c r="D1131" i="16"/>
  <c r="D1339" i="16"/>
  <c r="F83" i="16"/>
  <c r="E43" i="16"/>
  <c r="F1730" i="16"/>
  <c r="D1970" i="16"/>
  <c r="D747" i="16"/>
  <c r="E819" i="16"/>
  <c r="G819" i="16"/>
  <c r="D803" i="16"/>
  <c r="G1403" i="16"/>
  <c r="G211" i="16"/>
  <c r="F1746" i="16"/>
  <c r="F1850" i="16"/>
  <c r="D1850" i="16"/>
  <c r="F1866" i="16"/>
  <c r="E139" i="16"/>
  <c r="F1890" i="16"/>
  <c r="F147" i="16"/>
  <c r="D2082" i="16"/>
  <c r="F1970" i="16"/>
  <c r="G811" i="16"/>
  <c r="D115" i="16"/>
  <c r="F723" i="16"/>
  <c r="E835" i="16"/>
  <c r="F559" i="16"/>
  <c r="F702" i="16"/>
  <c r="F1167" i="16"/>
  <c r="E702" i="16"/>
  <c r="F574" i="16"/>
  <c r="F639" i="16"/>
  <c r="F797" i="16"/>
  <c r="E767" i="16"/>
  <c r="D1486" i="16"/>
  <c r="G2494" i="16"/>
  <c r="F901" i="16"/>
  <c r="F2070" i="16"/>
  <c r="D1542" i="16"/>
  <c r="D1798" i="16"/>
  <c r="F1117" i="16"/>
  <c r="E383" i="16"/>
  <c r="G21" i="16"/>
  <c r="F1734" i="16"/>
  <c r="D311" i="16"/>
  <c r="E317" i="16"/>
  <c r="F1202" i="16"/>
  <c r="G434" i="16"/>
  <c r="G1202" i="16"/>
  <c r="D1290" i="16"/>
  <c r="F1793" i="16"/>
  <c r="D551" i="16"/>
  <c r="E1290" i="16"/>
  <c r="G330" i="16"/>
  <c r="E818" i="16"/>
  <c r="G1925" i="16"/>
  <c r="E1314" i="16"/>
  <c r="D186" i="16"/>
  <c r="E810" i="16"/>
  <c r="D1024" i="16"/>
  <c r="D274" i="16"/>
  <c r="E1138" i="16"/>
  <c r="F1178" i="16"/>
  <c r="E186" i="16"/>
  <c r="E786" i="16"/>
  <c r="G1138" i="16"/>
  <c r="E2265" i="16"/>
  <c r="E210" i="16"/>
  <c r="E618" i="16"/>
  <c r="G1146" i="16"/>
  <c r="F1138" i="16"/>
  <c r="E762" i="16"/>
  <c r="G631" i="16"/>
  <c r="F186" i="16"/>
  <c r="E1250" i="16"/>
  <c r="D671" i="16"/>
  <c r="E551" i="16"/>
  <c r="F818" i="16"/>
  <c r="G1494" i="16"/>
  <c r="F1266" i="16"/>
  <c r="G1415" i="16"/>
  <c r="D1178" i="16"/>
  <c r="G218" i="16"/>
  <c r="G610" i="16"/>
  <c r="G1226" i="16"/>
  <c r="D618" i="16"/>
  <c r="F1290" i="16"/>
  <c r="D15" i="16"/>
  <c r="F2334" i="16"/>
  <c r="E350" i="16"/>
  <c r="F361" i="16"/>
  <c r="D665" i="16"/>
  <c r="F1701" i="16"/>
  <c r="D702" i="16"/>
  <c r="E1589" i="16"/>
  <c r="D1525" i="16"/>
  <c r="F1200" i="16"/>
  <c r="G2397" i="16"/>
  <c r="D885" i="16"/>
  <c r="F21" i="16"/>
  <c r="G1837" i="16"/>
  <c r="E814" i="16"/>
  <c r="G377" i="16"/>
  <c r="G510" i="16"/>
  <c r="E381" i="16"/>
  <c r="E561" i="16"/>
  <c r="F1057" i="16"/>
  <c r="D977" i="16"/>
  <c r="G449" i="16"/>
  <c r="G1501" i="16"/>
  <c r="G833" i="16"/>
  <c r="G1512" i="16"/>
  <c r="F1369" i="16"/>
  <c r="D222" i="16"/>
  <c r="F1597" i="16"/>
  <c r="G360" i="16"/>
  <c r="E1065" i="16"/>
  <c r="D2168" i="16"/>
  <c r="D1245" i="16"/>
  <c r="D1398" i="16"/>
  <c r="G577" i="16"/>
  <c r="G1893" i="16"/>
  <c r="G1597" i="16"/>
  <c r="G566" i="16"/>
  <c r="G1454" i="16"/>
  <c r="F1454" i="16"/>
  <c r="D1707" i="16"/>
  <c r="D814" i="16"/>
  <c r="G502" i="16"/>
  <c r="F933" i="16"/>
  <c r="E1001" i="16"/>
  <c r="G1134" i="16"/>
  <c r="F1888" i="16"/>
  <c r="F1581" i="16"/>
  <c r="E1501" i="16"/>
  <c r="D1454" i="16"/>
  <c r="E1398" i="16"/>
  <c r="F814" i="16"/>
  <c r="E2301" i="16"/>
  <c r="G1126" i="16"/>
  <c r="D553" i="16"/>
  <c r="D1369" i="16"/>
  <c r="D1512" i="16"/>
  <c r="D233" i="16"/>
  <c r="G1049" i="16"/>
  <c r="F1512" i="16"/>
  <c r="D1536" i="16"/>
  <c r="E1177" i="16"/>
  <c r="F609" i="16"/>
  <c r="G776" i="16"/>
  <c r="F513" i="16"/>
  <c r="D881" i="16"/>
  <c r="F961" i="16"/>
  <c r="F1779" i="16"/>
  <c r="D559" i="16"/>
  <c r="F1695" i="16"/>
  <c r="D1603" i="16"/>
  <c r="G1591" i="16"/>
  <c r="G1536" i="16"/>
  <c r="D537" i="16"/>
  <c r="F2496" i="16"/>
  <c r="D609" i="16"/>
  <c r="F591" i="16"/>
  <c r="D513" i="16"/>
  <c r="F695" i="16"/>
  <c r="G948" i="16"/>
  <c r="E449" i="16"/>
  <c r="E1112" i="16"/>
  <c r="D1409" i="16"/>
  <c r="D149" i="16"/>
  <c r="D1651" i="16"/>
  <c r="F577" i="16"/>
  <c r="E385" i="16"/>
  <c r="D1112" i="16"/>
  <c r="G1603" i="16"/>
  <c r="G2430" i="16"/>
  <c r="D2374" i="16"/>
  <c r="E85" i="16"/>
  <c r="F537" i="16"/>
  <c r="F1502" i="16"/>
  <c r="E101" i="16"/>
  <c r="D1640" i="16"/>
  <c r="E609" i="16"/>
  <c r="F264" i="16"/>
  <c r="E400" i="16"/>
  <c r="E465" i="16"/>
  <c r="F257" i="16"/>
  <c r="G415" i="16"/>
  <c r="E732" i="16"/>
  <c r="E513" i="16"/>
  <c r="G897" i="16"/>
  <c r="E656" i="16"/>
  <c r="F1488" i="16"/>
  <c r="F1409" i="16"/>
  <c r="E1715" i="16"/>
  <c r="G361" i="16"/>
  <c r="E577" i="16"/>
  <c r="E2184" i="16"/>
  <c r="E1425" i="16"/>
  <c r="D1480" i="16"/>
  <c r="E1710" i="16"/>
  <c r="G545" i="16"/>
  <c r="G1328" i="16"/>
  <c r="G1409" i="16"/>
  <c r="F2150" i="16"/>
  <c r="F580" i="16"/>
  <c r="E559" i="16"/>
  <c r="G1369" i="16"/>
  <c r="F335" i="16"/>
  <c r="G1425" i="16"/>
  <c r="G1707" i="16"/>
  <c r="G1112" i="16"/>
  <c r="F2278" i="16"/>
  <c r="D673" i="16"/>
  <c r="D1288" i="16"/>
  <c r="D545" i="16"/>
  <c r="F1771" i="16"/>
  <c r="E553" i="16"/>
  <c r="E1044" i="16"/>
  <c r="G2387" i="16"/>
  <c r="F439" i="16"/>
  <c r="E1449" i="16"/>
  <c r="D431" i="16"/>
  <c r="G521" i="16"/>
  <c r="D1502" i="16"/>
  <c r="D703" i="16"/>
  <c r="G665" i="16"/>
  <c r="E1536" i="16"/>
  <c r="G201" i="16"/>
  <c r="E2278" i="16"/>
  <c r="D2158" i="16"/>
  <c r="D1001" i="16"/>
  <c r="F1001" i="16"/>
  <c r="D993" i="16"/>
  <c r="E521" i="16"/>
  <c r="D361" i="16"/>
  <c r="E665" i="16"/>
  <c r="E1763" i="16"/>
  <c r="E833" i="16"/>
  <c r="D1425" i="16"/>
  <c r="D2391" i="16"/>
  <c r="D804" i="16"/>
  <c r="F377" i="16"/>
  <c r="F545" i="16"/>
  <c r="D2411" i="16"/>
  <c r="G553" i="16"/>
  <c r="G2166" i="16"/>
  <c r="E776" i="16"/>
  <c r="G540" i="16"/>
  <c r="E1220" i="16"/>
  <c r="D807" i="16"/>
  <c r="D449" i="16"/>
  <c r="D521" i="16"/>
  <c r="E505" i="16"/>
  <c r="D1630" i="16"/>
  <c r="G1735" i="16"/>
  <c r="D1735" i="16"/>
  <c r="D1296" i="16"/>
  <c r="G1296" i="16"/>
  <c r="F1232" i="16"/>
  <c r="G1232" i="16"/>
  <c r="E1160" i="16"/>
  <c r="F1160" i="16"/>
  <c r="E1064" i="16"/>
  <c r="E1048" i="16"/>
  <c r="F1048" i="16"/>
  <c r="D1048" i="16"/>
  <c r="E1024" i="16"/>
  <c r="F1024" i="16"/>
  <c r="F1008" i="16"/>
  <c r="E1008" i="16"/>
  <c r="D1008" i="16"/>
  <c r="G1008" i="16"/>
  <c r="F768" i="16"/>
  <c r="G768" i="16"/>
  <c r="D768" i="16"/>
  <c r="D640" i="16"/>
  <c r="E640" i="16"/>
  <c r="D496" i="16"/>
  <c r="F496" i="16"/>
  <c r="E440" i="16"/>
  <c r="G440" i="16"/>
  <c r="D440" i="16"/>
  <c r="G296" i="16"/>
  <c r="F1040" i="16"/>
  <c r="F1000" i="16"/>
  <c r="D1096" i="16"/>
  <c r="E2462" i="16"/>
  <c r="D2462" i="16"/>
  <c r="F2446" i="16"/>
  <c r="D2446" i="16"/>
  <c r="D2398" i="16"/>
  <c r="E2318" i="16"/>
  <c r="F2318" i="16"/>
  <c r="D2286" i="16"/>
  <c r="D2246" i="16"/>
  <c r="F2246" i="16"/>
  <c r="G2246" i="16"/>
  <c r="E1990" i="16"/>
  <c r="G1990" i="16"/>
  <c r="D1966" i="16"/>
  <c r="E1934" i="16"/>
  <c r="G1934" i="16"/>
  <c r="G1910" i="16"/>
  <c r="D1910" i="16"/>
  <c r="F1910" i="16"/>
  <c r="F1814" i="16"/>
  <c r="G1814" i="16"/>
  <c r="F1798" i="16"/>
  <c r="D1774" i="16"/>
  <c r="E1774" i="16"/>
  <c r="E1734" i="16"/>
  <c r="D1686" i="16"/>
  <c r="G1686" i="16"/>
  <c r="E1686" i="16"/>
  <c r="D1646" i="16"/>
  <c r="F1646" i="16"/>
  <c r="E1574" i="16"/>
  <c r="G1574" i="16"/>
  <c r="G1566" i="16"/>
  <c r="F1566" i="16"/>
  <c r="G1526" i="16"/>
  <c r="F1526" i="16"/>
  <c r="E1518" i="16"/>
  <c r="F1518" i="16"/>
  <c r="G1518" i="16"/>
  <c r="E1510" i="16"/>
  <c r="G1510" i="16"/>
  <c r="F1510" i="16"/>
  <c r="D1510" i="16"/>
  <c r="E1486" i="16"/>
  <c r="G1486" i="16"/>
  <c r="G1463" i="16"/>
  <c r="D1463" i="16"/>
  <c r="F1439" i="16"/>
  <c r="G1439" i="16"/>
  <c r="F1367" i="16"/>
  <c r="D1367" i="16"/>
  <c r="F1359" i="16"/>
  <c r="G1359" i="16"/>
  <c r="G1327" i="16"/>
  <c r="G1295" i="16"/>
  <c r="G1287" i="16"/>
  <c r="D1287" i="16"/>
  <c r="F1255" i="16"/>
  <c r="E1255" i="16"/>
  <c r="G1231" i="16"/>
  <c r="F1231" i="16"/>
  <c r="G1127" i="16"/>
  <c r="F1127" i="16"/>
  <c r="F1103" i="16"/>
  <c r="D1103" i="16"/>
  <c r="G1023" i="16"/>
  <c r="D1023" i="16"/>
  <c r="G2318" i="16"/>
  <c r="D1375" i="16"/>
  <c r="F1574" i="16"/>
  <c r="G696" i="16"/>
  <c r="G592" i="16"/>
  <c r="F2462" i="16"/>
  <c r="D2278" i="16"/>
  <c r="G1646" i="16"/>
  <c r="G637" i="16"/>
  <c r="E509" i="16"/>
  <c r="D632" i="16"/>
  <c r="D1040" i="16"/>
  <c r="D520" i="16"/>
  <c r="D1440" i="16"/>
  <c r="G949" i="16"/>
  <c r="G1016" i="16"/>
  <c r="D1574" i="16"/>
  <c r="G813" i="16"/>
  <c r="G1887" i="16"/>
  <c r="D1384" i="16"/>
  <c r="E1384" i="16"/>
  <c r="F296" i="16"/>
  <c r="E296" i="16"/>
  <c r="E1424" i="16"/>
  <c r="E696" i="16"/>
  <c r="E1783" i="16"/>
  <c r="E2446" i="16"/>
  <c r="G688" i="16"/>
  <c r="G1040" i="16"/>
  <c r="E768" i="16"/>
  <c r="F1320" i="16"/>
  <c r="F672" i="16"/>
  <c r="G2132" i="16"/>
  <c r="F2132" i="16"/>
  <c r="G1580" i="16"/>
  <c r="E1580" i="16"/>
  <c r="G1101" i="16"/>
  <c r="E1101" i="16"/>
  <c r="D1101" i="16"/>
  <c r="G1061" i="16"/>
  <c r="G997" i="16"/>
  <c r="F997" i="16"/>
  <c r="G893" i="16"/>
  <c r="E893" i="16"/>
  <c r="F893" i="16"/>
  <c r="D893" i="16"/>
  <c r="G733" i="16"/>
  <c r="D685" i="16"/>
  <c r="G685" i="16"/>
  <c r="F357" i="16"/>
  <c r="D357" i="16"/>
  <c r="D965" i="16"/>
  <c r="D1847" i="16"/>
  <c r="G2070" i="16"/>
  <c r="E1232" i="16"/>
  <c r="D1359" i="16"/>
  <c r="E173" i="16"/>
  <c r="D317" i="16"/>
  <c r="G317" i="16"/>
  <c r="E2078" i="16"/>
  <c r="F1263" i="16"/>
  <c r="E1072" i="16"/>
  <c r="D1119" i="16"/>
  <c r="D704" i="16"/>
  <c r="D1224" i="16"/>
  <c r="F1224" i="16"/>
  <c r="G1224" i="16"/>
  <c r="G1056" i="16"/>
  <c r="F1056" i="16"/>
  <c r="F1032" i="16"/>
  <c r="G1032" i="16"/>
  <c r="D952" i="16"/>
  <c r="G952" i="16"/>
  <c r="G936" i="16"/>
  <c r="E680" i="16"/>
  <c r="F680" i="16"/>
  <c r="D680" i="16"/>
  <c r="F584" i="16"/>
  <c r="F1567" i="16"/>
  <c r="E1508" i="16"/>
  <c r="D1508" i="16"/>
  <c r="G1309" i="16"/>
  <c r="G1013" i="16"/>
  <c r="D1013" i="16"/>
  <c r="E917" i="16"/>
  <c r="D821" i="16"/>
  <c r="E821" i="16"/>
  <c r="E805" i="16"/>
  <c r="D805" i="16"/>
  <c r="E725" i="16"/>
  <c r="E581" i="16"/>
  <c r="D581" i="16"/>
  <c r="G565" i="16"/>
  <c r="D565" i="16"/>
  <c r="G485" i="16"/>
  <c r="F485" i="16"/>
  <c r="F696" i="16"/>
  <c r="F1687" i="16"/>
  <c r="G797" i="16"/>
  <c r="D1558" i="16"/>
  <c r="D1232" i="16"/>
  <c r="E357" i="16"/>
  <c r="D205" i="16"/>
  <c r="G805" i="16"/>
  <c r="E1056" i="16"/>
  <c r="E901" i="16"/>
  <c r="F1064" i="16"/>
  <c r="E1032" i="16"/>
  <c r="E1240" i="16"/>
  <c r="E2319" i="16"/>
  <c r="D2319" i="16"/>
  <c r="G2231" i="16"/>
  <c r="D2199" i="16"/>
  <c r="G2175" i="16"/>
  <c r="D2175" i="16"/>
  <c r="F1583" i="16"/>
  <c r="G1583" i="16"/>
  <c r="D1104" i="16"/>
  <c r="E1104" i="16"/>
  <c r="D1072" i="16"/>
  <c r="G1072" i="16"/>
  <c r="F1016" i="16"/>
  <c r="E1016" i="16"/>
  <c r="F816" i="16"/>
  <c r="E728" i="16"/>
  <c r="F728" i="16"/>
  <c r="E704" i="16"/>
  <c r="G704" i="16"/>
  <c r="D2364" i="16"/>
  <c r="F2364" i="16"/>
  <c r="G1556" i="16"/>
  <c r="E1556" i="16"/>
  <c r="F1261" i="16"/>
  <c r="D1261" i="16"/>
  <c r="D989" i="16"/>
  <c r="F989" i="16"/>
  <c r="G989" i="16"/>
  <c r="F965" i="16"/>
  <c r="E965" i="16"/>
  <c r="F533" i="16"/>
  <c r="G501" i="16"/>
  <c r="E501" i="16"/>
  <c r="D1583" i="16"/>
  <c r="D797" i="16"/>
  <c r="G2062" i="16"/>
  <c r="G1277" i="16"/>
  <c r="E376" i="16"/>
  <c r="D2390" i="16"/>
  <c r="E1296" i="16"/>
  <c r="D1167" i="16"/>
  <c r="F2158" i="16"/>
  <c r="D728" i="16"/>
  <c r="D589" i="16"/>
  <c r="F805" i="16"/>
  <c r="G288" i="16"/>
  <c r="D776" i="16"/>
  <c r="G1048" i="16"/>
  <c r="D1056" i="16"/>
  <c r="E1103" i="16"/>
  <c r="G1103" i="16"/>
  <c r="F301" i="16"/>
  <c r="G1731" i="16"/>
  <c r="G551" i="16"/>
  <c r="E1731" i="16"/>
  <c r="E2243" i="16"/>
  <c r="G1787" i="16"/>
  <c r="F711" i="16"/>
  <c r="G359" i="16"/>
  <c r="F804" i="16"/>
  <c r="G1971" i="16"/>
  <c r="G1204" i="16"/>
  <c r="E1499" i="16"/>
  <c r="G1963" i="16"/>
  <c r="G564" i="16"/>
  <c r="F85" i="16"/>
  <c r="E1100" i="16"/>
  <c r="F1707" i="16"/>
  <c r="E524" i="16"/>
  <c r="D1675" i="16"/>
  <c r="D1012" i="16"/>
  <c r="G1579" i="16"/>
  <c r="E180" i="16"/>
  <c r="E479" i="16"/>
  <c r="G1236" i="16"/>
  <c r="E1803" i="16"/>
  <c r="E359" i="16"/>
  <c r="G2187" i="16"/>
  <c r="G599" i="16"/>
  <c r="F679" i="16"/>
  <c r="G732" i="16"/>
  <c r="D780" i="16"/>
  <c r="F2387" i="16"/>
  <c r="G335" i="16"/>
  <c r="F359" i="16"/>
  <c r="G295" i="16"/>
  <c r="F1308" i="16"/>
  <c r="D236" i="16"/>
  <c r="D241" i="16"/>
  <c r="G272" i="16"/>
  <c r="D272" i="16"/>
  <c r="G2373" i="16"/>
  <c r="D1869" i="16"/>
  <c r="E1869" i="16"/>
  <c r="E1693" i="16"/>
  <c r="F1693" i="16"/>
  <c r="E1621" i="16"/>
  <c r="D1621" i="16"/>
  <c r="F1589" i="16"/>
  <c r="G1589" i="16"/>
  <c r="G1549" i="16"/>
  <c r="F1549" i="16"/>
  <c r="D1541" i="16"/>
  <c r="G1541" i="16"/>
  <c r="F1509" i="16"/>
  <c r="G1509" i="16"/>
  <c r="F1430" i="16"/>
  <c r="F1366" i="16"/>
  <c r="E1366" i="16"/>
  <c r="G1182" i="16"/>
  <c r="F1182" i="16"/>
  <c r="D1174" i="16"/>
  <c r="E1174" i="16"/>
  <c r="F1174" i="16"/>
  <c r="F1142" i="16"/>
  <c r="E1142" i="16"/>
  <c r="G1142" i="16"/>
  <c r="D1142" i="16"/>
  <c r="E886" i="16"/>
  <c r="D886" i="16"/>
  <c r="F742" i="16"/>
  <c r="E742" i="16"/>
  <c r="G718" i="16"/>
  <c r="F718" i="16"/>
  <c r="E654" i="16"/>
  <c r="G654" i="16"/>
  <c r="F630" i="16"/>
  <c r="E614" i="16"/>
  <c r="D614" i="16"/>
  <c r="D598" i="16"/>
  <c r="F598" i="16"/>
  <c r="G534" i="16"/>
  <c r="F534" i="16"/>
  <c r="E486" i="16"/>
  <c r="G446" i="16"/>
  <c r="D446" i="16"/>
  <c r="E446" i="16"/>
  <c r="D422" i="16"/>
  <c r="F422" i="16"/>
  <c r="G422" i="16"/>
  <c r="G382" i="16"/>
  <c r="E382" i="16"/>
  <c r="E326" i="16"/>
  <c r="F326" i="16"/>
  <c r="D326" i="16"/>
  <c r="F294" i="16"/>
  <c r="G294" i="16"/>
  <c r="D286" i="16"/>
  <c r="G286" i="16"/>
  <c r="D1501" i="16"/>
  <c r="D1885" i="16"/>
  <c r="D2387" i="16"/>
  <c r="G1358" i="16"/>
  <c r="G804" i="16"/>
  <c r="G620" i="16"/>
  <c r="F1020" i="16"/>
  <c r="G248" i="16"/>
  <c r="D1308" i="16"/>
  <c r="G318" i="16"/>
  <c r="D1597" i="16"/>
  <c r="D662" i="16"/>
  <c r="F1284" i="16"/>
  <c r="G1284" i="16"/>
  <c r="G486" i="16"/>
  <c r="G1094" i="16"/>
  <c r="G350" i="16"/>
  <c r="F582" i="16"/>
  <c r="E1828" i="16"/>
  <c r="D1828" i="16"/>
  <c r="E1429" i="16"/>
  <c r="G1429" i="16"/>
  <c r="E1013" i="16"/>
  <c r="F1013" i="16"/>
  <c r="D981" i="16"/>
  <c r="G981" i="16"/>
  <c r="E885" i="16"/>
  <c r="F885" i="16"/>
  <c r="G789" i="16"/>
  <c r="E789" i="16"/>
  <c r="D741" i="16"/>
  <c r="F741" i="16"/>
  <c r="G701" i="16"/>
  <c r="D701" i="16"/>
  <c r="F685" i="16"/>
  <c r="E685" i="16"/>
  <c r="G589" i="16"/>
  <c r="F589" i="16"/>
  <c r="G509" i="16"/>
  <c r="D509" i="16"/>
  <c r="F501" i="16"/>
  <c r="D501" i="16"/>
  <c r="E493" i="16"/>
  <c r="F493" i="16"/>
  <c r="E461" i="16"/>
  <c r="D461" i="16"/>
  <c r="G421" i="16"/>
  <c r="E421" i="16"/>
  <c r="F413" i="16"/>
  <c r="G413" i="16"/>
  <c r="E389" i="16"/>
  <c r="F389" i="16"/>
  <c r="D389" i="16"/>
  <c r="G373" i="16"/>
  <c r="E373" i="16"/>
  <c r="E213" i="16"/>
  <c r="D213" i="16"/>
  <c r="D14" i="16"/>
  <c r="E14" i="16"/>
  <c r="G225" i="16"/>
  <c r="E225" i="16"/>
  <c r="G311" i="16"/>
  <c r="E311" i="16"/>
  <c r="G1917" i="16"/>
  <c r="D1917" i="16"/>
  <c r="F1901" i="16"/>
  <c r="D1901" i="16"/>
  <c r="G2445" i="16"/>
  <c r="F1398" i="16"/>
  <c r="F271" i="16"/>
  <c r="G1605" i="16"/>
  <c r="E1070" i="16"/>
  <c r="G2435" i="16"/>
  <c r="G2163" i="16"/>
  <c r="F2123" i="16"/>
  <c r="E2123" i="16"/>
  <c r="G2091" i="16"/>
  <c r="D2091" i="16"/>
  <c r="F2091" i="16"/>
  <c r="F2043" i="16"/>
  <c r="E2043" i="16"/>
  <c r="D2043" i="16"/>
  <c r="D2027" i="16"/>
  <c r="G2027" i="16"/>
  <c r="E2003" i="16"/>
  <c r="F2003" i="16"/>
  <c r="D1939" i="16"/>
  <c r="G1939" i="16"/>
  <c r="E1907" i="16"/>
  <c r="D1907" i="16"/>
  <c r="E1851" i="16"/>
  <c r="D1851" i="16"/>
  <c r="G1803" i="16"/>
  <c r="D1803" i="16"/>
  <c r="E1787" i="16"/>
  <c r="F1787" i="16"/>
  <c r="D1763" i="16"/>
  <c r="F1763" i="16"/>
  <c r="F1739" i="16"/>
  <c r="E1739" i="16"/>
  <c r="F1699" i="16"/>
  <c r="G1699" i="16"/>
  <c r="E1683" i="16"/>
  <c r="D1683" i="16"/>
  <c r="G1635" i="16"/>
  <c r="E1635" i="16"/>
  <c r="F1579" i="16"/>
  <c r="F1555" i="16"/>
  <c r="D1515" i="16"/>
  <c r="G1515" i="16"/>
  <c r="E1404" i="16"/>
  <c r="D1404" i="16"/>
  <c r="F1404" i="16"/>
  <c r="G1372" i="16"/>
  <c r="D1372" i="16"/>
  <c r="G1340" i="16"/>
  <c r="F1340" i="16"/>
  <c r="E1340" i="16"/>
  <c r="G1244" i="16"/>
  <c r="F1196" i="16"/>
  <c r="E1196" i="16"/>
  <c r="G1196" i="16"/>
  <c r="E1180" i="16"/>
  <c r="F1180" i="16"/>
  <c r="F1172" i="16"/>
  <c r="G1172" i="16"/>
  <c r="E1172" i="16"/>
  <c r="F1044" i="16"/>
  <c r="D1044" i="16"/>
  <c r="D924" i="16"/>
  <c r="F924" i="16"/>
  <c r="F852" i="16"/>
  <c r="D852" i="16"/>
  <c r="E828" i="16"/>
  <c r="F820" i="16"/>
  <c r="D820" i="16"/>
  <c r="F772" i="16"/>
  <c r="D772" i="16"/>
  <c r="F724" i="16"/>
  <c r="D724" i="16"/>
  <c r="D596" i="16"/>
  <c r="E596" i="16"/>
  <c r="G588" i="16"/>
  <c r="E588" i="16"/>
  <c r="F540" i="16"/>
  <c r="E540" i="16"/>
  <c r="D2491" i="16"/>
  <c r="G580" i="16"/>
  <c r="F798" i="16"/>
  <c r="F2445" i="16"/>
  <c r="D1236" i="16"/>
  <c r="G1652" i="16"/>
  <c r="F654" i="16"/>
  <c r="G1907" i="16"/>
  <c r="E1182" i="16"/>
  <c r="D1182" i="16"/>
  <c r="D295" i="16"/>
  <c r="D1933" i="16"/>
  <c r="G924" i="16"/>
  <c r="F614" i="16"/>
  <c r="F620" i="16"/>
  <c r="F225" i="16"/>
  <c r="D526" i="16"/>
  <c r="F1595" i="16"/>
  <c r="F272" i="16"/>
  <c r="F1210" i="16"/>
  <c r="F1356" i="16"/>
  <c r="F1101" i="16"/>
  <c r="D318" i="16"/>
  <c r="G742" i="16"/>
  <c r="G1012" i="16"/>
  <c r="G1587" i="16"/>
  <c r="E1931" i="16"/>
  <c r="G901" i="16"/>
  <c r="D493" i="16"/>
  <c r="G558" i="16"/>
  <c r="E766" i="16"/>
  <c r="F732" i="16"/>
  <c r="F1747" i="16"/>
  <c r="G326" i="16"/>
  <c r="E233" i="16"/>
  <c r="E256" i="16"/>
  <c r="G256" i="16"/>
  <c r="D256" i="16"/>
  <c r="E303" i="16"/>
  <c r="G303" i="16"/>
  <c r="E295" i="16"/>
  <c r="D303" i="16"/>
  <c r="G2053" i="16"/>
  <c r="D2053" i="16"/>
  <c r="F1909" i="16"/>
  <c r="G1909" i="16"/>
  <c r="F1853" i="16"/>
  <c r="D1853" i="16"/>
  <c r="G1749" i="16"/>
  <c r="E272" i="16"/>
  <c r="E318" i="16"/>
  <c r="D742" i="16"/>
  <c r="E1470" i="16"/>
  <c r="F2251" i="16"/>
  <c r="D2187" i="16"/>
  <c r="G2067" i="16"/>
  <c r="E2067" i="16"/>
  <c r="F2051" i="16"/>
  <c r="E2051" i="16"/>
  <c r="G2035" i="16"/>
  <c r="D1755" i="16"/>
  <c r="G1755" i="16"/>
  <c r="E2445" i="16"/>
  <c r="D2267" i="16"/>
  <c r="G2243" i="16"/>
  <c r="F1755" i="16"/>
  <c r="D654" i="16"/>
  <c r="G852" i="16"/>
  <c r="F1907" i="16"/>
  <c r="F2053" i="16"/>
  <c r="G1933" i="16"/>
  <c r="E924" i="16"/>
  <c r="G614" i="16"/>
  <c r="D225" i="16"/>
  <c r="G233" i="16"/>
  <c r="G1308" i="16"/>
  <c r="E820" i="16"/>
  <c r="D1549" i="16"/>
  <c r="F350" i="16"/>
  <c r="D1180" i="16"/>
  <c r="G1851" i="16"/>
  <c r="D1284" i="16"/>
  <c r="F1012" i="16"/>
  <c r="F1683" i="16"/>
  <c r="E1428" i="16"/>
  <c r="G908" i="16"/>
  <c r="G926" i="16"/>
  <c r="E1515" i="16"/>
  <c r="F446" i="16"/>
  <c r="D438" i="16"/>
  <c r="G1881" i="16"/>
  <c r="E1881" i="16"/>
  <c r="F1314" i="16"/>
  <c r="D1314" i="16"/>
  <c r="E1306" i="16"/>
  <c r="G1306" i="16"/>
  <c r="F1306" i="16"/>
  <c r="D1266" i="16"/>
  <c r="G1266" i="16"/>
  <c r="E1258" i="16"/>
  <c r="D1258" i="16"/>
  <c r="F1258" i="16"/>
  <c r="E1234" i="16"/>
  <c r="F1234" i="16"/>
  <c r="D1210" i="16"/>
  <c r="E1210" i="16"/>
  <c r="G1186" i="16"/>
  <c r="F1146" i="16"/>
  <c r="E1146" i="16"/>
  <c r="F866" i="16"/>
  <c r="G866" i="16"/>
  <c r="D834" i="16"/>
  <c r="E2068" i="16"/>
  <c r="E1900" i="16"/>
  <c r="G2164" i="16"/>
  <c r="E174" i="16"/>
  <c r="G174" i="16"/>
  <c r="F174" i="16"/>
  <c r="G2028" i="16"/>
  <c r="E834" i="16"/>
  <c r="D738" i="16"/>
  <c r="F738" i="16"/>
  <c r="E1972" i="16"/>
  <c r="F1756" i="16"/>
  <c r="D1916" i="16"/>
  <c r="G890" i="16"/>
  <c r="E2424" i="16"/>
  <c r="G1508" i="16"/>
  <c r="G1876" i="16"/>
  <c r="E2452" i="16"/>
  <c r="G1828" i="16"/>
  <c r="E1652" i="16"/>
  <c r="D1556" i="16"/>
  <c r="E330" i="16"/>
  <c r="G1189" i="16"/>
  <c r="D874" i="16"/>
  <c r="E1932" i="16"/>
  <c r="F1684" i="16"/>
  <c r="F198" i="16"/>
  <c r="E2421" i="16"/>
  <c r="F1717" i="16"/>
  <c r="D1717" i="16"/>
  <c r="E1677" i="16"/>
  <c r="F1677" i="16"/>
  <c r="D1517" i="16"/>
  <c r="F1438" i="16"/>
  <c r="G1438" i="16"/>
  <c r="G1422" i="16"/>
  <c r="D1382" i="16"/>
  <c r="F1382" i="16"/>
  <c r="D1342" i="16"/>
  <c r="E1342" i="16"/>
  <c r="G1342" i="16"/>
  <c r="E1334" i="16"/>
  <c r="G1334" i="16"/>
  <c r="F1334" i="16"/>
  <c r="F1318" i="16"/>
  <c r="E1318" i="16"/>
  <c r="F1302" i="16"/>
  <c r="D1294" i="16"/>
  <c r="G1294" i="16"/>
  <c r="F1294" i="16"/>
  <c r="F1166" i="16"/>
  <c r="G1166" i="16"/>
  <c r="D1166" i="16"/>
  <c r="F1134" i="16"/>
  <c r="E1134" i="16"/>
  <c r="F1126" i="16"/>
  <c r="D1126" i="16"/>
  <c r="F1118" i="16"/>
  <c r="G1006" i="16"/>
  <c r="E1006" i="16"/>
  <c r="F1006" i="16"/>
  <c r="E998" i="16"/>
  <c r="F982" i="16"/>
  <c r="E982" i="16"/>
  <c r="D926" i="16"/>
  <c r="E926" i="16"/>
  <c r="G894" i="16"/>
  <c r="D822" i="16"/>
  <c r="G766" i="16"/>
  <c r="D766" i="16"/>
  <c r="G662" i="16"/>
  <c r="F662" i="16"/>
  <c r="E2036" i="16"/>
  <c r="F2036" i="16"/>
  <c r="D1948" i="16"/>
  <c r="G1948" i="16"/>
  <c r="D1900" i="16"/>
  <c r="G1900" i="16"/>
  <c r="E1820" i="16"/>
  <c r="D1820" i="16"/>
  <c r="D1636" i="16"/>
  <c r="G1636" i="16"/>
  <c r="F1620" i="16"/>
  <c r="G1620" i="16"/>
  <c r="F1548" i="16"/>
  <c r="D1548" i="16"/>
  <c r="D1405" i="16"/>
  <c r="D1197" i="16"/>
  <c r="G1197" i="16"/>
  <c r="D1181" i="16"/>
  <c r="G1181" i="16"/>
  <c r="E1181" i="16"/>
  <c r="G2140" i="16"/>
  <c r="G2036" i="16"/>
  <c r="E1548" i="16"/>
  <c r="F2324" i="16"/>
  <c r="E1852" i="16"/>
  <c r="G1381" i="16"/>
  <c r="D1796" i="16"/>
  <c r="G2372" i="16"/>
  <c r="G1261" i="16"/>
  <c r="F1724" i="16"/>
  <c r="D137" i="16"/>
  <c r="D1580" i="16"/>
  <c r="D451" i="16"/>
  <c r="E451" i="16"/>
  <c r="F1796" i="16"/>
  <c r="F1692" i="16"/>
  <c r="G1756" i="16"/>
  <c r="E1724" i="16"/>
  <c r="E2332" i="16"/>
  <c r="E858" i="16"/>
  <c r="D858" i="16"/>
  <c r="G858" i="16"/>
  <c r="E1532" i="16"/>
  <c r="E1692" i="16"/>
  <c r="F858" i="16"/>
  <c r="E182" i="16"/>
  <c r="G1449" i="16"/>
  <c r="F1449" i="16"/>
  <c r="D1401" i="16"/>
  <c r="E1361" i="16"/>
  <c r="D1361" i="16"/>
  <c r="G1353" i="16"/>
  <c r="E1353" i="16"/>
  <c r="D1353" i="16"/>
  <c r="G1177" i="16"/>
  <c r="F1177" i="16"/>
  <c r="F1065" i="16"/>
  <c r="D1065" i="16"/>
  <c r="E1057" i="16"/>
  <c r="G1057" i="16"/>
  <c r="F1033" i="16"/>
  <c r="D1025" i="16"/>
  <c r="E985" i="16"/>
  <c r="D985" i="16"/>
  <c r="G985" i="16"/>
  <c r="F977" i="16"/>
  <c r="G961" i="16"/>
  <c r="D961" i="16"/>
  <c r="F913" i="16"/>
  <c r="G913" i="16"/>
  <c r="E897" i="16"/>
  <c r="D897" i="16"/>
  <c r="D889" i="16"/>
  <c r="G889" i="16"/>
  <c r="F889" i="16"/>
  <c r="F873" i="16"/>
  <c r="D873" i="16"/>
  <c r="G873" i="16"/>
  <c r="G673" i="16"/>
  <c r="E673" i="16"/>
  <c r="F77" i="16"/>
  <c r="G77" i="16"/>
  <c r="E13" i="16"/>
  <c r="D13" i="16"/>
  <c r="F13" i="16"/>
  <c r="G13" i="16"/>
  <c r="F2476" i="16"/>
  <c r="D2396" i="16"/>
  <c r="F2396" i="16"/>
  <c r="D1940" i="16"/>
  <c r="F1940" i="16"/>
  <c r="E1940" i="16"/>
  <c r="D1780" i="16"/>
  <c r="G1780" i="16"/>
  <c r="G1516" i="16"/>
  <c r="D1516" i="16"/>
  <c r="F1516" i="16"/>
  <c r="F1476" i="16"/>
  <c r="G1476" i="16"/>
  <c r="F1277" i="16"/>
  <c r="E1277" i="16"/>
  <c r="D1149" i="16"/>
  <c r="G1149" i="16"/>
  <c r="F1149" i="16"/>
  <c r="G1341" i="16"/>
  <c r="E1588" i="16"/>
  <c r="G1932" i="16"/>
  <c r="D1301" i="16"/>
  <c r="E1476" i="16"/>
  <c r="G1548" i="16"/>
  <c r="E145" i="16"/>
  <c r="G1692" i="16"/>
  <c r="D1476" i="16"/>
  <c r="D166" i="16"/>
  <c r="F166" i="16"/>
  <c r="G166" i="16"/>
  <c r="G1972" i="16"/>
  <c r="E1756" i="16"/>
  <c r="E2204" i="16"/>
  <c r="E866" i="16"/>
  <c r="D866" i="16"/>
  <c r="D754" i="16"/>
  <c r="E754" i="16"/>
  <c r="G570" i="16"/>
  <c r="E570" i="16"/>
  <c r="G1796" i="16"/>
  <c r="D1724" i="16"/>
  <c r="E159" i="16"/>
  <c r="F2028" i="16"/>
  <c r="E467" i="16"/>
  <c r="D2380" i="16"/>
  <c r="F1916" i="16"/>
  <c r="F1652" i="16"/>
  <c r="D1596" i="16"/>
  <c r="D1213" i="16"/>
  <c r="E1189" i="16"/>
  <c r="E2396" i="16"/>
  <c r="G1996" i="16"/>
  <c r="F1807" i="16"/>
  <c r="D1807" i="16"/>
  <c r="D1591" i="16"/>
  <c r="F1312" i="16"/>
  <c r="G1312" i="16"/>
  <c r="E1312" i="16"/>
  <c r="F1288" i="16"/>
  <c r="G1288" i="16"/>
  <c r="D1216" i="16"/>
  <c r="E1216" i="16"/>
  <c r="F1216" i="16"/>
  <c r="F1208" i="16"/>
  <c r="E1208" i="16"/>
  <c r="D1200" i="16"/>
  <c r="E1200" i="16"/>
  <c r="E1168" i="16"/>
  <c r="G1168" i="16"/>
  <c r="F1168" i="16"/>
  <c r="E632" i="16"/>
  <c r="F632" i="16"/>
  <c r="F600" i="16"/>
  <c r="E592" i="16"/>
  <c r="F592" i="16"/>
  <c r="G584" i="16"/>
  <c r="D472" i="16"/>
  <c r="G472" i="16"/>
  <c r="F456" i="16"/>
  <c r="E456" i="16"/>
  <c r="G392" i="16"/>
  <c r="D392" i="16"/>
  <c r="D328" i="16"/>
  <c r="E328" i="16"/>
  <c r="F227" i="16"/>
  <c r="D227" i="16"/>
  <c r="E219" i="16"/>
  <c r="F219" i="16"/>
  <c r="E203" i="16"/>
  <c r="G203" i="16"/>
  <c r="F203" i="16"/>
  <c r="F2428" i="16"/>
  <c r="F2348" i="16"/>
  <c r="G2348" i="16"/>
  <c r="E2188" i="16"/>
  <c r="G2044" i="16"/>
  <c r="E1628" i="16"/>
  <c r="D1628" i="16"/>
  <c r="G1628" i="16"/>
  <c r="E1524" i="16"/>
  <c r="G1524" i="16"/>
  <c r="G1500" i="16"/>
  <c r="E1500" i="16"/>
  <c r="D1269" i="16"/>
  <c r="E1269" i="16"/>
  <c r="F1580" i="16"/>
  <c r="D2132" i="16"/>
  <c r="E1261" i="16"/>
  <c r="D1540" i="16"/>
  <c r="F1253" i="16"/>
  <c r="D231" i="16"/>
  <c r="F231" i="16"/>
  <c r="G1588" i="16"/>
  <c r="D1588" i="16"/>
  <c r="E1916" i="16"/>
  <c r="E1956" i="16"/>
  <c r="G762" i="16"/>
  <c r="D762" i="16"/>
  <c r="F2204" i="16"/>
  <c r="F2372" i="16"/>
  <c r="G618" i="16"/>
  <c r="G2404" i="16"/>
  <c r="G818" i="16"/>
  <c r="G754" i="16"/>
  <c r="D2272" i="16"/>
  <c r="E2272" i="16"/>
  <c r="D1972" i="16"/>
  <c r="F1508" i="16"/>
  <c r="E1876" i="16"/>
  <c r="F1828" i="16"/>
  <c r="F1556" i="16"/>
  <c r="D330" i="16"/>
  <c r="F1948" i="16"/>
  <c r="F1189" i="16"/>
  <c r="D2348" i="16"/>
  <c r="F1932" i="16"/>
  <c r="G2396" i="16"/>
  <c r="F1197" i="16"/>
  <c r="F1524" i="16"/>
  <c r="E1636" i="16"/>
  <c r="G1157" i="16"/>
  <c r="E1119" i="16"/>
  <c r="F1119" i="16"/>
  <c r="E1079" i="16"/>
  <c r="F1079" i="16"/>
  <c r="D1079" i="16"/>
  <c r="G1079" i="16"/>
  <c r="F1063" i="16"/>
  <c r="G1063" i="16"/>
  <c r="D1063" i="16"/>
  <c r="E1063" i="16"/>
  <c r="D1055" i="16"/>
  <c r="F1055" i="16"/>
  <c r="D1047" i="16"/>
  <c r="E1047" i="16"/>
  <c r="E983" i="16"/>
  <c r="E975" i="16"/>
  <c r="D959" i="16"/>
  <c r="G959" i="16"/>
  <c r="F887" i="16"/>
  <c r="G887" i="16"/>
  <c r="G695" i="16"/>
  <c r="E695" i="16"/>
  <c r="F655" i="16"/>
  <c r="E655" i="16"/>
  <c r="D655" i="16"/>
  <c r="F631" i="16"/>
  <c r="E631" i="16"/>
  <c r="G607" i="16"/>
  <c r="D607" i="16"/>
  <c r="E607" i="16"/>
  <c r="E599" i="16"/>
  <c r="D599" i="16"/>
  <c r="D591" i="16"/>
  <c r="E591" i="16"/>
  <c r="G503" i="16"/>
  <c r="D503" i="16"/>
  <c r="E415" i="16"/>
  <c r="F415" i="16"/>
  <c r="G407" i="16"/>
  <c r="E407" i="16"/>
  <c r="G391" i="16"/>
  <c r="F391" i="16"/>
  <c r="E288" i="16"/>
  <c r="D288" i="16"/>
  <c r="G234" i="16"/>
  <c r="D234" i="16"/>
  <c r="F234" i="16"/>
  <c r="E644" i="16"/>
  <c r="G2489" i="16"/>
  <c r="D2193" i="16"/>
  <c r="G2177" i="16"/>
  <c r="F2177" i="16"/>
  <c r="G2145" i="16"/>
  <c r="G2081" i="16"/>
  <c r="D1945" i="16"/>
  <c r="F1945" i="16"/>
  <c r="E1769" i="16"/>
  <c r="G1769" i="16"/>
  <c r="D1745" i="16"/>
  <c r="F1745" i="16"/>
  <c r="F1481" i="16"/>
  <c r="D420" i="16"/>
  <c r="G420" i="16"/>
  <c r="E176" i="16"/>
  <c r="F176" i="16"/>
  <c r="D176" i="16"/>
  <c r="G176" i="16"/>
  <c r="D138" i="16"/>
  <c r="E138" i="16"/>
  <c r="F138" i="16"/>
  <c r="D106" i="16"/>
  <c r="G2217" i="16"/>
  <c r="F2400" i="16"/>
  <c r="G2376" i="16"/>
  <c r="E2296" i="16"/>
  <c r="D2296" i="16"/>
  <c r="G2296" i="16"/>
  <c r="F2296" i="16"/>
  <c r="D2264" i="16"/>
  <c r="G2264" i="16"/>
  <c r="F2256" i="16"/>
  <c r="E2256" i="16"/>
  <c r="D2256" i="16"/>
  <c r="G2232" i="16"/>
  <c r="E2232" i="16"/>
  <c r="F2232" i="16"/>
  <c r="G2216" i="16"/>
  <c r="F2216" i="16"/>
  <c r="E2192" i="16"/>
  <c r="D2192" i="16"/>
  <c r="F2176" i="16"/>
  <c r="D2152" i="16"/>
  <c r="F2096" i="16"/>
  <c r="D2096" i="16"/>
  <c r="E2000" i="16"/>
  <c r="F2000" i="16"/>
  <c r="D1984" i="16"/>
  <c r="G1984" i="16"/>
  <c r="F1984" i="16"/>
  <c r="D1968" i="16"/>
  <c r="G1968" i="16"/>
  <c r="F1968" i="16"/>
  <c r="G1920" i="16"/>
  <c r="D1920" i="16"/>
  <c r="F1912" i="16"/>
  <c r="E1912" i="16"/>
  <c r="G1912" i="16"/>
  <c r="D1912" i="16"/>
  <c r="G1904" i="16"/>
  <c r="F1904" i="16"/>
  <c r="D1904" i="16"/>
  <c r="D1888" i="16"/>
  <c r="E1888" i="16"/>
  <c r="E1856" i="16"/>
  <c r="E1816" i="16"/>
  <c r="G1816" i="16"/>
  <c r="D1808" i="16"/>
  <c r="E1808" i="16"/>
  <c r="G1808" i="16"/>
  <c r="F1808" i="16"/>
  <c r="E1776" i="16"/>
  <c r="D1776" i="16"/>
  <c r="G1728" i="16"/>
  <c r="D1728" i="16"/>
  <c r="E1728" i="16"/>
  <c r="E1608" i="16"/>
  <c r="F1608" i="16"/>
  <c r="E1552" i="16"/>
  <c r="G1552" i="16"/>
  <c r="D1305" i="16"/>
  <c r="G1305" i="16"/>
  <c r="E1289" i="16"/>
  <c r="G1289" i="16"/>
  <c r="G1281" i="16"/>
  <c r="F1281" i="16"/>
  <c r="E1281" i="16"/>
  <c r="E1273" i="16"/>
  <c r="F1273" i="16"/>
  <c r="G1273" i="16"/>
  <c r="D1273" i="16"/>
  <c r="E1265" i="16"/>
  <c r="D1265" i="16"/>
  <c r="F1257" i="16"/>
  <c r="E1257" i="16"/>
  <c r="G1257" i="16"/>
  <c r="D1233" i="16"/>
  <c r="F1233" i="16"/>
  <c r="G1201" i="16"/>
  <c r="E1161" i="16"/>
  <c r="D1161" i="16"/>
  <c r="F1114" i="16"/>
  <c r="D1114" i="16"/>
  <c r="E1114" i="16"/>
  <c r="G1114" i="16"/>
  <c r="E1050" i="16"/>
  <c r="D1050" i="16"/>
  <c r="E1026" i="16"/>
  <c r="F1026" i="16"/>
  <c r="G1026" i="16"/>
  <c r="D1026" i="16"/>
  <c r="D1018" i="16"/>
  <c r="G1018" i="16"/>
  <c r="F1010" i="16"/>
  <c r="E1010" i="16"/>
  <c r="D1002" i="16"/>
  <c r="F1002" i="16"/>
  <c r="G1002" i="16"/>
  <c r="E1002" i="16"/>
  <c r="E994" i="16"/>
  <c r="E978" i="16"/>
  <c r="F978" i="16"/>
  <c r="D978" i="16"/>
  <c r="G978" i="16"/>
  <c r="E938" i="16"/>
  <c r="D938" i="16"/>
  <c r="G930" i="16"/>
  <c r="F930" i="16"/>
  <c r="E930" i="16"/>
  <c r="G906" i="16"/>
  <c r="E906" i="16"/>
  <c r="F906" i="16"/>
  <c r="D906" i="16"/>
  <c r="E722" i="16"/>
  <c r="D682" i="16"/>
  <c r="F682" i="16"/>
  <c r="G674" i="16"/>
  <c r="D674" i="16"/>
  <c r="E666" i="16"/>
  <c r="G666" i="16"/>
  <c r="F666" i="16"/>
  <c r="G658" i="16"/>
  <c r="D658" i="16"/>
  <c r="F658" i="16"/>
  <c r="D650" i="16"/>
  <c r="G650" i="16"/>
  <c r="G635" i="16"/>
  <c r="E635" i="16"/>
  <c r="E627" i="16"/>
  <c r="F627" i="16"/>
  <c r="D611" i="16"/>
  <c r="F611" i="16"/>
  <c r="E611" i="16"/>
  <c r="G611" i="16"/>
  <c r="G603" i="16"/>
  <c r="E603" i="16"/>
  <c r="D603" i="16"/>
  <c r="G595" i="16"/>
  <c r="D595" i="16"/>
  <c r="E595" i="16"/>
  <c r="F579" i="16"/>
  <c r="E579" i="16"/>
  <c r="G579" i="16"/>
  <c r="E555" i="16"/>
  <c r="G555" i="16"/>
  <c r="D555" i="16"/>
  <c r="F547" i="16"/>
  <c r="G547" i="16"/>
  <c r="G539" i="16"/>
  <c r="D539" i="16"/>
  <c r="E523" i="16"/>
  <c r="F523" i="16"/>
  <c r="D523" i="16"/>
  <c r="F459" i="16"/>
  <c r="F427" i="16"/>
  <c r="G427" i="16"/>
  <c r="E427" i="16"/>
  <c r="D427" i="16"/>
  <c r="F411" i="16"/>
  <c r="G411" i="16"/>
  <c r="E403" i="16"/>
  <c r="G371" i="16"/>
  <c r="D371" i="16"/>
  <c r="F371" i="16"/>
  <c r="E355" i="16"/>
  <c r="G355" i="16"/>
  <c r="F347" i="16"/>
  <c r="D347" i="16"/>
  <c r="G347" i="16"/>
  <c r="E347" i="16"/>
  <c r="E315" i="16"/>
  <c r="D315" i="16"/>
  <c r="G315" i="16"/>
  <c r="F315" i="16"/>
  <c r="E308" i="16"/>
  <c r="G300" i="16"/>
  <c r="D269" i="16"/>
  <c r="F269" i="16"/>
  <c r="G261" i="16"/>
  <c r="D238" i="16"/>
  <c r="G238" i="16"/>
  <c r="E238" i="16"/>
  <c r="D199" i="16"/>
  <c r="F183" i="16"/>
  <c r="E167" i="16"/>
  <c r="E160" i="16"/>
  <c r="G160" i="16"/>
  <c r="D160" i="16"/>
  <c r="D152" i="16"/>
  <c r="G152" i="16"/>
  <c r="F152" i="16"/>
  <c r="G113" i="16"/>
  <c r="E113" i="16"/>
  <c r="D105" i="16"/>
  <c r="E105" i="16"/>
  <c r="F105" i="16"/>
  <c r="G105" i="16"/>
  <c r="G97" i="16"/>
  <c r="F25" i="16"/>
  <c r="E25" i="16"/>
  <c r="F1552" i="16"/>
  <c r="E2281" i="16"/>
  <c r="E1904" i="16"/>
  <c r="E1338" i="16"/>
  <c r="G1688" i="16"/>
  <c r="E2273" i="16"/>
  <c r="D666" i="16"/>
  <c r="E371" i="16"/>
  <c r="G324" i="16"/>
  <c r="F603" i="16"/>
  <c r="E682" i="16"/>
  <c r="E152" i="16"/>
  <c r="E658" i="16"/>
  <c r="G523" i="16"/>
  <c r="F1560" i="16"/>
  <c r="F113" i="16"/>
  <c r="G1354" i="16"/>
  <c r="E2503" i="16"/>
  <c r="E2487" i="16"/>
  <c r="F2487" i="16"/>
  <c r="D2487" i="16"/>
  <c r="E2479" i="16"/>
  <c r="F2463" i="16"/>
  <c r="E2463" i="16"/>
  <c r="D2423" i="16"/>
  <c r="G2423" i="16"/>
  <c r="G2415" i="16"/>
  <c r="D2415" i="16"/>
  <c r="F2415" i="16"/>
  <c r="E2399" i="16"/>
  <c r="F2399" i="16"/>
  <c r="G2391" i="16"/>
  <c r="F2391" i="16"/>
  <c r="F2383" i="16"/>
  <c r="F2375" i="16"/>
  <c r="E2375" i="16"/>
  <c r="G2375" i="16"/>
  <c r="D2375" i="16"/>
  <c r="G2359" i="16"/>
  <c r="F2351" i="16"/>
  <c r="D2351" i="16"/>
  <c r="G2351" i="16"/>
  <c r="G2343" i="16"/>
  <c r="G2287" i="16"/>
  <c r="D2287" i="16"/>
  <c r="D2215" i="16"/>
  <c r="F2111" i="16"/>
  <c r="D2111" i="16"/>
  <c r="E2111" i="16"/>
  <c r="F2095" i="16"/>
  <c r="E2095" i="16"/>
  <c r="G2047" i="16"/>
  <c r="E2047" i="16"/>
  <c r="D2047" i="16"/>
  <c r="E2023" i="16"/>
  <c r="D2023" i="16"/>
  <c r="F1991" i="16"/>
  <c r="D1991" i="16"/>
  <c r="F1983" i="16"/>
  <c r="G1975" i="16"/>
  <c r="D1975" i="16"/>
  <c r="E1975" i="16"/>
  <c r="E1967" i="16"/>
  <c r="F1967" i="16"/>
  <c r="G1967" i="16"/>
  <c r="F1959" i="16"/>
  <c r="E1959" i="16"/>
  <c r="G1959" i="16"/>
  <c r="F1951" i="16"/>
  <c r="E1951" i="16"/>
  <c r="E1911" i="16"/>
  <c r="F1911" i="16"/>
  <c r="D1911" i="16"/>
  <c r="G1911" i="16"/>
  <c r="F1903" i="16"/>
  <c r="D1903" i="16"/>
  <c r="D1895" i="16"/>
  <c r="E1895" i="16"/>
  <c r="G1895" i="16"/>
  <c r="F1895" i="16"/>
  <c r="G1871" i="16"/>
  <c r="D1871" i="16"/>
  <c r="G1863" i="16"/>
  <c r="F1863" i="16"/>
  <c r="D1863" i="16"/>
  <c r="G1847" i="16"/>
  <c r="F1847" i="16"/>
  <c r="D1823" i="16"/>
  <c r="E1823" i="16"/>
  <c r="F1823" i="16"/>
  <c r="D1815" i="16"/>
  <c r="G1815" i="16"/>
  <c r="F1799" i="16"/>
  <c r="E1799" i="16"/>
  <c r="G1791" i="16"/>
  <c r="F1791" i="16"/>
  <c r="D1783" i="16"/>
  <c r="G1783" i="16"/>
  <c r="F1735" i="16"/>
  <c r="E1735" i="16"/>
  <c r="E1719" i="16"/>
  <c r="D1719" i="16"/>
  <c r="E1703" i="16"/>
  <c r="D1703" i="16"/>
  <c r="G1687" i="16"/>
  <c r="D1687" i="16"/>
  <c r="E1655" i="16"/>
  <c r="F1655" i="16"/>
  <c r="D1639" i="16"/>
  <c r="F1639" i="16"/>
  <c r="E1639" i="16"/>
  <c r="D1543" i="16"/>
  <c r="F1543" i="16"/>
  <c r="G1527" i="16"/>
  <c r="D1527" i="16"/>
  <c r="F1527" i="16"/>
  <c r="D1511" i="16"/>
  <c r="F1511" i="16"/>
  <c r="D1487" i="16"/>
  <c r="G1487" i="16"/>
  <c r="G1472" i="16"/>
  <c r="F1464" i="16"/>
  <c r="E1464" i="16"/>
  <c r="F1432" i="16"/>
  <c r="G1432" i="16"/>
  <c r="E1432" i="16"/>
  <c r="D1416" i="16"/>
  <c r="F1416" i="16"/>
  <c r="G1416" i="16"/>
  <c r="G1408" i="16"/>
  <c r="F1408" i="16"/>
  <c r="G1400" i="16"/>
  <c r="F1400" i="16"/>
  <c r="G1376" i="16"/>
  <c r="D1376" i="16"/>
  <c r="F1376" i="16"/>
  <c r="E1376" i="16"/>
  <c r="F1368" i="16"/>
  <c r="D1368" i="16"/>
  <c r="G1368" i="16"/>
  <c r="F777" i="16"/>
  <c r="E769" i="16"/>
  <c r="D689" i="16"/>
  <c r="E689" i="16"/>
  <c r="F649" i="16"/>
  <c r="F2329" i="16"/>
  <c r="D2329" i="16"/>
  <c r="F2257" i="16"/>
  <c r="D2201" i="16"/>
  <c r="E2201" i="16"/>
  <c r="F2201" i="16"/>
  <c r="F1985" i="16"/>
  <c r="G1985" i="16"/>
  <c r="F1953" i="16"/>
  <c r="E1953" i="16"/>
  <c r="G1953" i="16"/>
  <c r="D1929" i="16"/>
  <c r="F1929" i="16"/>
  <c r="E1905" i="16"/>
  <c r="G1905" i="16"/>
  <c r="D1865" i="16"/>
  <c r="E1865" i="16"/>
  <c r="E1801" i="16"/>
  <c r="D1801" i="16"/>
  <c r="G1801" i="16"/>
  <c r="E1777" i="16"/>
  <c r="F1777" i="16"/>
  <c r="D1777" i="16"/>
  <c r="G1777" i="16"/>
  <c r="E1673" i="16"/>
  <c r="D1673" i="16"/>
  <c r="F1641" i="16"/>
  <c r="G1641" i="16"/>
  <c r="E1577" i="16"/>
  <c r="F1577" i="16"/>
  <c r="G1545" i="16"/>
  <c r="E1545" i="16"/>
  <c r="D1505" i="16"/>
  <c r="E1505" i="16"/>
  <c r="G1466" i="16"/>
  <c r="E1466" i="16"/>
  <c r="F1466" i="16"/>
  <c r="G1410" i="16"/>
  <c r="F1410" i="16"/>
  <c r="D1378" i="16"/>
  <c r="E1378" i="16"/>
  <c r="F1378" i="16"/>
  <c r="G1362" i="16"/>
  <c r="D1362" i="16"/>
  <c r="F1362" i="16"/>
  <c r="E500" i="16"/>
  <c r="D500" i="16"/>
  <c r="G500" i="16"/>
  <c r="G396" i="16"/>
  <c r="D396" i="16"/>
  <c r="E396" i="16"/>
  <c r="F396" i="16"/>
  <c r="E364" i="16"/>
  <c r="G364" i="16"/>
  <c r="D364" i="16"/>
  <c r="G293" i="16"/>
  <c r="F277" i="16"/>
  <c r="G277" i="16"/>
  <c r="D277" i="16"/>
  <c r="E277" i="16"/>
  <c r="G254" i="16"/>
  <c r="D254" i="16"/>
  <c r="F254" i="16"/>
  <c r="G184" i="16"/>
  <c r="F184" i="16"/>
  <c r="D184" i="16"/>
  <c r="E114" i="16"/>
  <c r="G1378" i="16"/>
  <c r="F2265" i="16"/>
  <c r="E254" i="16"/>
  <c r="E2448" i="16"/>
  <c r="D2448" i="16"/>
  <c r="F2432" i="16"/>
  <c r="D2360" i="16"/>
  <c r="F2360" i="16"/>
  <c r="E1976" i="16"/>
  <c r="D1976" i="16"/>
  <c r="F1976" i="16"/>
  <c r="D1545" i="16"/>
  <c r="E2480" i="16"/>
  <c r="G2041" i="16"/>
  <c r="G1929" i="16"/>
  <c r="G138" i="16"/>
  <c r="E1968" i="16"/>
  <c r="G1865" i="16"/>
  <c r="G986" i="16"/>
  <c r="D515" i="16"/>
  <c r="G1185" i="16"/>
  <c r="D1905" i="16"/>
  <c r="F555" i="16"/>
  <c r="E1752" i="16"/>
  <c r="F1776" i="16"/>
  <c r="G2328" i="16"/>
  <c r="E1410" i="16"/>
  <c r="G2289" i="16"/>
  <c r="D1761" i="16"/>
  <c r="D2232" i="16"/>
  <c r="E1896" i="16"/>
  <c r="G2463" i="16"/>
  <c r="D1896" i="16"/>
  <c r="E2368" i="16"/>
  <c r="G269" i="16"/>
  <c r="G1608" i="16"/>
  <c r="D516" i="16"/>
  <c r="F595" i="16"/>
  <c r="G1625" i="16"/>
  <c r="F500" i="16"/>
  <c r="F2471" i="16"/>
  <c r="G1233" i="16"/>
  <c r="G1991" i="16"/>
  <c r="F2409" i="16"/>
  <c r="G2241" i="16"/>
  <c r="D2209" i="16"/>
  <c r="F2209" i="16"/>
  <c r="E2137" i="16"/>
  <c r="E2121" i="16"/>
  <c r="F2089" i="16"/>
  <c r="E2089" i="16"/>
  <c r="G2089" i="16"/>
  <c r="F1961" i="16"/>
  <c r="E1961" i="16"/>
  <c r="E1937" i="16"/>
  <c r="G1937" i="16"/>
  <c r="D1897" i="16"/>
  <c r="F1897" i="16"/>
  <c r="G1793" i="16"/>
  <c r="E1793" i="16"/>
  <c r="E1609" i="16"/>
  <c r="E1497" i="16"/>
  <c r="F1497" i="16"/>
  <c r="D1474" i="16"/>
  <c r="E1450" i="16"/>
  <c r="G1450" i="16"/>
  <c r="D1450" i="16"/>
  <c r="F1450" i="16"/>
  <c r="D404" i="16"/>
  <c r="E404" i="16"/>
  <c r="F404" i="16"/>
  <c r="D372" i="16"/>
  <c r="G372" i="16"/>
  <c r="F348" i="16"/>
  <c r="E348" i="16"/>
  <c r="G122" i="16"/>
  <c r="F90" i="16"/>
  <c r="G90" i="16"/>
  <c r="D90" i="16"/>
  <c r="E34" i="16"/>
  <c r="D34" i="16"/>
  <c r="G2457" i="16"/>
  <c r="E184" i="16"/>
  <c r="E1944" i="16"/>
  <c r="D2281" i="16"/>
  <c r="G1961" i="16"/>
  <c r="G682" i="16"/>
  <c r="G2281" i="16"/>
  <c r="D1736" i="16"/>
  <c r="F1545" i="16"/>
  <c r="D1410" i="16"/>
  <c r="G1249" i="16"/>
  <c r="D2177" i="16"/>
  <c r="D1961" i="16"/>
  <c r="D994" i="16"/>
  <c r="G1521" i="16"/>
  <c r="E2169" i="16"/>
  <c r="E1233" i="16"/>
  <c r="F2440" i="16"/>
  <c r="D1769" i="16"/>
  <c r="E2145" i="16"/>
  <c r="F1728" i="16"/>
  <c r="E1362" i="16"/>
  <c r="G2353" i="16"/>
  <c r="F2480" i="16"/>
  <c r="G1338" i="16"/>
  <c r="E2096" i="16"/>
  <c r="D2279" i="16"/>
  <c r="F1896" i="16"/>
  <c r="D930" i="16"/>
  <c r="D1466" i="16"/>
  <c r="E231" i="16"/>
  <c r="E1527" i="16"/>
  <c r="D1816" i="16"/>
  <c r="F635" i="16"/>
  <c r="D2128" i="16"/>
  <c r="D403" i="16"/>
  <c r="E1991" i="16"/>
  <c r="F238" i="16"/>
  <c r="G2225" i="16"/>
  <c r="F2225" i="16"/>
  <c r="E2161" i="16"/>
  <c r="E1841" i="16"/>
  <c r="D1841" i="16"/>
  <c r="D1657" i="16"/>
  <c r="E1657" i="16"/>
  <c r="G1657" i="16"/>
  <c r="F1657" i="16"/>
  <c r="D1617" i="16"/>
  <c r="E1617" i="16"/>
  <c r="E1553" i="16"/>
  <c r="G1553" i="16"/>
  <c r="E1489" i="16"/>
  <c r="D1418" i="16"/>
  <c r="G1418" i="16"/>
  <c r="D1346" i="16"/>
  <c r="E1346" i="16"/>
  <c r="G516" i="16"/>
  <c r="E516" i="16"/>
  <c r="E412" i="16"/>
  <c r="E324" i="16"/>
  <c r="D324" i="16"/>
  <c r="D98" i="16"/>
  <c r="F98" i="16"/>
  <c r="E98" i="16"/>
  <c r="G98" i="16"/>
  <c r="D2353" i="16"/>
  <c r="G1897" i="16"/>
  <c r="D2472" i="16"/>
  <c r="G1673" i="16"/>
  <c r="D1953" i="16"/>
  <c r="F364" i="16"/>
  <c r="D1521" i="16"/>
  <c r="E2353" i="16"/>
  <c r="G1776" i="16"/>
  <c r="D2041" i="16"/>
  <c r="E2289" i="16"/>
  <c r="G2152" i="16"/>
  <c r="D1513" i="16"/>
  <c r="E1521" i="16"/>
  <c r="F2048" i="16"/>
  <c r="F2248" i="16"/>
  <c r="G2265" i="16"/>
  <c r="E1945" i="16"/>
  <c r="E1815" i="16"/>
  <c r="F1881" i="16"/>
  <c r="G1745" i="16"/>
  <c r="D1338" i="16"/>
  <c r="G2096" i="16"/>
  <c r="G1880" i="16"/>
  <c r="D1985" i="16"/>
  <c r="G404" i="16"/>
  <c r="F2249" i="16"/>
  <c r="G231" i="16"/>
  <c r="G1976" i="16"/>
  <c r="E2495" i="16"/>
  <c r="F1816" i="16"/>
  <c r="D635" i="16"/>
  <c r="F2169" i="16"/>
  <c r="G2201" i="16"/>
  <c r="D113" i="16"/>
  <c r="E642" i="16"/>
  <c r="F642" i="16"/>
  <c r="G642" i="16"/>
  <c r="D586" i="16"/>
  <c r="F586" i="16"/>
  <c r="E586" i="16"/>
  <c r="G562" i="16"/>
  <c r="F562" i="16"/>
  <c r="E562" i="16"/>
  <c r="E538" i="16"/>
  <c r="F538" i="16"/>
  <c r="D538" i="16"/>
  <c r="G538" i="16"/>
  <c r="E506" i="16"/>
  <c r="D506" i="16"/>
  <c r="G474" i="16"/>
  <c r="F474" i="16"/>
  <c r="D474" i="16"/>
  <c r="E474" i="16"/>
  <c r="F458" i="16"/>
  <c r="G458" i="16"/>
  <c r="F450" i="16"/>
  <c r="E450" i="16"/>
  <c r="F442" i="16"/>
  <c r="D442" i="16"/>
  <c r="F434" i="16"/>
  <c r="E434" i="16"/>
  <c r="G394" i="16"/>
  <c r="D394" i="16"/>
  <c r="F394" i="16"/>
  <c r="F378" i="16"/>
  <c r="G378" i="16"/>
  <c r="D370" i="16"/>
  <c r="E370" i="16"/>
  <c r="G370" i="16"/>
  <c r="F362" i="16"/>
  <c r="F346" i="16"/>
  <c r="D346" i="16"/>
  <c r="G346" i="16"/>
  <c r="D314" i="16"/>
  <c r="F307" i="16"/>
  <c r="G307" i="16"/>
  <c r="E307" i="16"/>
  <c r="E214" i="16"/>
  <c r="G214" i="16"/>
  <c r="G2197" i="16"/>
  <c r="F1893" i="16"/>
  <c r="E2125" i="16"/>
  <c r="F376" i="16"/>
  <c r="G142" i="16"/>
  <c r="E1933" i="16"/>
  <c r="E472" i="16"/>
  <c r="E166" i="16"/>
  <c r="E346" i="16"/>
  <c r="D456" i="16"/>
  <c r="E2501" i="16"/>
  <c r="E2453" i="16"/>
  <c r="G2453" i="16"/>
  <c r="D2389" i="16"/>
  <c r="G2021" i="16"/>
  <c r="D2021" i="16"/>
  <c r="G1957" i="16"/>
  <c r="D1957" i="16"/>
  <c r="G1885" i="16"/>
  <c r="F1885" i="16"/>
  <c r="D1693" i="16"/>
  <c r="G1693" i="16"/>
  <c r="D1653" i="16"/>
  <c r="F1653" i="16"/>
  <c r="E1653" i="16"/>
  <c r="E895" i="16"/>
  <c r="G895" i="16"/>
  <c r="F815" i="16"/>
  <c r="D815" i="16"/>
  <c r="G783" i="16"/>
  <c r="E783" i="16"/>
  <c r="D783" i="16"/>
  <c r="F783" i="16"/>
  <c r="F424" i="16"/>
  <c r="E424" i="16"/>
  <c r="D424" i="16"/>
  <c r="G228" i="16"/>
  <c r="E1701" i="16"/>
  <c r="D1749" i="16"/>
  <c r="G1853" i="16"/>
  <c r="G456" i="16"/>
  <c r="D1909" i="16"/>
  <c r="D174" i="16"/>
  <c r="D2477" i="16"/>
  <c r="G799" i="16"/>
  <c r="G424" i="16"/>
  <c r="D2357" i="16"/>
  <c r="G2277" i="16"/>
  <c r="E2077" i="16"/>
  <c r="F2077" i="16"/>
  <c r="E1901" i="16"/>
  <c r="G1901" i="16"/>
  <c r="G1661" i="16"/>
  <c r="E1661" i="16"/>
  <c r="F1661" i="16"/>
  <c r="D887" i="16"/>
  <c r="E887" i="16"/>
  <c r="F172" i="16"/>
  <c r="E172" i="16"/>
  <c r="F791" i="16"/>
  <c r="D791" i="16"/>
  <c r="F1685" i="16"/>
  <c r="D1701" i="16"/>
  <c r="F1645" i="16"/>
  <c r="E1853" i="16"/>
  <c r="E1909" i="16"/>
  <c r="E1685" i="16"/>
  <c r="D610" i="16"/>
  <c r="F392" i="16"/>
  <c r="D2453" i="16"/>
  <c r="E312" i="16"/>
  <c r="D1725" i="16"/>
  <c r="E2349" i="16"/>
  <c r="D2285" i="16"/>
  <c r="G2285" i="16"/>
  <c r="G2213" i="16"/>
  <c r="E1925" i="16"/>
  <c r="D1925" i="16"/>
  <c r="G751" i="16"/>
  <c r="F751" i="16"/>
  <c r="D751" i="16"/>
  <c r="E416" i="16"/>
  <c r="D416" i="16"/>
  <c r="F400" i="16"/>
  <c r="G400" i="16"/>
  <c r="D305" i="16"/>
  <c r="G305" i="16"/>
  <c r="F289" i="16"/>
  <c r="D289" i="16"/>
  <c r="D2333" i="16"/>
  <c r="E791" i="16"/>
  <c r="D1685" i="16"/>
  <c r="E610" i="16"/>
  <c r="G626" i="16"/>
  <c r="D2381" i="16"/>
  <c r="F416" i="16"/>
  <c r="D570" i="16"/>
  <c r="G376" i="16"/>
  <c r="E392" i="16"/>
  <c r="D307" i="16"/>
  <c r="D2221" i="16"/>
  <c r="D1566" i="16"/>
  <c r="E1566" i="16"/>
  <c r="F872" i="16"/>
  <c r="E872" i="16"/>
  <c r="G736" i="16"/>
  <c r="D736" i="16"/>
  <c r="E648" i="16"/>
  <c r="D648" i="16"/>
  <c r="F648" i="16"/>
  <c r="F617" i="16"/>
  <c r="G617" i="16"/>
  <c r="D617" i="16"/>
  <c r="G601" i="16"/>
  <c r="E601" i="16"/>
  <c r="D601" i="16"/>
  <c r="G561" i="16"/>
  <c r="F561" i="16"/>
  <c r="D529" i="16"/>
  <c r="G529" i="16"/>
  <c r="G1333" i="16"/>
  <c r="E1333" i="16"/>
  <c r="D1333" i="16"/>
  <c r="E1173" i="16"/>
  <c r="F1165" i="16"/>
  <c r="E1165" i="16"/>
  <c r="E1157" i="16"/>
  <c r="D1157" i="16"/>
  <c r="F1110" i="16"/>
  <c r="D1110" i="16"/>
  <c r="G1078" i="16"/>
  <c r="F1078" i="16"/>
  <c r="F942" i="16"/>
  <c r="E942" i="16"/>
  <c r="G942" i="16"/>
  <c r="G934" i="16"/>
  <c r="E1436" i="16"/>
  <c r="D1436" i="16"/>
  <c r="E1348" i="16"/>
  <c r="F1348" i="16"/>
  <c r="D1332" i="16"/>
  <c r="E1332" i="16"/>
  <c r="F1276" i="16"/>
  <c r="G1276" i="16"/>
  <c r="D1252" i="16"/>
  <c r="D1220" i="16"/>
  <c r="F1220" i="16"/>
  <c r="D1204" i="16"/>
  <c r="E1204" i="16"/>
  <c r="E1148" i="16"/>
  <c r="F1148" i="16"/>
  <c r="E1124" i="16"/>
  <c r="G1077" i="16"/>
  <c r="F1530" i="16"/>
  <c r="E1530" i="16"/>
  <c r="E1275" i="16"/>
  <c r="G1275" i="16"/>
  <c r="E1251" i="16"/>
  <c r="D1251" i="16"/>
  <c r="D1227" i="16"/>
  <c r="F1187" i="16"/>
  <c r="D1187" i="16"/>
  <c r="E964" i="16"/>
  <c r="G964" i="16"/>
  <c r="F964" i="16"/>
  <c r="F948" i="16"/>
  <c r="E948" i="16"/>
  <c r="D908" i="16"/>
  <c r="F908" i="16"/>
  <c r="G900" i="16"/>
  <c r="F900" i="16"/>
  <c r="G844" i="16"/>
  <c r="E844" i="16"/>
  <c r="D844" i="16"/>
  <c r="F836" i="16"/>
  <c r="E836" i="16"/>
  <c r="E2339" i="16"/>
  <c r="F2276" i="16"/>
  <c r="D2276" i="16"/>
  <c r="D2124" i="16"/>
  <c r="G2124" i="16"/>
  <c r="E1838" i="16"/>
  <c r="D1838" i="16"/>
  <c r="E1830" i="16"/>
  <c r="D1830" i="16"/>
  <c r="D2204" i="16"/>
  <c r="D2324" i="16"/>
  <c r="E2268" i="16"/>
  <c r="D128" i="16"/>
  <c r="F2260" i="16"/>
  <c r="D2211" i="16"/>
  <c r="F1870" i="16"/>
  <c r="G2276" i="16"/>
  <c r="G2497" i="16"/>
  <c r="E2283" i="16"/>
  <c r="E2099" i="16"/>
  <c r="D1878" i="16"/>
  <c r="E2045" i="16"/>
  <c r="F165" i="16"/>
  <c r="G144" i="16"/>
  <c r="G2377" i="16"/>
  <c r="F880" i="16"/>
  <c r="D880" i="16"/>
  <c r="E716" i="16"/>
  <c r="F716" i="16"/>
  <c r="E613" i="16"/>
  <c r="D613" i="16"/>
  <c r="D573" i="16"/>
  <c r="E573" i="16"/>
  <c r="F549" i="16"/>
  <c r="D549" i="16"/>
  <c r="E502" i="16"/>
  <c r="F502" i="16"/>
  <c r="G2228" i="16"/>
  <c r="E1814" i="16"/>
  <c r="G786" i="16"/>
  <c r="E2132" i="16"/>
  <c r="D2243" i="16"/>
  <c r="G2425" i="16"/>
  <c r="E2235" i="16"/>
  <c r="E2284" i="16"/>
  <c r="E377" i="16"/>
  <c r="F2171" i="16"/>
  <c r="F810" i="16"/>
  <c r="G2099" i="16"/>
  <c r="G71" i="16"/>
  <c r="G2139" i="16"/>
  <c r="G716" i="16"/>
  <c r="G573" i="16"/>
  <c r="G1806" i="16"/>
  <c r="D2045" i="16"/>
  <c r="E2370" i="16"/>
  <c r="D2185" i="16"/>
  <c r="D2028" i="16"/>
  <c r="F144" i="16"/>
  <c r="E2324" i="16"/>
  <c r="E2185" i="16"/>
  <c r="E2490" i="16"/>
  <c r="D786" i="16"/>
  <c r="E1268" i="16"/>
  <c r="D1268" i="16"/>
  <c r="F1268" i="16"/>
  <c r="G1268" i="16"/>
  <c r="G1862" i="16"/>
  <c r="F1934" i="16"/>
  <c r="E2092" i="16"/>
  <c r="F1990" i="16"/>
  <c r="D2268" i="16"/>
  <c r="D2449" i="16"/>
  <c r="D1989" i="16"/>
  <c r="F1989" i="16"/>
  <c r="G385" i="16"/>
  <c r="D385" i="16"/>
  <c r="G313" i="16"/>
  <c r="D313" i="16"/>
  <c r="E313" i="16"/>
  <c r="E267" i="16"/>
  <c r="G267" i="16"/>
  <c r="D229" i="16"/>
  <c r="G229" i="16"/>
  <c r="E229" i="16"/>
  <c r="G221" i="16"/>
  <c r="F221" i="16"/>
  <c r="E221" i="16"/>
  <c r="D221" i="16"/>
  <c r="G213" i="16"/>
  <c r="F213" i="16"/>
  <c r="E197" i="16"/>
  <c r="D189" i="16"/>
  <c r="D158" i="16"/>
  <c r="E143" i="16"/>
  <c r="D143" i="16"/>
  <c r="F2115" i="16"/>
  <c r="G2316" i="16"/>
  <c r="F2172" i="16"/>
  <c r="E1910" i="16"/>
  <c r="E2070" i="16"/>
  <c r="G244" i="16"/>
  <c r="D2123" i="16"/>
  <c r="G25" i="16"/>
  <c r="E2091" i="16"/>
  <c r="F565" i="16"/>
  <c r="G1822" i="16"/>
  <c r="G2069" i="16"/>
  <c r="E2362" i="16"/>
  <c r="D454" i="16"/>
  <c r="G2465" i="16"/>
  <c r="D510" i="16"/>
  <c r="F267" i="16"/>
  <c r="D2006" i="16"/>
  <c r="F229" i="16"/>
  <c r="F2124" i="16"/>
  <c r="D2258" i="16"/>
  <c r="F2258" i="16"/>
  <c r="D2122" i="16"/>
  <c r="E2082" i="16"/>
  <c r="F2068" i="16"/>
  <c r="G2068" i="16"/>
  <c r="F1988" i="16"/>
  <c r="D1988" i="16"/>
  <c r="E1988" i="16"/>
  <c r="G1988" i="16"/>
  <c r="F1764" i="16"/>
  <c r="G1732" i="16"/>
  <c r="D1732" i="16"/>
  <c r="G448" i="16"/>
  <c r="E448" i="16"/>
  <c r="F328" i="16"/>
  <c r="G328" i="16"/>
  <c r="G289" i="16"/>
  <c r="E289" i="16"/>
  <c r="D220" i="16"/>
  <c r="G220" i="16"/>
  <c r="E2148" i="16"/>
  <c r="F2148" i="16"/>
  <c r="G2148" i="16"/>
  <c r="D2172" i="16"/>
  <c r="D25" i="16"/>
  <c r="F2062" i="16"/>
  <c r="D2291" i="16"/>
  <c r="G2291" i="16"/>
  <c r="E2179" i="16"/>
  <c r="G2179" i="16"/>
  <c r="E2021" i="16"/>
  <c r="F2021" i="16"/>
  <c r="G1981" i="16"/>
  <c r="E1981" i="16"/>
  <c r="G128" i="16"/>
  <c r="E2260" i="16"/>
  <c r="E2172" i="16"/>
  <c r="E565" i="16"/>
  <c r="D2283" i="16"/>
  <c r="D778" i="16"/>
  <c r="F1822" i="16"/>
  <c r="E2069" i="16"/>
  <c r="D2171" i="16"/>
  <c r="E2180" i="16"/>
  <c r="E454" i="16"/>
  <c r="E2497" i="16"/>
  <c r="F2283" i="16"/>
  <c r="F2099" i="16"/>
  <c r="E510" i="16"/>
  <c r="F983" i="16"/>
  <c r="G2092" i="16"/>
  <c r="G205" i="16"/>
  <c r="F454" i="16"/>
  <c r="E2155" i="16"/>
  <c r="E549" i="16"/>
  <c r="F2179" i="16"/>
  <c r="E2471" i="16"/>
  <c r="F2439" i="16"/>
  <c r="E2407" i="16"/>
  <c r="F2407" i="16"/>
  <c r="D2376" i="16"/>
  <c r="D2352" i="16"/>
  <c r="E2352" i="16"/>
  <c r="G2329" i="16"/>
  <c r="E2329" i="16"/>
  <c r="F2273" i="16"/>
  <c r="E2233" i="16"/>
  <c r="D2225" i="16"/>
  <c r="E2225" i="16"/>
  <c r="E2217" i="16"/>
  <c r="F2129" i="16"/>
  <c r="D2129" i="16"/>
  <c r="E2027" i="16"/>
  <c r="F2027" i="16"/>
  <c r="E1963" i="16"/>
  <c r="F1963" i="16"/>
  <c r="D1955" i="16"/>
  <c r="E1955" i="16"/>
  <c r="F1955" i="16"/>
  <c r="F1795" i="16"/>
  <c r="D1795" i="16"/>
  <c r="G1795" i="16"/>
  <c r="G1779" i="16"/>
  <c r="E1779" i="16"/>
  <c r="E1771" i="16"/>
  <c r="G1771" i="16"/>
  <c r="G1747" i="16"/>
  <c r="E1747" i="16"/>
  <c r="G1643" i="16"/>
  <c r="D1643" i="16"/>
  <c r="E1643" i="16"/>
  <c r="F1643" i="16"/>
  <c r="D1620" i="16"/>
  <c r="E1620" i="16"/>
  <c r="G1604" i="16"/>
  <c r="D1604" i="16"/>
  <c r="F1572" i="16"/>
  <c r="G1572" i="16"/>
  <c r="E1572" i="16"/>
  <c r="D1350" i="16"/>
  <c r="D976" i="16"/>
  <c r="E976" i="16"/>
  <c r="F976" i="16"/>
  <c r="D944" i="16"/>
  <c r="F944" i="16"/>
  <c r="G944" i="16"/>
  <c r="D928" i="16"/>
  <c r="G904" i="16"/>
  <c r="F904" i="16"/>
  <c r="D904" i="16"/>
  <c r="F896" i="16"/>
  <c r="F850" i="16"/>
  <c r="G850" i="16"/>
  <c r="D850" i="16"/>
  <c r="E826" i="16"/>
  <c r="D810" i="16"/>
  <c r="G717" i="16"/>
  <c r="E717" i="16"/>
  <c r="F717" i="16"/>
  <c r="E566" i="16"/>
  <c r="D566" i="16"/>
  <c r="D534" i="16"/>
  <c r="E534" i="16"/>
  <c r="E526" i="16"/>
  <c r="F526" i="16"/>
  <c r="F431" i="16"/>
  <c r="E431" i="16"/>
  <c r="D423" i="16"/>
  <c r="D2164" i="16"/>
  <c r="F2164" i="16"/>
  <c r="E2140" i="16"/>
  <c r="F2140" i="16"/>
  <c r="G2077" i="16"/>
  <c r="D2077" i="16"/>
  <c r="D2062" i="16"/>
  <c r="D1822" i="16"/>
  <c r="E2171" i="16"/>
  <c r="D2180" i="16"/>
  <c r="F1981" i="16"/>
  <c r="F2092" i="16"/>
  <c r="E401" i="16"/>
  <c r="D967" i="16"/>
  <c r="E967" i="16"/>
  <c r="E943" i="16"/>
  <c r="F943" i="16"/>
  <c r="G825" i="16"/>
  <c r="D825" i="16"/>
  <c r="F2268" i="16"/>
  <c r="E128" i="16"/>
  <c r="D1814" i="16"/>
  <c r="D2235" i="16"/>
  <c r="D2393" i="16"/>
  <c r="E1989" i="16"/>
  <c r="G2013" i="16"/>
  <c r="G2180" i="16"/>
  <c r="E2276" i="16"/>
  <c r="G112" i="16"/>
  <c r="D1981" i="16"/>
  <c r="D2497" i="16"/>
  <c r="D716" i="16"/>
  <c r="D2434" i="16"/>
  <c r="F581" i="16"/>
  <c r="F573" i="16"/>
  <c r="G2045" i="16"/>
  <c r="E959" i="16"/>
  <c r="G2185" i="16"/>
  <c r="F967" i="16"/>
  <c r="E165" i="16"/>
  <c r="D144" i="16"/>
  <c r="D2089" i="16"/>
  <c r="G2161" i="16"/>
  <c r="E723" i="16"/>
  <c r="E2177" i="16"/>
  <c r="G2137" i="16"/>
  <c r="F1830" i="16"/>
  <c r="F1604" i="16"/>
  <c r="D165" i="16"/>
  <c r="F1534" i="16"/>
  <c r="G1534" i="16"/>
  <c r="D1534" i="16"/>
  <c r="E1534" i="16"/>
  <c r="E1526" i="16"/>
  <c r="D1526" i="16"/>
  <c r="E1367" i="16"/>
  <c r="G1367" i="16"/>
  <c r="D1328" i="16"/>
  <c r="E1328" i="16"/>
  <c r="G1320" i="16"/>
  <c r="E1320" i="16"/>
  <c r="G567" i="16"/>
  <c r="E527" i="16"/>
  <c r="E519" i="16"/>
  <c r="F519" i="16"/>
  <c r="G519" i="16"/>
  <c r="F425" i="16"/>
  <c r="D425" i="16"/>
  <c r="G409" i="16"/>
  <c r="E409" i="16"/>
  <c r="D291" i="16"/>
  <c r="E291" i="16"/>
  <c r="D283" i="16"/>
  <c r="E283" i="16"/>
  <c r="D268" i="16"/>
  <c r="G268" i="16"/>
  <c r="E958" i="16"/>
  <c r="D958" i="16"/>
  <c r="E879" i="16"/>
  <c r="G879" i="16"/>
  <c r="D872" i="16"/>
  <c r="G872" i="16"/>
  <c r="D770" i="16"/>
  <c r="F770" i="16"/>
  <c r="G746" i="16"/>
  <c r="E746" i="16"/>
  <c r="D548" i="16"/>
  <c r="F548" i="16"/>
  <c r="E548" i="16"/>
  <c r="G548" i="16"/>
  <c r="G453" i="16"/>
  <c r="D453" i="16"/>
  <c r="E414" i="16"/>
  <c r="D391" i="16"/>
  <c r="E391" i="16"/>
  <c r="F383" i="16"/>
  <c r="G383" i="16"/>
  <c r="E1188" i="16"/>
  <c r="G1156" i="16"/>
  <c r="F1156" i="16"/>
  <c r="E1156" i="16"/>
  <c r="E997" i="16"/>
  <c r="D997" i="16"/>
  <c r="G886" i="16"/>
  <c r="F886" i="16"/>
  <c r="F761" i="16"/>
  <c r="D627" i="16"/>
  <c r="G627" i="16"/>
  <c r="E619" i="16"/>
  <c r="D619" i="16"/>
  <c r="F619" i="16"/>
  <c r="D587" i="16"/>
  <c r="E587" i="16"/>
  <c r="G587" i="16"/>
  <c r="G571" i="16"/>
  <c r="E378" i="16"/>
  <c r="D378" i="16"/>
  <c r="G1383" i="16"/>
  <c r="D1312" i="16"/>
  <c r="G982" i="16"/>
  <c r="F636" i="16"/>
  <c r="E234" i="16"/>
  <c r="D879" i="16"/>
  <c r="F1346" i="16"/>
  <c r="G1346" i="16"/>
  <c r="F1307" i="16"/>
  <c r="G1307" i="16"/>
  <c r="D1307" i="16"/>
  <c r="D1299" i="16"/>
  <c r="E1299" i="16"/>
  <c r="E1203" i="16"/>
  <c r="G1203" i="16"/>
  <c r="G1163" i="16"/>
  <c r="D1163" i="16"/>
  <c r="F1163" i="16"/>
  <c r="D1108" i="16"/>
  <c r="E1108" i="16"/>
  <c r="G1108" i="16"/>
  <c r="G1084" i="16"/>
  <c r="E1084" i="16"/>
  <c r="F1084" i="16"/>
  <c r="D1036" i="16"/>
  <c r="F1036" i="16"/>
  <c r="E1036" i="16"/>
  <c r="G1488" i="16"/>
  <c r="D1488" i="16"/>
  <c r="F1480" i="16"/>
  <c r="E1480" i="16"/>
  <c r="D1433" i="16"/>
  <c r="G1433" i="16"/>
  <c r="G1401" i="16"/>
  <c r="G1393" i="16"/>
  <c r="G1250" i="16"/>
  <c r="F1250" i="16"/>
  <c r="F1122" i="16"/>
  <c r="D1122" i="16"/>
  <c r="E1122" i="16"/>
  <c r="D1003" i="16"/>
  <c r="F1725" i="16"/>
  <c r="G1725" i="16"/>
  <c r="G1717" i="16"/>
  <c r="E1717" i="16"/>
  <c r="E1709" i="16"/>
  <c r="D1709" i="16"/>
  <c r="G1709" i="16"/>
  <c r="G1677" i="16"/>
  <c r="D1677" i="16"/>
  <c r="G1637" i="16"/>
  <c r="F1637" i="16"/>
  <c r="G1630" i="16"/>
  <c r="F1630" i="16"/>
  <c r="F1558" i="16"/>
  <c r="G1558" i="16"/>
  <c r="G1543" i="16"/>
  <c r="E1543" i="16"/>
  <c r="D1535" i="16"/>
  <c r="G1535" i="16"/>
  <c r="D1495" i="16"/>
  <c r="E1495" i="16"/>
  <c r="D1464" i="16"/>
  <c r="G1464" i="16"/>
  <c r="E1440" i="16"/>
  <c r="F1440" i="16"/>
  <c r="G1424" i="16"/>
  <c r="F1313" i="16"/>
  <c r="D1217" i="16"/>
  <c r="F1217" i="16"/>
  <c r="G1217" i="16"/>
  <c r="F112" i="16"/>
  <c r="E352" i="16"/>
  <c r="F352" i="16"/>
  <c r="F320" i="16"/>
  <c r="D320" i="16"/>
  <c r="F312" i="16"/>
  <c r="D312" i="16"/>
  <c r="F297" i="16"/>
  <c r="D297" i="16"/>
  <c r="F273" i="16"/>
  <c r="G273" i="16"/>
  <c r="D266" i="16"/>
  <c r="F266" i="16"/>
  <c r="F212" i="16"/>
  <c r="D212" i="16"/>
  <c r="G212" i="16"/>
  <c r="F204" i="16"/>
  <c r="D204" i="16"/>
  <c r="F196" i="16"/>
  <c r="G196" i="16"/>
  <c r="E188" i="16"/>
  <c r="G188" i="16"/>
  <c r="E135" i="16"/>
  <c r="D135" i="16"/>
  <c r="G135" i="16"/>
  <c r="E127" i="16"/>
  <c r="G127" i="16"/>
  <c r="D127" i="16"/>
  <c r="E79" i="16"/>
  <c r="G79" i="16"/>
  <c r="E55" i="16"/>
  <c r="E40" i="16"/>
  <c r="F40" i="16"/>
  <c r="E1897" i="16"/>
  <c r="G2501" i="16"/>
  <c r="F1801" i="16"/>
  <c r="D1310" i="16"/>
  <c r="D2231" i="16"/>
  <c r="G85" i="16"/>
  <c r="D1881" i="16"/>
  <c r="F2350" i="16"/>
  <c r="D120" i="16"/>
  <c r="E2381" i="16"/>
  <c r="E125" i="16"/>
  <c r="G2381" i="16"/>
  <c r="G2477" i="16"/>
  <c r="E1167" i="16"/>
  <c r="G143" i="16"/>
  <c r="G14" i="16"/>
  <c r="G1302" i="16"/>
  <c r="G1404" i="16"/>
  <c r="F2453" i="16"/>
  <c r="G320" i="16"/>
  <c r="G40" i="16"/>
  <c r="F1515" i="16"/>
  <c r="E413" i="16"/>
  <c r="D1231" i="16"/>
  <c r="F1271" i="16"/>
  <c r="D196" i="16"/>
  <c r="G6" i="16"/>
  <c r="D2494" i="16"/>
  <c r="F2494" i="16"/>
  <c r="D2454" i="16"/>
  <c r="E2438" i="16"/>
  <c r="G2382" i="16"/>
  <c r="F2382" i="16"/>
  <c r="F2280" i="16"/>
  <c r="D2280" i="16"/>
  <c r="G2272" i="16"/>
  <c r="F2272" i="16"/>
  <c r="G2224" i="16"/>
  <c r="E2200" i="16"/>
  <c r="G2200" i="16"/>
  <c r="F2200" i="16"/>
  <c r="G2192" i="16"/>
  <c r="F2192" i="16"/>
  <c r="F2136" i="16"/>
  <c r="E2136" i="16"/>
  <c r="E2128" i="16"/>
  <c r="G2128" i="16"/>
  <c r="G1978" i="16"/>
  <c r="D1978" i="16"/>
  <c r="E1962" i="16"/>
  <c r="G1962" i="16"/>
  <c r="E1938" i="16"/>
  <c r="F1930" i="16"/>
  <c r="G1930" i="16"/>
  <c r="F1810" i="16"/>
  <c r="E1810" i="16"/>
  <c r="D1810" i="16"/>
  <c r="G1810" i="16"/>
  <c r="G1794" i="16"/>
  <c r="G1786" i="16"/>
  <c r="D1786" i="16"/>
  <c r="E1778" i="16"/>
  <c r="G1778" i="16"/>
  <c r="E1754" i="16"/>
  <c r="F1738" i="16"/>
  <c r="D1738" i="16"/>
  <c r="G1714" i="16"/>
  <c r="E1714" i="16"/>
  <c r="G1706" i="16"/>
  <c r="D1706" i="16"/>
  <c r="E1706" i="16"/>
  <c r="D1682" i="16"/>
  <c r="E1682" i="16"/>
  <c r="F1587" i="16"/>
  <c r="E1587" i="16"/>
  <c r="G1532" i="16"/>
  <c r="F1532" i="16"/>
  <c r="D1429" i="16"/>
  <c r="F1429" i="16"/>
  <c r="E1389" i="16"/>
  <c r="E1365" i="16"/>
  <c r="G1365" i="16"/>
  <c r="F1319" i="16"/>
  <c r="E1311" i="16"/>
  <c r="G1311" i="16"/>
  <c r="E1113" i="16"/>
  <c r="E1082" i="16"/>
  <c r="D1082" i="16"/>
  <c r="E1058" i="16"/>
  <c r="D1058" i="16"/>
  <c r="G1058" i="16"/>
  <c r="F1050" i="16"/>
  <c r="G1050" i="16"/>
  <c r="F1042" i="16"/>
  <c r="D1042" i="16"/>
  <c r="F1034" i="16"/>
  <c r="E1034" i="16"/>
  <c r="D1034" i="16"/>
  <c r="D1010" i="16"/>
  <c r="G1010" i="16"/>
  <c r="E1003" i="16"/>
  <c r="F987" i="16"/>
  <c r="G987" i="16"/>
  <c r="E980" i="16"/>
  <c r="G980" i="16"/>
  <c r="D980" i="16"/>
  <c r="F980" i="16"/>
  <c r="D973" i="16"/>
  <c r="E949" i="16"/>
  <c r="F949" i="16"/>
  <c r="E367" i="16"/>
  <c r="F211" i="16"/>
  <c r="F163" i="16"/>
  <c r="E163" i="16"/>
  <c r="D163" i="16"/>
  <c r="F149" i="16"/>
  <c r="G149" i="16"/>
  <c r="D142" i="16"/>
  <c r="E142" i="16"/>
  <c r="G134" i="16"/>
  <c r="D134" i="16"/>
  <c r="F134" i="16"/>
  <c r="E120" i="16"/>
  <c r="E196" i="16"/>
  <c r="E2469" i="16"/>
  <c r="G2469" i="16"/>
  <c r="G2191" i="16"/>
  <c r="F2191" i="16"/>
  <c r="E1817" i="16"/>
  <c r="G1817" i="16"/>
  <c r="F1817" i="16"/>
  <c r="E1594" i="16"/>
  <c r="F1594" i="16"/>
  <c r="D1523" i="16"/>
  <c r="F1428" i="16"/>
  <c r="D1428" i="16"/>
  <c r="G1412" i="16"/>
  <c r="F1412" i="16"/>
  <c r="E1412" i="16"/>
  <c r="D1239" i="16"/>
  <c r="F1239" i="16"/>
  <c r="G1239" i="16"/>
  <c r="E1239" i="16"/>
  <c r="F1215" i="16"/>
  <c r="G1215" i="16"/>
  <c r="D1105" i="16"/>
  <c r="G1105" i="16"/>
  <c r="F460" i="16"/>
  <c r="E460" i="16"/>
  <c r="G460" i="16"/>
  <c r="E445" i="16"/>
  <c r="D61" i="16"/>
  <c r="G61" i="16"/>
  <c r="F61" i="16"/>
  <c r="F53" i="16"/>
  <c r="E2389" i="16"/>
  <c r="G2374" i="16"/>
  <c r="E204" i="16"/>
  <c r="D2397" i="16"/>
  <c r="G2405" i="16"/>
  <c r="F101" i="16"/>
  <c r="E390" i="16"/>
  <c r="E2279" i="16"/>
  <c r="E305" i="16"/>
  <c r="F1865" i="16"/>
  <c r="D382" i="16"/>
  <c r="F2477" i="16"/>
  <c r="E1127" i="16"/>
  <c r="E266" i="16"/>
  <c r="D2207" i="16"/>
  <c r="G1356" i="16"/>
  <c r="E71" i="16"/>
  <c r="E220" i="16"/>
  <c r="E2350" i="16"/>
  <c r="F1785" i="16"/>
  <c r="G2319" i="16"/>
  <c r="D1263" i="16"/>
  <c r="F135" i="16"/>
  <c r="D1326" i="16"/>
  <c r="D413" i="16"/>
  <c r="E61" i="16"/>
  <c r="D2492" i="16"/>
  <c r="F2492" i="16"/>
  <c r="D2484" i="16"/>
  <c r="G2420" i="16"/>
  <c r="D2388" i="16"/>
  <c r="F2388" i="16"/>
  <c r="E2365" i="16"/>
  <c r="D2365" i="16"/>
  <c r="G2094" i="16"/>
  <c r="D2094" i="16"/>
  <c r="D1864" i="16"/>
  <c r="D1848" i="16"/>
  <c r="F1848" i="16"/>
  <c r="E1832" i="16"/>
  <c r="F1832" i="16"/>
  <c r="G1832" i="16"/>
  <c r="E1800" i="16"/>
  <c r="F1800" i="16"/>
  <c r="G1768" i="16"/>
  <c r="F1768" i="16"/>
  <c r="F1736" i="16"/>
  <c r="G1736" i="16"/>
  <c r="F1664" i="16"/>
  <c r="D1625" i="16"/>
  <c r="F1625" i="16"/>
  <c r="G1530" i="16"/>
  <c r="D1530" i="16"/>
  <c r="G1522" i="16"/>
  <c r="E1522" i="16"/>
  <c r="D1522" i="16"/>
  <c r="G1506" i="16"/>
  <c r="E1506" i="16"/>
  <c r="D1498" i="16"/>
  <c r="F1498" i="16"/>
  <c r="E1498" i="16"/>
  <c r="E1475" i="16"/>
  <c r="D1475" i="16"/>
  <c r="F1475" i="16"/>
  <c r="G1459" i="16"/>
  <c r="D1451" i="16"/>
  <c r="G1443" i="16"/>
  <c r="E1443" i="16"/>
  <c r="D1395" i="16"/>
  <c r="D1387" i="16"/>
  <c r="E1379" i="16"/>
  <c r="D1379" i="16"/>
  <c r="D1371" i="16"/>
  <c r="E1371" i="16"/>
  <c r="F1371" i="16"/>
  <c r="E1325" i="16"/>
  <c r="E1222" i="16"/>
  <c r="G1222" i="16"/>
  <c r="D1222" i="16"/>
  <c r="G522" i="16"/>
  <c r="D522" i="16"/>
  <c r="E522" i="16"/>
  <c r="F522" i="16"/>
  <c r="E515" i="16"/>
  <c r="G515" i="16"/>
  <c r="F507" i="16"/>
  <c r="D507" i="16"/>
  <c r="G499" i="16"/>
  <c r="E499" i="16"/>
  <c r="D499" i="16"/>
  <c r="D483" i="16"/>
  <c r="F483" i="16"/>
  <c r="G451" i="16"/>
  <c r="F451" i="16"/>
  <c r="F325" i="16"/>
  <c r="G325" i="16"/>
  <c r="D325" i="16"/>
  <c r="G310" i="16"/>
  <c r="E310" i="16"/>
  <c r="D310" i="16"/>
  <c r="F302" i="16"/>
  <c r="E302" i="16"/>
  <c r="D302" i="16"/>
  <c r="G278" i="16"/>
  <c r="D278" i="16"/>
  <c r="E278" i="16"/>
  <c r="E263" i="16"/>
  <c r="G263" i="16"/>
  <c r="D263" i="16"/>
  <c r="F263" i="16"/>
  <c r="D248" i="16"/>
  <c r="F248" i="16"/>
  <c r="E240" i="16"/>
  <c r="F240" i="16"/>
  <c r="D240" i="16"/>
  <c r="F177" i="16"/>
  <c r="E169" i="16"/>
  <c r="G140" i="16"/>
  <c r="F140" i="16"/>
  <c r="G34" i="16"/>
  <c r="D112" i="16"/>
  <c r="E2485" i="16"/>
  <c r="G2485" i="16"/>
  <c r="F2103" i="16"/>
  <c r="D2103" i="16"/>
  <c r="E2103" i="16"/>
  <c r="E2087" i="16"/>
  <c r="D2087" i="16"/>
  <c r="D1889" i="16"/>
  <c r="F1889" i="16"/>
  <c r="D1753" i="16"/>
  <c r="G1753" i="16"/>
  <c r="F1753" i="16"/>
  <c r="G1737" i="16"/>
  <c r="D1737" i="16"/>
  <c r="E1737" i="16"/>
  <c r="E1633" i="16"/>
  <c r="G1633" i="16"/>
  <c r="F1610" i="16"/>
  <c r="G1610" i="16"/>
  <c r="D1610" i="16"/>
  <c r="D1286" i="16"/>
  <c r="G1271" i="16"/>
  <c r="E1271" i="16"/>
  <c r="G452" i="16"/>
  <c r="E452" i="16"/>
  <c r="D452" i="16"/>
  <c r="E405" i="16"/>
  <c r="F398" i="16"/>
  <c r="G398" i="16"/>
  <c r="D398" i="16"/>
  <c r="F2319" i="16"/>
  <c r="E2231" i="16"/>
  <c r="F2389" i="16"/>
  <c r="F2374" i="16"/>
  <c r="F1507" i="16"/>
  <c r="D101" i="16"/>
  <c r="F390" i="16"/>
  <c r="G2279" i="16"/>
  <c r="F305" i="16"/>
  <c r="F382" i="16"/>
  <c r="E2287" i="16"/>
  <c r="F14" i="16"/>
  <c r="D1127" i="16"/>
  <c r="E2207" i="16"/>
  <c r="E1231" i="16"/>
  <c r="F71" i="16"/>
  <c r="F2421" i="16"/>
  <c r="E1578" i="16"/>
  <c r="F1633" i="16"/>
  <c r="G1785" i="16"/>
  <c r="E297" i="16"/>
  <c r="G1594" i="16"/>
  <c r="F1419" i="16"/>
  <c r="E273" i="16"/>
  <c r="F1159" i="16"/>
  <c r="G2280" i="16"/>
  <c r="F1403" i="16"/>
  <c r="D1954" i="16"/>
  <c r="E2247" i="16"/>
  <c r="F1333" i="16"/>
  <c r="G2256" i="16"/>
  <c r="G1436" i="16"/>
  <c r="G1830" i="16"/>
  <c r="E1326" i="16"/>
  <c r="D1506" i="16"/>
  <c r="G2365" i="16"/>
  <c r="E987" i="16"/>
  <c r="F1387" i="16"/>
  <c r="D188" i="16"/>
  <c r="D380" i="16"/>
  <c r="G380" i="16"/>
  <c r="E380" i="16"/>
  <c r="G2461" i="16"/>
  <c r="D2342" i="16"/>
  <c r="F2342" i="16"/>
  <c r="G2159" i="16"/>
  <c r="E2159" i="16"/>
  <c r="G1761" i="16"/>
  <c r="F1761" i="16"/>
  <c r="D1483" i="16"/>
  <c r="F1483" i="16"/>
  <c r="D1396" i="16"/>
  <c r="E1396" i="16"/>
  <c r="F1396" i="16"/>
  <c r="G1388" i="16"/>
  <c r="F1388" i="16"/>
  <c r="D1364" i="16"/>
  <c r="G1247" i="16"/>
  <c r="D1247" i="16"/>
  <c r="F1247" i="16"/>
  <c r="E1223" i="16"/>
  <c r="D1255" i="16"/>
  <c r="F1769" i="16"/>
  <c r="F1673" i="16"/>
  <c r="D2350" i="16"/>
  <c r="E2397" i="16"/>
  <c r="G1507" i="16"/>
  <c r="D390" i="16"/>
  <c r="F2287" i="16"/>
  <c r="D2421" i="16"/>
  <c r="D1578" i="16"/>
  <c r="E1785" i="16"/>
  <c r="E212" i="16"/>
  <c r="G297" i="16"/>
  <c r="D1594" i="16"/>
  <c r="D1215" i="16"/>
  <c r="D273" i="16"/>
  <c r="D1412" i="16"/>
  <c r="F1436" i="16"/>
  <c r="F188" i="16"/>
  <c r="G1326" i="16"/>
  <c r="F127" i="16"/>
  <c r="F1729" i="16"/>
  <c r="E1247" i="16"/>
  <c r="D1746" i="16"/>
  <c r="D77" i="16"/>
  <c r="F2006" i="16"/>
  <c r="E2006" i="16"/>
  <c r="F1982" i="16"/>
  <c r="E1982" i="16"/>
  <c r="D1982" i="16"/>
  <c r="E1902" i="16"/>
  <c r="G1886" i="16"/>
  <c r="F1886" i="16"/>
  <c r="E1854" i="16"/>
  <c r="F1854" i="16"/>
  <c r="D1846" i="16"/>
  <c r="D1806" i="16"/>
  <c r="E1806" i="16"/>
  <c r="D1662" i="16"/>
  <c r="G1638" i="16"/>
  <c r="E1599" i="16"/>
  <c r="D1599" i="16"/>
  <c r="F1094" i="16"/>
  <c r="D1094" i="16"/>
  <c r="E1078" i="16"/>
  <c r="D1078" i="16"/>
  <c r="D1070" i="16"/>
  <c r="F1070" i="16"/>
  <c r="D1062" i="16"/>
  <c r="G1062" i="16"/>
  <c r="F1062" i="16"/>
  <c r="E1054" i="16"/>
  <c r="G1054" i="16"/>
  <c r="F1054" i="16"/>
  <c r="D1054" i="16"/>
  <c r="E1046" i="16"/>
  <c r="F1046" i="16"/>
  <c r="G945" i="16"/>
  <c r="D945" i="16"/>
  <c r="F945" i="16"/>
  <c r="E882" i="16"/>
  <c r="D867" i="16"/>
  <c r="F867" i="16"/>
  <c r="F859" i="16"/>
  <c r="F851" i="16"/>
  <c r="E851" i="16"/>
  <c r="F843" i="16"/>
  <c r="G843" i="16"/>
  <c r="F796" i="16"/>
  <c r="G757" i="16"/>
  <c r="D757" i="16"/>
  <c r="E757" i="16"/>
  <c r="F757" i="16"/>
  <c r="D718" i="16"/>
  <c r="E718" i="16"/>
  <c r="D710" i="16"/>
  <c r="F710" i="16"/>
  <c r="D670" i="16"/>
  <c r="E670" i="16"/>
  <c r="F670" i="16"/>
  <c r="D646" i="16"/>
  <c r="E646" i="16"/>
  <c r="E623" i="16"/>
  <c r="F623" i="16"/>
  <c r="D623" i="16"/>
  <c r="G623" i="16"/>
  <c r="E615" i="16"/>
  <c r="F615" i="16"/>
  <c r="D615" i="16"/>
  <c r="G536" i="16"/>
  <c r="E536" i="16"/>
  <c r="D536" i="16"/>
  <c r="F536" i="16"/>
  <c r="E520" i="16"/>
  <c r="G520" i="16"/>
  <c r="G489" i="16"/>
  <c r="E473" i="16"/>
  <c r="D473" i="16"/>
  <c r="G442" i="16"/>
  <c r="E442" i="16"/>
  <c r="E1903" i="16"/>
  <c r="G1903" i="16"/>
  <c r="D1568" i="16"/>
  <c r="G1568" i="16"/>
  <c r="F1513" i="16"/>
  <c r="G1513" i="16"/>
  <c r="F1386" i="16"/>
  <c r="D1386" i="16"/>
  <c r="D1354" i="16"/>
  <c r="F1354" i="16"/>
  <c r="G1332" i="16"/>
  <c r="F1332" i="16"/>
  <c r="D758" i="16"/>
  <c r="E758" i="16"/>
  <c r="F758" i="16"/>
  <c r="E711" i="16"/>
  <c r="D711" i="16"/>
  <c r="F703" i="16"/>
  <c r="E703" i="16"/>
  <c r="G663" i="16"/>
  <c r="D663" i="16"/>
  <c r="F663" i="16"/>
  <c r="E663" i="16"/>
  <c r="G647" i="16"/>
  <c r="F640" i="16"/>
  <c r="G640" i="16"/>
  <c r="F506" i="16"/>
  <c r="G506" i="16"/>
  <c r="E411" i="16"/>
  <c r="D411" i="16"/>
  <c r="D249" i="16"/>
  <c r="F249" i="16"/>
  <c r="D218" i="16"/>
  <c r="F218" i="16"/>
  <c r="G210" i="16"/>
  <c r="D210" i="16"/>
  <c r="G2083" i="16"/>
  <c r="F2083" i="16"/>
  <c r="D2083" i="16"/>
  <c r="E2061" i="16"/>
  <c r="F1997" i="16"/>
  <c r="E1997" i="16"/>
  <c r="D1116" i="16"/>
  <c r="E1116" i="16"/>
  <c r="F1085" i="16"/>
  <c r="D1061" i="16"/>
  <c r="G960" i="16"/>
  <c r="E709" i="16"/>
  <c r="F709" i="16"/>
  <c r="E701" i="16"/>
  <c r="F701" i="16"/>
  <c r="E340" i="16"/>
  <c r="F340" i="16"/>
  <c r="D340" i="16"/>
  <c r="E332" i="16"/>
  <c r="F332" i="16"/>
  <c r="G332" i="16"/>
  <c r="G316" i="16"/>
  <c r="G301" i="16"/>
  <c r="E301" i="16"/>
  <c r="G285" i="16"/>
  <c r="F108" i="16"/>
  <c r="E108" i="16"/>
  <c r="E2369" i="16"/>
  <c r="G2369" i="16"/>
  <c r="D2369" i="16"/>
  <c r="G2306" i="16"/>
  <c r="D2306" i="16"/>
  <c r="E2162" i="16"/>
  <c r="G2146" i="16"/>
  <c r="E2146" i="16"/>
  <c r="D2060" i="16"/>
  <c r="G2060" i="16"/>
  <c r="F2060" i="16"/>
  <c r="D2020" i="16"/>
  <c r="F1908" i="16"/>
  <c r="G1908" i="16"/>
  <c r="E1115" i="16"/>
  <c r="F1115" i="16"/>
  <c r="G1020" i="16"/>
  <c r="D1020" i="16"/>
  <c r="F1005" i="16"/>
  <c r="G2352" i="16"/>
  <c r="F2352" i="16"/>
  <c r="E2321" i="16"/>
  <c r="F2321" i="16"/>
  <c r="D2249" i="16"/>
  <c r="E2249" i="16"/>
  <c r="F2233" i="16"/>
  <c r="D2233" i="16"/>
  <c r="F2193" i="16"/>
  <c r="G2193" i="16"/>
  <c r="F2019" i="16"/>
  <c r="G2019" i="16"/>
  <c r="G1931" i="16"/>
  <c r="F1931" i="16"/>
  <c r="E1915" i="16"/>
  <c r="D1477" i="16"/>
  <c r="F1477" i="16"/>
  <c r="D1366" i="16"/>
  <c r="G1366" i="16"/>
  <c r="F1265" i="16"/>
  <c r="G1265" i="16"/>
  <c r="F1099" i="16"/>
  <c r="E1921" i="16"/>
  <c r="E2466" i="16"/>
  <c r="G2466" i="16"/>
  <c r="G2141" i="16"/>
  <c r="E2141" i="16"/>
  <c r="D2141" i="16"/>
  <c r="F2125" i="16"/>
  <c r="F2269" i="16"/>
  <c r="G2371" i="16"/>
  <c r="G32" i="16"/>
  <c r="G1106" i="16"/>
  <c r="D1355" i="16"/>
  <c r="F2293" i="16"/>
  <c r="D988" i="16"/>
  <c r="D911" i="16"/>
  <c r="D582" i="16"/>
  <c r="E1966" i="16"/>
  <c r="F1926" i="16"/>
  <c r="G1926" i="16"/>
  <c r="E1926" i="16"/>
  <c r="D1926" i="16"/>
  <c r="G1873" i="16"/>
  <c r="F1849" i="16"/>
  <c r="G1849" i="16"/>
  <c r="F2325" i="16"/>
  <c r="D2325" i="16"/>
  <c r="E2325" i="16"/>
  <c r="F2309" i="16"/>
  <c r="E2309" i="16"/>
  <c r="G2309" i="16"/>
  <c r="D2309" i="16"/>
  <c r="G2181" i="16"/>
  <c r="D2181" i="16"/>
  <c r="F2197" i="16"/>
  <c r="E2237" i="16"/>
  <c r="F2386" i="16"/>
  <c r="D2197" i="16"/>
  <c r="D2386" i="16"/>
  <c r="F833" i="16"/>
  <c r="D32" i="16"/>
  <c r="F2301" i="16"/>
  <c r="E865" i="16"/>
  <c r="G2418" i="16"/>
  <c r="F1106" i="16"/>
  <c r="D1608" i="16"/>
  <c r="F473" i="16"/>
  <c r="G1136" i="16"/>
  <c r="F988" i="16"/>
  <c r="F958" i="16"/>
  <c r="F2094" i="16"/>
  <c r="G903" i="16"/>
  <c r="G102" i="16"/>
  <c r="D155" i="16"/>
  <c r="G2426" i="16"/>
  <c r="G375" i="16"/>
  <c r="E375" i="16"/>
  <c r="E250" i="16"/>
  <c r="D250" i="16"/>
  <c r="F250" i="16"/>
  <c r="D243" i="16"/>
  <c r="G243" i="16"/>
  <c r="F228" i="16"/>
  <c r="F2490" i="16"/>
  <c r="G2079" i="16"/>
  <c r="G958" i="16"/>
  <c r="E2094" i="16"/>
  <c r="F1082" i="16"/>
  <c r="F34" i="16"/>
  <c r="E1307" i="16"/>
  <c r="D638" i="16"/>
  <c r="F622" i="16"/>
  <c r="D606" i="16"/>
  <c r="E606" i="16"/>
  <c r="G606" i="16"/>
  <c r="F606" i="16"/>
  <c r="G598" i="16"/>
  <c r="E598" i="16"/>
  <c r="F575" i="16"/>
  <c r="D575" i="16"/>
  <c r="F560" i="16"/>
  <c r="E560" i="16"/>
  <c r="G560" i="16"/>
  <c r="G544" i="16"/>
  <c r="F544" i="16"/>
  <c r="E544" i="16"/>
  <c r="E528" i="16"/>
  <c r="F528" i="16"/>
  <c r="G528" i="16"/>
  <c r="D528" i="16"/>
  <c r="D466" i="16"/>
  <c r="G466" i="16"/>
  <c r="F466" i="16"/>
  <c r="E444" i="16"/>
  <c r="D444" i="16"/>
  <c r="G444" i="16"/>
  <c r="F444" i="16"/>
  <c r="F420" i="16"/>
  <c r="E420" i="16"/>
  <c r="F397" i="16"/>
  <c r="E304" i="16"/>
  <c r="D304" i="16"/>
  <c r="G304" i="16"/>
  <c r="D265" i="16"/>
  <c r="E265" i="16"/>
  <c r="F265" i="16"/>
  <c r="G265" i="16"/>
  <c r="E257" i="16"/>
  <c r="G257" i="16"/>
  <c r="F79" i="16"/>
  <c r="D79" i="16"/>
  <c r="G55" i="16"/>
  <c r="G1184" i="16"/>
  <c r="E1184" i="16"/>
  <c r="D1184" i="16"/>
  <c r="F1184" i="16"/>
  <c r="F1152" i="16"/>
  <c r="F1144" i="16"/>
  <c r="D1136" i="16"/>
  <c r="F1136" i="16"/>
  <c r="E1120" i="16"/>
  <c r="G1120" i="16"/>
  <c r="G1098" i="16"/>
  <c r="E1098" i="16"/>
  <c r="F1098" i="16"/>
  <c r="D1098" i="16"/>
  <c r="F1091" i="16"/>
  <c r="E1091" i="16"/>
  <c r="D1091" i="16"/>
  <c r="G1091" i="16"/>
  <c r="E1083" i="16"/>
  <c r="G1083" i="16"/>
  <c r="D1059" i="16"/>
  <c r="G1059" i="16"/>
  <c r="D1051" i="16"/>
  <c r="F1051" i="16"/>
  <c r="G1051" i="16"/>
  <c r="E1051" i="16"/>
  <c r="G1043" i="16"/>
  <c r="F1043" i="16"/>
  <c r="D1043" i="16"/>
  <c r="D1035" i="16"/>
  <c r="G1035" i="16"/>
  <c r="G1027" i="16"/>
  <c r="D1027" i="16"/>
  <c r="F1019" i="16"/>
  <c r="E1019" i="16"/>
  <c r="D1011" i="16"/>
  <c r="G1011" i="16"/>
  <c r="E996" i="16"/>
  <c r="E974" i="16"/>
  <c r="D974" i="16"/>
  <c r="G974" i="16"/>
  <c r="G950" i="16"/>
  <c r="E950" i="16"/>
  <c r="F927" i="16"/>
  <c r="E927" i="16"/>
  <c r="G927" i="16"/>
  <c r="E911" i="16"/>
  <c r="G911" i="16"/>
  <c r="G888" i="16"/>
  <c r="F888" i="16"/>
  <c r="G817" i="16"/>
  <c r="F817" i="16"/>
  <c r="E817" i="16"/>
  <c r="G629" i="16"/>
  <c r="E629" i="16"/>
  <c r="D629" i="16"/>
  <c r="G621" i="16"/>
  <c r="E621" i="16"/>
  <c r="G613" i="16"/>
  <c r="F613" i="16"/>
  <c r="F605" i="16"/>
  <c r="D605" i="16"/>
  <c r="G605" i="16"/>
  <c r="G465" i="16"/>
  <c r="D465" i="16"/>
  <c r="D450" i="16"/>
  <c r="G450" i="16"/>
  <c r="D162" i="16"/>
  <c r="F118" i="16"/>
  <c r="G86" i="16"/>
  <c r="E86" i="16"/>
  <c r="D86" i="16"/>
  <c r="F86" i="16"/>
  <c r="D70" i="16"/>
  <c r="E70" i="16"/>
  <c r="F70" i="16"/>
  <c r="G70" i="16"/>
  <c r="F1011" i="16"/>
  <c r="G2048" i="16"/>
  <c r="G1019" i="16"/>
  <c r="E2293" i="16"/>
  <c r="G880" i="16"/>
  <c r="E637" i="16"/>
  <c r="D943" i="16"/>
  <c r="G2301" i="16"/>
  <c r="D1168" i="16"/>
  <c r="E2418" i="16"/>
  <c r="F825" i="16"/>
  <c r="D40" i="16"/>
  <c r="D950" i="16"/>
  <c r="G582" i="16"/>
  <c r="G1841" i="16"/>
  <c r="F2141" i="16"/>
  <c r="D2402" i="16"/>
  <c r="G2499" i="16"/>
  <c r="E2499" i="16"/>
  <c r="D2499" i="16"/>
  <c r="F2499" i="16"/>
  <c r="G2451" i="16"/>
  <c r="E2451" i="16"/>
  <c r="D2427" i="16"/>
  <c r="E2427" i="16"/>
  <c r="G2325" i="16"/>
  <c r="E2302" i="16"/>
  <c r="F2302" i="16"/>
  <c r="D2302" i="16"/>
  <c r="G2302" i="16"/>
  <c r="G2294" i="16"/>
  <c r="F2294" i="16"/>
  <c r="F2206" i="16"/>
  <c r="F2166" i="16"/>
  <c r="D2166" i="16"/>
  <c r="D2134" i="16"/>
  <c r="F2134" i="16"/>
  <c r="D2118" i="16"/>
  <c r="F2118" i="16"/>
  <c r="G2118" i="16"/>
  <c r="G2080" i="16"/>
  <c r="D2080" i="16"/>
  <c r="F2080" i="16"/>
  <c r="G2057" i="16"/>
  <c r="F2057" i="16"/>
  <c r="F2033" i="16"/>
  <c r="D2002" i="16"/>
  <c r="G2002" i="16"/>
  <c r="F1845" i="16"/>
  <c r="D1845" i="16"/>
  <c r="E1758" i="16"/>
  <c r="D1750" i="16"/>
  <c r="G1750" i="16"/>
  <c r="E1750" i="16"/>
  <c r="D1670" i="16"/>
  <c r="G1654" i="16"/>
  <c r="D1654" i="16"/>
  <c r="E1654" i="16"/>
  <c r="F1638" i="16"/>
  <c r="D1567" i="16"/>
  <c r="E1567" i="16"/>
  <c r="F1528" i="16"/>
  <c r="E1528" i="16"/>
  <c r="G1528" i="16"/>
  <c r="D1528" i="16"/>
  <c r="E1504" i="16"/>
  <c r="F1504" i="16"/>
  <c r="G1497" i="16"/>
  <c r="D1497" i="16"/>
  <c r="E1458" i="16"/>
  <c r="D1458" i="16"/>
  <c r="F1458" i="16"/>
  <c r="G1458" i="16"/>
  <c r="F1285" i="16"/>
  <c r="D1285" i="16"/>
  <c r="E1285" i="16"/>
  <c r="G1285" i="16"/>
  <c r="G1270" i="16"/>
  <c r="E1270" i="16"/>
  <c r="F1262" i="16"/>
  <c r="E1262" i="16"/>
  <c r="F1246" i="16"/>
  <c r="D1230" i="16"/>
  <c r="E1230" i="16"/>
  <c r="F1230" i="16"/>
  <c r="E1214" i="16"/>
  <c r="F1214" i="16"/>
  <c r="E1191" i="16"/>
  <c r="F1191" i="16"/>
  <c r="G1191" i="16"/>
  <c r="D1191" i="16"/>
  <c r="D1175" i="16"/>
  <c r="F1175" i="16"/>
  <c r="G1159" i="16"/>
  <c r="D1159" i="16"/>
  <c r="D1151" i="16"/>
  <c r="G1151" i="16"/>
  <c r="F1143" i="16"/>
  <c r="D1143" i="16"/>
  <c r="E1143" i="16"/>
  <c r="D1135" i="16"/>
  <c r="E1135" i="16"/>
  <c r="F1135" i="16"/>
  <c r="E1105" i="16"/>
  <c r="F1105" i="16"/>
  <c r="F651" i="16"/>
  <c r="E628" i="16"/>
  <c r="F628" i="16"/>
  <c r="G628" i="16"/>
  <c r="D628" i="16"/>
  <c r="G542" i="16"/>
  <c r="D542" i="16"/>
  <c r="E542" i="16"/>
  <c r="F542" i="16"/>
  <c r="D511" i="16"/>
  <c r="F511" i="16"/>
  <c r="E511" i="16"/>
  <c r="E495" i="16"/>
  <c r="E464" i="16"/>
  <c r="G464" i="16"/>
  <c r="D464" i="16"/>
  <c r="D1937" i="16"/>
  <c r="F1937" i="16"/>
  <c r="E1797" i="16"/>
  <c r="F1797" i="16"/>
  <c r="G1797" i="16"/>
  <c r="D1797" i="16"/>
  <c r="D1606" i="16"/>
  <c r="G1606" i="16"/>
  <c r="G1590" i="16"/>
  <c r="F1590" i="16"/>
  <c r="D1582" i="16"/>
  <c r="G1582" i="16"/>
  <c r="F1582" i="16"/>
  <c r="E1582" i="16"/>
  <c r="E1315" i="16"/>
  <c r="F1269" i="16"/>
  <c r="G1269" i="16"/>
  <c r="E1253" i="16"/>
  <c r="G1253" i="16"/>
  <c r="G1245" i="16"/>
  <c r="F1245" i="16"/>
  <c r="G1221" i="16"/>
  <c r="G1205" i="16"/>
  <c r="F1205" i="16"/>
  <c r="F1104" i="16"/>
  <c r="G1104" i="16"/>
  <c r="F1089" i="16"/>
  <c r="G1089" i="16"/>
  <c r="E146" i="16"/>
  <c r="G146" i="16"/>
  <c r="D146" i="16"/>
  <c r="E84" i="16"/>
  <c r="D84" i="16"/>
  <c r="G84" i="16"/>
  <c r="F68" i="16"/>
  <c r="G68" i="16"/>
  <c r="D68" i="16"/>
  <c r="E30" i="16"/>
  <c r="G30" i="16"/>
  <c r="D30" i="16"/>
  <c r="E605" i="16"/>
  <c r="F644" i="16"/>
  <c r="D621" i="16"/>
  <c r="G1386" i="16"/>
  <c r="F1841" i="16"/>
  <c r="D1083" i="16"/>
  <c r="E1992" i="16"/>
  <c r="D1992" i="16"/>
  <c r="G1992" i="16"/>
  <c r="E1788" i="16"/>
  <c r="G1788" i="16"/>
  <c r="F1788" i="16"/>
  <c r="F1780" i="16"/>
  <c r="E1780" i="16"/>
  <c r="F1772" i="16"/>
  <c r="E1772" i="16"/>
  <c r="G1772" i="16"/>
  <c r="F1740" i="16"/>
  <c r="F1732" i="16"/>
  <c r="E1732" i="16"/>
  <c r="F1708" i="16"/>
  <c r="G1708" i="16"/>
  <c r="D1708" i="16"/>
  <c r="E1700" i="16"/>
  <c r="D1700" i="16"/>
  <c r="E1676" i="16"/>
  <c r="G1660" i="16"/>
  <c r="F1660" i="16"/>
  <c r="E697" i="16"/>
  <c r="G697" i="16"/>
  <c r="D697" i="16"/>
  <c r="G689" i="16"/>
  <c r="F689" i="16"/>
  <c r="E634" i="16"/>
  <c r="D634" i="16"/>
  <c r="G634" i="16"/>
  <c r="G602" i="16"/>
  <c r="G478" i="16"/>
  <c r="D478" i="16"/>
  <c r="F478" i="16"/>
  <c r="E2450" i="16"/>
  <c r="D2450" i="16"/>
  <c r="F2378" i="16"/>
  <c r="D2378" i="16"/>
  <c r="D2363" i="16"/>
  <c r="E2363" i="16"/>
  <c r="G2363" i="16"/>
  <c r="F2253" i="16"/>
  <c r="D2133" i="16"/>
  <c r="F2133" i="16"/>
  <c r="D2040" i="16"/>
  <c r="F2040" i="16"/>
  <c r="D2269" i="16"/>
  <c r="D2117" i="16"/>
  <c r="F684" i="16"/>
  <c r="E880" i="16"/>
  <c r="G2339" i="16"/>
  <c r="G535" i="16"/>
  <c r="F865" i="16"/>
  <c r="E1355" i="16"/>
  <c r="E1059" i="16"/>
  <c r="G1160" i="16"/>
  <c r="G162" i="16"/>
  <c r="E981" i="16"/>
  <c r="D927" i="16"/>
  <c r="F2285" i="16"/>
  <c r="E2386" i="16"/>
  <c r="G2269" i="16"/>
  <c r="E684" i="16"/>
  <c r="D1849" i="16"/>
  <c r="D637" i="16"/>
  <c r="E2246" i="16"/>
  <c r="F32" i="16"/>
  <c r="G865" i="16"/>
  <c r="D2048" i="16"/>
  <c r="E1106" i="16"/>
  <c r="F1355" i="16"/>
  <c r="F1059" i="16"/>
  <c r="D1160" i="16"/>
  <c r="F981" i="16"/>
  <c r="E1845" i="16"/>
  <c r="G1504" i="16"/>
  <c r="G935" i="16"/>
  <c r="G1144" i="16"/>
  <c r="F1151" i="16"/>
  <c r="D1152" i="16"/>
  <c r="E2285" i="16"/>
  <c r="E2443" i="16"/>
  <c r="F1750" i="16"/>
  <c r="D375" i="16"/>
  <c r="D2317" i="16"/>
  <c r="G644" i="16"/>
  <c r="F621" i="16"/>
  <c r="G481" i="16"/>
  <c r="E1386" i="16"/>
  <c r="D2459" i="16"/>
  <c r="G988" i="16"/>
  <c r="F1606" i="16"/>
  <c r="F1083" i="16"/>
  <c r="G1254" i="16"/>
  <c r="D42" i="16"/>
  <c r="E1254" i="16"/>
  <c r="G1321" i="16"/>
  <c r="G1047" i="16"/>
  <c r="F1047" i="16"/>
  <c r="G1039" i="16"/>
  <c r="F1039" i="16"/>
  <c r="F1023" i="16"/>
  <c r="E1023" i="16"/>
  <c r="D1015" i="16"/>
  <c r="F1015" i="16"/>
  <c r="G1015" i="16"/>
  <c r="D1007" i="16"/>
  <c r="F1007" i="16"/>
  <c r="E984" i="16"/>
  <c r="D984" i="16"/>
  <c r="G984" i="16"/>
  <c r="E813" i="16"/>
  <c r="D813" i="16"/>
  <c r="E806" i="16"/>
  <c r="F806" i="16"/>
  <c r="D790" i="16"/>
  <c r="G2468" i="16"/>
  <c r="E2199" i="16"/>
  <c r="F2199" i="16"/>
  <c r="D2159" i="16"/>
  <c r="F2159" i="16"/>
  <c r="G2151" i="16"/>
  <c r="D2151" i="16"/>
  <c r="G2087" i="16"/>
  <c r="F2087" i="16"/>
  <c r="G2074" i="16"/>
  <c r="E2074" i="16"/>
  <c r="F2026" i="16"/>
  <c r="E2026" i="16"/>
  <c r="G2003" i="16"/>
  <c r="D2003" i="16"/>
  <c r="G1995" i="16"/>
  <c r="D1995" i="16"/>
  <c r="F1995" i="16"/>
  <c r="E1995" i="16"/>
  <c r="E1791" i="16"/>
  <c r="D1791" i="16"/>
  <c r="G1743" i="16"/>
  <c r="D1743" i="16"/>
  <c r="F1743" i="16"/>
  <c r="E1743" i="16"/>
  <c r="F1703" i="16"/>
  <c r="G1703" i="16"/>
  <c r="F1553" i="16"/>
  <c r="D1553" i="16"/>
  <c r="D1341" i="16"/>
  <c r="G1129" i="16"/>
  <c r="D1121" i="16"/>
  <c r="G1121" i="16"/>
  <c r="E1092" i="16"/>
  <c r="G1092" i="16"/>
  <c r="D1092" i="16"/>
  <c r="G803" i="16"/>
  <c r="E803" i="16"/>
  <c r="G514" i="16"/>
  <c r="D514" i="16"/>
  <c r="E514" i="16"/>
  <c r="G459" i="16"/>
  <c r="F437" i="16"/>
  <c r="D437" i="16"/>
  <c r="E437" i="16"/>
  <c r="G437" i="16"/>
  <c r="D421" i="16"/>
  <c r="F421" i="16"/>
  <c r="G274" i="16"/>
  <c r="F274" i="16"/>
  <c r="F2345" i="16"/>
  <c r="G2345" i="16"/>
  <c r="F2155" i="16"/>
  <c r="G2155" i="16"/>
  <c r="F1943" i="16"/>
  <c r="E1943" i="16"/>
  <c r="E1276" i="16"/>
  <c r="D1276" i="16"/>
  <c r="D1260" i="16"/>
  <c r="F1260" i="16"/>
  <c r="G1260" i="16"/>
  <c r="G1141" i="16"/>
  <c r="F1141" i="16"/>
  <c r="D1141" i="16"/>
  <c r="E1111" i="16"/>
  <c r="G1111" i="16"/>
  <c r="E807" i="16"/>
  <c r="G807" i="16"/>
  <c r="F799" i="16"/>
  <c r="E799" i="16"/>
  <c r="D93" i="16"/>
  <c r="E93" i="16"/>
  <c r="F93" i="16"/>
  <c r="G2484" i="16"/>
  <c r="F2303" i="16"/>
  <c r="E1226" i="16"/>
  <c r="D1226" i="16"/>
  <c r="D1046" i="16"/>
  <c r="G1046" i="16"/>
  <c r="F938" i="16"/>
  <c r="G938" i="16"/>
  <c r="G656" i="16"/>
  <c r="F656" i="16"/>
  <c r="D641" i="16"/>
  <c r="F641" i="16"/>
  <c r="F539" i="16"/>
  <c r="E539" i="16"/>
  <c r="E492" i="16"/>
  <c r="D492" i="16"/>
  <c r="G492" i="16"/>
  <c r="E485" i="16"/>
  <c r="D485" i="16"/>
  <c r="F339" i="16"/>
  <c r="E339" i="16"/>
  <c r="G339" i="16"/>
  <c r="G331" i="16"/>
  <c r="D331" i="16"/>
  <c r="F99" i="16"/>
  <c r="E1688" i="16"/>
  <c r="F1688" i="16"/>
  <c r="E1632" i="16"/>
  <c r="D1632" i="16"/>
  <c r="G1617" i="16"/>
  <c r="F1617" i="16"/>
  <c r="D1365" i="16"/>
  <c r="F1365" i="16"/>
  <c r="G859" i="16"/>
  <c r="D827" i="16"/>
  <c r="G827" i="16"/>
  <c r="E827" i="16"/>
  <c r="G719" i="16"/>
  <c r="F719" i="16"/>
  <c r="E719" i="16"/>
  <c r="F554" i="16"/>
  <c r="G507" i="16"/>
  <c r="E507" i="16"/>
  <c r="F430" i="16"/>
  <c r="D430" i="16"/>
  <c r="E430" i="16"/>
  <c r="G414" i="16"/>
  <c r="G338" i="16"/>
  <c r="E338" i="16"/>
  <c r="F338" i="16"/>
  <c r="D182" i="16"/>
  <c r="G182" i="16"/>
  <c r="D159" i="16"/>
  <c r="F159" i="16"/>
  <c r="D1832" i="16"/>
  <c r="F1162" i="16"/>
  <c r="G505" i="16"/>
  <c r="D661" i="16"/>
  <c r="G661" i="16"/>
  <c r="D57" i="16"/>
  <c r="E57" i="16"/>
  <c r="E1406" i="16"/>
  <c r="G1406" i="16"/>
  <c r="F1406" i="16"/>
  <c r="E907" i="16"/>
  <c r="F907" i="16"/>
  <c r="G907" i="16"/>
  <c r="E730" i="16"/>
  <c r="D730" i="16"/>
  <c r="F715" i="16"/>
  <c r="E715" i="16"/>
  <c r="G715" i="16"/>
  <c r="D715" i="16"/>
  <c r="D691" i="16"/>
  <c r="F691" i="16"/>
  <c r="D676" i="16"/>
  <c r="G676" i="16"/>
  <c r="F676" i="16"/>
  <c r="E170" i="16"/>
  <c r="G170" i="16"/>
  <c r="F141" i="16"/>
  <c r="D141" i="16"/>
  <c r="E141" i="16"/>
  <c r="G141" i="16"/>
  <c r="D2025" i="16"/>
  <c r="G2025" i="16"/>
  <c r="F2025" i="16"/>
  <c r="E2025" i="16"/>
  <c r="G1994" i="16"/>
  <c r="D1994" i="16"/>
  <c r="E1994" i="16"/>
  <c r="G1836" i="16"/>
  <c r="D1836" i="16"/>
  <c r="F1836" i="16"/>
  <c r="E1836" i="16"/>
  <c r="G1647" i="16"/>
  <c r="G1585" i="16"/>
  <c r="E1585" i="16"/>
  <c r="D1585" i="16"/>
  <c r="F1585" i="16"/>
  <c r="E1562" i="16"/>
  <c r="F1562" i="16"/>
  <c r="E1461" i="16"/>
  <c r="F1461" i="16"/>
  <c r="E1437" i="16"/>
  <c r="G1437" i="16"/>
  <c r="D1437" i="16"/>
  <c r="D991" i="16"/>
  <c r="E991" i="16"/>
  <c r="F883" i="16"/>
  <c r="D883" i="16"/>
  <c r="E216" i="16"/>
  <c r="D216" i="16"/>
  <c r="D154" i="16"/>
  <c r="D118" i="16"/>
  <c r="F80" i="16"/>
  <c r="D954" i="16"/>
  <c r="G792" i="16"/>
  <c r="F2237" i="16"/>
  <c r="G2237" i="16"/>
  <c r="F2189" i="16"/>
  <c r="E2189" i="16"/>
  <c r="G2109" i="16"/>
  <c r="F2109" i="16"/>
  <c r="E1913" i="16"/>
  <c r="G1913" i="16"/>
  <c r="D1913" i="16"/>
  <c r="F1913" i="16"/>
  <c r="E1694" i="16"/>
  <c r="E1615" i="16"/>
  <c r="D1615" i="16"/>
  <c r="D1499" i="16"/>
  <c r="G1499" i="16"/>
  <c r="F921" i="16"/>
  <c r="G921" i="16"/>
  <c r="G494" i="16"/>
  <c r="F494" i="16"/>
  <c r="E494" i="16"/>
  <c r="D494" i="16"/>
  <c r="G329" i="16"/>
  <c r="D329" i="16"/>
  <c r="E290" i="16"/>
  <c r="F290" i="16"/>
  <c r="E168" i="16"/>
  <c r="F168" i="16"/>
  <c r="G168" i="16"/>
  <c r="E132" i="16"/>
  <c r="G132" i="16"/>
  <c r="D125" i="16"/>
  <c r="G125" i="16"/>
  <c r="G109" i="16"/>
  <c r="D109" i="16"/>
  <c r="E62" i="16"/>
  <c r="F62" i="16"/>
  <c r="G62" i="16"/>
  <c r="D62" i="16"/>
  <c r="D54" i="16"/>
  <c r="G54" i="16"/>
  <c r="F54" i="16"/>
  <c r="G48" i="16"/>
  <c r="F48" i="16"/>
  <c r="D48" i="16"/>
  <c r="E48" i="16"/>
  <c r="D111" i="16"/>
  <c r="G821" i="16"/>
  <c r="D1876" i="16"/>
  <c r="E2222" i="16"/>
  <c r="D2086" i="16"/>
  <c r="E2002" i="16"/>
  <c r="E745" i="16"/>
  <c r="D26" i="16"/>
  <c r="F2073" i="16"/>
  <c r="G668" i="16"/>
  <c r="E1445" i="16"/>
  <c r="F1965" i="16"/>
  <c r="G962" i="16"/>
  <c r="E861" i="16"/>
  <c r="D2056" i="16"/>
  <c r="G730" i="16"/>
  <c r="G691" i="16"/>
  <c r="D1406" i="16"/>
  <c r="F313" i="16"/>
  <c r="F2441" i="16"/>
  <c r="D2441" i="16"/>
  <c r="G2441" i="16"/>
  <c r="F2433" i="16"/>
  <c r="G2433" i="16"/>
  <c r="E2417" i="16"/>
  <c r="F2417" i="16"/>
  <c r="D2377" i="16"/>
  <c r="E2377" i="16"/>
  <c r="E2354" i="16"/>
  <c r="F2354" i="16"/>
  <c r="G2346" i="16"/>
  <c r="E2346" i="16"/>
  <c r="F2346" i="16"/>
  <c r="D2346" i="16"/>
  <c r="F2330" i="16"/>
  <c r="E2316" i="16"/>
  <c r="D2316" i="16"/>
  <c r="F2300" i="16"/>
  <c r="E2300" i="16"/>
  <c r="D2300" i="16"/>
  <c r="G2300" i="16"/>
  <c r="D2100" i="16"/>
  <c r="G2100" i="16"/>
  <c r="E2100" i="16"/>
  <c r="F2078" i="16"/>
  <c r="G2078" i="16"/>
  <c r="F2055" i="16"/>
  <c r="D2055" i="16"/>
  <c r="E2055" i="16"/>
  <c r="G2055" i="16"/>
  <c r="E2039" i="16"/>
  <c r="G2039" i="16"/>
  <c r="F2039" i="16"/>
  <c r="D2039" i="16"/>
  <c r="F2031" i="16"/>
  <c r="D2015" i="16"/>
  <c r="G2015" i="16"/>
  <c r="F2015" i="16"/>
  <c r="E2007" i="16"/>
  <c r="D2000" i="16"/>
  <c r="G2000" i="16"/>
  <c r="F1978" i="16"/>
  <c r="E1978" i="16"/>
  <c r="F1920" i="16"/>
  <c r="E1920" i="16"/>
  <c r="F1819" i="16"/>
  <c r="G1819" i="16"/>
  <c r="E1819" i="16"/>
  <c r="F1811" i="16"/>
  <c r="E1811" i="16"/>
  <c r="D1811" i="16"/>
  <c r="G1811" i="16"/>
  <c r="D1804" i="16"/>
  <c r="D1781" i="16"/>
  <c r="F1781" i="16"/>
  <c r="G1781" i="16"/>
  <c r="E1781" i="16"/>
  <c r="G1773" i="16"/>
  <c r="F1773" i="16"/>
  <c r="D1773" i="16"/>
  <c r="G1765" i="16"/>
  <c r="F1765" i="16"/>
  <c r="D1757" i="16"/>
  <c r="E1757" i="16"/>
  <c r="F1757" i="16"/>
  <c r="G1757" i="16"/>
  <c r="D1275" i="16"/>
  <c r="F1275" i="16"/>
  <c r="G1259" i="16"/>
  <c r="E1259" i="16"/>
  <c r="D1259" i="16"/>
  <c r="G1251" i="16"/>
  <c r="F1251" i="16"/>
  <c r="G1243" i="16"/>
  <c r="E1243" i="16"/>
  <c r="F1235" i="16"/>
  <c r="E1235" i="16"/>
  <c r="F1097" i="16"/>
  <c r="D1097" i="16"/>
  <c r="G1090" i="16"/>
  <c r="E1090" i="16"/>
  <c r="F1090" i="16"/>
  <c r="D1090" i="16"/>
  <c r="D1075" i="16"/>
  <c r="F846" i="16"/>
  <c r="D846" i="16"/>
  <c r="F645" i="16"/>
  <c r="G645" i="16"/>
  <c r="F593" i="16"/>
  <c r="G593" i="16"/>
  <c r="D593" i="16"/>
  <c r="E593" i="16"/>
  <c r="D65" i="16"/>
  <c r="F65" i="16"/>
  <c r="E65" i="16"/>
  <c r="G65" i="16"/>
  <c r="E585" i="16"/>
  <c r="E970" i="16"/>
  <c r="F869" i="16"/>
  <c r="G869" i="16"/>
  <c r="D869" i="16"/>
  <c r="D829" i="16"/>
  <c r="G829" i="16"/>
  <c r="E829" i="16"/>
  <c r="F253" i="16"/>
  <c r="D253" i="16"/>
  <c r="E193" i="16"/>
  <c r="G193" i="16"/>
  <c r="F178" i="16"/>
  <c r="D178" i="16"/>
  <c r="G72" i="16"/>
  <c r="D72" i="16"/>
  <c r="F585" i="16"/>
  <c r="E869" i="16"/>
  <c r="E2214" i="16"/>
  <c r="G2214" i="16"/>
  <c r="D2214" i="16"/>
  <c r="F2214" i="16"/>
  <c r="F2065" i="16"/>
  <c r="G2033" i="16"/>
  <c r="E1950" i="16"/>
  <c r="D1950" i="16"/>
  <c r="D1884" i="16"/>
  <c r="F1860" i="16"/>
  <c r="D1829" i="16"/>
  <c r="G1539" i="16"/>
  <c r="E1539" i="16"/>
  <c r="D1539" i="16"/>
  <c r="F1453" i="16"/>
  <c r="G1421" i="16"/>
  <c r="E1421" i="16"/>
  <c r="E868" i="16"/>
  <c r="D868" i="16"/>
  <c r="G868" i="16"/>
  <c r="F868" i="16"/>
  <c r="E744" i="16"/>
  <c r="F744" i="16"/>
  <c r="G744" i="16"/>
  <c r="D744" i="16"/>
  <c r="E41" i="16"/>
  <c r="D41" i="16"/>
  <c r="E2041" i="16"/>
  <c r="G585" i="16"/>
  <c r="G1943" i="16"/>
  <c r="D1655" i="16"/>
  <c r="G775" i="16"/>
  <c r="E2245" i="16"/>
  <c r="F2245" i="16"/>
  <c r="E2173" i="16"/>
  <c r="G2173" i="16"/>
  <c r="D2173" i="16"/>
  <c r="E2093" i="16"/>
  <c r="F2093" i="16"/>
  <c r="G2093" i="16"/>
  <c r="D2093" i="16"/>
  <c r="F2032" i="16"/>
  <c r="D2032" i="16"/>
  <c r="E2032" i="16"/>
  <c r="F1949" i="16"/>
  <c r="E1949" i="16"/>
  <c r="F1927" i="16"/>
  <c r="G1927" i="16"/>
  <c r="D1927" i="16"/>
  <c r="E1927" i="16"/>
  <c r="G1906" i="16"/>
  <c r="D1718" i="16"/>
  <c r="E1718" i="16"/>
  <c r="E1678" i="16"/>
  <c r="G1678" i="16"/>
  <c r="F1678" i="16"/>
  <c r="D1678" i="16"/>
  <c r="E1623" i="16"/>
  <c r="F1623" i="16"/>
  <c r="G1623" i="16"/>
  <c r="G1569" i="16"/>
  <c r="E1569" i="16"/>
  <c r="E1491" i="16"/>
  <c r="E480" i="16"/>
  <c r="D480" i="16"/>
  <c r="G480" i="16"/>
  <c r="F480" i="16"/>
  <c r="G337" i="16"/>
  <c r="D337" i="16"/>
  <c r="E321" i="16"/>
  <c r="G321" i="16"/>
  <c r="D321" i="16"/>
  <c r="D282" i="16"/>
  <c r="G282" i="16"/>
  <c r="F215" i="16"/>
  <c r="D215" i="16"/>
  <c r="F1421" i="16"/>
  <c r="F1514" i="16"/>
  <c r="G1829" i="16"/>
  <c r="G1655" i="16"/>
  <c r="D1460" i="16"/>
  <c r="G1577" i="16"/>
  <c r="E111" i="16"/>
  <c r="F821" i="16"/>
  <c r="G2064" i="16"/>
  <c r="F2002" i="16"/>
  <c r="E2057" i="16"/>
  <c r="G1942" i="16"/>
  <c r="G1562" i="16"/>
  <c r="F1570" i="16"/>
  <c r="G1921" i="16"/>
  <c r="D668" i="16"/>
  <c r="E337" i="16"/>
  <c r="D1965" i="16"/>
  <c r="F954" i="16"/>
  <c r="F2173" i="16"/>
  <c r="F1973" i="16"/>
  <c r="D921" i="16"/>
  <c r="G638" i="16"/>
  <c r="F730" i="16"/>
  <c r="G1593" i="16"/>
  <c r="F321" i="16"/>
  <c r="G1949" i="16"/>
  <c r="E1965" i="16"/>
  <c r="E215" i="16"/>
  <c r="E2433" i="16"/>
  <c r="G1461" i="16"/>
  <c r="D168" i="16"/>
  <c r="E2464" i="16"/>
  <c r="G862" i="16"/>
  <c r="D862" i="16"/>
  <c r="E862" i="16"/>
  <c r="F862" i="16"/>
  <c r="F784" i="16"/>
  <c r="G784" i="16"/>
  <c r="D669" i="16"/>
  <c r="F669" i="16"/>
  <c r="E19" i="16"/>
  <c r="D19" i="16"/>
  <c r="G19" i="16"/>
  <c r="E962" i="16"/>
  <c r="G861" i="16"/>
  <c r="D853" i="16"/>
  <c r="G853" i="16"/>
  <c r="D699" i="16"/>
  <c r="G699" i="16"/>
  <c r="G660" i="16"/>
  <c r="E660" i="16"/>
  <c r="F660" i="16"/>
  <c r="G239" i="16"/>
  <c r="E239" i="16"/>
  <c r="D239" i="16"/>
  <c r="G684" i="16"/>
  <c r="F699" i="16"/>
  <c r="E2086" i="16"/>
  <c r="F2086" i="16"/>
  <c r="D2017" i="16"/>
  <c r="G2017" i="16"/>
  <c r="D1892" i="16"/>
  <c r="G1892" i="16"/>
  <c r="F1892" i="16"/>
  <c r="E1892" i="16"/>
  <c r="D1671" i="16"/>
  <c r="G1671" i="16"/>
  <c r="E1671" i="16"/>
  <c r="E875" i="16"/>
  <c r="G875" i="16"/>
  <c r="F875" i="16"/>
  <c r="D875" i="16"/>
  <c r="D782" i="16"/>
  <c r="E782" i="16"/>
  <c r="F782" i="16"/>
  <c r="G752" i="16"/>
  <c r="E752" i="16"/>
  <c r="D752" i="16"/>
  <c r="G729" i="16"/>
  <c r="D667" i="16"/>
  <c r="F223" i="16"/>
  <c r="E223" i="16"/>
  <c r="E33" i="16"/>
  <c r="F668" i="16"/>
  <c r="E2181" i="16"/>
  <c r="F2181" i="16"/>
  <c r="E2085" i="16"/>
  <c r="E2024" i="16"/>
  <c r="D2024" i="16"/>
  <c r="G2001" i="16"/>
  <c r="E2001" i="16"/>
  <c r="D2001" i="16"/>
  <c r="F2001" i="16"/>
  <c r="E1875" i="16"/>
  <c r="E1702" i="16"/>
  <c r="F1702" i="16"/>
  <c r="G1452" i="16"/>
  <c r="D1452" i="16"/>
  <c r="E1076" i="16"/>
  <c r="D1076" i="16"/>
  <c r="G1076" i="16"/>
  <c r="F1076" i="16"/>
  <c r="D968" i="16"/>
  <c r="E929" i="16"/>
  <c r="G929" i="16"/>
  <c r="F929" i="16"/>
  <c r="D929" i="16"/>
  <c r="G905" i="16"/>
  <c r="D905" i="16"/>
  <c r="D368" i="16"/>
  <c r="E368" i="16"/>
  <c r="F368" i="16"/>
  <c r="G368" i="16"/>
  <c r="D230" i="16"/>
  <c r="E1460" i="16"/>
  <c r="D1577" i="16"/>
  <c r="G111" i="16"/>
  <c r="E1860" i="16"/>
  <c r="E845" i="16"/>
  <c r="D1507" i="16"/>
  <c r="G845" i="16"/>
  <c r="G838" i="16"/>
  <c r="D2057" i="16"/>
  <c r="D729" i="16"/>
  <c r="G2245" i="16"/>
  <c r="G1570" i="16"/>
  <c r="F19" i="16"/>
  <c r="D1921" i="16"/>
  <c r="E282" i="16"/>
  <c r="D2085" i="16"/>
  <c r="F1452" i="16"/>
  <c r="G1973" i="16"/>
  <c r="G2189" i="16"/>
  <c r="F216" i="16"/>
  <c r="F1994" i="16"/>
  <c r="E1973" i="16"/>
  <c r="D2189" i="16"/>
  <c r="E699" i="16"/>
  <c r="E329" i="16"/>
  <c r="G846" i="16"/>
  <c r="E846" i="16"/>
  <c r="D1949" i="16"/>
  <c r="F193" i="16"/>
  <c r="G215" i="16"/>
  <c r="D2433" i="16"/>
  <c r="D1461" i="16"/>
  <c r="E1773" i="16"/>
  <c r="F854" i="16"/>
  <c r="D854" i="16"/>
  <c r="E854" i="16"/>
  <c r="E653" i="16"/>
  <c r="G653" i="16"/>
  <c r="D653" i="16"/>
  <c r="F653" i="16"/>
  <c r="F50" i="16"/>
  <c r="G50" i="16"/>
  <c r="F892" i="16"/>
  <c r="D737" i="16"/>
  <c r="G737" i="16"/>
  <c r="F737" i="16"/>
  <c r="F95" i="16"/>
  <c r="G95" i="16"/>
  <c r="D170" i="16"/>
  <c r="E954" i="16"/>
  <c r="F853" i="16"/>
  <c r="F239" i="16"/>
  <c r="G2230" i="16"/>
  <c r="F2230" i="16"/>
  <c r="D2230" i="16"/>
  <c r="E2230" i="16"/>
  <c r="G2073" i="16"/>
  <c r="D2009" i="16"/>
  <c r="F2009" i="16"/>
  <c r="D1987" i="16"/>
  <c r="E1987" i="16"/>
  <c r="G1899" i="16"/>
  <c r="G1852" i="16"/>
  <c r="F1852" i="16"/>
  <c r="E1821" i="16"/>
  <c r="D1821" i="16"/>
  <c r="D1593" i="16"/>
  <c r="E1593" i="16"/>
  <c r="F1546" i="16"/>
  <c r="E1546" i="16"/>
  <c r="G1546" i="16"/>
  <c r="D1413" i="16"/>
  <c r="E1413" i="16"/>
  <c r="F1030" i="16"/>
  <c r="D1030" i="16"/>
  <c r="E1030" i="16"/>
  <c r="G1030" i="16"/>
  <c r="G922" i="16"/>
  <c r="F922" i="16"/>
  <c r="D775" i="16"/>
  <c r="F659" i="16"/>
  <c r="G659" i="16"/>
  <c r="D659" i="16"/>
  <c r="D260" i="16"/>
  <c r="G260" i="16"/>
  <c r="F208" i="16"/>
  <c r="E208" i="16"/>
  <c r="G745" i="16"/>
  <c r="F2017" i="16"/>
  <c r="E691" i="16"/>
  <c r="E659" i="16"/>
  <c r="D2261" i="16"/>
  <c r="F2072" i="16"/>
  <c r="G2072" i="16"/>
  <c r="G2040" i="16"/>
  <c r="E2040" i="16"/>
  <c r="D2008" i="16"/>
  <c r="G2008" i="16"/>
  <c r="E2008" i="16"/>
  <c r="D1859" i="16"/>
  <c r="F1859" i="16"/>
  <c r="E1859" i="16"/>
  <c r="G1859" i="16"/>
  <c r="E1835" i="16"/>
  <c r="D1835" i="16"/>
  <c r="G1710" i="16"/>
  <c r="F1710" i="16"/>
  <c r="E1483" i="16"/>
  <c r="G1483" i="16"/>
  <c r="D1468" i="16"/>
  <c r="G1468" i="16"/>
  <c r="F1068" i="16"/>
  <c r="E1068" i="16"/>
  <c r="G1068" i="16"/>
  <c r="G937" i="16"/>
  <c r="F937" i="16"/>
  <c r="E937" i="16"/>
  <c r="D937" i="16"/>
  <c r="D353" i="16"/>
  <c r="F353" i="16"/>
  <c r="G1514" i="16"/>
  <c r="E714" i="16"/>
  <c r="D1867" i="16"/>
  <c r="G883" i="16"/>
  <c r="D1514" i="16"/>
  <c r="E50" i="16"/>
  <c r="F2142" i="16"/>
  <c r="E883" i="16"/>
  <c r="D1843" i="16"/>
  <c r="G1460" i="16"/>
  <c r="G1639" i="16"/>
  <c r="G2253" i="16"/>
  <c r="F845" i="16"/>
  <c r="G1860" i="16"/>
  <c r="F1884" i="16"/>
  <c r="G2134" i="16"/>
  <c r="G2261" i="16"/>
  <c r="D1562" i="16"/>
  <c r="E147" i="16"/>
  <c r="D2245" i="16"/>
  <c r="E260" i="16"/>
  <c r="D1570" i="16"/>
  <c r="F282" i="16"/>
  <c r="G2085" i="16"/>
  <c r="G216" i="16"/>
  <c r="E2134" i="16"/>
  <c r="E2080" i="16"/>
  <c r="G33" i="16"/>
  <c r="F329" i="16"/>
  <c r="F1671" i="16"/>
  <c r="F1437" i="16"/>
  <c r="G1884" i="16"/>
  <c r="E230" i="16"/>
  <c r="D208" i="16"/>
  <c r="F745" i="16"/>
  <c r="F1980" i="16"/>
  <c r="E2258" i="16"/>
  <c r="G2258" i="16"/>
  <c r="E2250" i="16"/>
  <c r="F2250" i="16"/>
  <c r="D2250" i="16"/>
  <c r="G2250" i="16"/>
  <c r="E2242" i="16"/>
  <c r="G2242" i="16"/>
  <c r="F1363" i="16"/>
  <c r="E1363" i="16"/>
  <c r="D1195" i="16"/>
  <c r="G1195" i="16"/>
  <c r="G1187" i="16"/>
  <c r="E1187" i="16"/>
  <c r="D1133" i="16"/>
  <c r="E1133" i="16"/>
  <c r="G1133" i="16"/>
  <c r="F1133" i="16"/>
  <c r="D1118" i="16"/>
  <c r="F996" i="16"/>
  <c r="E508" i="16"/>
  <c r="G508" i="16"/>
  <c r="D508" i="16"/>
  <c r="F344" i="16"/>
  <c r="G344" i="16"/>
  <c r="D344" i="16"/>
  <c r="D336" i="16"/>
  <c r="E336" i="16"/>
  <c r="F336" i="16"/>
  <c r="G236" i="16"/>
  <c r="D198" i="16"/>
  <c r="E198" i="16"/>
  <c r="G190" i="16"/>
  <c r="F190" i="16"/>
  <c r="D190" i="16"/>
  <c r="G145" i="16"/>
  <c r="F145" i="16"/>
  <c r="D69" i="16"/>
  <c r="F69" i="16"/>
  <c r="G69" i="16"/>
  <c r="E69" i="16"/>
  <c r="F2502" i="16"/>
  <c r="E2478" i="16"/>
  <c r="G2478" i="16"/>
  <c r="F2478" i="16"/>
  <c r="D2478" i="16"/>
  <c r="F2422" i="16"/>
  <c r="E2422" i="16"/>
  <c r="D2422" i="16"/>
  <c r="E2414" i="16"/>
  <c r="E2390" i="16"/>
  <c r="F2390" i="16"/>
  <c r="G2335" i="16"/>
  <c r="D2335" i="16"/>
  <c r="E2335" i="16"/>
  <c r="F2305" i="16"/>
  <c r="D2305" i="16"/>
  <c r="G2305" i="16"/>
  <c r="D1377" i="16"/>
  <c r="F1377" i="16"/>
  <c r="F1347" i="16"/>
  <c r="D1347" i="16"/>
  <c r="G1347" i="16"/>
  <c r="E1209" i="16"/>
  <c r="G1209" i="16"/>
  <c r="F1209" i="16"/>
  <c r="F1186" i="16"/>
  <c r="E1179" i="16"/>
  <c r="D1179" i="16"/>
  <c r="G1179" i="16"/>
  <c r="D1148" i="16"/>
  <c r="G1148" i="16"/>
  <c r="E1110" i="16"/>
  <c r="G1110" i="16"/>
  <c r="E1096" i="16"/>
  <c r="G1096" i="16"/>
  <c r="G1042" i="16"/>
  <c r="E1042" i="16"/>
  <c r="F558" i="16"/>
  <c r="D558" i="16"/>
  <c r="D550" i="16"/>
  <c r="G550" i="16"/>
  <c r="F550" i="16"/>
  <c r="G410" i="16"/>
  <c r="D410" i="16"/>
  <c r="D402" i="16"/>
  <c r="E402" i="16"/>
  <c r="G402" i="16"/>
  <c r="E366" i="16"/>
  <c r="G366" i="16"/>
  <c r="D366" i="16"/>
  <c r="G351" i="16"/>
  <c r="F351" i="16"/>
  <c r="E351" i="16"/>
  <c r="D351" i="16"/>
  <c r="G280" i="16"/>
  <c r="D280" i="16"/>
  <c r="E280" i="16"/>
  <c r="G1729" i="16"/>
  <c r="D1729" i="16"/>
  <c r="F1721" i="16"/>
  <c r="E1721" i="16"/>
  <c r="G1721" i="16"/>
  <c r="F1517" i="16"/>
  <c r="F1431" i="16"/>
  <c r="E1431" i="16"/>
  <c r="G1431" i="16"/>
  <c r="D1423" i="16"/>
  <c r="G1423" i="16"/>
  <c r="E1423" i="16"/>
  <c r="D1240" i="16"/>
  <c r="G1240" i="16"/>
  <c r="G633" i="16"/>
  <c r="E633" i="16"/>
  <c r="D633" i="16"/>
  <c r="E625" i="16"/>
  <c r="G625" i="16"/>
  <c r="D625" i="16"/>
  <c r="G572" i="16"/>
  <c r="E572" i="16"/>
  <c r="D572" i="16"/>
  <c r="F469" i="16"/>
  <c r="E469" i="16"/>
  <c r="G417" i="16"/>
  <c r="D417" i="16"/>
  <c r="F417" i="16"/>
  <c r="F409" i="16"/>
  <c r="D409" i="16"/>
  <c r="F373" i="16"/>
  <c r="D373" i="16"/>
  <c r="G287" i="16"/>
  <c r="E287" i="16"/>
  <c r="F2119" i="16"/>
  <c r="F1915" i="16"/>
  <c r="F1869" i="16"/>
  <c r="G1869" i="16"/>
  <c r="E1837" i="16"/>
  <c r="D1837" i="16"/>
  <c r="E1807" i="16"/>
  <c r="G1807" i="16"/>
  <c r="G1792" i="16"/>
  <c r="E1792" i="16"/>
  <c r="D1792" i="16"/>
  <c r="F1792" i="16"/>
  <c r="D1784" i="16"/>
  <c r="E1768" i="16"/>
  <c r="D1768" i="16"/>
  <c r="D1744" i="16"/>
  <c r="F1744" i="16"/>
  <c r="E1744" i="16"/>
  <c r="G1586" i="16"/>
  <c r="G1446" i="16"/>
  <c r="E1446" i="16"/>
  <c r="F1446" i="16"/>
  <c r="E1438" i="16"/>
  <c r="D1438" i="16"/>
  <c r="G1391" i="16"/>
  <c r="E1383" i="16"/>
  <c r="D1383" i="16"/>
  <c r="F870" i="16"/>
  <c r="D870" i="16"/>
  <c r="D855" i="16"/>
  <c r="E855" i="16"/>
  <c r="F855" i="16"/>
  <c r="E847" i="16"/>
  <c r="G847" i="16"/>
  <c r="D839" i="16"/>
  <c r="F839" i="16"/>
  <c r="E839" i="16"/>
  <c r="G770" i="16"/>
  <c r="E770" i="16"/>
  <c r="D639" i="16"/>
  <c r="G639" i="16"/>
  <c r="E624" i="16"/>
  <c r="G624" i="16"/>
  <c r="E616" i="16"/>
  <c r="F616" i="16"/>
  <c r="E2460" i="16"/>
  <c r="F2460" i="16"/>
  <c r="D2460" i="16"/>
  <c r="E2186" i="16"/>
  <c r="G2186" i="16"/>
  <c r="G1505" i="16"/>
  <c r="F1505" i="16"/>
  <c r="D1208" i="16"/>
  <c r="G1208" i="16"/>
  <c r="F920" i="16"/>
  <c r="E812" i="16"/>
  <c r="D812" i="16"/>
  <c r="F674" i="16"/>
  <c r="E674" i="16"/>
  <c r="D533" i="16"/>
  <c r="E453" i="16"/>
  <c r="F453" i="16"/>
  <c r="F243" i="16"/>
  <c r="E243" i="16"/>
  <c r="G1559" i="16"/>
  <c r="D1559" i="16"/>
  <c r="E1559" i="16"/>
  <c r="F1559" i="16"/>
  <c r="G1481" i="16"/>
  <c r="E1301" i="16"/>
  <c r="G1301" i="16"/>
  <c r="G649" i="16"/>
  <c r="G483" i="16"/>
  <c r="E483" i="16"/>
  <c r="D114" i="16"/>
  <c r="E2395" i="16"/>
  <c r="G2395" i="16"/>
  <c r="E2129" i="16"/>
  <c r="G2129" i="16"/>
  <c r="F1715" i="16"/>
  <c r="D1715" i="16"/>
  <c r="F1691" i="16"/>
  <c r="G1667" i="16"/>
  <c r="F1667" i="16"/>
  <c r="E1667" i="16"/>
  <c r="G1519" i="16"/>
  <c r="D1519" i="16"/>
  <c r="F1519" i="16"/>
  <c r="D964" i="16"/>
  <c r="G496" i="16"/>
  <c r="E496" i="16"/>
  <c r="D384" i="16"/>
  <c r="F384" i="16"/>
  <c r="D172" i="16"/>
  <c r="G172" i="16"/>
  <c r="F2426" i="16"/>
  <c r="D2426" i="16"/>
  <c r="E2378" i="16"/>
  <c r="G2378" i="16"/>
  <c r="G2238" i="16"/>
  <c r="D1349" i="16"/>
  <c r="E1349" i="16"/>
  <c r="F1299" i="16"/>
  <c r="G1299" i="16"/>
  <c r="G1183" i="16"/>
  <c r="D1183" i="16"/>
  <c r="F1069" i="16"/>
  <c r="E933" i="16"/>
  <c r="G933" i="16"/>
  <c r="G694" i="16"/>
  <c r="F596" i="16"/>
  <c r="G596" i="16"/>
  <c r="G575" i="16"/>
  <c r="E575" i="16"/>
  <c r="E156" i="16"/>
  <c r="D245" i="16"/>
  <c r="F67" i="16"/>
  <c r="D67" i="16"/>
  <c r="G67" i="16"/>
  <c r="E67" i="16"/>
  <c r="G484" i="16"/>
  <c r="F484" i="16"/>
  <c r="D292" i="16"/>
  <c r="F292" i="16"/>
  <c r="G292" i="16"/>
  <c r="E292" i="16"/>
  <c r="G96" i="16"/>
  <c r="F96" i="16"/>
  <c r="D96" i="16"/>
  <c r="E96" i="16"/>
  <c r="G10" i="16"/>
  <c r="D10" i="16"/>
  <c r="F10" i="16"/>
  <c r="E10" i="16"/>
  <c r="G381" i="16"/>
  <c r="G706" i="16"/>
  <c r="D706" i="16"/>
  <c r="E706" i="16"/>
  <c r="F706" i="16"/>
  <c r="F59" i="16"/>
  <c r="F381" i="16"/>
  <c r="F2054" i="16"/>
  <c r="D2046" i="16"/>
  <c r="F2046" i="16"/>
  <c r="F2030" i="16"/>
  <c r="E2030" i="16"/>
  <c r="G2030" i="16"/>
  <c r="D2030" i="16"/>
  <c r="G1751" i="16"/>
  <c r="F1751" i="16"/>
  <c r="D1751" i="16"/>
  <c r="E1713" i="16"/>
  <c r="F1713" i="16"/>
  <c r="D1713" i="16"/>
  <c r="D1705" i="16"/>
  <c r="E1705" i="16"/>
  <c r="G1705" i="16"/>
  <c r="F1705" i="16"/>
  <c r="D1697" i="16"/>
  <c r="E1697" i="16"/>
  <c r="G1697" i="16"/>
  <c r="F1689" i="16"/>
  <c r="E1689" i="16"/>
  <c r="D1689" i="16"/>
  <c r="G1689" i="16"/>
  <c r="E1681" i="16"/>
  <c r="G1681" i="16"/>
  <c r="F1681" i="16"/>
  <c r="D1681" i="16"/>
  <c r="E1666" i="16"/>
  <c r="D1666" i="16"/>
  <c r="F1642" i="16"/>
  <c r="G1642" i="16"/>
  <c r="E1642" i="16"/>
  <c r="G1629" i="16"/>
  <c r="D1629" i="16"/>
  <c r="E1622" i="16"/>
  <c r="F1622" i="16"/>
  <c r="G1622" i="16"/>
  <c r="E1614" i="16"/>
  <c r="D1614" i="16"/>
  <c r="G1614" i="16"/>
  <c r="F1614" i="16"/>
  <c r="E1607" i="16"/>
  <c r="F1607" i="16"/>
  <c r="G1607" i="16"/>
  <c r="E1600" i="16"/>
  <c r="F1600" i="16"/>
  <c r="G1592" i="16"/>
  <c r="F1592" i="16"/>
  <c r="F1584" i="16"/>
  <c r="E1584" i="16"/>
  <c r="G1576" i="16"/>
  <c r="E1576" i="16"/>
  <c r="D1576" i="16"/>
  <c r="D1561" i="16"/>
  <c r="F1561" i="16"/>
  <c r="F1228" i="16"/>
  <c r="G1228" i="16"/>
  <c r="D1228" i="16"/>
  <c r="E1228" i="16"/>
  <c r="D1207" i="16"/>
  <c r="E1207" i="16"/>
  <c r="G1207" i="16"/>
  <c r="F1207" i="16"/>
  <c r="D1193" i="16"/>
  <c r="F1193" i="16"/>
  <c r="E1193" i="16"/>
  <c r="G1193" i="16"/>
  <c r="D1185" i="16"/>
  <c r="E1185" i="16"/>
  <c r="E1123" i="16"/>
  <c r="D1123" i="16"/>
  <c r="G1123" i="16"/>
  <c r="F1123" i="16"/>
  <c r="D1088" i="16"/>
  <c r="G1088" i="16"/>
  <c r="F1088" i="16"/>
  <c r="E1088" i="16"/>
  <c r="E1081" i="16"/>
  <c r="F1081" i="16"/>
  <c r="D1081" i="16"/>
  <c r="E1074" i="16"/>
  <c r="F1074" i="16"/>
  <c r="D1074" i="16"/>
  <c r="G1074" i="16"/>
  <c r="G1052" i="16"/>
  <c r="F1052" i="16"/>
  <c r="D1052" i="16"/>
  <c r="D1045" i="16"/>
  <c r="F1045" i="16"/>
  <c r="E1045" i="16"/>
  <c r="G1045" i="16"/>
  <c r="F1037" i="16"/>
  <c r="E1037" i="16"/>
  <c r="D1037" i="16"/>
  <c r="G1014" i="16"/>
  <c r="E1014" i="16"/>
  <c r="F1014" i="16"/>
  <c r="D1014" i="16"/>
  <c r="F991" i="16"/>
  <c r="G991" i="16"/>
  <c r="G773" i="16"/>
  <c r="D773" i="16"/>
  <c r="F773" i="16"/>
  <c r="E773" i="16"/>
  <c r="E765" i="16"/>
  <c r="G765" i="16"/>
  <c r="E743" i="16"/>
  <c r="D743" i="16"/>
  <c r="G743" i="16"/>
  <c r="F743" i="16"/>
  <c r="G498" i="16"/>
  <c r="F498" i="16"/>
  <c r="D498" i="16"/>
  <c r="E498" i="16"/>
  <c r="D470" i="16"/>
  <c r="D441" i="16"/>
  <c r="G441" i="16"/>
  <c r="E395" i="16"/>
  <c r="F395" i="16"/>
  <c r="E244" i="16"/>
  <c r="D244" i="16"/>
  <c r="F74" i="16"/>
  <c r="G74" i="16"/>
  <c r="D74" i="16"/>
  <c r="E74" i="16"/>
  <c r="F23" i="16"/>
  <c r="G23" i="16"/>
  <c r="E23" i="16"/>
  <c r="D23" i="16"/>
  <c r="D59" i="16"/>
  <c r="E2290" i="16"/>
  <c r="G2290" i="16"/>
  <c r="F2282" i="16"/>
  <c r="G2282" i="16"/>
  <c r="F2267" i="16"/>
  <c r="G2267" i="16"/>
  <c r="F2220" i="16"/>
  <c r="E2220" i="16"/>
  <c r="D2205" i="16"/>
  <c r="E2205" i="16"/>
  <c r="F2205" i="16"/>
  <c r="G2205" i="16"/>
  <c r="G2182" i="16"/>
  <c r="E2182" i="16"/>
  <c r="F2182" i="16"/>
  <c r="D2182" i="16"/>
  <c r="G2174" i="16"/>
  <c r="F2174" i="16"/>
  <c r="D2174" i="16"/>
  <c r="E2174" i="16"/>
  <c r="F2113" i="16"/>
  <c r="G2113" i="16"/>
  <c r="D2113" i="16"/>
  <c r="E2113" i="16"/>
  <c r="D2105" i="16"/>
  <c r="E2105" i="16"/>
  <c r="F2105" i="16"/>
  <c r="F2097" i="16"/>
  <c r="E2097" i="16"/>
  <c r="D2097" i="16"/>
  <c r="G1833" i="16"/>
  <c r="F1833" i="16"/>
  <c r="E1833" i="16"/>
  <c r="D1833" i="16"/>
  <c r="E1826" i="16"/>
  <c r="F1826" i="16"/>
  <c r="F1805" i="16"/>
  <c r="G1805" i="16"/>
  <c r="D1805" i="16"/>
  <c r="E1805" i="16"/>
  <c r="F1774" i="16"/>
  <c r="G1774" i="16"/>
  <c r="D1742" i="16"/>
  <c r="G1742" i="16"/>
  <c r="E1742" i="16"/>
  <c r="F1742" i="16"/>
  <c r="G1720" i="16"/>
  <c r="F1720" i="16"/>
  <c r="D1712" i="16"/>
  <c r="F1712" i="16"/>
  <c r="E1712" i="16"/>
  <c r="E1704" i="16"/>
  <c r="G1704" i="16"/>
  <c r="F1672" i="16"/>
  <c r="E1672" i="16"/>
  <c r="G1672" i="16"/>
  <c r="D1672" i="16"/>
  <c r="F1665" i="16"/>
  <c r="E1665" i="16"/>
  <c r="D1665" i="16"/>
  <c r="F1649" i="16"/>
  <c r="G1649" i="16"/>
  <c r="E1641" i="16"/>
  <c r="D1641" i="16"/>
  <c r="G1621" i="16"/>
  <c r="F1621" i="16"/>
  <c r="F1613" i="16"/>
  <c r="D1613" i="16"/>
  <c r="G1613" i="16"/>
  <c r="E1279" i="16"/>
  <c r="F1279" i="16"/>
  <c r="D1279" i="16"/>
  <c r="G1279" i="16"/>
  <c r="F1264" i="16"/>
  <c r="E1264" i="16"/>
  <c r="G1264" i="16"/>
  <c r="D1264" i="16"/>
  <c r="E1249" i="16"/>
  <c r="D1249" i="16"/>
  <c r="D1241" i="16"/>
  <c r="G1241" i="16"/>
  <c r="D1234" i="16"/>
  <c r="G1234" i="16"/>
  <c r="G1213" i="16"/>
  <c r="E1213" i="16"/>
  <c r="F1206" i="16"/>
  <c r="G1206" i="16"/>
  <c r="G1199" i="16"/>
  <c r="D1199" i="16"/>
  <c r="F1192" i="16"/>
  <c r="E1192" i="16"/>
  <c r="D1192" i="16"/>
  <c r="G1192" i="16"/>
  <c r="F1130" i="16"/>
  <c r="E1130" i="16"/>
  <c r="G1130" i="16"/>
  <c r="D1130" i="16"/>
  <c r="D1095" i="16"/>
  <c r="F1087" i="16"/>
  <c r="D1087" i="16"/>
  <c r="E1080" i="16"/>
  <c r="F1080" i="16"/>
  <c r="G1080" i="16"/>
  <c r="D1080" i="16"/>
  <c r="G1029" i="16"/>
  <c r="F1029" i="16"/>
  <c r="G1021" i="16"/>
  <c r="F1021" i="16"/>
  <c r="E1021" i="16"/>
  <c r="D1021" i="16"/>
  <c r="G867" i="16"/>
  <c r="E867" i="16"/>
  <c r="D860" i="16"/>
  <c r="G860" i="16"/>
  <c r="F860" i="16"/>
  <c r="E860" i="16"/>
  <c r="E837" i="16"/>
  <c r="G837" i="16"/>
  <c r="F837" i="16"/>
  <c r="D837" i="16"/>
  <c r="G830" i="16"/>
  <c r="F830" i="16"/>
  <c r="F823" i="16"/>
  <c r="E823" i="16"/>
  <c r="D823" i="16"/>
  <c r="E794" i="16"/>
  <c r="G794" i="16"/>
  <c r="F794" i="16"/>
  <c r="D779" i="16"/>
  <c r="G779" i="16"/>
  <c r="E779" i="16"/>
  <c r="F779" i="16"/>
  <c r="F764" i="16"/>
  <c r="D764" i="16"/>
  <c r="E764" i="16"/>
  <c r="G764" i="16"/>
  <c r="D756" i="16"/>
  <c r="E756" i="16"/>
  <c r="G756" i="16"/>
  <c r="F749" i="16"/>
  <c r="G749" i="16"/>
  <c r="D749" i="16"/>
  <c r="E749" i="16"/>
  <c r="F727" i="16"/>
  <c r="G727" i="16"/>
  <c r="E720" i="16"/>
  <c r="G720" i="16"/>
  <c r="G712" i="16"/>
  <c r="D237" i="16"/>
  <c r="E237" i="16"/>
  <c r="F237" i="16"/>
  <c r="G237" i="16"/>
  <c r="E39" i="16"/>
  <c r="G39" i="16"/>
  <c r="F39" i="16"/>
  <c r="D39" i="16"/>
  <c r="F518" i="16"/>
  <c r="E518" i="16"/>
  <c r="G518" i="16"/>
  <c r="D491" i="16"/>
  <c r="E491" i="16"/>
  <c r="E462" i="16"/>
  <c r="D433" i="16"/>
  <c r="F433" i="16"/>
  <c r="E418" i="16"/>
  <c r="F418" i="16"/>
  <c r="G418" i="16"/>
  <c r="D418" i="16"/>
  <c r="E82" i="16"/>
  <c r="G82" i="16"/>
  <c r="E31" i="16"/>
  <c r="G59" i="16"/>
  <c r="F477" i="16"/>
  <c r="D477" i="16"/>
  <c r="G455" i="16"/>
  <c r="D455" i="16"/>
  <c r="E426" i="16"/>
  <c r="F426" i="16"/>
  <c r="D426" i="16"/>
  <c r="G426" i="16"/>
  <c r="F388" i="16"/>
  <c r="D388" i="16"/>
  <c r="E388" i="16"/>
  <c r="G388" i="16"/>
  <c r="G89" i="16"/>
  <c r="E46" i="16"/>
  <c r="G46" i="16"/>
  <c r="F46" i="16"/>
  <c r="F17" i="16"/>
  <c r="D17" i="16"/>
  <c r="E17" i="16"/>
  <c r="E441" i="16"/>
  <c r="D2297" i="16"/>
  <c r="E2234" i="16"/>
  <c r="G2234" i="16"/>
  <c r="D2212" i="16"/>
  <c r="D2088" i="16"/>
  <c r="E2088" i="16"/>
  <c r="E1840" i="16"/>
  <c r="E1789" i="16"/>
  <c r="D1789" i="16"/>
  <c r="F1442" i="16"/>
  <c r="D1442" i="16"/>
  <c r="E1411" i="16"/>
  <c r="F1411" i="16"/>
  <c r="D1248" i="16"/>
  <c r="E1248" i="16"/>
  <c r="E1212" i="16"/>
  <c r="G1212" i="16"/>
  <c r="F1212" i="16"/>
  <c r="D1212" i="16"/>
  <c r="F1137" i="16"/>
  <c r="E1137" i="16"/>
  <c r="G1137" i="16"/>
  <c r="G801" i="16"/>
  <c r="D801" i="16"/>
  <c r="E755" i="16"/>
  <c r="D755" i="16"/>
  <c r="F755" i="16"/>
  <c r="F517" i="16"/>
  <c r="D517" i="16"/>
  <c r="G517" i="16"/>
  <c r="D164" i="16"/>
  <c r="G164" i="16"/>
  <c r="F150" i="16"/>
  <c r="E110" i="16"/>
  <c r="F110" i="16"/>
  <c r="E2366" i="16"/>
  <c r="F1749" i="16"/>
  <c r="G1726" i="16"/>
  <c r="G1695" i="16"/>
  <c r="G1297" i="16"/>
  <c r="F2289" i="16"/>
  <c r="D95" i="16"/>
  <c r="G461" i="16"/>
  <c r="E650" i="16"/>
  <c r="F1679" i="16"/>
  <c r="F1129" i="16"/>
  <c r="D2227" i="16"/>
  <c r="F801" i="16"/>
  <c r="F505" i="16"/>
  <c r="G2349" i="16"/>
  <c r="F2349" i="16"/>
  <c r="G2311" i="16"/>
  <c r="E2311" i="16"/>
  <c r="E1879" i="16"/>
  <c r="G1879" i="16"/>
  <c r="F1879" i="16"/>
  <c r="D1879" i="16"/>
  <c r="G1818" i="16"/>
  <c r="E1818" i="16"/>
  <c r="F1529" i="16"/>
  <c r="G1529" i="16"/>
  <c r="E1494" i="16"/>
  <c r="F1494" i="16"/>
  <c r="F1463" i="16"/>
  <c r="E1463" i="16"/>
  <c r="E1456" i="16"/>
  <c r="G1456" i="16"/>
  <c r="F1456" i="16"/>
  <c r="D1426" i="16"/>
  <c r="F1418" i="16"/>
  <c r="E1418" i="16"/>
  <c r="G1345" i="16"/>
  <c r="F1337" i="16"/>
  <c r="F1330" i="16"/>
  <c r="D1330" i="16"/>
  <c r="G1330" i="16"/>
  <c r="E1330" i="16"/>
  <c r="E1324" i="16"/>
  <c r="D1324" i="16"/>
  <c r="F1324" i="16"/>
  <c r="D1225" i="16"/>
  <c r="F925" i="16"/>
  <c r="D925" i="16"/>
  <c r="E909" i="16"/>
  <c r="D888" i="16"/>
  <c r="E888" i="16"/>
  <c r="D808" i="16"/>
  <c r="F808" i="16"/>
  <c r="E808" i="16"/>
  <c r="G808" i="16"/>
  <c r="E800" i="16"/>
  <c r="D800" i="16"/>
  <c r="F792" i="16"/>
  <c r="E792" i="16"/>
  <c r="D664" i="16"/>
  <c r="F664" i="16"/>
  <c r="E550" i="16"/>
  <c r="G537" i="16"/>
  <c r="D531" i="16"/>
  <c r="E531" i="16"/>
  <c r="F524" i="16"/>
  <c r="D524" i="16"/>
  <c r="G504" i="16"/>
  <c r="D504" i="16"/>
  <c r="E504" i="16"/>
  <c r="G475" i="16"/>
  <c r="E475" i="16"/>
  <c r="F475" i="16"/>
  <c r="D468" i="16"/>
  <c r="F468" i="16"/>
  <c r="E408" i="16"/>
  <c r="G408" i="16"/>
  <c r="D408" i="16"/>
  <c r="E319" i="16"/>
  <c r="D319" i="16"/>
  <c r="F319" i="16"/>
  <c r="G298" i="16"/>
  <c r="G275" i="16"/>
  <c r="F268" i="16"/>
  <c r="E268" i="16"/>
  <c r="D262" i="16"/>
  <c r="G262" i="16"/>
  <c r="F262" i="16"/>
  <c r="F185" i="16"/>
  <c r="F124" i="16"/>
  <c r="F109" i="16"/>
  <c r="E109" i="16"/>
  <c r="F102" i="16"/>
  <c r="D102" i="16"/>
  <c r="E94" i="16"/>
  <c r="D94" i="16"/>
  <c r="D80" i="16"/>
  <c r="G29" i="16"/>
  <c r="D29" i="16"/>
  <c r="D2413" i="16"/>
  <c r="G2413" i="16"/>
  <c r="E2413" i="16"/>
  <c r="F1856" i="16"/>
  <c r="D1825" i="16"/>
  <c r="E1825" i="16"/>
  <c r="F1825" i="16"/>
  <c r="E1656" i="16"/>
  <c r="D1656" i="16"/>
  <c r="F1305" i="16"/>
  <c r="E1305" i="16"/>
  <c r="E1219" i="16"/>
  <c r="D1219" i="16"/>
  <c r="F809" i="16"/>
  <c r="D809" i="16"/>
  <c r="G734" i="16"/>
  <c r="D734" i="16"/>
  <c r="F734" i="16"/>
  <c r="E734" i="16"/>
  <c r="E532" i="16"/>
  <c r="F532" i="16"/>
  <c r="D171" i="16"/>
  <c r="E81" i="16"/>
  <c r="D81" i="16"/>
  <c r="F81" i="16"/>
  <c r="E37" i="16"/>
  <c r="G1419" i="16"/>
  <c r="F2104" i="16"/>
  <c r="E1848" i="16"/>
  <c r="F2366" i="16"/>
  <c r="D2405" i="16"/>
  <c r="D2312" i="16"/>
  <c r="F1198" i="16"/>
  <c r="F461" i="16"/>
  <c r="G299" i="16"/>
  <c r="G2219" i="16"/>
  <c r="G1679" i="16"/>
  <c r="D532" i="16"/>
  <c r="G2227" i="16"/>
  <c r="G425" i="16"/>
  <c r="E171" i="16"/>
  <c r="G1442" i="16"/>
  <c r="D2340" i="16"/>
  <c r="F2340" i="16"/>
  <c r="F2332" i="16"/>
  <c r="D2332" i="16"/>
  <c r="F2310" i="16"/>
  <c r="G2310" i="16"/>
  <c r="G2303" i="16"/>
  <c r="E2303" i="16"/>
  <c r="E678" i="16"/>
  <c r="G678" i="16"/>
  <c r="D678" i="16"/>
  <c r="F678" i="16"/>
  <c r="F612" i="16"/>
  <c r="E612" i="16"/>
  <c r="G604" i="16"/>
  <c r="D604" i="16"/>
  <c r="D543" i="16"/>
  <c r="F543" i="16"/>
  <c r="D488" i="16"/>
  <c r="F488" i="16"/>
  <c r="E488" i="16"/>
  <c r="G488" i="16"/>
  <c r="D482" i="16"/>
  <c r="G467" i="16"/>
  <c r="D467" i="16"/>
  <c r="D2358" i="16"/>
  <c r="G2327" i="16"/>
  <c r="D2327" i="16"/>
  <c r="E2112" i="16"/>
  <c r="D1145" i="16"/>
  <c r="F1145" i="16"/>
  <c r="G1145" i="16"/>
  <c r="E1145" i="16"/>
  <c r="F881" i="16"/>
  <c r="E881" i="16"/>
  <c r="F448" i="16"/>
  <c r="D448" i="16"/>
  <c r="F432" i="16"/>
  <c r="G432" i="16"/>
  <c r="E432" i="16"/>
  <c r="D432" i="16"/>
  <c r="F387" i="16"/>
  <c r="D276" i="16"/>
  <c r="G276" i="16"/>
  <c r="E179" i="16"/>
  <c r="D179" i="16"/>
  <c r="G179" i="16"/>
  <c r="D45" i="16"/>
  <c r="G1255" i="16"/>
  <c r="E1419" i="16"/>
  <c r="E2104" i="16"/>
  <c r="F650" i="16"/>
  <c r="G2312" i="16"/>
  <c r="G1161" i="16"/>
  <c r="G2320" i="16"/>
  <c r="E1198" i="16"/>
  <c r="D299" i="16"/>
  <c r="E1695" i="16"/>
  <c r="G532" i="16"/>
  <c r="G2212" i="16"/>
  <c r="F2227" i="16"/>
  <c r="G291" i="16"/>
  <c r="E801" i="16"/>
  <c r="G2347" i="16"/>
  <c r="D2347" i="16"/>
  <c r="E2347" i="16"/>
  <c r="E692" i="16"/>
  <c r="E2165" i="16"/>
  <c r="F2165" i="16"/>
  <c r="G1648" i="16"/>
  <c r="E1648" i="16"/>
  <c r="F1648" i="16"/>
  <c r="D1318" i="16"/>
  <c r="G1318" i="16"/>
  <c r="G1153" i="16"/>
  <c r="E1153" i="16"/>
  <c r="D1153" i="16"/>
  <c r="F1153" i="16"/>
  <c r="E793" i="16"/>
  <c r="G793" i="16"/>
  <c r="F793" i="16"/>
  <c r="D763" i="16"/>
  <c r="F763" i="16"/>
  <c r="D657" i="16"/>
  <c r="G657" i="16"/>
  <c r="F657" i="16"/>
  <c r="E657" i="16"/>
  <c r="F525" i="16"/>
  <c r="D525" i="16"/>
  <c r="E525" i="16"/>
  <c r="G525" i="16"/>
  <c r="D88" i="16"/>
  <c r="E88" i="16"/>
  <c r="F88" i="16"/>
  <c r="F51" i="16"/>
  <c r="E51" i="16"/>
  <c r="G2112" i="16"/>
  <c r="D1311" i="16"/>
  <c r="F1719" i="16"/>
  <c r="E2312" i="16"/>
  <c r="F1161" i="16"/>
  <c r="F299" i="16"/>
  <c r="E269" i="16"/>
  <c r="D2165" i="16"/>
  <c r="G250" i="16"/>
  <c r="E425" i="16"/>
  <c r="D2104" i="16"/>
  <c r="F530" i="16"/>
  <c r="D1198" i="16"/>
  <c r="G543" i="16"/>
  <c r="E2183" i="16"/>
  <c r="F2183" i="16"/>
  <c r="D2183" i="16"/>
  <c r="E2175" i="16"/>
  <c r="F2175" i="16"/>
  <c r="D2144" i="16"/>
  <c r="E2144" i="16"/>
  <c r="G2144" i="16"/>
  <c r="F2144" i="16"/>
  <c r="E1674" i="16"/>
  <c r="D1674" i="16"/>
  <c r="F1659" i="16"/>
  <c r="D1659" i="16"/>
  <c r="E1659" i="16"/>
  <c r="G1659" i="16"/>
  <c r="G1117" i="16"/>
  <c r="E1117" i="16"/>
  <c r="E1075" i="16"/>
  <c r="F1031" i="16"/>
  <c r="D992" i="16"/>
  <c r="G714" i="16"/>
  <c r="F714" i="16"/>
  <c r="G686" i="16"/>
  <c r="E686" i="16"/>
  <c r="E224" i="16"/>
  <c r="D224" i="16"/>
  <c r="F224" i="16"/>
  <c r="D1550" i="16"/>
  <c r="G1550" i="16"/>
  <c r="E1550" i="16"/>
  <c r="F1550" i="16"/>
  <c r="G1455" i="16"/>
  <c r="E1455" i="16"/>
  <c r="D1455" i="16"/>
  <c r="F1379" i="16"/>
  <c r="G1379" i="16"/>
  <c r="F1372" i="16"/>
  <c r="E1372" i="16"/>
  <c r="E1295" i="16"/>
  <c r="F939" i="16"/>
  <c r="D939" i="16"/>
  <c r="D916" i="16"/>
  <c r="G916" i="16"/>
  <c r="D895" i="16"/>
  <c r="F895" i="16"/>
  <c r="D556" i="16"/>
  <c r="F137" i="16"/>
  <c r="E137" i="16"/>
  <c r="D1980" i="16"/>
  <c r="G1980" i="16"/>
  <c r="D1958" i="16"/>
  <c r="E1958" i="16"/>
  <c r="F1557" i="16"/>
  <c r="G1557" i="16"/>
  <c r="D1557" i="16"/>
  <c r="F1542" i="16"/>
  <c r="E1542" i="16"/>
  <c r="D1408" i="16"/>
  <c r="E1408" i="16"/>
  <c r="G1394" i="16"/>
  <c r="E1394" i="16"/>
  <c r="F1394" i="16"/>
  <c r="D1394" i="16"/>
  <c r="E191" i="16"/>
  <c r="D191" i="16"/>
  <c r="F191" i="16"/>
  <c r="G191" i="16"/>
  <c r="G2439" i="16"/>
  <c r="E2439" i="16"/>
  <c r="E2191" i="16"/>
  <c r="D2191" i="16"/>
  <c r="E2056" i="16"/>
  <c r="G2056" i="16"/>
  <c r="F1899" i="16"/>
  <c r="G1868" i="16"/>
  <c r="D1868" i="16"/>
  <c r="F1868" i="16"/>
  <c r="E1868" i="16"/>
  <c r="G971" i="16"/>
  <c r="D971" i="16"/>
  <c r="D679" i="16"/>
  <c r="E672" i="16"/>
  <c r="D672" i="16"/>
  <c r="G568" i="16"/>
  <c r="E568" i="16"/>
  <c r="D568" i="16"/>
  <c r="F568" i="16"/>
  <c r="F356" i="16"/>
  <c r="E356" i="16"/>
  <c r="F2270" i="16"/>
  <c r="E2270" i="16"/>
  <c r="F2262" i="16"/>
  <c r="G2262" i="16"/>
  <c r="D2262" i="16"/>
  <c r="D2019" i="16"/>
  <c r="E2019" i="16"/>
  <c r="E1834" i="16"/>
  <c r="G1834" i="16"/>
  <c r="D1660" i="16"/>
  <c r="E1660" i="16"/>
  <c r="G1495" i="16"/>
  <c r="F1495" i="16"/>
  <c r="E1487" i="16"/>
  <c r="F1487" i="16"/>
  <c r="E1280" i="16"/>
  <c r="E285" i="16"/>
  <c r="D1875" i="16"/>
  <c r="E1511" i="16"/>
  <c r="G1511" i="16"/>
  <c r="E1183" i="16"/>
  <c r="F1183" i="16"/>
  <c r="D935" i="16"/>
  <c r="E935" i="16"/>
  <c r="F529" i="16"/>
  <c r="E529" i="16"/>
  <c r="D407" i="16"/>
  <c r="D1794" i="16"/>
  <c r="G1503" i="16"/>
  <c r="E1503" i="16"/>
  <c r="F1049" i="16"/>
  <c r="D1049" i="16"/>
  <c r="E353" i="16"/>
  <c r="G353" i="16"/>
  <c r="F241" i="16"/>
  <c r="E241" i="16"/>
  <c r="G42" i="16"/>
  <c r="F42" i="16"/>
  <c r="D2186" i="16"/>
  <c r="F2186" i="16"/>
  <c r="G2051" i="16"/>
  <c r="D2051" i="16"/>
  <c r="E1889" i="16"/>
  <c r="G1889" i="16"/>
  <c r="G1799" i="16"/>
  <c r="G724" i="16"/>
  <c r="E724" i="16"/>
  <c r="F594" i="16"/>
  <c r="D479" i="16"/>
  <c r="F479" i="16"/>
  <c r="F286" i="16"/>
  <c r="E286" i="16"/>
  <c r="E1908" i="16"/>
  <c r="D1721" i="16"/>
  <c r="F849" i="16"/>
  <c r="G707" i="16"/>
  <c r="E707" i="16"/>
  <c r="D583" i="16"/>
  <c r="E583" i="16"/>
  <c r="E557" i="16"/>
  <c r="F557" i="16"/>
  <c r="G557" i="16"/>
  <c r="D557" i="16"/>
  <c r="G161" i="16"/>
  <c r="E161" i="16"/>
  <c r="D161" i="16"/>
  <c r="F161" i="16"/>
  <c r="G767" i="16"/>
  <c r="G753" i="16"/>
  <c r="E857" i="16"/>
  <c r="E1351" i="16"/>
  <c r="G1351" i="16"/>
  <c r="D1351" i="16"/>
  <c r="E891" i="16"/>
  <c r="F891" i="16"/>
  <c r="G891" i="16"/>
  <c r="D891" i="16"/>
  <c r="G774" i="16"/>
  <c r="F774" i="16"/>
  <c r="E774" i="16"/>
  <c r="E726" i="16"/>
  <c r="D726" i="16"/>
  <c r="G726" i="16"/>
  <c r="F726" i="16"/>
  <c r="F713" i="16"/>
  <c r="E713" i="16"/>
  <c r="D713" i="16"/>
  <c r="E349" i="16"/>
  <c r="G66" i="16"/>
  <c r="D66" i="16"/>
  <c r="E66" i="16"/>
  <c r="F66" i="16"/>
  <c r="D512" i="16"/>
  <c r="F707" i="16"/>
  <c r="F1493" i="16"/>
  <c r="G1493" i="16"/>
  <c r="G1471" i="16"/>
  <c r="D1471" i="16"/>
  <c r="G1335" i="16"/>
  <c r="D1170" i="16"/>
  <c r="F1170" i="16"/>
  <c r="F1139" i="16"/>
  <c r="D1139" i="16"/>
  <c r="G1139" i="16"/>
  <c r="E1139" i="16"/>
  <c r="G1125" i="16"/>
  <c r="F1125" i="16"/>
  <c r="E1125" i="16"/>
  <c r="F1073" i="16"/>
  <c r="E979" i="16"/>
  <c r="F979" i="16"/>
  <c r="F355" i="16"/>
  <c r="D355" i="16"/>
  <c r="F247" i="16"/>
  <c r="F206" i="16"/>
  <c r="G206" i="16"/>
  <c r="E206" i="16"/>
  <c r="E181" i="16"/>
  <c r="F181" i="16"/>
  <c r="G181" i="16"/>
  <c r="D181" i="16"/>
  <c r="F1297" i="16"/>
  <c r="E899" i="16"/>
  <c r="G60" i="16"/>
  <c r="E848" i="16"/>
  <c r="G2071" i="16"/>
  <c r="E2071" i="16"/>
  <c r="G1310" i="16"/>
  <c r="D1668" i="16"/>
  <c r="F899" i="16"/>
  <c r="D103" i="16"/>
  <c r="F848" i="16"/>
  <c r="E60" i="16"/>
  <c r="E1444" i="16"/>
  <c r="G760" i="16"/>
  <c r="E341" i="16"/>
  <c r="E2110" i="16"/>
  <c r="D2110" i="16"/>
  <c r="G2110" i="16"/>
  <c r="F2110" i="16"/>
  <c r="F2102" i="16"/>
  <c r="D2102" i="16"/>
  <c r="E2076" i="16"/>
  <c r="F2076" i="16"/>
  <c r="E1004" i="16"/>
  <c r="G1004" i="16"/>
  <c r="F1004" i="16"/>
  <c r="G781" i="16"/>
  <c r="E781" i="16"/>
  <c r="D781" i="16"/>
  <c r="G608" i="16"/>
  <c r="E576" i="16"/>
  <c r="D576" i="16"/>
  <c r="G576" i="16"/>
  <c r="F576" i="16"/>
  <c r="E117" i="16"/>
  <c r="F117" i="16"/>
  <c r="D117" i="16"/>
  <c r="G117" i="16"/>
  <c r="E12" i="16"/>
  <c r="D12" i="16"/>
  <c r="G1344" i="16"/>
  <c r="F1344" i="16"/>
  <c r="D1323" i="16"/>
  <c r="G1323" i="16"/>
  <c r="E1323" i="16"/>
  <c r="F1323" i="16"/>
  <c r="D1238" i="16"/>
  <c r="F1238" i="16"/>
  <c r="G1238" i="16"/>
  <c r="E1140" i="16"/>
  <c r="D1140" i="16"/>
  <c r="G1140" i="16"/>
  <c r="F1140" i="16"/>
  <c r="G1067" i="16"/>
  <c r="F1053" i="16"/>
  <c r="E1053" i="16"/>
  <c r="D1017" i="16"/>
  <c r="G1017" i="16"/>
  <c r="F1017" i="16"/>
  <c r="E1017" i="16"/>
  <c r="G877" i="16"/>
  <c r="D877" i="16"/>
  <c r="E841" i="16"/>
  <c r="G841" i="16"/>
  <c r="F841" i="16"/>
  <c r="E787" i="16"/>
  <c r="D787" i="16"/>
  <c r="F759" i="16"/>
  <c r="F429" i="16"/>
  <c r="D38" i="16"/>
  <c r="E38" i="16"/>
  <c r="G38" i="16"/>
  <c r="F38" i="16"/>
  <c r="D1304" i="16"/>
  <c r="D848" i="16"/>
  <c r="F733" i="16"/>
  <c r="E849" i="16"/>
  <c r="G1478" i="16"/>
  <c r="D1478" i="16"/>
  <c r="E1478" i="16"/>
  <c r="F1478" i="16"/>
  <c r="G1414" i="16"/>
  <c r="D1414" i="16"/>
  <c r="F1414" i="16"/>
  <c r="G1343" i="16"/>
  <c r="D1343" i="16"/>
  <c r="E1322" i="16"/>
  <c r="D1322" i="16"/>
  <c r="G1303" i="16"/>
  <c r="E1303" i="16"/>
  <c r="D1303" i="16"/>
  <c r="E1086" i="16"/>
  <c r="D1086" i="16"/>
  <c r="G1086" i="16"/>
  <c r="F1086" i="16"/>
  <c r="F1066" i="16"/>
  <c r="G1066" i="16"/>
  <c r="D1066" i="16"/>
  <c r="E1066" i="16"/>
  <c r="D941" i="16"/>
  <c r="G941" i="16"/>
  <c r="F941" i="16"/>
  <c r="E457" i="16"/>
  <c r="E428" i="16"/>
  <c r="D428" i="16"/>
  <c r="F386" i="16"/>
  <c r="G386" i="16"/>
  <c r="D386" i="16"/>
  <c r="E386" i="16"/>
  <c r="D363" i="16"/>
  <c r="F363" i="16"/>
  <c r="G363" i="16"/>
  <c r="D258" i="16"/>
  <c r="F258" i="16"/>
  <c r="G258" i="16"/>
  <c r="E258" i="16"/>
  <c r="F194" i="16"/>
  <c r="G87" i="16"/>
  <c r="E759" i="16"/>
  <c r="G2063" i="16"/>
  <c r="D1400" i="16"/>
  <c r="E1238" i="16"/>
  <c r="D2063" i="16"/>
  <c r="G428" i="16"/>
  <c r="G1668" i="16"/>
  <c r="D899" i="16"/>
  <c r="D1999" i="16"/>
  <c r="G583" i="16"/>
  <c r="D1004" i="16"/>
  <c r="E458" i="16"/>
  <c r="G247" i="16"/>
  <c r="D2071" i="16"/>
  <c r="E2431" i="16"/>
  <c r="F2431" i="16"/>
  <c r="D2431" i="16"/>
  <c r="G2431" i="16"/>
  <c r="E2423" i="16"/>
  <c r="F2423" i="16"/>
  <c r="G2408" i="16"/>
  <c r="F2408" i="16"/>
  <c r="D2408" i="16"/>
  <c r="E2408" i="16"/>
  <c r="D2401" i="16"/>
  <c r="F2401" i="16"/>
  <c r="E2401" i="16"/>
  <c r="G2401" i="16"/>
  <c r="F2394" i="16"/>
  <c r="F2336" i="16"/>
  <c r="E2336" i="16"/>
  <c r="G2323" i="16"/>
  <c r="F2323" i="16"/>
  <c r="E2323" i="16"/>
  <c r="D2323" i="16"/>
  <c r="D2315" i="16"/>
  <c r="G2307" i="16"/>
  <c r="D2307" i="16"/>
  <c r="E2307" i="16"/>
  <c r="D2275" i="16"/>
  <c r="E2275" i="16"/>
  <c r="G2275" i="16"/>
  <c r="F2275" i="16"/>
  <c r="F2259" i="16"/>
  <c r="D2252" i="16"/>
  <c r="F2252" i="16"/>
  <c r="G2252" i="16"/>
  <c r="E2244" i="16"/>
  <c r="F2244" i="16"/>
  <c r="G2244" i="16"/>
  <c r="D2244" i="16"/>
  <c r="G2223" i="16"/>
  <c r="D2223" i="16"/>
  <c r="E2223" i="16"/>
  <c r="F2223" i="16"/>
  <c r="D2167" i="16"/>
  <c r="G2167" i="16"/>
  <c r="F2167" i="16"/>
  <c r="E2167" i="16"/>
  <c r="D2160" i="16"/>
  <c r="F2160" i="16"/>
  <c r="G2160" i="16"/>
  <c r="E2160" i="16"/>
  <c r="D871" i="16"/>
  <c r="F871" i="16"/>
  <c r="G871" i="16"/>
  <c r="F842" i="16"/>
  <c r="E842" i="16"/>
  <c r="F721" i="16"/>
  <c r="G721" i="16"/>
  <c r="D652" i="16"/>
  <c r="E652" i="16"/>
  <c r="G652" i="16"/>
  <c r="D590" i="16"/>
  <c r="E590" i="16"/>
  <c r="F569" i="16"/>
  <c r="G569" i="16"/>
  <c r="D569" i="16"/>
  <c r="E569" i="16"/>
  <c r="F103" i="16"/>
  <c r="G103" i="16"/>
  <c r="E18" i="16"/>
  <c r="D18" i="16"/>
  <c r="G849" i="16"/>
  <c r="E1336" i="16"/>
  <c r="G1336" i="16"/>
  <c r="F1336" i="16"/>
  <c r="D1336" i="16"/>
  <c r="F1317" i="16"/>
  <c r="D1317" i="16"/>
  <c r="D1298" i="16"/>
  <c r="E1298" i="16"/>
  <c r="F1298" i="16"/>
  <c r="F898" i="16"/>
  <c r="G898" i="16"/>
  <c r="E863" i="16"/>
  <c r="D863" i="16"/>
  <c r="D374" i="16"/>
  <c r="F374" i="16"/>
  <c r="G374" i="16"/>
  <c r="F342" i="16"/>
  <c r="G342" i="16"/>
  <c r="D342" i="16"/>
  <c r="E342" i="16"/>
  <c r="D767" i="16"/>
  <c r="D458" i="16"/>
  <c r="E721" i="16"/>
  <c r="G356" i="16"/>
  <c r="D1971" i="16"/>
  <c r="F1971" i="16"/>
  <c r="F1485" i="16"/>
  <c r="G1485" i="16"/>
  <c r="D1485" i="16"/>
  <c r="E1485" i="16"/>
  <c r="G1392" i="16"/>
  <c r="F1392" i="16"/>
  <c r="E1392" i="16"/>
  <c r="E1370" i="16"/>
  <c r="F1370" i="16"/>
  <c r="G1370" i="16"/>
  <c r="G1155" i="16"/>
  <c r="D1155" i="16"/>
  <c r="F1155" i="16"/>
  <c r="E1155" i="16"/>
  <c r="E1132" i="16"/>
  <c r="F1132" i="16"/>
  <c r="G1132" i="16"/>
  <c r="D1132" i="16"/>
  <c r="D986" i="16"/>
  <c r="F986" i="16"/>
  <c r="D953" i="16"/>
  <c r="F953" i="16"/>
  <c r="G953" i="16"/>
  <c r="G463" i="16"/>
  <c r="D463" i="16"/>
  <c r="F463" i="16"/>
  <c r="F393" i="16"/>
  <c r="D393" i="16"/>
  <c r="E393" i="16"/>
  <c r="G393" i="16"/>
  <c r="G369" i="16"/>
  <c r="E369" i="16"/>
  <c r="F369" i="16"/>
  <c r="G264" i="16"/>
  <c r="F214" i="16"/>
  <c r="D214" i="16"/>
  <c r="E1668" i="16"/>
  <c r="F760" i="16"/>
  <c r="E463" i="16"/>
  <c r="E760" i="16"/>
  <c r="E871" i="16"/>
  <c r="D979" i="16"/>
  <c r="E1310" i="16"/>
  <c r="E1400" i="16"/>
  <c r="G979" i="16"/>
  <c r="E201" i="16"/>
  <c r="G12" i="16"/>
  <c r="D1444" i="16"/>
  <c r="F583" i="16"/>
  <c r="G1113" i="16"/>
  <c r="F1957" i="16"/>
  <c r="D206" i="16"/>
  <c r="D2490" i="16"/>
  <c r="D457" i="16"/>
  <c r="E941" i="16"/>
  <c r="G2475" i="16"/>
  <c r="D2475" i="16"/>
  <c r="F2475" i="16"/>
  <c r="D2467" i="16"/>
  <c r="F2467" i="16"/>
  <c r="D2430" i="16"/>
  <c r="F2430" i="16"/>
  <c r="G878" i="16"/>
  <c r="F878" i="16"/>
  <c r="F864" i="16"/>
  <c r="E864" i="16"/>
  <c r="D864" i="16"/>
  <c r="G864" i="16"/>
  <c r="D753" i="16"/>
  <c r="E753" i="16"/>
  <c r="G700" i="16"/>
  <c r="F597" i="16"/>
  <c r="E597" i="16"/>
  <c r="G597" i="16"/>
  <c r="D597" i="16"/>
  <c r="E563" i="16"/>
  <c r="D563" i="16"/>
  <c r="F563" i="16"/>
  <c r="E512" i="16"/>
  <c r="G512" i="16"/>
  <c r="E878" i="16"/>
  <c r="D721" i="16"/>
  <c r="D1329" i="16"/>
  <c r="G1329" i="16"/>
  <c r="D1060" i="16"/>
  <c r="G1060" i="16"/>
  <c r="D1038" i="16"/>
  <c r="E1038" i="16"/>
  <c r="G1038" i="16"/>
  <c r="F1038" i="16"/>
  <c r="E1009" i="16"/>
  <c r="E884" i="16"/>
  <c r="F884" i="16"/>
  <c r="D884" i="16"/>
  <c r="F856" i="16"/>
  <c r="E856" i="16"/>
  <c r="D436" i="16"/>
  <c r="E436" i="16"/>
  <c r="F436" i="16"/>
  <c r="G436" i="16"/>
  <c r="F334" i="16"/>
  <c r="G334" i="16"/>
  <c r="E334" i="16"/>
  <c r="G259" i="16"/>
  <c r="E259" i="16"/>
  <c r="D207" i="16"/>
  <c r="E207" i="16"/>
  <c r="G207" i="16"/>
  <c r="F207" i="16"/>
  <c r="F73" i="16"/>
  <c r="E73" i="16"/>
  <c r="G73" i="16"/>
  <c r="D73" i="16"/>
  <c r="E24" i="16"/>
  <c r="D24" i="16"/>
  <c r="G24" i="16"/>
  <c r="F24" i="16"/>
  <c r="D1344" i="16"/>
  <c r="G713" i="16"/>
  <c r="E2049" i="16"/>
  <c r="F2049" i="16"/>
  <c r="G2049" i="16"/>
  <c r="F1999" i="16"/>
  <c r="G1674" i="16"/>
  <c r="F1674" i="16"/>
  <c r="F1457" i="16"/>
  <c r="G1457" i="16"/>
  <c r="E1385" i="16"/>
  <c r="D1385" i="16"/>
  <c r="E1357" i="16"/>
  <c r="G1357" i="16"/>
  <c r="D1357" i="16"/>
  <c r="F1357" i="16"/>
  <c r="G1316" i="16"/>
  <c r="D1316" i="16"/>
  <c r="F1316" i="16"/>
  <c r="E1316" i="16"/>
  <c r="E1218" i="16"/>
  <c r="G1218" i="16"/>
  <c r="F1218" i="16"/>
  <c r="D1218" i="16"/>
  <c r="E1147" i="16"/>
  <c r="G1147" i="16"/>
  <c r="F1147" i="16"/>
  <c r="G739" i="16"/>
  <c r="E739" i="16"/>
  <c r="F435" i="16"/>
  <c r="G341" i="16"/>
  <c r="D341" i="16"/>
  <c r="D252" i="16"/>
  <c r="E252" i="16"/>
  <c r="E200" i="16"/>
  <c r="F200" i="16"/>
  <c r="G200" i="16"/>
  <c r="D200" i="16"/>
  <c r="E187" i="16"/>
  <c r="F187" i="16"/>
  <c r="E1060" i="16"/>
  <c r="F781" i="16"/>
  <c r="F94" i="16"/>
  <c r="E1329" i="16"/>
  <c r="F201" i="16"/>
  <c r="G1292" i="16"/>
  <c r="F12" i="16"/>
  <c r="G1444" i="16"/>
  <c r="D1297" i="16"/>
  <c r="E1457" i="16"/>
  <c r="F1113" i="16"/>
  <c r="E1957" i="16"/>
  <c r="G1053" i="16"/>
  <c r="G252" i="16"/>
  <c r="D1125" i="16"/>
  <c r="F739" i="16"/>
  <c r="G856" i="16"/>
  <c r="G590" i="16"/>
  <c r="D1053" i="16"/>
  <c r="D356" i="16"/>
  <c r="F2459" i="16"/>
  <c r="G2459" i="16"/>
  <c r="D2452" i="16"/>
  <c r="G2452" i="16"/>
  <c r="F2444" i="16"/>
  <c r="D2444" i="16"/>
  <c r="G2444" i="16"/>
  <c r="G2364" i="16"/>
  <c r="E2364" i="16"/>
  <c r="D2356" i="16"/>
  <c r="D1619" i="16"/>
  <c r="G1619" i="16"/>
  <c r="D1399" i="16"/>
  <c r="D972" i="16"/>
  <c r="E972" i="16"/>
  <c r="G972" i="16"/>
  <c r="F972" i="16"/>
  <c r="F910" i="16"/>
  <c r="G910" i="16"/>
  <c r="E785" i="16"/>
  <c r="F785" i="16"/>
  <c r="D785" i="16"/>
  <c r="E772" i="16"/>
  <c r="G772" i="16"/>
  <c r="D44" i="16"/>
  <c r="E44" i="16"/>
  <c r="E22" i="16"/>
  <c r="F16" i="16"/>
  <c r="G16" i="16"/>
  <c r="D9" i="16"/>
  <c r="F9" i="16"/>
  <c r="F832" i="16"/>
  <c r="F2451" i="16"/>
  <c r="G1384" i="16"/>
  <c r="G1554" i="16"/>
  <c r="F1568" i="16"/>
  <c r="D2496" i="16"/>
  <c r="G2496" i="16"/>
  <c r="E2488" i="16"/>
  <c r="F2488" i="16"/>
  <c r="G2488" i="16"/>
  <c r="D2488" i="16"/>
  <c r="F2271" i="16"/>
  <c r="D2271" i="16"/>
  <c r="D2219" i="16"/>
  <c r="E2219" i="16"/>
  <c r="F2143" i="16"/>
  <c r="G2135" i="16"/>
  <c r="F2135" i="16"/>
  <c r="E2135" i="16"/>
  <c r="F2067" i="16"/>
  <c r="D2067" i="16"/>
  <c r="G2037" i="16"/>
  <c r="F2037" i="16"/>
  <c r="D2037" i="16"/>
  <c r="E2037" i="16"/>
  <c r="D1996" i="16"/>
  <c r="E1996" i="16"/>
  <c r="E1790" i="16"/>
  <c r="G1760" i="16"/>
  <c r="D1760" i="16"/>
  <c r="F1752" i="16"/>
  <c r="G1738" i="16"/>
  <c r="E1738" i="16"/>
  <c r="D1348" i="16"/>
  <c r="G1348" i="16"/>
  <c r="D1270" i="16"/>
  <c r="F1270" i="16"/>
  <c r="G1262" i="16"/>
  <c r="D1262" i="16"/>
  <c r="F1256" i="16"/>
  <c r="D1256" i="16"/>
  <c r="D1235" i="16"/>
  <c r="G1235" i="16"/>
  <c r="D1229" i="16"/>
  <c r="F1229" i="16"/>
  <c r="G1229" i="16"/>
  <c r="E1000" i="16"/>
  <c r="D1000" i="16"/>
  <c r="F902" i="16"/>
  <c r="E902" i="16"/>
  <c r="G902" i="16"/>
  <c r="D902" i="16"/>
  <c r="F831" i="16"/>
  <c r="G831" i="16"/>
  <c r="E831" i="16"/>
  <c r="F824" i="16"/>
  <c r="F750" i="16"/>
  <c r="G750" i="16"/>
  <c r="E750" i="16"/>
  <c r="G690" i="16"/>
  <c r="F690" i="16"/>
  <c r="D683" i="16"/>
  <c r="F683" i="16"/>
  <c r="E547" i="16"/>
  <c r="D547" i="16"/>
  <c r="E468" i="16"/>
  <c r="G468" i="16"/>
  <c r="G379" i="16"/>
  <c r="F379" i="16"/>
  <c r="D379" i="16"/>
  <c r="E379" i="16"/>
  <c r="F372" i="16"/>
  <c r="E372" i="16"/>
  <c r="D323" i="16"/>
  <c r="F323" i="16"/>
  <c r="E323" i="16"/>
  <c r="G323" i="16"/>
  <c r="D309" i="16"/>
  <c r="G309" i="16"/>
  <c r="F309" i="16"/>
  <c r="F276" i="16"/>
  <c r="E276" i="16"/>
  <c r="G151" i="16"/>
  <c r="E151" i="16"/>
  <c r="F151" i="16"/>
  <c r="D151" i="16"/>
  <c r="G133" i="16"/>
  <c r="E133" i="16"/>
  <c r="D133" i="16"/>
  <c r="F121" i="16"/>
  <c r="D121" i="16"/>
  <c r="G121" i="16"/>
  <c r="G99" i="16"/>
  <c r="F78" i="16"/>
  <c r="G78" i="16"/>
  <c r="F56" i="16"/>
  <c r="G56" i="16"/>
  <c r="E56" i="16"/>
  <c r="G1611" i="16"/>
  <c r="E1611" i="16"/>
  <c r="F1611" i="16"/>
  <c r="E1590" i="16"/>
  <c r="D1590" i="16"/>
  <c r="F1575" i="16"/>
  <c r="G1575" i="16"/>
  <c r="D1492" i="16"/>
  <c r="E1492" i="16"/>
  <c r="F1492" i="16"/>
  <c r="F1154" i="16"/>
  <c r="E946" i="16"/>
  <c r="G946" i="16"/>
  <c r="G1560" i="16"/>
  <c r="G778" i="16"/>
  <c r="D910" i="16"/>
  <c r="E270" i="16"/>
  <c r="G832" i="16"/>
  <c r="D2458" i="16"/>
  <c r="F940" i="16"/>
  <c r="F44" i="16"/>
  <c r="E1547" i="16"/>
  <c r="G1263" i="16"/>
  <c r="F1554" i="16"/>
  <c r="D946" i="16"/>
  <c r="F2290" i="16"/>
  <c r="D2290" i="16"/>
  <c r="F2284" i="16"/>
  <c r="D2284" i="16"/>
  <c r="G2211" i="16"/>
  <c r="E2211" i="16"/>
  <c r="E2170" i="16"/>
  <c r="D2170" i="16"/>
  <c r="F2170" i="16"/>
  <c r="G2170" i="16"/>
  <c r="F2163" i="16"/>
  <c r="D2163" i="16"/>
  <c r="G2147" i="16"/>
  <c r="E2147" i="16"/>
  <c r="F2147" i="16"/>
  <c r="E2142" i="16"/>
  <c r="G2142" i="16"/>
  <c r="F2084" i="16"/>
  <c r="D2084" i="16"/>
  <c r="E2084" i="16"/>
  <c r="G2084" i="16"/>
  <c r="G2066" i="16"/>
  <c r="E2066" i="16"/>
  <c r="F2066" i="16"/>
  <c r="D2066" i="16"/>
  <c r="G2022" i="16"/>
  <c r="G1855" i="16"/>
  <c r="F1855" i="16"/>
  <c r="D1855" i="16"/>
  <c r="G1789" i="16"/>
  <c r="F1789" i="16"/>
  <c r="E1767" i="16"/>
  <c r="G1767" i="16"/>
  <c r="F1767" i="16"/>
  <c r="D1767" i="16"/>
  <c r="D1759" i="16"/>
  <c r="E1759" i="16"/>
  <c r="G1759" i="16"/>
  <c r="D1434" i="16"/>
  <c r="F1426" i="16"/>
  <c r="D1390" i="16"/>
  <c r="F1390" i="16"/>
  <c r="G1390" i="16"/>
  <c r="E1390" i="16"/>
  <c r="F1361" i="16"/>
  <c r="G1361" i="16"/>
  <c r="D1289" i="16"/>
  <c r="F1289" i="16"/>
  <c r="F1605" i="16"/>
  <c r="D1605" i="16"/>
  <c r="D1470" i="16"/>
  <c r="G1470" i="16"/>
  <c r="D1176" i="16"/>
  <c r="G1176" i="16"/>
  <c r="E1176" i="16"/>
  <c r="F1176" i="16"/>
  <c r="E1575" i="16"/>
  <c r="E1598" i="16"/>
  <c r="G2370" i="16"/>
  <c r="E778" i="16"/>
  <c r="E910" i="16"/>
  <c r="G270" i="16"/>
  <c r="F1541" i="16"/>
  <c r="F966" i="16"/>
  <c r="D1162" i="16"/>
  <c r="G2458" i="16"/>
  <c r="F2443" i="16"/>
  <c r="E1377" i="16"/>
  <c r="E952" i="16"/>
  <c r="F1790" i="16"/>
  <c r="D1554" i="16"/>
  <c r="E2143" i="16"/>
  <c r="E1541" i="16"/>
  <c r="E2271" i="16"/>
  <c r="F2368" i="16"/>
  <c r="E2295" i="16"/>
  <c r="D2295" i="16"/>
  <c r="F2295" i="16"/>
  <c r="E2277" i="16"/>
  <c r="D2277" i="16"/>
  <c r="D1951" i="16"/>
  <c r="G1951" i="16"/>
  <c r="G1867" i="16"/>
  <c r="F1867" i="16"/>
  <c r="D1650" i="16"/>
  <c r="F1650" i="16"/>
  <c r="D1637" i="16"/>
  <c r="E1637" i="16"/>
  <c r="G2481" i="16"/>
  <c r="E2481" i="16"/>
  <c r="G2384" i="16"/>
  <c r="G1413" i="16"/>
  <c r="F1413" i="16"/>
  <c r="D1242" i="16"/>
  <c r="E1242" i="16"/>
  <c r="G1242" i="16"/>
  <c r="E1169" i="16"/>
  <c r="F1169" i="16"/>
  <c r="G993" i="16"/>
  <c r="E993" i="16"/>
  <c r="F903" i="16"/>
  <c r="E738" i="16"/>
  <c r="G738" i="16"/>
  <c r="D1560" i="16"/>
  <c r="D1598" i="16"/>
  <c r="F1384" i="16"/>
  <c r="D966" i="16"/>
  <c r="E503" i="16"/>
  <c r="F270" i="16"/>
  <c r="E1162" i="16"/>
  <c r="E2458" i="16"/>
  <c r="G1377" i="16"/>
  <c r="G2443" i="16"/>
  <c r="G785" i="16"/>
  <c r="D1169" i="16"/>
  <c r="G2143" i="16"/>
  <c r="E1256" i="16"/>
  <c r="F952" i="16"/>
  <c r="D831" i="16"/>
  <c r="F2226" i="16"/>
  <c r="G812" i="16"/>
  <c r="F1598" i="16"/>
  <c r="G2388" i="16"/>
  <c r="E2388" i="16"/>
  <c r="E2308" i="16"/>
  <c r="E2216" i="16"/>
  <c r="D2216" i="16"/>
  <c r="G2153" i="16"/>
  <c r="D2153" i="16"/>
  <c r="E2153" i="16"/>
  <c r="D2064" i="16"/>
  <c r="E2064" i="16"/>
  <c r="E1684" i="16"/>
  <c r="G1684" i="16"/>
  <c r="E72" i="16"/>
  <c r="F72" i="16"/>
  <c r="D2274" i="16"/>
  <c r="E1727" i="16"/>
  <c r="F1727" i="16"/>
  <c r="G1727" i="16"/>
  <c r="D1727" i="16"/>
  <c r="F1714" i="16"/>
  <c r="D1714" i="16"/>
  <c r="F1624" i="16"/>
  <c r="G1624" i="16"/>
  <c r="E1624" i="16"/>
  <c r="D1509" i="16"/>
  <c r="E1509" i="16"/>
  <c r="G1496" i="16"/>
  <c r="E1417" i="16"/>
  <c r="D1417" i="16"/>
  <c r="F1417" i="16"/>
  <c r="F1116" i="16"/>
  <c r="G1116" i="16"/>
  <c r="E999" i="16"/>
  <c r="D999" i="16"/>
  <c r="F999" i="16"/>
  <c r="G710" i="16"/>
  <c r="E710" i="16"/>
  <c r="F546" i="16"/>
  <c r="E546" i="16"/>
  <c r="D546" i="16"/>
  <c r="E481" i="16"/>
  <c r="F481" i="16"/>
  <c r="E157" i="16"/>
  <c r="G157" i="16"/>
  <c r="D157" i="16"/>
  <c r="D132" i="16"/>
  <c r="F132" i="16"/>
  <c r="D126" i="16"/>
  <c r="G126" i="16"/>
  <c r="F106" i="16"/>
  <c r="D63" i="16"/>
  <c r="G63" i="16"/>
  <c r="F63" i="16"/>
  <c r="E2342" i="16"/>
  <c r="G2342" i="16"/>
  <c r="F2328" i="16"/>
  <c r="E2328" i="16"/>
  <c r="F1820" i="16"/>
  <c r="G1820" i="16"/>
  <c r="E1748" i="16"/>
  <c r="F1748" i="16"/>
  <c r="D1748" i="16"/>
  <c r="G1115" i="16"/>
  <c r="D1115" i="16"/>
  <c r="E1089" i="16"/>
  <c r="D1089" i="16"/>
  <c r="G709" i="16"/>
  <c r="D709" i="16"/>
  <c r="G255" i="16"/>
  <c r="G217" i="16"/>
  <c r="E217" i="16"/>
  <c r="F217" i="16"/>
  <c r="E178" i="16"/>
  <c r="G178" i="16"/>
  <c r="F97" i="16"/>
  <c r="D1624" i="16"/>
  <c r="F2424" i="16"/>
  <c r="G2424" i="16"/>
  <c r="F2395" i="16"/>
  <c r="D2395" i="16"/>
  <c r="F1858" i="16"/>
  <c r="E1858" i="16"/>
  <c r="F1844" i="16"/>
  <c r="E1844" i="16"/>
  <c r="G1838" i="16"/>
  <c r="F1838" i="16"/>
  <c r="D1812" i="16"/>
  <c r="E1812" i="16"/>
  <c r="G1812" i="16"/>
  <c r="E1770" i="16"/>
  <c r="D1770" i="16"/>
  <c r="F1287" i="16"/>
  <c r="E1287" i="16"/>
  <c r="D1274" i="16"/>
  <c r="D1194" i="16"/>
  <c r="G1194" i="16"/>
  <c r="E1194" i="16"/>
  <c r="F1018" i="16"/>
  <c r="E1018" i="16"/>
  <c r="E694" i="16"/>
  <c r="F624" i="16"/>
  <c r="D624" i="16"/>
  <c r="F564" i="16"/>
  <c r="D564" i="16"/>
  <c r="G242" i="16"/>
  <c r="D242" i="16"/>
  <c r="F242" i="16"/>
  <c r="E235" i="16"/>
  <c r="D235" i="16"/>
  <c r="F235" i="16"/>
  <c r="G155" i="16"/>
  <c r="F155" i="16"/>
  <c r="D104" i="16"/>
  <c r="F104" i="16"/>
  <c r="E104" i="16"/>
  <c r="E1784" i="16"/>
  <c r="G671" i="16"/>
  <c r="E671" i="16"/>
  <c r="E2151" i="16"/>
  <c r="E2130" i="16"/>
  <c r="D2130" i="16"/>
  <c r="G245" i="16"/>
  <c r="F2335" i="16"/>
  <c r="D2136" i="16"/>
  <c r="G2136" i="16"/>
  <c r="F1840" i="16"/>
  <c r="E968" i="16"/>
  <c r="G2460" i="16"/>
  <c r="D2270" i="16"/>
  <c r="G1891" i="16"/>
  <c r="D1891" i="16"/>
  <c r="F1696" i="16"/>
  <c r="F1627" i="16"/>
  <c r="G1627" i="16"/>
  <c r="D1627" i="16"/>
  <c r="D1441" i="16"/>
  <c r="E1441" i="16"/>
  <c r="G1441" i="16"/>
  <c r="E1278" i="16"/>
  <c r="F1171" i="16"/>
  <c r="E1171" i="16"/>
  <c r="F1028" i="16"/>
  <c r="D1028" i="16"/>
  <c r="D956" i="16"/>
  <c r="E956" i="16"/>
  <c r="G956" i="16"/>
  <c r="D1171" i="16"/>
  <c r="D918" i="16"/>
  <c r="E1986" i="16"/>
  <c r="F1986" i="16"/>
  <c r="G1986" i="16"/>
  <c r="G1941" i="16"/>
  <c r="E1941" i="16"/>
  <c r="F1941" i="16"/>
  <c r="E1928" i="16"/>
  <c r="D1928" i="16"/>
  <c r="E1644" i="16"/>
  <c r="D1644" i="16"/>
  <c r="E1601" i="16"/>
  <c r="D1601" i="16"/>
  <c r="G1601" i="16"/>
  <c r="G1551" i="16"/>
  <c r="E1551" i="16"/>
  <c r="F1551" i="16"/>
  <c r="G1447" i="16"/>
  <c r="G1420" i="16"/>
  <c r="D1551" i="16"/>
  <c r="G1883" i="16"/>
  <c r="E2416" i="16"/>
  <c r="E1420" i="16"/>
  <c r="F2380" i="16"/>
  <c r="E2380" i="16"/>
  <c r="D2178" i="16"/>
  <c r="G2178" i="16"/>
  <c r="E2178" i="16"/>
  <c r="F2178" i="16"/>
  <c r="F2116" i="16"/>
  <c r="G2116" i="16"/>
  <c r="E2108" i="16"/>
  <c r="D2108" i="16"/>
  <c r="F2108" i="16"/>
  <c r="G2101" i="16"/>
  <c r="D2101" i="16"/>
  <c r="F2101" i="16"/>
  <c r="E2101" i="16"/>
  <c r="G2058" i="16"/>
  <c r="F2058" i="16"/>
  <c r="D2058" i="16"/>
  <c r="F2024" i="16"/>
  <c r="G2024" i="16"/>
  <c r="E1979" i="16"/>
  <c r="D1979" i="16"/>
  <c r="G1979" i="16"/>
  <c r="F1917" i="16"/>
  <c r="E1917" i="16"/>
  <c r="E1775" i="16"/>
  <c r="D1775" i="16"/>
  <c r="G1775" i="16"/>
  <c r="E1741" i="16"/>
  <c r="D1741" i="16"/>
  <c r="G1741" i="16"/>
  <c r="D1733" i="16"/>
  <c r="E1733" i="16"/>
  <c r="F1733" i="16"/>
  <c r="F11" i="16"/>
  <c r="G11" i="16"/>
  <c r="D11" i="16"/>
  <c r="E11" i="16"/>
  <c r="D2480" i="16"/>
  <c r="G1564" i="16"/>
  <c r="F1883" i="16"/>
  <c r="G2416" i="16"/>
  <c r="G1028" i="16"/>
  <c r="E1696" i="16"/>
  <c r="E2116" i="16"/>
  <c r="D2126" i="16"/>
  <c r="D2447" i="16"/>
  <c r="F2447" i="16"/>
  <c r="E2447" i="16"/>
  <c r="E2440" i="16"/>
  <c r="G2440" i="16"/>
  <c r="G2393" i="16"/>
  <c r="E2393" i="16"/>
  <c r="G2379" i="16"/>
  <c r="D2379" i="16"/>
  <c r="F2379" i="16"/>
  <c r="E2379" i="16"/>
  <c r="D2210" i="16"/>
  <c r="F2210" i="16"/>
  <c r="E2210" i="16"/>
  <c r="D2203" i="16"/>
  <c r="G2203" i="16"/>
  <c r="G2184" i="16"/>
  <c r="F2184" i="16"/>
  <c r="F2139" i="16"/>
  <c r="D2139" i="16"/>
  <c r="F2126" i="16"/>
  <c r="D2120" i="16"/>
  <c r="G2120" i="16"/>
  <c r="G2115" i="16"/>
  <c r="D2115" i="16"/>
  <c r="D2107" i="16"/>
  <c r="G2095" i="16"/>
  <c r="D2095" i="16"/>
  <c r="D2072" i="16"/>
  <c r="E2072" i="16"/>
  <c r="E2029" i="16"/>
  <c r="D2029" i="16"/>
  <c r="F2023" i="16"/>
  <c r="G2023" i="16"/>
  <c r="G2016" i="16"/>
  <c r="D2016" i="16"/>
  <c r="E2016" i="16"/>
  <c r="F2016" i="16"/>
  <c r="D2011" i="16"/>
  <c r="F1998" i="16"/>
  <c r="D1998" i="16"/>
  <c r="G1998" i="16"/>
  <c r="D1964" i="16"/>
  <c r="F1964" i="16"/>
  <c r="G1964" i="16"/>
  <c r="E1964" i="16"/>
  <c r="D1952" i="16"/>
  <c r="F1947" i="16"/>
  <c r="D1947" i="16"/>
  <c r="G1947" i="16"/>
  <c r="E2355" i="16"/>
  <c r="F2355" i="16"/>
  <c r="G2355" i="16"/>
  <c r="E1602" i="16"/>
  <c r="G1602" i="16"/>
  <c r="D1531" i="16"/>
  <c r="E1531" i="16"/>
  <c r="F1531" i="16"/>
  <c r="G1531" i="16"/>
  <c r="E1407" i="16"/>
  <c r="D1407" i="16"/>
  <c r="F1407" i="16"/>
  <c r="G1407" i="16"/>
  <c r="G918" i="16"/>
  <c r="E918" i="16"/>
  <c r="G2361" i="16"/>
  <c r="D2361" i="16"/>
  <c r="E2361" i="16"/>
  <c r="F2361" i="16"/>
  <c r="D2059" i="16"/>
  <c r="F2059" i="16"/>
  <c r="G2059" i="16"/>
  <c r="G1923" i="16"/>
  <c r="E1923" i="16"/>
  <c r="D1923" i="16"/>
  <c r="F1923" i="16"/>
  <c r="F1631" i="16"/>
  <c r="E1537" i="16"/>
  <c r="G1537" i="16"/>
  <c r="D1537" i="16"/>
  <c r="F1537" i="16"/>
  <c r="G1479" i="16"/>
  <c r="E1479" i="16"/>
  <c r="D1479" i="16"/>
  <c r="F1441" i="16"/>
  <c r="D2344" i="16"/>
  <c r="E1564" i="16"/>
  <c r="E1448" i="16"/>
  <c r="G2229" i="16"/>
  <c r="F2229" i="16"/>
  <c r="D2229" i="16"/>
  <c r="E2229" i="16"/>
  <c r="D1986" i="16"/>
  <c r="D1564" i="16"/>
  <c r="E2059" i="16"/>
  <c r="E1663" i="16"/>
  <c r="F1928" i="16"/>
  <c r="F1891" i="16"/>
  <c r="E2493" i="16"/>
  <c r="F2493" i="16"/>
  <c r="G2333" i="16"/>
  <c r="F2333" i="16"/>
  <c r="F2263" i="16"/>
  <c r="G2263" i="16"/>
  <c r="F2234" i="16"/>
  <c r="D2234" i="16"/>
  <c r="E2228" i="16"/>
  <c r="F2221" i="16"/>
  <c r="E2221" i="16"/>
  <c r="D2208" i="16"/>
  <c r="E2195" i="16"/>
  <c r="D2195" i="16"/>
  <c r="G2195" i="16"/>
  <c r="E675" i="16"/>
  <c r="G675" i="16"/>
  <c r="G497" i="16"/>
  <c r="D497" i="16"/>
  <c r="E497" i="16"/>
  <c r="F497" i="16"/>
  <c r="E490" i="16"/>
  <c r="D490" i="16"/>
  <c r="F490" i="16"/>
  <c r="E327" i="16"/>
  <c r="G327" i="16"/>
  <c r="D327" i="16"/>
  <c r="F327" i="16"/>
  <c r="D306" i="16"/>
  <c r="G306" i="16"/>
  <c r="D175" i="16"/>
  <c r="E175" i="16"/>
  <c r="G91" i="16"/>
  <c r="F91" i="16"/>
  <c r="D2338" i="16"/>
  <c r="G2338" i="16"/>
  <c r="E2338" i="16"/>
  <c r="F1919" i="16"/>
  <c r="E1919" i="16"/>
  <c r="G1919" i="16"/>
  <c r="D1919" i="16"/>
  <c r="G1877" i="16"/>
  <c r="F1877" i="16"/>
  <c r="D1877" i="16"/>
  <c r="E1473" i="16"/>
  <c r="G1473" i="16"/>
  <c r="F1473" i="16"/>
  <c r="D1473" i="16"/>
  <c r="F1435" i="16"/>
  <c r="E1435" i="16"/>
  <c r="D1435" i="16"/>
  <c r="G1435" i="16"/>
  <c r="D1190" i="16"/>
  <c r="F1128" i="16"/>
  <c r="G1128" i="16"/>
  <c r="E1128" i="16"/>
  <c r="F1093" i="16"/>
  <c r="E963" i="16"/>
  <c r="D963" i="16"/>
  <c r="G963" i="16"/>
  <c r="F2338" i="16"/>
  <c r="G2012" i="16"/>
  <c r="F2012" i="16"/>
  <c r="E2012" i="16"/>
  <c r="F1716" i="16"/>
  <c r="D1716" i="16"/>
  <c r="D1669" i="16"/>
  <c r="E1669" i="16"/>
  <c r="G1669" i="16"/>
  <c r="F1669" i="16"/>
  <c r="D1544" i="16"/>
  <c r="G1544" i="16"/>
  <c r="E1544" i="16"/>
  <c r="D1883" i="16"/>
  <c r="D2416" i="16"/>
  <c r="E1028" i="16"/>
  <c r="D1696" i="16"/>
  <c r="F2222" i="16"/>
  <c r="D2222" i="16"/>
  <c r="E2196" i="16"/>
  <c r="D2196" i="16"/>
  <c r="F2196" i="16"/>
  <c r="G2196" i="16"/>
  <c r="F2157" i="16"/>
  <c r="G2157" i="16"/>
  <c r="G2149" i="16"/>
  <c r="D2149" i="16"/>
  <c r="F2149" i="16"/>
  <c r="E2149" i="16"/>
  <c r="E2138" i="16"/>
  <c r="F2138" i="16"/>
  <c r="D2138" i="16"/>
  <c r="G2107" i="16"/>
  <c r="F1544" i="16"/>
  <c r="D2157" i="16"/>
  <c r="G35" i="16"/>
  <c r="D1941" i="16"/>
  <c r="F1601" i="16"/>
  <c r="E1891" i="16"/>
  <c r="G2492" i="16"/>
  <c r="E2492" i="16"/>
  <c r="G2486" i="16"/>
  <c r="D2486" i="16"/>
  <c r="F2486" i="16"/>
  <c r="E2326" i="16"/>
  <c r="F2326" i="16"/>
  <c r="D2326" i="16"/>
  <c r="E2313" i="16"/>
  <c r="F2313" i="16"/>
  <c r="D2313" i="16"/>
  <c r="G2313" i="16"/>
  <c r="G2288" i="16"/>
  <c r="F2288" i="16"/>
  <c r="E2288" i="16"/>
  <c r="D2288" i="16"/>
  <c r="E681" i="16"/>
  <c r="F681" i="16"/>
  <c r="G471" i="16"/>
  <c r="E471" i="16"/>
  <c r="F471" i="16"/>
  <c r="D471" i="16"/>
  <c r="F333" i="16"/>
  <c r="F279" i="16"/>
  <c r="G279" i="16"/>
  <c r="F251" i="16"/>
  <c r="G251" i="16"/>
  <c r="D251" i="16"/>
  <c r="E251" i="16"/>
  <c r="G246" i="16"/>
  <c r="F246" i="16"/>
  <c r="D246" i="16"/>
  <c r="E246" i="16"/>
  <c r="E222" i="16"/>
  <c r="F222" i="16"/>
  <c r="E209" i="16"/>
  <c r="G192" i="16"/>
  <c r="D192" i="16"/>
  <c r="E192" i="16"/>
  <c r="F2344" i="16"/>
  <c r="G2344" i="16"/>
  <c r="D1448" i="16"/>
  <c r="F1448" i="16"/>
  <c r="E969" i="16"/>
  <c r="G969" i="16"/>
  <c r="F969" i="16"/>
  <c r="D969" i="16"/>
  <c r="E1627" i="16"/>
  <c r="F963" i="16"/>
  <c r="D2090" i="16"/>
  <c r="D2018" i="16"/>
  <c r="E2018" i="16"/>
  <c r="F2018" i="16"/>
  <c r="D1993" i="16"/>
  <c r="F1935" i="16"/>
  <c r="G1935" i="16"/>
  <c r="D1935" i="16"/>
  <c r="G1663" i="16"/>
  <c r="D1663" i="16"/>
  <c r="E1465" i="16"/>
  <c r="G1465" i="16"/>
  <c r="F1465" i="16"/>
  <c r="D1465" i="16"/>
  <c r="G1427" i="16"/>
  <c r="E1427" i="16"/>
  <c r="F1644" i="16"/>
  <c r="E1631" i="16"/>
  <c r="G2215" i="16"/>
  <c r="E2215" i="16"/>
  <c r="G1631" i="16"/>
  <c r="F1479" i="16"/>
  <c r="D1427" i="16"/>
  <c r="G1928" i="16"/>
  <c r="E2107" i="16"/>
  <c r="E2157" i="16"/>
  <c r="D2116" i="16"/>
  <c r="D35" i="16"/>
  <c r="G2108" i="16"/>
  <c r="E2126" i="16"/>
  <c r="F1741" i="16"/>
  <c r="E2058" i="16"/>
  <c r="E2504" i="16"/>
  <c r="D2504" i="16"/>
  <c r="G2498" i="16"/>
  <c r="E2498" i="16"/>
  <c r="F2498" i="16"/>
  <c r="E2491" i="16"/>
  <c r="G2491" i="16"/>
  <c r="D2355" i="16"/>
  <c r="E2331" i="16"/>
  <c r="G2331" i="16"/>
  <c r="D2331" i="16"/>
  <c r="E2304" i="16"/>
  <c r="D2304" i="16"/>
  <c r="F2299" i="16"/>
  <c r="F2292" i="16"/>
  <c r="D2292" i="16"/>
  <c r="G2292" i="16"/>
  <c r="E2292" i="16"/>
  <c r="E2255" i="16"/>
  <c r="D1402" i="16"/>
  <c r="F1402" i="16"/>
  <c r="E1402" i="16"/>
  <c r="F1272" i="16"/>
  <c r="E1272" i="16"/>
  <c r="G1164" i="16"/>
  <c r="F1164" i="16"/>
  <c r="E1164" i="16"/>
  <c r="G1055" i="16"/>
  <c r="E1055" i="16"/>
  <c r="D1022" i="16"/>
  <c r="F1022" i="16"/>
  <c r="G1022" i="16"/>
  <c r="E1022" i="16"/>
  <c r="D995" i="16"/>
  <c r="G995" i="16"/>
  <c r="E995" i="16"/>
  <c r="G957" i="16"/>
  <c r="E957" i="16"/>
  <c r="D957" i="16"/>
  <c r="F919" i="16"/>
  <c r="E919" i="16"/>
  <c r="D919" i="16"/>
  <c r="G919" i="16"/>
  <c r="D912" i="16"/>
  <c r="E912" i="16"/>
  <c r="F912" i="16"/>
  <c r="D802" i="16"/>
  <c r="F802" i="16"/>
  <c r="E795" i="16"/>
  <c r="D795" i="16"/>
  <c r="G795" i="16"/>
  <c r="F795" i="16"/>
  <c r="E788" i="16"/>
  <c r="D788" i="16"/>
  <c r="G788" i="16"/>
  <c r="G735" i="16"/>
  <c r="E705" i="16"/>
  <c r="D705" i="16"/>
  <c r="F705" i="16"/>
  <c r="G698" i="16"/>
  <c r="F698" i="16"/>
  <c r="D698" i="16"/>
  <c r="F1680" i="16"/>
  <c r="E1680" i="16"/>
  <c r="F345" i="16"/>
  <c r="D284" i="16"/>
  <c r="E284" i="16"/>
  <c r="G284" i="16"/>
  <c r="E148" i="16"/>
  <c r="F148" i="16"/>
  <c r="D148" i="16"/>
  <c r="G148" i="16"/>
  <c r="E130" i="16"/>
  <c r="D130" i="16"/>
  <c r="F130" i="16"/>
  <c r="F119" i="16"/>
  <c r="D119" i="16"/>
  <c r="G52" i="16"/>
  <c r="F52" i="16"/>
  <c r="F47" i="16"/>
  <c r="E47" i="16"/>
  <c r="G2360" i="16"/>
  <c r="D2359" i="16"/>
  <c r="E2310" i="16"/>
  <c r="F20" i="16"/>
  <c r="F284" i="16"/>
  <c r="F652" i="16"/>
  <c r="F646" i="16"/>
  <c r="F1506" i="16"/>
  <c r="E374" i="16"/>
  <c r="F1824" i="16"/>
  <c r="F2406" i="16"/>
  <c r="G2392" i="16"/>
  <c r="D2392" i="16"/>
  <c r="F2392" i="16"/>
  <c r="E2392" i="16"/>
  <c r="E2360" i="16"/>
  <c r="G2247" i="16"/>
  <c r="F2240" i="16"/>
  <c r="G2240" i="16"/>
  <c r="G2168" i="16"/>
  <c r="E2168" i="16"/>
  <c r="G2156" i="16"/>
  <c r="E2156" i="16"/>
  <c r="D2156" i="16"/>
  <c r="D2076" i="16"/>
  <c r="G2076" i="16"/>
  <c r="F2035" i="16"/>
  <c r="D2010" i="16"/>
  <c r="F2010" i="16"/>
  <c r="G2010" i="16"/>
  <c r="D2004" i="16"/>
  <c r="F2004" i="16"/>
  <c r="G2004" i="16"/>
  <c r="F1977" i="16"/>
  <c r="G1977" i="16"/>
  <c r="E1857" i="16"/>
  <c r="F1857" i="16"/>
  <c r="D1857" i="16"/>
  <c r="E1839" i="16"/>
  <c r="F1839" i="16"/>
  <c r="D1839" i="16"/>
  <c r="D1782" i="16"/>
  <c r="E1782" i="16"/>
  <c r="G1782" i="16"/>
  <c r="F1782" i="16"/>
  <c r="F1726" i="16"/>
  <c r="E1726" i="16"/>
  <c r="G1612" i="16"/>
  <c r="D1612" i="16"/>
  <c r="F1612" i="16"/>
  <c r="F482" i="16"/>
  <c r="E331" i="16"/>
  <c r="F331" i="16"/>
  <c r="F153" i="16"/>
  <c r="E153" i="16"/>
  <c r="G153" i="16"/>
  <c r="F129" i="16"/>
  <c r="E129" i="16"/>
  <c r="G129" i="16"/>
  <c r="F64" i="16"/>
  <c r="G64" i="16"/>
  <c r="D64" i="16"/>
  <c r="F58" i="16"/>
  <c r="F27" i="16"/>
  <c r="D27" i="16"/>
  <c r="E27" i="16"/>
  <c r="G20" i="16"/>
  <c r="F15" i="16"/>
  <c r="G1824" i="16"/>
  <c r="E2483" i="16"/>
  <c r="G2483" i="16"/>
  <c r="F2483" i="16"/>
  <c r="D2469" i="16"/>
  <c r="F2469" i="16"/>
  <c r="E2425" i="16"/>
  <c r="D2425" i="16"/>
  <c r="E2385" i="16"/>
  <c r="D2385" i="16"/>
  <c r="G2385" i="16"/>
  <c r="F2385" i="16"/>
  <c r="E2371" i="16"/>
  <c r="D2367" i="16"/>
  <c r="E2367" i="16"/>
  <c r="D2337" i="16"/>
  <c r="E2337" i="16"/>
  <c r="D2254" i="16"/>
  <c r="F2254" i="16"/>
  <c r="G2254" i="16"/>
  <c r="E2239" i="16"/>
  <c r="G2239" i="16"/>
  <c r="F2213" i="16"/>
  <c r="D2213" i="16"/>
  <c r="G1861" i="16"/>
  <c r="D1861" i="16"/>
  <c r="E1861" i="16"/>
  <c r="F1861" i="16"/>
  <c r="E1813" i="16"/>
  <c r="G1813" i="16"/>
  <c r="D1813" i="16"/>
  <c r="F1813" i="16"/>
  <c r="D530" i="16"/>
  <c r="G530" i="16"/>
  <c r="G438" i="16"/>
  <c r="F438" i="16"/>
  <c r="E406" i="16"/>
  <c r="D406" i="16"/>
  <c r="G406" i="16"/>
  <c r="G232" i="16"/>
  <c r="E232" i="16"/>
  <c r="F232" i="16"/>
  <c r="F202" i="16"/>
  <c r="D202" i="16"/>
  <c r="G202" i="16"/>
  <c r="E202" i="16"/>
  <c r="F136" i="16"/>
  <c r="D136" i="16"/>
  <c r="G136" i="16"/>
  <c r="E136" i="16"/>
  <c r="E26" i="16"/>
  <c r="F26" i="16"/>
  <c r="G9" i="16"/>
  <c r="E9" i="16"/>
  <c r="G2482" i="16"/>
  <c r="D2482" i="16"/>
  <c r="E2482" i="16"/>
  <c r="G2456" i="16"/>
  <c r="E2456" i="16"/>
  <c r="F2456" i="16"/>
  <c r="F2412" i="16"/>
  <c r="G2412" i="16"/>
  <c r="D1894" i="16"/>
  <c r="E1520" i="16"/>
  <c r="G1520" i="16"/>
  <c r="D1500" i="16"/>
  <c r="F1500" i="16"/>
  <c r="D1293" i="16"/>
  <c r="F1293" i="16"/>
  <c r="E1282" i="16"/>
  <c r="D731" i="16"/>
  <c r="E731" i="16"/>
  <c r="G731" i="16"/>
  <c r="F731" i="16"/>
  <c r="G15" i="16"/>
  <c r="E1490" i="16"/>
  <c r="D2371" i="16"/>
  <c r="E119" i="16"/>
  <c r="G2442" i="16"/>
  <c r="G119" i="16"/>
  <c r="D2463" i="16"/>
  <c r="E477" i="16"/>
  <c r="D2239" i="16"/>
  <c r="G47" i="16"/>
  <c r="F2367" i="16"/>
  <c r="F1282" i="16"/>
  <c r="E158" i="16"/>
  <c r="D1520" i="16"/>
  <c r="F1619" i="16"/>
  <c r="D1886" i="16"/>
  <c r="G2286" i="16"/>
  <c r="G445" i="16"/>
  <c r="F445" i="16"/>
  <c r="D2456" i="16"/>
  <c r="D1824" i="16"/>
  <c r="G2495" i="16"/>
  <c r="D2495" i="16"/>
  <c r="D2481" i="16"/>
  <c r="G2474" i="16"/>
  <c r="E2467" i="16"/>
  <c r="G2467" i="16"/>
  <c r="D2455" i="16"/>
  <c r="E2455" i="16"/>
  <c r="F2455" i="16"/>
  <c r="E2436" i="16"/>
  <c r="G1914" i="16"/>
  <c r="F1914" i="16"/>
  <c r="E1914" i="16"/>
  <c r="F1872" i="16"/>
  <c r="G1872" i="16"/>
  <c r="E1872" i="16"/>
  <c r="E1533" i="16"/>
  <c r="D1533" i="16"/>
  <c r="F1389" i="16"/>
  <c r="D1374" i="16"/>
  <c r="G1374" i="16"/>
  <c r="E1374" i="16"/>
  <c r="F1335" i="16"/>
  <c r="G1322" i="16"/>
  <c r="F1322" i="16"/>
  <c r="E1292" i="16"/>
  <c r="D1292" i="16"/>
  <c r="E1199" i="16"/>
  <c r="F1199" i="16"/>
  <c r="G914" i="16"/>
  <c r="D914" i="16"/>
  <c r="E914" i="16"/>
  <c r="E877" i="16"/>
  <c r="F877" i="16"/>
  <c r="G863" i="16"/>
  <c r="F863" i="16"/>
  <c r="D784" i="16"/>
  <c r="E784" i="16"/>
  <c r="D771" i="16"/>
  <c r="E2437" i="16"/>
  <c r="G2437" i="16"/>
  <c r="F2437" i="16"/>
  <c r="F2419" i="16"/>
  <c r="G2419" i="16"/>
  <c r="D2419" i="16"/>
  <c r="E1843" i="16"/>
  <c r="F1843" i="16"/>
  <c r="E1469" i="16"/>
  <c r="G1469" i="16"/>
  <c r="G857" i="16"/>
  <c r="F857" i="16"/>
  <c r="G677" i="16"/>
  <c r="D677" i="16"/>
  <c r="F677" i="16"/>
  <c r="D541" i="16"/>
  <c r="G541" i="16"/>
  <c r="F541" i="16"/>
  <c r="D2247" i="16"/>
  <c r="D1490" i="16"/>
  <c r="F2359" i="16"/>
  <c r="D2310" i="16"/>
  <c r="G41" i="16"/>
  <c r="E2442" i="16"/>
  <c r="F41" i="16"/>
  <c r="G477" i="16"/>
  <c r="D2483" i="16"/>
  <c r="G58" i="16"/>
  <c r="D47" i="16"/>
  <c r="E58" i="16"/>
  <c r="E52" i="16"/>
  <c r="E1619" i="16"/>
  <c r="E1886" i="16"/>
  <c r="E541" i="16"/>
  <c r="F2337" i="16"/>
  <c r="F1469" i="16"/>
  <c r="G2473" i="16"/>
  <c r="E2473" i="16"/>
  <c r="D2473" i="16"/>
  <c r="D2461" i="16"/>
  <c r="G2448" i="16"/>
  <c r="F2448" i="16"/>
  <c r="G2417" i="16"/>
  <c r="D2417" i="16"/>
  <c r="F2410" i="16"/>
  <c r="D2403" i="16"/>
  <c r="E2403" i="16"/>
  <c r="D2198" i="16"/>
  <c r="D2190" i="16"/>
  <c r="F2190" i="16"/>
  <c r="D2109" i="16"/>
  <c r="E2109" i="16"/>
  <c r="E2102" i="16"/>
  <c r="G2102" i="16"/>
  <c r="F2052" i="16"/>
  <c r="G1974" i="16"/>
  <c r="F1974" i="16"/>
  <c r="E1974" i="16"/>
  <c r="F1942" i="16"/>
  <c r="G1936" i="16"/>
  <c r="D1936" i="16"/>
  <c r="F1936" i="16"/>
  <c r="F1924" i="16"/>
  <c r="D1924" i="16"/>
  <c r="G1924" i="16"/>
  <c r="G1898" i="16"/>
  <c r="F1898" i="16"/>
  <c r="E1871" i="16"/>
  <c r="F1871" i="16"/>
  <c r="D1723" i="16"/>
  <c r="G1723" i="16"/>
  <c r="E1723" i="16"/>
  <c r="F1711" i="16"/>
  <c r="G1711" i="16"/>
  <c r="E1711" i="16"/>
  <c r="F1690" i="16"/>
  <c r="G1690" i="16"/>
  <c r="F1651" i="16"/>
  <c r="E1651" i="16"/>
  <c r="D1595" i="16"/>
  <c r="G1595" i="16"/>
  <c r="D1581" i="16"/>
  <c r="E1581" i="16"/>
  <c r="F1415" i="16"/>
  <c r="E1415" i="16"/>
  <c r="E1388" i="16"/>
  <c r="D1388" i="16"/>
  <c r="G1380" i="16"/>
  <c r="E1380" i="16"/>
  <c r="F1380" i="16"/>
  <c r="D1373" i="16"/>
  <c r="F1373" i="16"/>
  <c r="E1373" i="16"/>
  <c r="G1373" i="16"/>
  <c r="G1360" i="16"/>
  <c r="F1360" i="16"/>
  <c r="D1246" i="16"/>
  <c r="G1158" i="16"/>
  <c r="D1158" i="16"/>
  <c r="E1158" i="16"/>
  <c r="E990" i="16"/>
  <c r="F990" i="16"/>
  <c r="G990" i="16"/>
  <c r="E951" i="16"/>
  <c r="F951" i="16"/>
  <c r="G951" i="16"/>
  <c r="D951" i="16"/>
  <c r="E913" i="16"/>
  <c r="D913" i="16"/>
  <c r="E876" i="16"/>
  <c r="D876" i="16"/>
  <c r="G876" i="16"/>
  <c r="F876" i="16"/>
  <c r="G870" i="16"/>
  <c r="E870" i="16"/>
  <c r="G815" i="16"/>
  <c r="E815" i="16"/>
  <c r="F789" i="16"/>
  <c r="D789" i="16"/>
  <c r="G741" i="16"/>
  <c r="E741" i="16"/>
  <c r="E736" i="16"/>
  <c r="F736" i="16"/>
  <c r="F693" i="16"/>
  <c r="E693" i="16"/>
  <c r="G693" i="16"/>
  <c r="D687" i="16"/>
  <c r="E687" i="16"/>
  <c r="G687" i="16"/>
  <c r="D2485" i="16"/>
  <c r="D1765" i="16"/>
  <c r="F1759" i="16"/>
  <c r="D1569" i="16"/>
  <c r="F1569" i="16"/>
  <c r="D1529" i="16"/>
  <c r="E1529" i="16"/>
  <c r="F1471" i="16"/>
  <c r="E1471" i="16"/>
  <c r="E1433" i="16"/>
  <c r="F1433" i="16"/>
  <c r="G2427" i="16"/>
  <c r="F2427" i="16"/>
  <c r="D2382" i="16"/>
  <c r="E2382" i="16"/>
  <c r="G2014" i="16"/>
  <c r="E2014" i="16"/>
  <c r="D2014" i="16"/>
  <c r="D1809" i="16"/>
  <c r="G1809" i="16"/>
  <c r="F1809" i="16"/>
  <c r="D443" i="16"/>
  <c r="G443" i="16"/>
  <c r="E443" i="16"/>
  <c r="F443" i="16"/>
  <c r="E2315" i="16"/>
  <c r="F1827" i="16"/>
  <c r="E1691" i="16"/>
  <c r="E1616" i="16"/>
  <c r="D1616" i="16"/>
  <c r="G1616" i="16"/>
  <c r="D1120" i="16"/>
  <c r="F1120" i="16"/>
  <c r="E604" i="16"/>
  <c r="F604" i="16"/>
  <c r="E487" i="16"/>
  <c r="D487" i="16"/>
  <c r="F487" i="16"/>
  <c r="G2127" i="16"/>
  <c r="D2127" i="16"/>
  <c r="F1599" i="16"/>
  <c r="G1599" i="16"/>
  <c r="E1592" i="16"/>
  <c r="D1592" i="16"/>
  <c r="F1503" i="16"/>
  <c r="F1632" i="16"/>
  <c r="E2454" i="16"/>
  <c r="D2311" i="16"/>
  <c r="F2311" i="16"/>
  <c r="F1878" i="16"/>
  <c r="E1878" i="16"/>
  <c r="D1439" i="16"/>
  <c r="E1439" i="16"/>
  <c r="E1206" i="16"/>
  <c r="D1206" i="16"/>
  <c r="D180" i="16"/>
  <c r="G180" i="16"/>
  <c r="G57" i="16"/>
  <c r="F57" i="16"/>
  <c r="D1969" i="16"/>
  <c r="D1503" i="16"/>
  <c r="F2127" i="16"/>
  <c r="G2340" i="16"/>
  <c r="E2340" i="16"/>
  <c r="E2334" i="16"/>
  <c r="D2334" i="16"/>
  <c r="G2317" i="16"/>
  <c r="E2317" i="16"/>
  <c r="G1870" i="16"/>
  <c r="E1870" i="16"/>
  <c r="E1679" i="16"/>
  <c r="D1623" i="16"/>
  <c r="G68" i="4"/>
  <c r="C2" i="10"/>
  <c r="H61" i="10"/>
  <c r="C61" i="10" s="1"/>
  <c r="C6" i="10"/>
  <c r="D61" i="10"/>
  <c r="D49" i="4"/>
  <c r="G49" i="4"/>
  <c r="D61" i="4"/>
  <c r="D31" i="4"/>
  <c r="P69" i="4" s="1"/>
  <c r="Q69" i="4" s="1"/>
  <c r="G2026" i="16"/>
  <c r="F2146" i="16"/>
  <c r="G2298" i="16"/>
  <c r="F2442" i="16"/>
  <c r="D2362" i="16"/>
  <c r="F2266" i="16"/>
  <c r="G18" i="10" l="1"/>
  <c r="H18" i="10" s="1"/>
  <c r="F28" i="10"/>
  <c r="F2489" i="16"/>
  <c r="D2489" i="16"/>
  <c r="E2476" i="16"/>
  <c r="G2476" i="16"/>
  <c r="E2470" i="16"/>
  <c r="G2470" i="16"/>
  <c r="F2470" i="16"/>
  <c r="E2457" i="16"/>
  <c r="F2457" i="16"/>
  <c r="F2438" i="16"/>
  <c r="G2438" i="16"/>
  <c r="D2418" i="16"/>
  <c r="F2418" i="16"/>
  <c r="E2404" i="16"/>
  <c r="F2404" i="16"/>
  <c r="D2400" i="16"/>
  <c r="E2400" i="16"/>
  <c r="G2400" i="16"/>
  <c r="G2398" i="16"/>
  <c r="E2398" i="16"/>
  <c r="E2384" i="16"/>
  <c r="F2384" i="16"/>
  <c r="D2257" i="16"/>
  <c r="E2257" i="16"/>
  <c r="F2208" i="16"/>
  <c r="G2208" i="16"/>
  <c r="G2169" i="16"/>
  <c r="D2169" i="16"/>
  <c r="G2150" i="16"/>
  <c r="E2150" i="16"/>
  <c r="D2121" i="16"/>
  <c r="G2121" i="16"/>
  <c r="G2117" i="16"/>
  <c r="F2117" i="16"/>
  <c r="E2081" i="16"/>
  <c r="F2081" i="16"/>
  <c r="F2069" i="16"/>
  <c r="D2069" i="16"/>
  <c r="D2044" i="16"/>
  <c r="E2044" i="16"/>
  <c r="F2044" i="16"/>
  <c r="D2038" i="16"/>
  <c r="E2038" i="16"/>
  <c r="F2038" i="16"/>
  <c r="G2005" i="16"/>
  <c r="F2005" i="16"/>
  <c r="E2005" i="16"/>
  <c r="D2005" i="16"/>
  <c r="G1983" i="16"/>
  <c r="D1983" i="16"/>
  <c r="G1944" i="16"/>
  <c r="D1944" i="16"/>
  <c r="F1922" i="16"/>
  <c r="D1922" i="16"/>
  <c r="F1882" i="16"/>
  <c r="G1882" i="16"/>
  <c r="E1862" i="16"/>
  <c r="F1862" i="16"/>
  <c r="D1764" i="16"/>
  <c r="E1764" i="16"/>
  <c r="G1764" i="16"/>
  <c r="G1734" i="16"/>
  <c r="D1734" i="16"/>
  <c r="D1676" i="16"/>
  <c r="G1676" i="16"/>
  <c r="G1662" i="16"/>
  <c r="E1662" i="16"/>
  <c r="G1596" i="16"/>
  <c r="F1596" i="16"/>
  <c r="D1579" i="16"/>
  <c r="E1579" i="16"/>
  <c r="G1571" i="16"/>
  <c r="E1571" i="16"/>
  <c r="F1571" i="16"/>
  <c r="G1547" i="16"/>
  <c r="F1547" i="16"/>
  <c r="D1547" i="16"/>
  <c r="F1538" i="16"/>
  <c r="E1538" i="16"/>
  <c r="D1538" i="16"/>
  <c r="E1525" i="16"/>
  <c r="G1525" i="16"/>
  <c r="F1525" i="16"/>
  <c r="G1489" i="16"/>
  <c r="D1489" i="16"/>
  <c r="F1489" i="16"/>
  <c r="G1474" i="16"/>
  <c r="E1474" i="16"/>
  <c r="F1434" i="16"/>
  <c r="G1434" i="16"/>
  <c r="E1391" i="16"/>
  <c r="D1391" i="16"/>
  <c r="G1375" i="16"/>
  <c r="E1375" i="16"/>
  <c r="F1375" i="16"/>
  <c r="F1352" i="16"/>
  <c r="D1352" i="16"/>
  <c r="F1339" i="16"/>
  <c r="G1339" i="16"/>
  <c r="E1309" i="16"/>
  <c r="D1309" i="16"/>
  <c r="E1302" i="16"/>
  <c r="D1302" i="16"/>
  <c r="G1291" i="16"/>
  <c r="E1291" i="16"/>
  <c r="D1291" i="16"/>
  <c r="D1244" i="16"/>
  <c r="E1244" i="16"/>
  <c r="F1227" i="16"/>
  <c r="E1227" i="16"/>
  <c r="G1227" i="16"/>
  <c r="D1173" i="16"/>
  <c r="G1173" i="16"/>
  <c r="F1173" i="16"/>
  <c r="G1124" i="16"/>
  <c r="D1124" i="16"/>
  <c r="D1109" i="16"/>
  <c r="G1109" i="16"/>
  <c r="D1033" i="16"/>
  <c r="E1033" i="16"/>
  <c r="F1025" i="16"/>
  <c r="E1025" i="16"/>
  <c r="D1005" i="16"/>
  <c r="G1005" i="16"/>
  <c r="F998" i="16"/>
  <c r="D998" i="16"/>
  <c r="E977" i="16"/>
  <c r="G977" i="16"/>
  <c r="F975" i="16"/>
  <c r="D975" i="16"/>
  <c r="E936" i="16"/>
  <c r="D936" i="16"/>
  <c r="F936" i="16"/>
  <c r="D934" i="16"/>
  <c r="E934" i="16"/>
  <c r="E932" i="16"/>
  <c r="F932" i="16"/>
  <c r="G932" i="16"/>
  <c r="E928" i="16"/>
  <c r="G928" i="16"/>
  <c r="G915" i="16"/>
  <c r="F915" i="16"/>
  <c r="D915" i="16"/>
  <c r="F909" i="16"/>
  <c r="G909" i="16"/>
  <c r="E896" i="16"/>
  <c r="G896" i="16"/>
  <c r="D896" i="16"/>
  <c r="D894" i="16"/>
  <c r="F894" i="16"/>
  <c r="E890" i="16"/>
  <c r="F890" i="16"/>
  <c r="G874" i="16"/>
  <c r="E874" i="16"/>
  <c r="D840" i="16"/>
  <c r="E840" i="16"/>
  <c r="G834" i="16"/>
  <c r="F834" i="16"/>
  <c r="F828" i="16"/>
  <c r="D828" i="16"/>
  <c r="D826" i="16"/>
  <c r="G826" i="16"/>
  <c r="F826" i="16"/>
  <c r="E822" i="16"/>
  <c r="F822" i="16"/>
  <c r="E816" i="16"/>
  <c r="D816" i="16"/>
  <c r="E798" i="16"/>
  <c r="G798" i="16"/>
  <c r="G777" i="16"/>
  <c r="D777" i="16"/>
  <c r="F769" i="16"/>
  <c r="D769" i="16"/>
  <c r="D748" i="16"/>
  <c r="E748" i="16"/>
  <c r="G748" i="16"/>
  <c r="E740" i="16"/>
  <c r="F740" i="16"/>
  <c r="D740" i="16"/>
  <c r="F725" i="16"/>
  <c r="D725" i="16"/>
  <c r="G722" i="16"/>
  <c r="F722" i="16"/>
  <c r="D708" i="16"/>
  <c r="G708" i="16"/>
  <c r="E708" i="16"/>
  <c r="F708" i="16"/>
  <c r="F688" i="16"/>
  <c r="E688" i="16"/>
  <c r="E643" i="16"/>
  <c r="G643" i="16"/>
  <c r="D643" i="16"/>
  <c r="E636" i="16"/>
  <c r="D636" i="16"/>
  <c r="E600" i="16"/>
  <c r="G600" i="16"/>
  <c r="E584" i="16"/>
  <c r="D584" i="16"/>
  <c r="E578" i="16"/>
  <c r="G578" i="16"/>
  <c r="F578" i="16"/>
  <c r="G574" i="16"/>
  <c r="E574" i="16"/>
  <c r="E567" i="16"/>
  <c r="F567" i="16"/>
  <c r="F552" i="16"/>
  <c r="E552" i="16"/>
  <c r="G552" i="16"/>
  <c r="F489" i="16"/>
  <c r="E489" i="16"/>
  <c r="D486" i="16"/>
  <c r="F486" i="16"/>
  <c r="E476" i="16"/>
  <c r="D476" i="16"/>
  <c r="F476" i="16"/>
  <c r="F447" i="16"/>
  <c r="E447" i="16"/>
  <c r="G447" i="16"/>
  <c r="E439" i="16"/>
  <c r="G439" i="16"/>
  <c r="G423" i="16"/>
  <c r="E423" i="16"/>
  <c r="F423" i="16"/>
  <c r="E419" i="16"/>
  <c r="D419" i="16"/>
  <c r="G419" i="16"/>
  <c r="F412" i="16"/>
  <c r="G412" i="16"/>
  <c r="G401" i="16"/>
  <c r="D401" i="16"/>
  <c r="E399" i="16"/>
  <c r="G399" i="16"/>
  <c r="G362" i="16"/>
  <c r="D362" i="16"/>
  <c r="E362" i="16"/>
  <c r="D360" i="16"/>
  <c r="F360" i="16"/>
  <c r="F358" i="16"/>
  <c r="G358" i="16"/>
  <c r="E358" i="16"/>
  <c r="F354" i="16"/>
  <c r="D354" i="16"/>
  <c r="G354" i="16"/>
  <c r="G343" i="16"/>
  <c r="D343" i="16"/>
  <c r="F343" i="16"/>
  <c r="E343" i="16"/>
  <c r="F322" i="16"/>
  <c r="D322" i="16"/>
  <c r="G314" i="16"/>
  <c r="F314" i="16"/>
  <c r="F308" i="16"/>
  <c r="G308" i="16"/>
  <c r="D300" i="16"/>
  <c r="E300" i="16"/>
  <c r="E293" i="16"/>
  <c r="F293" i="16"/>
  <c r="G281" i="16"/>
  <c r="E281" i="16"/>
  <c r="E271" i="16"/>
  <c r="D271" i="16"/>
  <c r="F261" i="16"/>
  <c r="D261" i="16"/>
  <c r="E205" i="16"/>
  <c r="F205" i="16"/>
  <c r="E199" i="16"/>
  <c r="F199" i="16"/>
  <c r="D197" i="16"/>
  <c r="G197" i="16"/>
  <c r="E189" i="16"/>
  <c r="F189" i="16"/>
  <c r="G189" i="16"/>
  <c r="E183" i="16"/>
  <c r="D183" i="16"/>
  <c r="G167" i="16"/>
  <c r="F167" i="16"/>
  <c r="F156" i="16"/>
  <c r="G156" i="16"/>
  <c r="E150" i="16"/>
  <c r="D150" i="16"/>
  <c r="D122" i="16"/>
  <c r="F122" i="16"/>
  <c r="G76" i="16"/>
  <c r="E76" i="16"/>
  <c r="D49" i="16"/>
  <c r="G49" i="16"/>
  <c r="F49" i="16"/>
  <c r="D43" i="16"/>
  <c r="F43" i="16"/>
  <c r="G37" i="16"/>
  <c r="D37" i="16"/>
  <c r="F35" i="16"/>
  <c r="E35" i="16"/>
  <c r="E20" i="16"/>
  <c r="D20" i="16"/>
  <c r="S7" i="16"/>
  <c r="S8" i="16"/>
  <c r="S5" i="16"/>
  <c r="F2500" i="16"/>
  <c r="G2500" i="16"/>
  <c r="D2500" i="16"/>
  <c r="G2479" i="16"/>
  <c r="F2479" i="16"/>
  <c r="E2472" i="16"/>
  <c r="G2472" i="16"/>
  <c r="F2464" i="16"/>
  <c r="G2464" i="16"/>
  <c r="G2432" i="16"/>
  <c r="E2432" i="16"/>
  <c r="F2402" i="16"/>
  <c r="G2402" i="16"/>
  <c r="D2366" i="16"/>
  <c r="G2366" i="16"/>
  <c r="E2343" i="16"/>
  <c r="D2343" i="16"/>
  <c r="G2299" i="16"/>
  <c r="E2299" i="16"/>
  <c r="E2259" i="16"/>
  <c r="D2259" i="16"/>
  <c r="E2251" i="16"/>
  <c r="G2251" i="16"/>
  <c r="D2251" i="16"/>
  <c r="G2248" i="16"/>
  <c r="E2248" i="16"/>
  <c r="F2236" i="16"/>
  <c r="G2236" i="16"/>
  <c r="G2218" i="16"/>
  <c r="F2218" i="16"/>
  <c r="D2188" i="16"/>
  <c r="F2188" i="16"/>
  <c r="F2131" i="16"/>
  <c r="G2131" i="16"/>
  <c r="F2075" i="16"/>
  <c r="G2075" i="16"/>
  <c r="E2075" i="16"/>
  <c r="D2075" i="16"/>
  <c r="E2054" i="16"/>
  <c r="G2054" i="16"/>
  <c r="D2042" i="16"/>
  <c r="E2042" i="16"/>
  <c r="F1960" i="16"/>
  <c r="D1960" i="16"/>
  <c r="E1960" i="16"/>
  <c r="F1954" i="16"/>
  <c r="E1954" i="16"/>
  <c r="G1954" i="16"/>
  <c r="G1918" i="16"/>
  <c r="F1918" i="16"/>
  <c r="E1918" i="16"/>
  <c r="G1890" i="16"/>
  <c r="D1890" i="16"/>
  <c r="E1890" i="16"/>
  <c r="D1887" i="16"/>
  <c r="E1887" i="16"/>
  <c r="F1887" i="16"/>
  <c r="D1842" i="16"/>
  <c r="E1842" i="16"/>
  <c r="D1831" i="16"/>
  <c r="E1831" i="16"/>
  <c r="G1831" i="16"/>
  <c r="F1802" i="16"/>
  <c r="E1802" i="16"/>
  <c r="G1802" i="16"/>
  <c r="G1798" i="16"/>
  <c r="E1798" i="16"/>
  <c r="F1762" i="16"/>
  <c r="G1762" i="16"/>
  <c r="D1762" i="16"/>
  <c r="G1664" i="16"/>
  <c r="D1664" i="16"/>
  <c r="F1658" i="16"/>
  <c r="G1658" i="16"/>
  <c r="D1658" i="16"/>
  <c r="E1658" i="16"/>
  <c r="E1640" i="16"/>
  <c r="F1640" i="16"/>
  <c r="F1618" i="16"/>
  <c r="D1618" i="16"/>
  <c r="E1618" i="16"/>
  <c r="G1618" i="16"/>
  <c r="G1609" i="16"/>
  <c r="F1609" i="16"/>
  <c r="F1591" i="16"/>
  <c r="E1591" i="16"/>
  <c r="E1573" i="16"/>
  <c r="G1573" i="16"/>
  <c r="G1565" i="16"/>
  <c r="E1565" i="16"/>
  <c r="F1565" i="16"/>
  <c r="F1563" i="16"/>
  <c r="D1563" i="16"/>
  <c r="D1555" i="16"/>
  <c r="E1555" i="16"/>
  <c r="G1555" i="16"/>
  <c r="E1540" i="16"/>
  <c r="G1540" i="16"/>
  <c r="F1484" i="16"/>
  <c r="G1484" i="16"/>
  <c r="E1484" i="16"/>
  <c r="D1484" i="16"/>
  <c r="F1472" i="16"/>
  <c r="D1472" i="16"/>
  <c r="D1462" i="16"/>
  <c r="F1462" i="16"/>
  <c r="F1451" i="16"/>
  <c r="E1451" i="16"/>
  <c r="D1422" i="16"/>
  <c r="E1422" i="16"/>
  <c r="G1405" i="16"/>
  <c r="E1405" i="16"/>
  <c r="F1405" i="16"/>
  <c r="E1397" i="16"/>
  <c r="F1397" i="16"/>
  <c r="E1350" i="16"/>
  <c r="G1350" i="16"/>
  <c r="F1350" i="16"/>
  <c r="F1331" i="16"/>
  <c r="E1331" i="16"/>
  <c r="F1327" i="16"/>
  <c r="E1327" i="16"/>
  <c r="E1304" i="16"/>
  <c r="F1304" i="16"/>
  <c r="D1300" i="16"/>
  <c r="E1300" i="16"/>
  <c r="F1280" i="16"/>
  <c r="G1280" i="16"/>
  <c r="E1252" i="16"/>
  <c r="G1252" i="16"/>
  <c r="F1252" i="16"/>
  <c r="F1237" i="16"/>
  <c r="D1237" i="16"/>
  <c r="E1201" i="16"/>
  <c r="F1201" i="16"/>
  <c r="D1201" i="16"/>
  <c r="E1150" i="16"/>
  <c r="D1150" i="16"/>
  <c r="G1150" i="16"/>
  <c r="F1102" i="16"/>
  <c r="G1102" i="16"/>
  <c r="D1077" i="16"/>
  <c r="F1077" i="16"/>
  <c r="E1077" i="16"/>
  <c r="E1071" i="16"/>
  <c r="G1071" i="16"/>
  <c r="D1071" i="16"/>
  <c r="D1064" i="16"/>
  <c r="G1064" i="16"/>
  <c r="F1041" i="16"/>
  <c r="G1041" i="16"/>
  <c r="E1041" i="16"/>
  <c r="D2322" i="16"/>
  <c r="F2274" i="16"/>
  <c r="G43" i="4"/>
  <c r="D43" i="4"/>
  <c r="D37" i="4"/>
  <c r="E1969" i="16"/>
  <c r="G2454" i="16"/>
  <c r="G1691" i="16"/>
  <c r="G1827" i="16"/>
  <c r="F2315" i="16"/>
  <c r="G1246" i="16"/>
  <c r="E1360" i="16"/>
  <c r="D1942" i="16"/>
  <c r="D2052" i="16"/>
  <c r="G2052" i="16"/>
  <c r="G2190" i="16"/>
  <c r="G2198" i="16"/>
  <c r="E2198" i="16"/>
  <c r="E2410" i="16"/>
  <c r="F2461" i="16"/>
  <c r="D2468" i="16"/>
  <c r="E1766" i="16"/>
  <c r="G771" i="16"/>
  <c r="E771" i="16"/>
  <c r="D1335" i="16"/>
  <c r="D1389" i="16"/>
  <c r="G1533" i="16"/>
  <c r="F2436" i="16"/>
  <c r="D2436" i="16"/>
  <c r="D2474" i="16"/>
  <c r="E2474" i="16"/>
  <c r="D1766" i="16"/>
  <c r="G1282" i="16"/>
  <c r="G1293" i="16"/>
  <c r="G1894" i="16"/>
  <c r="F1894" i="16"/>
  <c r="D2412" i="16"/>
  <c r="G2450" i="16"/>
  <c r="E482" i="16"/>
  <c r="E1977" i="16"/>
  <c r="D2035" i="16"/>
  <c r="E2240" i="16"/>
  <c r="D2406" i="16"/>
  <c r="G345" i="16"/>
  <c r="D345" i="16"/>
  <c r="G1680" i="16"/>
  <c r="D735" i="16"/>
  <c r="E735" i="16"/>
  <c r="E802" i="16"/>
  <c r="G1272" i="16"/>
  <c r="F2255" i="16"/>
  <c r="D2299" i="16"/>
  <c r="G2304" i="16"/>
  <c r="G2504" i="16"/>
  <c r="F1586" i="16"/>
  <c r="E1993" i="16"/>
  <c r="G2090" i="16"/>
  <c r="F1993" i="16"/>
  <c r="E2090" i="16"/>
  <c r="D209" i="16"/>
  <c r="F209" i="16"/>
  <c r="E279" i="16"/>
  <c r="D333" i="16"/>
  <c r="E333" i="16"/>
  <c r="D681" i="16"/>
  <c r="E1716" i="16"/>
  <c r="F1278" i="16"/>
  <c r="E1093" i="16"/>
  <c r="D1093" i="16"/>
  <c r="F1190" i="16"/>
  <c r="G1190" i="16"/>
  <c r="G175" i="16"/>
  <c r="F306" i="16"/>
  <c r="F675" i="16"/>
  <c r="E2208" i="16"/>
  <c r="F2228" i="16"/>
  <c r="E2263" i="16"/>
  <c r="D2493" i="16"/>
  <c r="E1447" i="16"/>
  <c r="F1602" i="16"/>
  <c r="F1952" i="16"/>
  <c r="E2011" i="16"/>
  <c r="G2011" i="16"/>
  <c r="G2029" i="16"/>
  <c r="F2203" i="16"/>
  <c r="E1453" i="16"/>
  <c r="D1420" i="16"/>
  <c r="F1447" i="16"/>
  <c r="D1278" i="16"/>
  <c r="F2320" i="16"/>
  <c r="F968" i="16"/>
  <c r="G1840" i="16"/>
  <c r="E245" i="16"/>
  <c r="G1784" i="16"/>
  <c r="D694" i="16"/>
  <c r="G1274" i="16"/>
  <c r="D1844" i="16"/>
  <c r="E97" i="16"/>
  <c r="E255" i="16"/>
  <c r="F255" i="16"/>
  <c r="E106" i="16"/>
  <c r="F126" i="16"/>
  <c r="D1496" i="16"/>
  <c r="E2274" i="16"/>
  <c r="F2308" i="16"/>
  <c r="D2308" i="16"/>
  <c r="D960" i="16"/>
  <c r="D2370" i="16"/>
  <c r="D903" i="16"/>
  <c r="D2384" i="16"/>
  <c r="G2368" i="16"/>
  <c r="G2114" i="16"/>
  <c r="D832" i="16"/>
  <c r="E1462" i="16"/>
  <c r="E966" i="16"/>
  <c r="E1426" i="16"/>
  <c r="E1434" i="16"/>
  <c r="D2022" i="16"/>
  <c r="E2022" i="16"/>
  <c r="D1154" i="16"/>
  <c r="E1154" i="16"/>
  <c r="E78" i="16"/>
  <c r="E99" i="16"/>
  <c r="G683" i="16"/>
  <c r="E690" i="16"/>
  <c r="E824" i="16"/>
  <c r="D824" i="16"/>
  <c r="D1752" i="16"/>
  <c r="E1760" i="16"/>
  <c r="G1790" i="16"/>
  <c r="E2489" i="16"/>
  <c r="E16" i="16"/>
  <c r="G22" i="16"/>
  <c r="F22" i="16"/>
  <c r="G1399" i="16"/>
  <c r="G2356" i="16"/>
  <c r="F2356" i="16"/>
  <c r="D429" i="16"/>
  <c r="G187" i="16"/>
  <c r="F780" i="16"/>
  <c r="D435" i="16"/>
  <c r="G435" i="16"/>
  <c r="F1385" i="16"/>
  <c r="E1999" i="16"/>
  <c r="F259" i="16"/>
  <c r="F1009" i="16"/>
  <c r="D1009" i="16"/>
  <c r="D700" i="16"/>
  <c r="E700" i="16"/>
  <c r="D349" i="16"/>
  <c r="G194" i="16"/>
  <c r="G780" i="16"/>
  <c r="E264" i="16"/>
  <c r="D898" i="16"/>
  <c r="E1317" i="16"/>
  <c r="G18" i="16"/>
  <c r="D842" i="16"/>
  <c r="G2259" i="16"/>
  <c r="G2336" i="16"/>
  <c r="D2394" i="16"/>
  <c r="E2394" i="16"/>
  <c r="F349" i="16"/>
  <c r="D194" i="16"/>
  <c r="D60" i="16"/>
  <c r="E2063" i="16"/>
  <c r="G1073" i="16"/>
  <c r="F87" i="16"/>
  <c r="E87" i="16"/>
  <c r="F457" i="16"/>
  <c r="E1343" i="16"/>
  <c r="F608" i="16"/>
  <c r="E429" i="16"/>
  <c r="D759" i="16"/>
  <c r="G787" i="16"/>
  <c r="D1067" i="16"/>
  <c r="F1067" i="16"/>
  <c r="E608" i="16"/>
  <c r="D1073" i="16"/>
  <c r="E247" i="16"/>
  <c r="G1170" i="16"/>
  <c r="E1493" i="16"/>
  <c r="G1025" i="16"/>
  <c r="E594" i="16"/>
  <c r="E1794" i="16"/>
  <c r="F1875" i="16"/>
  <c r="F285" i="16"/>
  <c r="D1280" i="16"/>
  <c r="E679" i="16"/>
  <c r="D1899" i="16"/>
  <c r="F1958" i="16"/>
  <c r="G556" i="16"/>
  <c r="E556" i="16"/>
  <c r="F1295" i="16"/>
  <c r="F686" i="16"/>
  <c r="G992" i="16"/>
  <c r="D1031" i="16"/>
  <c r="E1031" i="16"/>
  <c r="G1075" i="16"/>
  <c r="G2119" i="16"/>
  <c r="E2320" i="16"/>
  <c r="F2112" i="16"/>
  <c r="G51" i="16"/>
  <c r="E763" i="16"/>
  <c r="F692" i="16"/>
  <c r="D692" i="16"/>
  <c r="F2327" i="16"/>
  <c r="G45" i="16"/>
  <c r="F45" i="16"/>
  <c r="G387" i="16"/>
  <c r="D387" i="16"/>
  <c r="F2358" i="16"/>
  <c r="E2358" i="16"/>
  <c r="D612" i="16"/>
  <c r="G1397" i="16"/>
  <c r="F37" i="16"/>
  <c r="F171" i="16"/>
  <c r="G809" i="16"/>
  <c r="G1219" i="16"/>
  <c r="F1656" i="16"/>
  <c r="D1856" i="16"/>
  <c r="E29" i="16"/>
  <c r="G80" i="16"/>
  <c r="E124" i="16"/>
  <c r="D185" i="16"/>
  <c r="E275" i="16"/>
  <c r="D298" i="16"/>
  <c r="G531" i="16"/>
  <c r="E664" i="16"/>
  <c r="F800" i="16"/>
  <c r="D909" i="16"/>
  <c r="G925" i="16"/>
  <c r="F1225" i="16"/>
  <c r="D1337" i="16"/>
  <c r="E1337" i="16"/>
  <c r="D1345" i="16"/>
  <c r="F1818" i="16"/>
  <c r="D1397" i="16"/>
  <c r="D110" i="16"/>
  <c r="G150" i="16"/>
  <c r="F164" i="16"/>
  <c r="F1248" i="16"/>
  <c r="G2088" i="16"/>
  <c r="F2212" i="16"/>
  <c r="F2297" i="16"/>
  <c r="G2297" i="16"/>
  <c r="F89" i="16"/>
  <c r="D89" i="16"/>
  <c r="F455" i="16"/>
  <c r="F31" i="16"/>
  <c r="G31" i="16"/>
  <c r="F82" i="16"/>
  <c r="E433" i="16"/>
  <c r="F462" i="16"/>
  <c r="D462" i="16"/>
  <c r="F491" i="16"/>
  <c r="F712" i="16"/>
  <c r="D712" i="16"/>
  <c r="D720" i="16"/>
  <c r="D727" i="16"/>
  <c r="D830" i="16"/>
  <c r="E1029" i="16"/>
  <c r="G1087" i="16"/>
  <c r="G1095" i="16"/>
  <c r="E1095" i="16"/>
  <c r="F1241" i="16"/>
  <c r="D1649" i="16"/>
  <c r="D1704" i="16"/>
  <c r="D1720" i="16"/>
  <c r="D2220" i="16"/>
  <c r="G395" i="16"/>
  <c r="G470" i="16"/>
  <c r="F470" i="16"/>
  <c r="F765" i="16"/>
  <c r="E1561" i="16"/>
  <c r="D1584" i="16"/>
  <c r="G1600" i="16"/>
  <c r="E1629" i="16"/>
  <c r="F1666" i="16"/>
  <c r="E2046" i="16"/>
  <c r="D2054" i="16"/>
  <c r="D484" i="16"/>
  <c r="D156" i="16"/>
  <c r="G1069" i="16"/>
  <c r="D2238" i="16"/>
  <c r="G384" i="16"/>
  <c r="G114" i="16"/>
  <c r="D649" i="16"/>
  <c r="D1481" i="16"/>
  <c r="G533" i="16"/>
  <c r="E920" i="16"/>
  <c r="G616" i="16"/>
  <c r="F847" i="16"/>
  <c r="F1391" i="16"/>
  <c r="D1586" i="16"/>
  <c r="G1915" i="16"/>
  <c r="E2119" i="16"/>
  <c r="D287" i="16"/>
  <c r="G1517" i="16"/>
  <c r="E410" i="16"/>
  <c r="E1186" i="16"/>
  <c r="F2414" i="16"/>
  <c r="D2502" i="16"/>
  <c r="E236" i="16"/>
  <c r="D996" i="16"/>
  <c r="E1118" i="16"/>
  <c r="G253" i="16"/>
  <c r="F298" i="16"/>
  <c r="D2065" i="16"/>
  <c r="E838" i="16"/>
  <c r="E1829" i="16"/>
  <c r="F1468" i="16"/>
  <c r="F1835" i="16"/>
  <c r="E2261" i="16"/>
  <c r="E775" i="16"/>
  <c r="E922" i="16"/>
  <c r="G1821" i="16"/>
  <c r="G1987" i="16"/>
  <c r="E2009" i="16"/>
  <c r="E2073" i="16"/>
  <c r="G892" i="16"/>
  <c r="E892" i="16"/>
  <c r="F838" i="16"/>
  <c r="E2117" i="16"/>
  <c r="F230" i="16"/>
  <c r="E905" i="16"/>
  <c r="D1702" i="16"/>
  <c r="D33" i="16"/>
  <c r="D223" i="16"/>
  <c r="F667" i="16"/>
  <c r="F729" i="16"/>
  <c r="D861" i="16"/>
  <c r="F962" i="16"/>
  <c r="E669" i="16"/>
  <c r="D2464" i="16"/>
  <c r="D2330" i="16"/>
  <c r="F1445" i="16"/>
  <c r="D1453" i="16"/>
  <c r="G1491" i="16"/>
  <c r="F1718" i="16"/>
  <c r="F1906" i="16"/>
  <c r="D1906" i="16"/>
  <c r="F1950" i="16"/>
  <c r="D2033" i="16"/>
  <c r="G2065" i="16"/>
  <c r="F970" i="16"/>
  <c r="E645" i="16"/>
  <c r="E1097" i="16"/>
  <c r="G1804" i="16"/>
  <c r="F1804" i="16"/>
  <c r="D2007" i="16"/>
  <c r="G2007" i="16"/>
  <c r="D2031" i="16"/>
  <c r="G2031" i="16"/>
  <c r="E2330" i="16"/>
  <c r="D2354" i="16"/>
  <c r="G1445" i="16"/>
  <c r="E638" i="16"/>
  <c r="E185" i="16"/>
  <c r="D290" i="16"/>
  <c r="F1615" i="16"/>
  <c r="F1694" i="16"/>
  <c r="D1694" i="16"/>
  <c r="E118" i="16"/>
  <c r="G154" i="16"/>
  <c r="E154" i="16"/>
  <c r="D1647" i="16"/>
  <c r="E1647" i="16"/>
  <c r="F661" i="16"/>
  <c r="F414" i="16"/>
  <c r="D554" i="16"/>
  <c r="D859" i="16"/>
  <c r="E2484" i="16"/>
  <c r="G641" i="16"/>
  <c r="D2345" i="16"/>
  <c r="F2468" i="16"/>
  <c r="E459" i="16"/>
  <c r="F1121" i="16"/>
  <c r="D1129" i="16"/>
  <c r="E1341" i="16"/>
  <c r="G790" i="16"/>
  <c r="D806" i="16"/>
  <c r="E1007" i="16"/>
  <c r="D1039" i="16"/>
  <c r="E1321" i="16"/>
  <c r="F1321" i="16"/>
  <c r="E2294" i="16"/>
  <c r="E1027" i="16"/>
  <c r="G1152" i="16"/>
  <c r="F2434" i="16"/>
  <c r="E2402" i="16"/>
  <c r="D2410" i="16"/>
  <c r="G2133" i="16"/>
  <c r="E2253" i="16"/>
  <c r="D602" i="16"/>
  <c r="F1676" i="16"/>
  <c r="G1700" i="16"/>
  <c r="D1740" i="16"/>
  <c r="F1254" i="16"/>
  <c r="D1205" i="16"/>
  <c r="E1221" i="16"/>
  <c r="D1221" i="16"/>
  <c r="F1315" i="16"/>
  <c r="G495" i="16"/>
  <c r="F495" i="16"/>
  <c r="G651" i="16"/>
  <c r="D651" i="16"/>
  <c r="E1175" i="16"/>
  <c r="G1214" i="16"/>
  <c r="D1638" i="16"/>
  <c r="E1670" i="16"/>
  <c r="G1670" i="16"/>
  <c r="D1758" i="16"/>
  <c r="E2206" i="16"/>
  <c r="D2206" i="16"/>
  <c r="E2434" i="16"/>
  <c r="D535" i="16"/>
  <c r="D2339" i="16"/>
  <c r="F2079" i="16"/>
  <c r="F162" i="16"/>
  <c r="E1035" i="16"/>
  <c r="E1144" i="16"/>
  <c r="F55" i="16"/>
  <c r="D397" i="16"/>
  <c r="G397" i="16"/>
  <c r="G622" i="16"/>
  <c r="E228" i="16"/>
  <c r="F1873" i="16"/>
  <c r="D1873" i="16"/>
  <c r="G1966" i="16"/>
  <c r="D2466" i="16"/>
  <c r="E1099" i="16"/>
  <c r="E1477" i="16"/>
  <c r="E1005" i="16"/>
  <c r="E2020" i="16"/>
  <c r="D2162" i="16"/>
  <c r="E2306" i="16"/>
  <c r="D316" i="16"/>
  <c r="F960" i="16"/>
  <c r="E1061" i="16"/>
  <c r="D1085" i="16"/>
  <c r="D1997" i="16"/>
  <c r="F2061" i="16"/>
  <c r="G249" i="16"/>
  <c r="F647" i="16"/>
  <c r="E647" i="16"/>
  <c r="D489" i="16"/>
  <c r="D796" i="16"/>
  <c r="G796" i="16"/>
  <c r="D882" i="16"/>
  <c r="F1662" i="16"/>
  <c r="E1846" i="16"/>
  <c r="G1854" i="16"/>
  <c r="F1902" i="16"/>
  <c r="G1902" i="16"/>
  <c r="E2238" i="16"/>
  <c r="G1938" i="16"/>
  <c r="E1523" i="16"/>
  <c r="G352" i="16"/>
  <c r="F1223" i="16"/>
  <c r="E1364" i="16"/>
  <c r="G53" i="16"/>
  <c r="D1938" i="16"/>
  <c r="G405" i="16"/>
  <c r="E2502" i="16"/>
  <c r="D405" i="16"/>
  <c r="G1286" i="16"/>
  <c r="E1286" i="16"/>
  <c r="D140" i="16"/>
  <c r="G169" i="16"/>
  <c r="D169" i="16"/>
  <c r="G177" i="16"/>
  <c r="F1325" i="16"/>
  <c r="E1387" i="16"/>
  <c r="G1395" i="16"/>
  <c r="D1443" i="16"/>
  <c r="G1451" i="16"/>
  <c r="E1459" i="16"/>
  <c r="E1664" i="16"/>
  <c r="G1800" i="16"/>
  <c r="G1864" i="16"/>
  <c r="E1864" i="16"/>
  <c r="F2420" i="16"/>
  <c r="E2429" i="16"/>
  <c r="D53" i="16"/>
  <c r="F1523" i="16"/>
  <c r="D211" i="16"/>
  <c r="G367" i="16"/>
  <c r="F367" i="16"/>
  <c r="F973" i="16"/>
  <c r="G1003" i="16"/>
  <c r="G1319" i="16"/>
  <c r="D1319" i="16"/>
  <c r="G1754" i="16"/>
  <c r="E1930" i="16"/>
  <c r="D2224" i="16"/>
  <c r="D2438" i="16"/>
  <c r="G120" i="16"/>
  <c r="G476" i="16"/>
  <c r="F2429" i="16"/>
  <c r="D1313" i="16"/>
  <c r="G1313" i="16"/>
  <c r="D1424" i="16"/>
  <c r="E1535" i="16"/>
  <c r="D1393" i="16"/>
  <c r="E1401" i="16"/>
  <c r="F1203" i="16"/>
  <c r="D275" i="16"/>
  <c r="F571" i="16"/>
  <c r="D761" i="16"/>
  <c r="E761" i="16"/>
  <c r="D1188" i="16"/>
  <c r="G1188" i="16"/>
  <c r="D746" i="16"/>
  <c r="E1502" i="16"/>
  <c r="F283" i="16"/>
  <c r="F527" i="16"/>
  <c r="D567" i="16"/>
  <c r="G2226" i="16"/>
  <c r="E2322" i="16"/>
  <c r="F401" i="16"/>
  <c r="E2236" i="16"/>
  <c r="G2061" i="16"/>
  <c r="G2038" i="16"/>
  <c r="D574" i="16"/>
  <c r="F928" i="16"/>
  <c r="D1918" i="16"/>
  <c r="F1573" i="16"/>
  <c r="G975" i="16"/>
  <c r="G158" i="16"/>
  <c r="F197" i="16"/>
  <c r="F2322" i="16"/>
  <c r="D1430" i="16"/>
  <c r="F2013" i="16"/>
  <c r="G173" i="16"/>
  <c r="G1846" i="16"/>
  <c r="E49" i="16"/>
  <c r="G1538" i="16"/>
  <c r="F1109" i="16"/>
  <c r="F1124" i="16"/>
  <c r="F934" i="16"/>
  <c r="F840" i="16"/>
  <c r="E314" i="16"/>
  <c r="E626" i="16"/>
  <c r="D2341" i="16"/>
  <c r="E360" i="16"/>
  <c r="D594" i="16"/>
  <c r="E322" i="16"/>
  <c r="E2341" i="16"/>
  <c r="E1645" i="16"/>
  <c r="D281" i="16"/>
  <c r="D626" i="16"/>
  <c r="G322" i="16"/>
  <c r="E354" i="16"/>
  <c r="E554" i="16"/>
  <c r="D578" i="16"/>
  <c r="G1640" i="16"/>
  <c r="G1960" i="16"/>
  <c r="F2472" i="16"/>
  <c r="D412" i="16"/>
  <c r="F1944" i="16"/>
  <c r="E122" i="16"/>
  <c r="F1474" i="16"/>
  <c r="D1609" i="16"/>
  <c r="F2121" i="16"/>
  <c r="G1225" i="16"/>
  <c r="E1880" i="16"/>
  <c r="D2145" i="16"/>
  <c r="D2432" i="16"/>
  <c r="D293" i="16"/>
  <c r="E316" i="16"/>
  <c r="G2257" i="16"/>
  <c r="G769" i="16"/>
  <c r="E777" i="16"/>
  <c r="E1472" i="16"/>
  <c r="F1831" i="16"/>
  <c r="E1983" i="16"/>
  <c r="D2079" i="16"/>
  <c r="D2479" i="16"/>
  <c r="D167" i="16"/>
  <c r="G183" i="16"/>
  <c r="G199" i="16"/>
  <c r="E261" i="16"/>
  <c r="F300" i="16"/>
  <c r="D308" i="16"/>
  <c r="F403" i="16"/>
  <c r="F419" i="16"/>
  <c r="D571" i="16"/>
  <c r="F643" i="16"/>
  <c r="D722" i="16"/>
  <c r="G970" i="16"/>
  <c r="F994" i="16"/>
  <c r="D1880" i="16"/>
  <c r="G1952" i="16"/>
  <c r="E2152" i="16"/>
  <c r="E2224" i="16"/>
  <c r="D2248" i="16"/>
  <c r="G1969" i="16"/>
  <c r="D2081" i="16"/>
  <c r="D447" i="16"/>
  <c r="D983" i="16"/>
  <c r="F1071" i="16"/>
  <c r="F1496" i="16"/>
  <c r="G1237" i="16"/>
  <c r="D2236" i="16"/>
  <c r="G1956" i="16"/>
  <c r="F1956" i="16"/>
  <c r="G2188" i="16"/>
  <c r="F281" i="16"/>
  <c r="D600" i="16"/>
  <c r="D2255" i="16"/>
  <c r="E1237" i="16"/>
  <c r="F1540" i="16"/>
  <c r="F2020" i="16"/>
  <c r="E2500" i="16"/>
  <c r="G1033" i="16"/>
  <c r="D1041" i="16"/>
  <c r="E1393" i="16"/>
  <c r="E2372" i="16"/>
  <c r="D2404" i="16"/>
  <c r="E1381" i="16"/>
  <c r="F1309" i="16"/>
  <c r="E790" i="16"/>
  <c r="G822" i="16"/>
  <c r="E894" i="16"/>
  <c r="G998" i="16"/>
  <c r="D1102" i="16"/>
  <c r="F1150" i="16"/>
  <c r="F1422" i="16"/>
  <c r="G1462" i="16"/>
  <c r="E2013" i="16"/>
  <c r="D2429" i="16"/>
  <c r="E1740" i="16"/>
  <c r="F874" i="16"/>
  <c r="E2420" i="16"/>
  <c r="D890" i="16"/>
  <c r="D2457" i="16"/>
  <c r="G1364" i="16"/>
  <c r="D798" i="16"/>
  <c r="E177" i="16"/>
  <c r="E2131" i="16"/>
  <c r="F1244" i="16"/>
  <c r="G740" i="16"/>
  <c r="D630" i="16"/>
  <c r="E1827" i="16"/>
  <c r="D1358" i="16"/>
  <c r="D1573" i="16"/>
  <c r="G365" i="16"/>
  <c r="G973" i="16"/>
  <c r="D1565" i="16"/>
  <c r="G636" i="16"/>
  <c r="D932" i="16"/>
  <c r="F1300" i="16"/>
  <c r="D1571" i="16"/>
  <c r="D2131" i="16"/>
  <c r="G2341" i="16"/>
  <c r="D2476" i="16"/>
  <c r="E940" i="16"/>
  <c r="G271" i="16"/>
  <c r="D358" i="16"/>
  <c r="E630" i="16"/>
  <c r="E1430" i="16"/>
  <c r="G527" i="16"/>
  <c r="F535" i="16"/>
  <c r="D399" i="16"/>
  <c r="G2158" i="16"/>
  <c r="E1352" i="16"/>
  <c r="G816" i="16"/>
  <c r="G917" i="16"/>
  <c r="E1069" i="16"/>
  <c r="D1862" i="16"/>
  <c r="G725" i="16"/>
  <c r="D917" i="16"/>
  <c r="D1381" i="16"/>
  <c r="D552" i="16"/>
  <c r="G840" i="16"/>
  <c r="D2470" i="16"/>
  <c r="D173" i="16"/>
  <c r="D733" i="16"/>
  <c r="G1085" i="16"/>
  <c r="E1596" i="16"/>
  <c r="G1352" i="16"/>
  <c r="E1109" i="16"/>
  <c r="E365" i="16"/>
  <c r="G2406" i="16"/>
  <c r="G1223" i="16"/>
  <c r="F2398" i="16"/>
  <c r="D1327" i="16"/>
  <c r="E1399" i="16"/>
  <c r="G1758" i="16"/>
  <c r="D2150" i="16"/>
  <c r="G2414" i="16"/>
  <c r="D688" i="16"/>
  <c r="G1304" i="16"/>
  <c r="D920" i="16"/>
  <c r="E335" i="16"/>
  <c r="D940" i="16"/>
  <c r="G1766" i="16"/>
  <c r="F2343" i="16"/>
  <c r="F1345" i="16"/>
  <c r="G828" i="16"/>
  <c r="G1325" i="16"/>
  <c r="G1645" i="16"/>
  <c r="E622" i="16"/>
  <c r="F365" i="16"/>
  <c r="E1102" i="16"/>
  <c r="E992" i="16"/>
  <c r="E602" i="16"/>
  <c r="F399" i="16"/>
  <c r="G226" i="16"/>
  <c r="E226" i="16"/>
  <c r="F226" i="16"/>
  <c r="F1274" i="16"/>
  <c r="D439" i="16"/>
  <c r="D2218" i="16"/>
  <c r="F1291" i="16"/>
  <c r="E1922" i="16"/>
  <c r="E2114" i="16"/>
  <c r="G2042" i="16"/>
  <c r="F76" i="16"/>
  <c r="D1099" i="16"/>
  <c r="A31" i="2"/>
  <c r="A16" i="2"/>
  <c r="B6" i="3"/>
  <c r="A62" i="2"/>
  <c r="B10" i="4"/>
  <c r="A6" i="10" s="1"/>
  <c r="A56" i="2"/>
  <c r="A29" i="2"/>
  <c r="B5" i="3"/>
  <c r="A60" i="2"/>
  <c r="B13" i="3"/>
  <c r="A36" i="2"/>
  <c r="C6" i="3"/>
  <c r="B29" i="3"/>
  <c r="B12" i="4"/>
  <c r="D2" i="12"/>
  <c r="G1842" i="16"/>
  <c r="E1882" i="16"/>
  <c r="A37" i="2"/>
  <c r="B17" i="4"/>
  <c r="A9" i="10" s="1"/>
  <c r="B11" i="3"/>
  <c r="Q4" i="16"/>
  <c r="C3" i="3"/>
  <c r="C14" i="3"/>
  <c r="A76" i="2"/>
  <c r="B21" i="4"/>
  <c r="A12" i="10" s="1"/>
  <c r="A15" i="2"/>
  <c r="B61" i="4"/>
  <c r="A44" i="10" s="1"/>
  <c r="A33" i="2"/>
  <c r="C5" i="3"/>
  <c r="B4" i="16"/>
  <c r="C21" i="3"/>
  <c r="C18" i="3"/>
  <c r="B14" i="4"/>
  <c r="E4" i="16"/>
  <c r="A25" i="2"/>
  <c r="C15" i="3"/>
  <c r="B29" i="4"/>
  <c r="C13" i="3"/>
  <c r="A46" i="2"/>
  <c r="C17" i="3"/>
  <c r="A53" i="2"/>
  <c r="J4" i="16"/>
  <c r="J2" i="16"/>
  <c r="A71" i="2"/>
  <c r="B7" i="3"/>
  <c r="C30" i="3"/>
  <c r="A89" i="4"/>
  <c r="B22" i="3"/>
  <c r="D2" i="4"/>
  <c r="C19" i="3"/>
  <c r="A66" i="2"/>
  <c r="A28" i="2"/>
  <c r="C27" i="3"/>
  <c r="C24" i="3"/>
  <c r="G1300" i="16"/>
  <c r="E915" i="16"/>
  <c r="E1762" i="16"/>
  <c r="D1331" i="16"/>
  <c r="D16" i="10"/>
  <c r="C16" i="10"/>
  <c r="F1754" i="16"/>
  <c r="E667" i="16"/>
  <c r="E1339" i="16"/>
  <c r="G43" i="16"/>
  <c r="D1315" i="16"/>
  <c r="E1395" i="16"/>
  <c r="G1563" i="16"/>
  <c r="D76" i="16"/>
  <c r="D124" i="16"/>
  <c r="F2042" i="16"/>
  <c r="D91" i="16"/>
  <c r="G882" i="16"/>
  <c r="F1459" i="16"/>
  <c r="B22" i="4"/>
  <c r="A13" i="10" s="1"/>
  <c r="B18" i="4"/>
  <c r="A10" i="10" s="1"/>
  <c r="B19" i="3"/>
  <c r="C4" i="16"/>
  <c r="B7" i="4"/>
  <c r="C32" i="3"/>
  <c r="B68" i="4"/>
  <c r="A49" i="10" s="1"/>
  <c r="B3" i="10"/>
  <c r="A61" i="2"/>
  <c r="A73" i="2"/>
  <c r="F4" i="16"/>
  <c r="A38" i="2"/>
  <c r="B33" i="3"/>
  <c r="B4" i="3"/>
  <c r="C31" i="3"/>
  <c r="C5" i="11"/>
  <c r="B3" i="3"/>
  <c r="A58" i="2"/>
  <c r="B9" i="3"/>
  <c r="C20" i="3"/>
  <c r="B2" i="3"/>
  <c r="C8" i="3"/>
  <c r="B67" i="4"/>
  <c r="A30" i="2"/>
  <c r="B15" i="3"/>
  <c r="B18" i="3"/>
  <c r="E3" i="16"/>
  <c r="C16" i="3"/>
  <c r="B43" i="4"/>
  <c r="A29" i="10" s="1"/>
  <c r="A41" i="2"/>
  <c r="B26" i="3"/>
  <c r="A2" i="16"/>
  <c r="D5" i="11"/>
  <c r="E2" i="12"/>
  <c r="B9" i="4"/>
  <c r="A5" i="10" s="1"/>
  <c r="B8" i="3"/>
  <c r="B16" i="4"/>
  <c r="A8" i="10" s="1"/>
  <c r="C3" i="10"/>
  <c r="A57" i="2"/>
  <c r="B28" i="3"/>
  <c r="A52" i="2"/>
  <c r="A32" i="2"/>
  <c r="A43" i="2"/>
  <c r="B12" i="3"/>
  <c r="B301" i="11"/>
  <c r="B20" i="3"/>
  <c r="A59" i="2"/>
  <c r="C12" i="3"/>
  <c r="A72" i="2"/>
  <c r="A11" i="2"/>
  <c r="A1" i="12"/>
  <c r="A78" i="2"/>
  <c r="A21" i="2"/>
  <c r="A1" i="11"/>
  <c r="D4" i="16"/>
  <c r="I4" i="16"/>
  <c r="A34" i="2"/>
  <c r="A19" i="2"/>
  <c r="B19" i="4"/>
  <c r="C22" i="3"/>
  <c r="A24" i="2"/>
  <c r="B27" i="4"/>
  <c r="B33" i="4" s="1"/>
  <c r="A21" i="10" s="1"/>
  <c r="M4" i="16"/>
  <c r="H4" i="16"/>
  <c r="D3" i="10"/>
  <c r="A7" i="2"/>
  <c r="A74" i="2"/>
  <c r="A50" i="2"/>
  <c r="C4" i="3"/>
  <c r="A65" i="2"/>
  <c r="A47" i="2"/>
  <c r="B55" i="4"/>
  <c r="A39" i="10" s="1"/>
  <c r="C28" i="3"/>
  <c r="B25" i="4"/>
  <c r="A14" i="10" s="1"/>
  <c r="A10" i="2"/>
  <c r="A1" i="10"/>
  <c r="A23" i="2"/>
  <c r="C7" i="3"/>
  <c r="C10" i="3"/>
  <c r="A64" i="2"/>
  <c r="B26" i="4"/>
  <c r="A15" i="10" s="1"/>
  <c r="A26" i="2"/>
  <c r="B24" i="4"/>
  <c r="A54" i="2"/>
  <c r="B49" i="4"/>
  <c r="A34" i="10" s="1"/>
  <c r="A63" i="2"/>
  <c r="A13" i="2"/>
  <c r="C26" i="3"/>
  <c r="A40" i="2"/>
  <c r="A51" i="2"/>
  <c r="B17" i="3"/>
  <c r="A67" i="2"/>
  <c r="B39" i="4"/>
  <c r="B45" i="4" s="1"/>
  <c r="A31" i="10" s="1"/>
  <c r="C23" i="3"/>
  <c r="B30" i="3"/>
  <c r="B24" i="3"/>
  <c r="A69" i="2"/>
  <c r="C9" i="3"/>
  <c r="A2" i="2"/>
  <c r="A20" i="2"/>
  <c r="A18" i="2"/>
  <c r="A3" i="2"/>
  <c r="B21" i="3"/>
  <c r="A55" i="2"/>
  <c r="F2503" i="16"/>
  <c r="G2503" i="16"/>
  <c r="D2503" i="16"/>
  <c r="D2501" i="16"/>
  <c r="F2501" i="16"/>
  <c r="D2471" i="16"/>
  <c r="G2471" i="16"/>
  <c r="D2465" i="16"/>
  <c r="F2465" i="16"/>
  <c r="E2465" i="16"/>
  <c r="G2449" i="16"/>
  <c r="E2449" i="16"/>
  <c r="F2449" i="16"/>
  <c r="F2435" i="16"/>
  <c r="E2435" i="16"/>
  <c r="D2435" i="16"/>
  <c r="G2428" i="16"/>
  <c r="D2428" i="16"/>
  <c r="E2428" i="16"/>
  <c r="E2411" i="16"/>
  <c r="F2411" i="16"/>
  <c r="G2411" i="16"/>
  <c r="G2409" i="16"/>
  <c r="D2409" i="16"/>
  <c r="E2409" i="16"/>
  <c r="G2407" i="16"/>
  <c r="D2407" i="16"/>
  <c r="F2405" i="16"/>
  <c r="E2405" i="16"/>
  <c r="F2403" i="16"/>
  <c r="G2403" i="16"/>
  <c r="G2399" i="16"/>
  <c r="D2399" i="16"/>
  <c r="G2383" i="16"/>
  <c r="E2383" i="16"/>
  <c r="D2383" i="16"/>
  <c r="E2376" i="16"/>
  <c r="F2376" i="16"/>
  <c r="F2373" i="16"/>
  <c r="E2373" i="16"/>
  <c r="D2373" i="16"/>
  <c r="E2357" i="16"/>
  <c r="G2357" i="16"/>
  <c r="F2357" i="16"/>
  <c r="G2321" i="16"/>
  <c r="D2321" i="16"/>
  <c r="F2314" i="16"/>
  <c r="G2314" i="16"/>
  <c r="F2298" i="16"/>
  <c r="E2298" i="16"/>
  <c r="D2298" i="16"/>
  <c r="G2293" i="16"/>
  <c r="D2293" i="16"/>
  <c r="E2291" i="16"/>
  <c r="F2291" i="16"/>
  <c r="F2286" i="16"/>
  <c r="E2286" i="16"/>
  <c r="G2273" i="16"/>
  <c r="D2273" i="16"/>
  <c r="F2264" i="16"/>
  <c r="E2264" i="16"/>
  <c r="G2260" i="16"/>
  <c r="D2260" i="16"/>
  <c r="F2241" i="16"/>
  <c r="D2241" i="16"/>
  <c r="E2241" i="16"/>
  <c r="F2235" i="16"/>
  <c r="G2235" i="16"/>
  <c r="F2217" i="16"/>
  <c r="D2217" i="16"/>
  <c r="G2209" i="16"/>
  <c r="E2209" i="16"/>
  <c r="G2207" i="16"/>
  <c r="F2207" i="16"/>
  <c r="E2202" i="16"/>
  <c r="D2202" i="16"/>
  <c r="F2202" i="16"/>
  <c r="F2187" i="16"/>
  <c r="E2187" i="16"/>
  <c r="G2176" i="16"/>
  <c r="D2176" i="16"/>
  <c r="E2176" i="16"/>
  <c r="F2161" i="16"/>
  <c r="D2161" i="16"/>
  <c r="F2137" i="16"/>
  <c r="D2137" i="16"/>
  <c r="E2122" i="16"/>
  <c r="F2122" i="16"/>
  <c r="E2120" i="16"/>
  <c r="F2120" i="16"/>
  <c r="B41" i="4"/>
  <c r="A28" i="10" s="1"/>
  <c r="F27" i="10"/>
  <c r="D23" i="10"/>
  <c r="C23" i="10"/>
  <c r="H28" i="10"/>
  <c r="C20" i="10"/>
  <c r="D20" i="10"/>
  <c r="B44" i="4"/>
  <c r="A30" i="10" s="1"/>
  <c r="B56" i="4"/>
  <c r="A40" i="10" s="1"/>
  <c r="B62" i="4"/>
  <c r="A45" i="10" s="1"/>
  <c r="B63" i="4"/>
  <c r="A46" i="10" s="1"/>
  <c r="C22" i="10"/>
  <c r="D22" i="10"/>
  <c r="F31" i="10"/>
  <c r="H31" i="10" s="1"/>
  <c r="D31" i="10" s="1"/>
  <c r="F46" i="10"/>
  <c r="H46" i="10" s="1"/>
  <c r="D46" i="10" s="1"/>
  <c r="H26" i="10"/>
  <c r="F36" i="10"/>
  <c r="H36" i="10" s="1"/>
  <c r="C36" i="10" s="1"/>
  <c r="G21" i="10"/>
  <c r="H21" i="10" s="1"/>
  <c r="C18" i="10"/>
  <c r="D18" i="10"/>
  <c r="F33" i="10"/>
  <c r="H33" i="10" s="1"/>
  <c r="F32" i="10"/>
  <c r="H32" i="10" s="1"/>
  <c r="F47" i="10"/>
  <c r="H47" i="10" s="1"/>
  <c r="F37" i="10"/>
  <c r="H37" i="10" s="1"/>
  <c r="H27" i="10"/>
  <c r="F42" i="10"/>
  <c r="H42" i="10" s="1"/>
  <c r="C46" i="10"/>
  <c r="F41" i="10"/>
  <c r="H41" i="10" s="1"/>
  <c r="D15" i="10"/>
  <c r="C15" i="10"/>
  <c r="F25" i="10"/>
  <c r="C13" i="10"/>
  <c r="D13" i="10"/>
  <c r="D12" i="10"/>
  <c r="C12" i="10"/>
  <c r="C11" i="10"/>
  <c r="D11" i="10"/>
  <c r="C10" i="10"/>
  <c r="D10" i="10"/>
  <c r="C9" i="10"/>
  <c r="D9" i="10"/>
  <c r="D8" i="10"/>
  <c r="C8" i="10"/>
  <c r="C7" i="10"/>
  <c r="D7" i="10"/>
  <c r="G31" i="4"/>
  <c r="D55" i="4"/>
  <c r="G61" i="4"/>
  <c r="A25" i="10"/>
  <c r="B50" i="4"/>
  <c r="A35" i="10" s="1"/>
  <c r="G37" i="4"/>
  <c r="A16" i="10"/>
  <c r="A17" i="10"/>
  <c r="B46" i="4"/>
  <c r="A32" i="10" s="1"/>
  <c r="B58" i="4"/>
  <c r="A42" i="10" s="1"/>
  <c r="B32" i="4"/>
  <c r="A20" i="10" s="1"/>
  <c r="A27" i="10"/>
  <c r="D5" i="10"/>
  <c r="C5" i="10"/>
  <c r="C4" i="10"/>
  <c r="D4" i="10"/>
  <c r="B57" i="4"/>
  <c r="A41" i="10" s="1"/>
  <c r="B52" i="4"/>
  <c r="A37" i="10" s="1"/>
  <c r="B51" i="4"/>
  <c r="A36" i="10" s="1"/>
  <c r="B81" i="4"/>
  <c r="A57" i="10" s="1"/>
  <c r="B75" i="4"/>
  <c r="A54" i="10" s="1"/>
  <c r="B87" i="4"/>
  <c r="A60" i="10" s="1"/>
  <c r="B79" i="4"/>
  <c r="A56" i="10" s="1"/>
  <c r="B83" i="4"/>
  <c r="A58" i="10" s="1"/>
  <c r="H61" i="4"/>
  <c r="B71" i="4"/>
  <c r="A51" i="10" s="1"/>
  <c r="B77" i="4"/>
  <c r="A55" i="10" s="1"/>
  <c r="B85" i="4"/>
  <c r="A59" i="10" s="1"/>
  <c r="B73" i="4"/>
  <c r="A53" i="10" s="1"/>
  <c r="B69" i="4"/>
  <c r="A50" i="10" s="1"/>
  <c r="D36" i="10" l="1"/>
  <c r="C31" i="10"/>
  <c r="A26" i="10"/>
  <c r="B53" i="4"/>
  <c r="A38" i="10" s="1"/>
  <c r="B47" i="4"/>
  <c r="A33" i="10" s="1"/>
  <c r="B59" i="4"/>
  <c r="A43" i="10" s="1"/>
  <c r="B65" i="4"/>
  <c r="A48" i="10" s="1"/>
  <c r="G5" i="16"/>
  <c r="F5" i="16"/>
  <c r="G7" i="16"/>
  <c r="F7" i="16"/>
  <c r="F38" i="10"/>
  <c r="H38" i="10" s="1"/>
  <c r="F43" i="10"/>
  <c r="H43" i="10" s="1"/>
  <c r="F48" i="10"/>
  <c r="H48" i="10" s="1"/>
  <c r="B35" i="4"/>
  <c r="A23" i="10" s="1"/>
  <c r="A18" i="10"/>
  <c r="G8" i="16"/>
  <c r="F8" i="16"/>
  <c r="D28" i="10"/>
  <c r="C28" i="10"/>
  <c r="D21" i="10"/>
  <c r="C21" i="10"/>
  <c r="C26" i="10"/>
  <c r="D26" i="10"/>
  <c r="D33" i="10"/>
  <c r="C33" i="10"/>
  <c r="C27" i="10"/>
  <c r="D27" i="10"/>
  <c r="C47" i="10"/>
  <c r="D47" i="10"/>
  <c r="D42" i="10"/>
  <c r="C42" i="10"/>
  <c r="D37" i="10"/>
  <c r="C37" i="10"/>
  <c r="D32" i="10"/>
  <c r="C32" i="10"/>
  <c r="C41" i="10"/>
  <c r="D41" i="10"/>
  <c r="F45" i="10"/>
  <c r="H45" i="10" s="1"/>
  <c r="F40" i="10"/>
  <c r="H40" i="10" s="1"/>
  <c r="F35" i="10"/>
  <c r="H35" i="10" s="1"/>
  <c r="H25" i="10"/>
  <c r="F30" i="10"/>
  <c r="H30" i="10" s="1"/>
  <c r="F50" i="10"/>
  <c r="D43" i="10" l="1"/>
  <c r="C43" i="10"/>
  <c r="D48" i="10"/>
  <c r="C48" i="10"/>
  <c r="C38" i="10"/>
  <c r="D38" i="10"/>
  <c r="H50" i="10"/>
  <c r="F59" i="10"/>
  <c r="H59" i="10" s="1"/>
  <c r="F51" i="10"/>
  <c r="F62" i="10"/>
  <c r="F60" i="10"/>
  <c r="H60" i="10" s="1"/>
  <c r="F55" i="10"/>
  <c r="H55" i="10" s="1"/>
  <c r="F58" i="10"/>
  <c r="H58" i="10" s="1"/>
  <c r="F54" i="10"/>
  <c r="H54" i="10" s="1"/>
  <c r="F53" i="10"/>
  <c r="H53" i="10" s="1"/>
  <c r="F57" i="10"/>
  <c r="H57" i="10" s="1"/>
  <c r="F56" i="10"/>
  <c r="H56" i="10" s="1"/>
  <c r="C25" i="10"/>
  <c r="D25" i="10"/>
  <c r="D40" i="10"/>
  <c r="C40" i="10"/>
  <c r="D30" i="10"/>
  <c r="C30" i="10"/>
  <c r="D35" i="10"/>
  <c r="C35" i="10"/>
  <c r="D45" i="10"/>
  <c r="C45" i="10"/>
  <c r="D57" i="10" l="1"/>
  <c r="C57" i="10"/>
  <c r="D54" i="10"/>
  <c r="C54" i="10"/>
  <c r="D55" i="10"/>
  <c r="C55" i="10"/>
  <c r="H62" i="10"/>
  <c r="B2" i="10"/>
  <c r="C59" i="10"/>
  <c r="D59" i="10"/>
  <c r="D56" i="10"/>
  <c r="C56" i="10"/>
  <c r="C53" i="10"/>
  <c r="D53" i="10"/>
  <c r="C58" i="10"/>
  <c r="D58" i="10"/>
  <c r="C60" i="10"/>
  <c r="D60" i="10"/>
  <c r="F52" i="10"/>
  <c r="H52" i="10" s="1"/>
  <c r="H51" i="10"/>
  <c r="D50" i="10"/>
  <c r="C50" i="10"/>
  <c r="D51" i="10" l="1"/>
  <c r="C51" i="10"/>
  <c r="H63" i="10"/>
  <c r="D2" i="10" s="1"/>
  <c r="I3" i="4" s="1"/>
  <c r="D52" i="10"/>
  <c r="C52" i="10"/>
  <c r="C62" i="10"/>
  <c r="D62" i="10"/>
  <c r="F3" i="4" l="1"/>
  <c r="B88" i="4"/>
</calcChain>
</file>

<file path=xl/comments1.xml><?xml version="1.0" encoding="utf-8"?>
<comments xmlns="http://schemas.openxmlformats.org/spreadsheetml/2006/main">
  <authors>
    <author>a64a</author>
    <author>Connors, Jared M</author>
    <author>John Plyler</author>
  </authors>
  <commentList>
    <comment ref="P3" authorId="0" shapeId="0">
      <text>
        <r>
          <rPr>
            <sz val="9"/>
            <color indexed="81"/>
            <rFont val="ＭＳ Ｐゴシック"/>
            <family val="3"/>
            <charset val="128"/>
          </rPr>
          <t>location number in language list</t>
        </r>
      </text>
    </comment>
    <comment ref="B9" authorId="1" shapeId="0">
      <text>
        <r>
          <rPr>
            <sz val="8"/>
            <color indexed="81"/>
            <rFont val="Tahoma"/>
            <family val="2"/>
          </rPr>
          <t xml:space="preserve">Select your company's Declaration Scope.  The options for scope are:
A.  Company-wide
B.  Product (or List of Products)
C.  User-Defined
选择贵公司的申报范围。申报范围层面选项:
A.全公司
B. 产品 （或产品清单）
C. 自定义
御社の申告範囲を選択してください。範囲の選択肢は以下のとおりです。
A. Company-wide: 全社
B. Product (or List of Products): 製品（または製品リスト）
C. User Defined: (ユーザー定義)
귀사 문서의 선언 범위를 선택하시오. 선언범위의 선택사항은 아래와 같읍니다. 
A. 전사
B. 제품 (또는 제품의 목록)
C. 사용자 정의
Sélectionner le périmètre de Déclaration de votre entreprise. Les choix possibles sont :
A. Pour toute l'entreprise
B. Produit ( ou liste de produits)
C Défini par l'utilisateur
Selecionar o âmbito da Declaração da sua Empresa. As opções são:
A. Toda a Empresa
B. Produtos (ou lista de Produtos)
C. Definido pelo Utilizador
Wählen Sie Ihre Erklärung. Die Optionen für den Geltungsbereich sind:
A. Company-wide
B. Ware (oder eine Liste von Produkten)
C. Benutzerdefinierte
Seleccione la declaración del alcance de su empresa.  Las opciones para el  alcance son:  
A.- A nivel compañía
B.- Producto ( o Lista de productos) 
C.- Definido por el usuario. 
Selezionare il perimetro di dichiarazione dell'Azienda. Le opzioni per il perimetro sono: 
A. Perimetro aziendale
B. Prodotto (o lista dei prodotti)
C. Definito dall'utilizzatore/utente campi </t>
        </r>
      </text>
    </comment>
    <comment ref="P9" authorId="0" shapeId="0">
      <text>
        <r>
          <rPr>
            <sz val="9"/>
            <color indexed="81"/>
            <rFont val="ＭＳ Ｐゴシック"/>
            <family val="3"/>
            <charset val="128"/>
          </rPr>
          <t>list for Validation in D9</t>
        </r>
      </text>
    </comment>
    <comment ref="B16" authorId="1" shapeId="0">
      <text>
        <r>
          <rPr>
            <sz val="9"/>
            <color indexed="81"/>
            <rFont val="Tahoma"/>
            <family val="2"/>
          </rPr>
          <t xml:space="preserve">Enter a valid email address for contact person here
在这里输入公司代表的有效电邮地址。
連絡先担当者の有効な電子メールアドレスを入力してください
문의담당자 이메일 주소를 기입하시오.
Indiquer l' adresse email valide du contact
Adicione aqui um endereço de email válido para a pessoa de contacto.
Geben Sie eine gültige e-mail Adresse Ansprechpartner hier
Capture una dirección de email valida del contacto de la compañía aquí
Inserire un indizzo email valido della persona di riferimento
</t>
        </r>
      </text>
    </comment>
    <comment ref="B20" authorId="1" shapeId="0">
      <text>
        <r>
          <rPr>
            <sz val="9"/>
            <color indexed="81"/>
            <rFont val="Tahoma"/>
            <family val="2"/>
          </rPr>
          <t xml:space="preserve">Enter a valid email address for authorizing person here
在这里输入一个公司授权代表的有效电邮地址。
回答責任者の有効な電子メールアドレスを入力してください
정보책임 담당자 이메일 주소를 기입하시오.
Indiquer l' adresse email valide de la personne responsible
Adicione aqui um endereço de email válido para o representante legal da empresa.
Geben Sie eine gültige e- mail-adresse für die Genehmigung zur Person hier
Capture una dirección de email valida del representante legal de la compañía aquí
Inserire un indirizzo email del rappresentante legale della società
</t>
        </r>
      </text>
    </comment>
    <comment ref="B22" authorId="1"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문서 작성 완료 날짜를 기입하시오.  날짜는 DD-MMM-YYYY (예: 12-Jul-2012)로 표기하시오.
Merci d'indiquer la date à laquelle ce formulaire a été complété par votre entreprise. La date doit être indiquée au format international : JJ-MMM-AAAA.
Por favor, registe a data em que este formulário  foi preenchido pela sua empresa. A data deve ser apresentada em formato internacional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P26" authorId="0" shapeId="0">
      <text>
        <r>
          <rPr>
            <sz val="9"/>
            <color indexed="81"/>
            <rFont val="ＭＳ Ｐゴシック"/>
            <family val="3"/>
            <charset val="128"/>
          </rPr>
          <t>condition for answer</t>
        </r>
      </text>
    </comment>
    <comment ref="D31"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37"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menú elija una respuesta de "Si", "No", o "Desconocido"
Dalle presente lista, scegliete la risposta: "Si", "No" o "Non conosciuto"</t>
        </r>
      </text>
    </comment>
    <comment ref="P38" authorId="0" shapeId="0">
      <text>
        <r>
          <rPr>
            <sz val="9"/>
            <color indexed="81"/>
            <rFont val="ＭＳ Ｐゴシック"/>
            <family val="3"/>
            <charset val="128"/>
          </rPr>
          <t>condition for answer Q3 and later</t>
        </r>
      </text>
    </comment>
    <comment ref="D43"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49" authorId="2" shapeId="0">
      <text>
        <r>
          <rPr>
            <sz val="9"/>
            <color indexed="81"/>
            <rFont val="Tahoma"/>
            <family val="2"/>
          </rPr>
          <t>From the dropdown choose a response of: “Yes, 100%”; “No, but greater than 75%”; “No, but greater than 50%”; “No, but greater than 25%”; “ No, but greater than 25%”; or “No, but less than 25%”; or “None”
从下拉菜单中选择一个回应: 是； 不是，但大于75%； 不是，但大于50%；不是，但大于25%；不是，但小于25%； 或 不是，完全没有。
ドロップダウンメニューから、「Yes, 100%（はい、100%）」、「No, but greater than 75%（いいえ/75%超」、「No, but greater than 50%（いいえ/50%超）」、「No, but greater than 25%（いいえ/25%超）」、「No, but less than 25%（いいえ/25%未満）」又は「None（ゼロ）」を選択してください
드랍다운 메뉴에서 하나를 선택하시오: 예 100%; 아니오 하지만 75% 이상;  아니오 하지만 50% 이상; 아니오 하지만 25% 이상; 아니오 하지만 25% 미만; None = 없음
Dans le menu déroulant, choisir la réponse : Oui, Non mais &gt; 75%, Non mais &gt; 50%, Non mais &gt; 25%, Non mais , 25 % ou Non - Aucun
A partir da lista seleccione a resposta: "Sim, 100%"; "Não, mas superior a 75%"; "Não, mas superior a 50%"; "Não, mas superior a 25%"; "Não, mas inferior a 25%"; ou "Nenhum".
Aus der dropdown-liste wählen Sie eine Reaktion von "Ja 100 %" "Nein, aber mehr als 75 %" "Nein, aber mehr als 50 %" "Nein, aber mehr als 25 %" " Nein, aber mehr als 25 %" oder "Nein, aber weniger als 25 %" oder "None"
Del menú elija una respuesta de "Si, 100%"; " No, pero  &gt; 75%"," No, pero  &gt; 50%", "No, pero  &gt;25%", "No, pero &lt; 25%", o No-ninguno
Dalla presente lista, scegliete la risposta: Si, ma non &gt; 75%, No ma non  &gt; 50%, No ma non  &gt; 25%, No ma non &lt; 25%, or No - niente</t>
        </r>
      </text>
    </comment>
    <comment ref="D5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61"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68"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Q69" authorId="0" shapeId="0">
      <text>
        <r>
          <rPr>
            <sz val="9"/>
            <color indexed="81"/>
            <rFont val="ＭＳ Ｐゴシック"/>
            <family val="3"/>
            <charset val="128"/>
          </rPr>
          <t>condition for answer</t>
        </r>
      </text>
    </comment>
  </commentList>
</comments>
</file>

<file path=xl/comments2.xml><?xml version="1.0" encoding="utf-8"?>
<comments xmlns="http://schemas.openxmlformats.org/spreadsheetml/2006/main">
  <authors>
    <author>a64a</author>
  </authors>
  <commentList>
    <comment ref="T3" authorId="0" shapeId="0">
      <text>
        <r>
          <rPr>
            <sz val="9"/>
            <color indexed="81"/>
            <rFont val="ＭＳ Ｐゴシック"/>
            <family val="3"/>
            <charset val="128"/>
          </rPr>
          <t>list for Validation in column B</t>
        </r>
      </text>
    </comment>
  </commentList>
</comments>
</file>

<file path=xl/comments3.xml><?xml version="1.0" encoding="utf-8"?>
<comments xmlns="http://schemas.openxmlformats.org/spreadsheetml/2006/main">
  <authors>
    <author>John Plyler</author>
  </authors>
  <commentList>
    <comment ref="D234" authorId="0" shapeId="0">
      <text>
        <r>
          <rPr>
            <b/>
            <sz val="9"/>
            <color indexed="81"/>
            <rFont val="Tahoma"/>
            <family val="2"/>
          </rPr>
          <t>John Plyler:</t>
        </r>
        <r>
          <rPr>
            <sz val="9"/>
            <color indexed="81"/>
            <rFont val="Tahoma"/>
            <family val="2"/>
          </rPr>
          <t xml:space="preserve">
Note that this is a subset from the instructions</t>
        </r>
      </text>
    </comment>
  </commentList>
</comments>
</file>

<file path=xl/sharedStrings.xml><?xml version="1.0" encoding="utf-8"?>
<sst xmlns="http://schemas.openxmlformats.org/spreadsheetml/2006/main" count="6930" uniqueCount="3630">
  <si>
    <t>Major update to synchronize the CFSI CMRT with the data fields in the newly published IPC-1755 Standard. Changes include:
1. Addition of new company information fields.
2. Two additional due diligence questions and removal of one.  
3. Minor changes to question text throughout.
4. Expansion of instructions and definitions.
5. Updated translations of all modified text.</t>
  </si>
  <si>
    <t>Kennametal Inc.</t>
  </si>
  <si>
    <t>Xstrata Canada Corporation</t>
  </si>
  <si>
    <t>Pan Pacific Copper Co. LTD</t>
  </si>
  <si>
    <t>Global Tungsten &amp; Powders Corp.</t>
  </si>
  <si>
    <t>Tejing (Vietnam) Tungsten Co., Ltd.</t>
  </si>
  <si>
    <t>Changsha South Tantalum Niobium Co., Ltd.</t>
  </si>
  <si>
    <t>Hengyang King Xing Lifeng New Materials Co., Ltd.</t>
  </si>
  <si>
    <t>JiuJiang JinXin Nonferrous Metals Co., Ltd.</t>
  </si>
  <si>
    <t>Soft Metais, Ltda.</t>
  </si>
  <si>
    <t>Yunnan Chengfeng Non-ferrous Metals Co.,Ltd.</t>
  </si>
  <si>
    <t>Xiamen Tungsten Co., Ltd</t>
  </si>
  <si>
    <t>5) Avete ricevuto dati/informazioni relativi ai minerali di conflitto per ogni metallo da parte di tutti i fornitori rilevanti di 3TG? (*)</t>
  </si>
  <si>
    <t>6) Per ognino dei minerali di conflitto , avete individuato tutte le fonderie che la Vostra società ed i vostri fornitori utilizzano per la fornitura dei prodotti compresi nel perimetro della dichiarazione sopra indicato? (*)</t>
  </si>
  <si>
    <t>Dieser Konflikt Minerale Reporting Template (Vorlage) ist eine freie, standardisierte Berichte Vorlage erstellt von der Electronic Industry Citizenship Coalition (EICC®) und den Global e-Sustainability Initiative (GeSI).  Die Vorlage vereinfacht die Übertragung von Informationen in der Lieferkette zu mineralischen Ursprungs- und Hüttenwerke und Raffinerien eingesetzt werden und unterstützt die Einhaltung der Rechtsvorschriften * . Die Vorlage ermöglicht auch die Ermittlung des neuen Hüttenwerke und Raffinerien zu potenziell ein Audit über die Konfliktfreie Anwendungsverteilung Smelter Programm ** .</t>
  </si>
  <si>
    <t>* In 2010 der US-amerikanischen Dodd-Frank Wall Street Reform und Consumer Protection Act verabschiedet wurde über "Konflikt Minerale" mit Ursprung aus der Demokratischen Republik Kongo (DR Kongo) oder die angrenzenden Länder. Die SEC veröffentlicht endgültige Vorschriften im Zusammenhang mit der Unterrichtung über die Ursache von Konflikten Mineralien durch US-amerikanische börsennotierte Unternehmen (siehe die Regeln am http://www.sec.gov/rules/final/2012/34-67716.pdf).  Die Regeln der OECD-Due Diligence Guidance for Responsible Supply Chains von Mineralien aus Conflict-Affected und mit hohem Risiko verbundenen Bereichen, (http://www.oecd.org/dataoecd/62/30/46740847.pdf), die Führungen Lieferanten Richtlinien zu schaffen, due diligence Frameworks und -systemen.  ** Siehe Informationen über die Konfliktfreie Anwendungsverteilung Sourcing Initiative (www.conflictfreesourcing.org).</t>
  </si>
  <si>
    <t>Anleitung zum Ausfüllen Informationen zum Unternehmen fragen (Zeilen 8 - 22).  Die Kommentare nur in englischer Sprache.</t>
  </si>
  <si>
    <t>2. Wählen Sie Ihre Erklärung. Die Optionen für den Geltungsbereich sind:
A. Company-wide
B. Ware (oder eine Liste von Produkten)          C. Benutzerdefinierte
für "Company-wide", der Erklärung umfasst die Gesamtheit der die Produkte eines Unternehmens oder Produkts Stoffe produziert von der Muttergesellschaft.
Zur Auswahl des Produkts (oder Liste der Erzeugnisse) einen Link zu der Registerkarte "Arbeitsblatt zur Produktliste wird angezeigt. Wenn dieser Rahmen gewählt wird ist es zwingend erforderlich, Liste der Hersteller das Produkt Anzahl der Erzeugnisse, die unter den Anwendungsbereich dieser Erklärung in Spalte B des Produkts List Worksheet. Es ist optional, Liste des Herstellers Produktname in Spalte C des Produkt List Worksheet.
Zur Auswahl von "Benutzerdefiniert", Es ist zwingend erforderlich, dass der Anwender beschreibt die Bereiche, in denen der Konflikt Metalle Offenlegung gilt. Der Umfang dieser Klasse sind in einem Text Feld durch den Lieferanten und sollte leicht zu verstehen sein durch den Kunden oder der Empfänger des Dokuments. Als Beispiel Unternehmen kann ein Link zu erläuternde Informationen.
Dies ist ein obligatorisches Feld.</t>
  </si>
  <si>
    <t>3. Setzen Sie Ihr Unternehmen eindeutige Kennung oder code (DUNS-Nummer, MWST. -Nummer, Kunden-spezifische Kennung, etc.)</t>
  </si>
  <si>
    <t>4. Legen Sie die Quelle für die eindeutige Kennung oder Code ( "DUNS",  "MWST","Kunde", etc. ).</t>
  </si>
  <si>
    <t>5. Legen Sie Ihre vollständige Firmenanschrift (Straße, Stadt,  Zustand Bundesland, Postleitzahl).  Dieses Feld ist optional.</t>
  </si>
  <si>
    <t>6. Legen Sie den Namen der Kontaktperson zum Inhalt der Erklärung Informationen. Dies ist ein obligatorisches Feld.</t>
  </si>
  <si>
    <t>7. Legen Sie die e- mail-adresse der Kontaktperson. Wenn eine e- mail-adresse nicht verfügbar ist,"Nicht verfügbar" oder "n/a." Ein leeres Feld kann dazu führen, dass ein Fehler in der Form Anwendung. Dies ist ein obligatorisches Feld.</t>
  </si>
  <si>
    <t>8. Legen Sie die Nummer des Kontakts. Dies ist ein obligatorisches Feld.</t>
  </si>
  <si>
    <t>9. Legen Sie den Namen der Person, die die Verantwortung für die Inhalte der Erklärung Informationen. Der Genehmiger kann eine andere Person als der Ansprechpartner. Es ist nicht richtig, wenn sie nach den Worten "gleiche" oder ähnlich wie Identifikation, der Name des Genehmigers. Dies ist ein obligatorisches Feld.</t>
  </si>
  <si>
    <t>10. Legen Sie die Titel für die Genehmigung person. Dieses Feld ist optional.</t>
  </si>
  <si>
    <t>11. Legen Sie die Telefonnummer des Genehmigers. Dies ist ein obligatorisches Feld.</t>
  </si>
  <si>
    <t>12. Legen Sie die e- mail-adresse der genehmigenden Person. Wenn eine e- mail-adresse nicht verfügbar ist "Nicht verfügbar" oder "n/a." Ein leeres Feld kann dazu führen, dass ein Fehler in der Form Anwendung. Dies ist ein obligatorisches Feld.</t>
  </si>
  <si>
    <t>13. Bitte geben Sie das Datum der Fertigstellung für diese Form mit dem Format TT-MMM-JJJJ angezeigt. Dies ist ein obligatorisches Feld.</t>
  </si>
  <si>
    <t>14. Als ein Beispiel kann der Benutzer die Datei speichern Namen wie: companyname-datum.xls (Datum im Format JJJJ-MM-TT).</t>
  </si>
  <si>
    <t>Anweisungen für das Ausfüllen der sieben Due Diligence Fragen (Zeilen 24 - 65).
Antworten geben nur in englischer Sprache</t>
  </si>
  <si>
    <t>Diese sieben Fragen definieren Sie die Verwendung im Emissions- und Beschaffung Identifizierung für die einzelnen Metalle. Antworten auf diese Fragen sind die "Erklärung Anwendungsbereich" in der Firma.</t>
  </si>
  <si>
    <t>Für jede der sieben Fragen eine Antwort für jedes Metall mit dem Pull-down-Menü auswählen.</t>
  </si>
  <si>
    <t>1. Dies ist eine Erklärung des ob oder nicht konflikt Metalle sind absichtlich hinzugefügt Ihr Produkt von Ihrem Unternehmen oder Ihrer Supply Chain (Lieferanten). Diese Frage beantwortet werden können, werden für jeden Konflikt aus Metall. Gültige Antworten auf diese Frage sind entweder "Ja" oder "Nein".  Diese Frage ist obligatorisch.</t>
  </si>
  <si>
    <t>Manche Unternehmen benötigen begrã¼ndungen FÃ¼r eine "Nein" -Antwort, dass in das Feld Kommentar.</t>
  </si>
  <si>
    <t>2. Dies ist eine Erklärung, dass sich der Konflikt Metalle sind notwendig, um die Erzeugung von den Produkten Ihres Unternehmens enthalten sind, und in das fertige Produkt, das Ihrem Unternehmen herstellt oder Aufträge zur Lizenzfertigung. Die Antwort auf diese Frage ist "Ja" oder "Nein".  Diese Frage ist obligatorisch.
HINWEIS: Die Konflikt mineral muss sich im fertigen Produkt anwendbar sein.</t>
  </si>
  <si>
    <t>3. Dies ist die Erklärung, dass ein Teil des Konflikts enthaltenen Metallen in einem Produkt oder mehrere Produkte stammt aus der Demokratischen Republik Kongo oder ein angrenzendes Land (Länder).  Die Antwort auf diese Frage ist "Ja" oder "Nein"  oder "Unbekannt".
Diese Frage ist zwingend erforderlich für einen bestimmten Metall wenn die Antwort auf die Frage 1 oder 2 lautet "Ja" für das Metall.
HINWEIS:   Wenn die Antwort auf Frage 5 ist nicht "Ja, 100 %" und die Antwort auf Frage 6 ist nicht "Ja" für den Konflikt aus Metall die Antwort auf Frage 3 sollte nicht "Nein".</t>
  </si>
  <si>
    <t>4. Dies ist eine Erklärung, mit der festgestellt wird, ob Konflikte Metalle im Produkt enthaltene(n) ein, die erforderlich sind, um die Funktionalität der Ware(n) stammen aus recyceltem Schrott oder Quellen. Die Antwort auf diese Frage ist "Ja" oder "Nein"  oder "Unbekannt".  Eine Antwort "Ja" bedeutet, dass 100% der Konflikt aus Metall kommt aus recycelten oder Schrott. Die Antwort "Nein" bedeutet, dass ein Teil der Konflikte aus Metall kommt nicht aus recycelten oder Schrott. Ein "Unbekannter" Antwort bedeutet, dass der Benutzer nicht weiß, ob oder nicht zu 100% von der Konflikt aus Metall kommt aus recycelten oder Schrott Quellen. Diese Frage ist zwingend erforderlich für einen bestimmten Metall wenn die Antwort auf die Frage 1 oder 2 lautet "Ja" für das Metall.</t>
  </si>
  <si>
    <t>5. Hierbei handelt es sich um eine Erklärung bestimmen, ob ein Unternehmen erhalten hat Konflikt Metalle Angaben von allen direkten Lieferanten anzunehmen ist, dass sie die Konflikte Mineralstoffe, die in den Erzeugnissen, die unter den Anwendungsbereich dieser Erklärung. Die Antworten auf diese Anfragen werden:                                                                                                                                                          - Ja, 100%
- Nein, aber mehr als 75%
- Nein, aber mehr als 50% 
-Nein, aber mehr als 25% 
-Nein, aber weniger als 25% 
-Keine Diese
Frage ist Pflicht für eine bestimmte Metall- Wenn die Antwort auf die Frage 1 oder 2 lautet "Ja" für das Metall.</t>
  </si>
  <si>
    <t>6. Diese Abfrage wird überprüft, ob der Lieferant Grund zu der Annahme hat sie festgestellt haben alle Hütten Konflikt Metalle für die Erzeugnisse, die Gegenstand dieser Erklärung. Die Antwort auf diese Frage ist "Ja" oder "Nein" zusammen mit einem Kommentar in bestimmten Fällen z. b. Liste der Hütten. Diese Frage ist zwingend erforderlich für einen bestimmten Metall wenn die Antwort auf die Frage 1 oder 2 lautet "Ja" für das Metall.</t>
  </si>
  <si>
    <t>7. Diese Abfrage wird überprüft, ob alle von den Hütten, die eine der Konfliktparteien im Erzeugnisse im Anwendungsbereich dieser Erklärung wurden in dieser Erklärung. Die Antwort auf diese Frage ist "Ja" oder "Nein" oder "Unbekannt".  Wenn eine fremde Hütten oder angebliche Hütten als durch ihre Supply Chain sind nicht in dieser Erklärung die passende Antwort ist "Nein".  Der Anwender kann in das Feld Bemerkung erläutern die Gründe für die Nichtaufnahme wenn notwendig.
Diese Frage ist zwingend erforderlich für einen bestimmten Metall wenn die Antwort auf die Frage 1 oder 2 lautet "Ja" für das Metall.</t>
  </si>
  <si>
    <t>Anweisungen zum Ausfüllen der Fragen A - J. (Zeilen 69 - 87).  Fragen A bis J sind erforderlich, wenn die Antwort auf die Frage 1 oder 2 ist "Ja" für alle aus Metall.
Antworten geben nur in englischer Sprache</t>
  </si>
  <si>
    <t>C. Sie bitte mit "Ja" oder "Nein".  Kommentare falls erforderlich. Siehe Definitionen Arbeitsblatt für die Definition der "Demokratischen Republik Kongo Konflikt -frei".</t>
  </si>
  <si>
    <t>D. Sie bitte mit "Ja", wenn Ihr Unternehmen erfordert, dass ihre direkten Lieferanten, Quelle Konflikt Minerale aus validierten Konflikt freie Hütten durch eine unabhängige private Wirtschaftsprüfungsgesellschaft. Antwort "Nein" aus, wenn sie nicht verlangen, dass sich diese von ihren direkten Zulieferern.</t>
  </si>
  <si>
    <t>E. Sie bitte mit "Ja" oder "Nein" offenlegen, ob Ihr Unternehmen implementiert hat Konflikt Minerale sourcing Sorgfaltspflichten. Diese Erklärung ist nicht dazu bestimmt, die Einzelheiten der Sorgfaltspflichten - nur, dass ein Unternehmen hat Sorgfaltspflichten. Die Aspekte der zulässigen due diligence Maßnahmen wird bestimmt durch den Anforderer, Lieferant.
Beispiele für die Due Diligence Maßnahmen können unter anderem: Kommunikation und zur Einbindung in Verträge (soweit möglich) ihre Erwartungen an die Lieferanten auf Konflikt-frei mineral supply chain, Identifizierung und Bewertung von Risiken in der Supply Chain, Gestaltung und Umsetzung einer Strategie zur Reaktion auf identifizierte Risiken, überprüfen ihr direkter Lieferant die Einhaltung der demokratischen Republik Kongo konflikt-frei Politik usw. Diese due diligence messen Beispiele stehen im Einklang mit den Leitlinien der international anerkannten OECD-Leitlinien.</t>
  </si>
  <si>
    <t>F. Sie bitte mit "Ja" oder "Nein".  Wenn Sie mit Hilfe der CFSI CMRT Form oder einem anderen Format, das entspricht der IPC-1755 standard Sie bitte mit "Ja".  Wenn Sie ein Format, das sich nicht in Übereinstimmung mit der IPC-1755 standard beantworten Sie bitte "Nein" und beschreiben Sie, was sie verlangen ihre Lieferanten zu vervollständigen (z. b.  Certificate of Compliance, benutzerdefiniertes Formular, etc.) in dem Feld Kommentar</t>
  </si>
  <si>
    <t>H. Sie bitte mit "Ja" oder "Nein".  In der Spalte "Kommentare" können Sie zusätzliche Informationen über ihre Vorgehensweise. Beispiele können sein:
" 3rd party audit" - Prüfungen vor Ort, bei denen die Lieferanten durch unabhängige Dritte.
"Überprüfung der Dokumentation nur" - ein reviewof Lieferanten vorgelegten Nachweise und Dokumentationen erfolgen durch unabhängige Dritte und/oder ihre Mitarbeiter.
"Interne Revision" - Prüfungen vor Ort, bei denen die Lieferanten durchgeführt von der Firma Personal.</t>
  </si>
  <si>
    <t>1. Aus Metall ( * ) - Verwenden Sie das Pull-down-Menü, um das Metall für die Eingabe von Smelter Informationen. Dies ist ein obligatorisches Feld.</t>
  </si>
  <si>
    <t>2. Smelter Referenz List( * ) - Wählen Sie aus der dropdown-liste aus. Dies ist die Liste der bekannten Hütten in der Vorlage. Wenn Schmelze wird nicht aufgeführt wählen Sie "Schmelze Nicht aufgeführt".  Dies ermöglicht es Ihnen, geben Sie den Namen der Aluminiumhütte in Spalte D. Wenn Sie noch nicht identifiziert haben alle Hütten für einen bestimmten Metall kann die Option "Smelter noch nicht erkannt".  Dies ist ein obligatorisches Feld.</t>
  </si>
  <si>
    <t>3. Smelter Name ( * ) - Füllen Sie im Schmelzofen Name Wenn Sie ausgewählte "Schmelze Nicht aufgelistet" in Spalte C wird dieses Feld automatisch ausgefüllt wenn ein Schmelzofen name in ausgewählten in Spalte C ist dieses Feld obligatorisch.</t>
  </si>
  <si>
    <t>4. Smelter Land ( * ) - In dieses Feld wird automatisch ausgefüllt wenn ein Schmelzofen Name ausgewählt ist in Spalte C. Wenn Sie ausgewählte "Schmelze Nicht aufgelistet" in Spalte C Anwendung das Pull-down-Menü, um die Lage auf dem Land von der Schmelze. Dies ist ein obligatorisches Feld.</t>
  </si>
  <si>
    <t>The URL in the comment field</t>
    <phoneticPr fontId="31"/>
  </si>
  <si>
    <t>"Die SEC nicht eine formale Definition von diesem Satz, der in der endgültigen Regel * aber es gibt einige Anleitungen: ein Konflikt wird für notwendig gehalten, die Erzeugung eines Produkts bei: 1) Es ist absichtlich in das Produkt integriert die Produktion anderer Verfahren als wenn er in einem Werkzeug Maschine oder Ausrüstung, die verwendet wird, um das Produkt herzustellen (wie z. b. Computer oder Stromleitungen) 2) Es ist im Lieferumfang enthalten (muss in dem Produkt enthalten sind) und 3) Es ist notwendig, das Produkt.
* (56296 Federal Register, Vol. 77 ,Nr. 177  Mittwoch, September 12  2012 / Regeln und Vorschriften)
"</t>
  </si>
  <si>
    <t>Recyceln oder entsorgen Quellen werden recycelt Edelmetalle, die zurückgefordert werden end-user oder post-Consumer Products oder Schrott verarbeitet Metalle während Herstellung von Produkten. Recyceltes Metall umfasst mehr als veraltet und defekt Schrott diese Materialien enthalten oder raffiniert verarbeitete Metalle, die für das Recycling in die Produktion von Zinn Tantal Wolfram und gold. Mineralien teilweise bearbeitet unbearbeitet oder Nebenprodukte aus anderen Erze sind nicht im Lieferumfang enthalten bei der Definition der recyceltes Metall.</t>
  </si>
  <si>
    <t>Eine Schmelzanlage herstellt oder Raffinierers beizufügen ist ein Unternehmen, das beschafft und verarbeitet mineralische Erze sowie Schlacken und/oder Materialien aus recyceltem oder Schrott Quellen in zerkleinerte Metall oder Metall mit Zwischenprodukten. Die Ausgabe kann rein sein (99,5 % oder mehr) Metalle Pulver Barren bars Körnern Stickoxide oder Salze. Die Begriffe "Schmelzofen" und "Raffinerie" synonym verwendet in verschiedenen Publikationen</t>
  </si>
  <si>
    <t>Eine eindeutige ID-Nummer der CFSI weist zu unternehmen, von denen gemeldet wurde von Mitgliedern der Supply Chain als Hütten oder Raffinerien ob oder nicht sie wurden überprüft, um die Merkmale der Hütten oder Raffinerien im Sinne der GASP(CFSP) Prüfprotokolle.</t>
  </si>
  <si>
    <t>2. Selezionare il perimetro di dichiarazione dell'Azienda. Le opzioni per il perimetro sono: 
A. Perimetro aziendale
B. Prodotto (o lista dei prodotti)
C. Definito dall'utilizzatore/utente campi 
Per il perimetro aziendale, la dichiarazione contiene la totalià dei prodotti dell'azienda o le sostanze prodotte  dalla capogruppo.
Per il perimetro di selezione del prodotto (o lista dei prodotti), verrà visualizzato il link al foglio di lavoro per la lista prodotto. Se viene selezionato questo perimetro, è obbligatorio elencare il codice prodotto dei prodotti coperti dal perimetro di questa dichiarazione nella colonna B del foglio di lavoro della lista dei prodotti.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Per il perimetro "definito dall'utilizzatore", è obbligatorio che l'utente descriva l'ambito a cui la comunicazione realtiva ai metalli di conflitto è applicabile. Il perimetro di questa categoria è definito in un campo testo da parte del fornitore e deve essere facilmente comprensibile per i clienti o destinatari del documento. A titolo di esempio, le aziende possono fornire un link per chiarire meglio le informazioni date.
Questo campo è obbligatorio</t>
  </si>
  <si>
    <t>4. Inserire la fonte per il codice univoco di identificazione dell'Azienda (DUNS number, Partita IVA, etc..)</t>
  </si>
  <si>
    <t>5. Inserire l'indirizzo completo dell'Azienda (via, città, stato, paese, codice di avviamento postale, ..). Questo campo è opzionale</t>
  </si>
  <si>
    <t>6. Indicare il nominativo di un Rappresentante Legale dell'Azienda, responsabile dell'esattezza delle informazioni trasmesse tramite questo questionario. Questo campo è obbligatorio</t>
  </si>
  <si>
    <t>7. Indicarel'indirizzo email di un Rappresentante Legale dell'Azienda. Se l'indirizzo email non è disponibile, scrivere "non dispobile" o "n/a". Il campo bianco può causare un errore nella compilazione. Questo campo è obbligatorio</t>
  </si>
  <si>
    <t>8. Inserire il numero di telefono della persona di contatto. Questo campo è obbligatorio</t>
  </si>
  <si>
    <t>9. Indicare il nome della persona che è responsabile dei contenuti della dichiarazione. Il responsabile della dichiarazione può essere una persona diversa dalla persona di contatto. Non usare la parola "stessa persona" ma fornire il nominativo del responsabile della dichiarazione. Questo campo è obbligatorio.</t>
  </si>
  <si>
    <t>10. Indicare il titolo della persona responsabile della dichiariazione. Questo campo è facoltativo.</t>
  </si>
  <si>
    <t>11. Indicare il numero di telefono della persona responsabile della dichiariazione. Questo campo è obbligatorio.</t>
  </si>
  <si>
    <t>12. Indicare l'indirizzo email della persona responsabile della dichiariazione. Se l'indirizzo email non è disponibile, scrivere "non dispobile" o "n/a". Il campo bianco può causare un errore nella compilazione. Questo campo è obbligatorio</t>
  </si>
  <si>
    <t>13. Si prega di indicare la data di completamento del questionario nel formato GG-MM-YYY. Questo campo è obbligatorio</t>
  </si>
  <si>
    <t>14. Si prega di salvare il questionario con la seguente denominazione: Denominazione dell'Azienda-data.xls (formato data AAAA-MM-GG)</t>
  </si>
  <si>
    <t xml:space="preserve">Istruzioni per rispondere alle sei domande relative al dovere di diligenza (righe da 24 a 65). Si prega di rispondere unicamente in inglese. </t>
  </si>
  <si>
    <t>Queste sette domande definiscono l'impiego, l'origine e l'identificazione dei fornitori per ciascuno dei metalli.
Le risposte alle domande devono essere rappresentative del "perimetro della dichiarazione" selezionato nella sezione Informazioni sull'Azienda.</t>
  </si>
  <si>
    <t>Per ciascuna delle sette domande, si prega di fornire una risposta per ciascuno dei metalli usando il menu a tendina.</t>
  </si>
  <si>
    <t>1. Questa è una dichiarazione realtiva  ai metalli di conflitto e se essi sono  o non sono intenzionalmente utilizzati dalla vostra azienda o dalla vostra catena di fornitura. Questa domanda può avere una risposta per ogni metallo di conflitto. Le risposte valide per questa domanda sono SI o NO. Questa domanda è obbligatoria.</t>
  </si>
  <si>
    <t>Alcune aziende potrebbero richiedere di sostanziare il NO, ciò può essere fatto nel campo Commenti</t>
  </si>
  <si>
    <t>2. Questa è una dichiarazione che i metalli di conflitto sono necessari per la produzione dei prodotti della vostra azienda e sono contenute nel prodotto finito, che l'azienda produce o contratti per la fabbricazione. La risposta a questa domanda è "Sì" o "No". Questa domanda è obbligatoria.
NOTA: Il minerale di conflitto deve essere contenuto nel prodotto finito per essere applicabile.</t>
  </si>
  <si>
    <t>3. Questa è una dichiarazione che qualsiasi parte dei metalli di conflitto contenuta in una prodotto o più prodotti derivino dalla DRC o Paesi limitrofi. La rispsota a questa domanda può essere Si, NO, SCONOSCIUTO.
Questa domanda è obbligatoria per un metallo specifico se la risposta alla domanda 1 o 2 è SI per quel metallo.
NOTA: se la risposta alla domanda 5 non è SI al 100% and la risposta alla domanda 6 non è SI per il metallo di conflitto, la risposta alla domanda 3 non dovrebbe essere NO.</t>
  </si>
  <si>
    <t>4. Questa è una dichiarazione che identifica se i metalli di conflitto contenute nel prodotto/i  necessari per la funzionalità del prodotto/i provengono da fonti riciclati o di scarto. La risposta a questa domanda è SI, NO, o SCONOSCIUTO. Un SI risposta significa che il 100% del metallo conflitto proviene da fonti riciclati o di scarto. Una risposta NO significa che una parte del metallo conflitto non proviene da fonti riciclati o di scarto. Una risposta "Sconosciuto" significa che l'utente non sa se o non sa al 100% se il metallo conflitto proviene da fonti riciclate o di scarto. Questa domanda è obbligatoria per un metallo specifico, se la risposta alla domanda 1 o 2 è SI per quel metallo.</t>
  </si>
  <si>
    <t>5. Questa è una dichiarazione al fine di determinare se una società ha ricevuto la dichiarazione sui metalli di conflitto da tutti i fornitori diretti ragionevolmente ritenuti fornitori di minerali di conflitti contenuti nei prodotti che rientrano nel campo di applicazione della presente dichiarazione. Le risposte a questa domanda sono:
- SI, 100%
- NO ma maggiore del 75%
- NO ma maggiore del 50%
- NO ma maggiore del 25%
- NO ma minore del 25%
- NESSUNO
Questa domanda è obbligaoria per un metallo specifico se si è risposto SI alla domanda 1 o 2 per quel metallo.</t>
  </si>
  <si>
    <t>6. Questa domanda verifica se il fornitore ha ragione di credere che hanno identificato tutte le fonderie che forniscono metalli conflitto nei prodotti elencati nella presente dichiarazione. La risposta a questa domanda è SI o  NO  con un commento in alcuni casi, ad esempio, elenco delle fonderie. Questa domanda è obbligatoria per un metallo specifico, se la risposta alla domanda 1 o 2 è SI per quel metallo.</t>
  </si>
  <si>
    <t>Istruzioni per rispondere alle domande A. - J. (Righe 69- 87).  Le domande A. J. Sono obbligatorie  se la risposte alle domande 1 o 2 è SI per qualsiasi metallo.
Si prega di rispondere unicamente in Inglese.</t>
  </si>
  <si>
    <t xml:space="preserve">D. Si prega di rispondere "SI"  se la vostra azienda richiede ai propri fornitori diretti l'origine dei minerali di conflitto da una fonderia cerificata come "conflict free" da un ente privato indipendente autorizzato ad effettuare audit. Si prega di rispondere "NO" se non viene fatta questa richiesta ai propri fornitori diretti.
</t>
  </si>
  <si>
    <t>1. Metallo (*) - Usare il menu a tendina per selezionare il metallo per il quale state inserendo l'informazione sulle fonderie. Questo campo è obbligatorio</t>
  </si>
  <si>
    <t>2. Nome della fonderia -  Inserire il nome delle fonderie identificate utilizzate dalla vostra azienda e dai vostri fornitori. Utilizzare una linea  diversa per ciascuna combinazione di metallo/fonderia/paese identificato. Questo campo è obbligatorio</t>
  </si>
  <si>
    <t>3. Nome della fonderia (*) -  Inserire il nome della fonderia se avete selezionato " fonderia non presente" nella colonna C. Questo campo verrà popolato automaticamente quando verrà inserito il nome dell fonderia nella colonna C.  Questo campo è obbligatorio.</t>
  </si>
  <si>
    <t xml:space="preserve">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t>
  </si>
  <si>
    <t>5. Identificazione della fonderia -  Questo è un identificatore univoco assegnato a una fonderia o raffinatore secondo un sistema di identificazione stabilito di una fonderia e raffineria. Si prevede che più nomi o alias potrebbero essere utilizzati per descrivere una singola fonderia o raffinatore e quindi più nomi o alias potrebbero essere associati ad un unico  ID.</t>
  </si>
  <si>
    <t>6. Fonte del numero di identificazone della fonderia - Questa è l'origine del numero di identificazione della fonderia inserito nella colonna F. Se un nome di fonderia è stato selezionato nella colonna C utilizzando la casella a discesa, questo campo si auto popola.</t>
  </si>
  <si>
    <t xml:space="preserve">7. Sedi delle Fonderie: strada/via - Inserire la via/ strada della fonderia che esegue il trattamento di trasformazione dei minerali che entrano nella vostra catena di fornitura. </t>
  </si>
  <si>
    <t xml:space="preserve">8. Sedi delle Fonderie: città - inserire la città della fonderia che esegue il trattamento di trasformazione dei minerali che entrano nella vostra catena di fornitura. </t>
  </si>
  <si>
    <t xml:space="preserve">9. Sedi delle Fonderie: Stato - inserire lo Stato della fonderia che esegue il trattamento di trasformazione dei minerali che entrano nella vostra catena di fornitura. </t>
  </si>
  <si>
    <t>10. Persona di riferimento per la Fonderia (Smelter Contact Name) – il modulo Conflict Minerals Report (CMRT) deve essere fatto circolare tra le aziende della catena di fornitura (Supply Chain) dell'azienda richiedente per assicurare (garantire) il rispetto della OECD Due Diligence Guidance for Responsible Supply Chains of Minerals from Conflict-Affected and High-Risk Areas per i minerali provenienti da zone di conflitto e ad alto rischio e il rispetto della U.S. Securities and Exchange Commission Final Rule sui minerali di conflitto.
Qualora il modello venisse fatto circolare in un paese in cui esistono leggi che proteggono le informazioni personali, la condivisione delle informazioni personali inserite nella CMRT potrebbe violare le relative norme (di tutela dell’informazione). In questi casi, si raccomanda alla società richiedente di prendere precauzioni, come l’ottenere il permesso della persona di riferimento per poter condividere le informazioni con altre aziende della filiera di fornitura quando si devono compilare le colonne relative a "Nome riferimento per la Fonderia (Smelter Contact Name)" e "indirizzo e-mail di riferimento per la fonderia (Smelter Contact Email)".
Se avete l'autorizzazione to condividere questa informazione, per favore inserire il nome della persona di riferimento della fonderia con cui lavorate</t>
  </si>
  <si>
    <t>11. Nome del contatto della Fonderia: Inserire l'indirizzo e-mail della persona della fonderia identificata. Esempio: John.Smith@fonderiaXXX.com. Si prega di rivedere le istruzioni relative alla persona di contatto della fonderia prima di completare questo campo.</t>
  </si>
  <si>
    <t>12. Proposta prossimi passi - questa è un'area per commenti che permette all'azienda di specificare i prossimi passi che intende fare per la gestione delle fonderie.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</si>
  <si>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13.  Nome della Miniera(e) - questo campo permette di definire le miniere utilizzate dalla fonderia. Inserire il nome della miniera dal quale è stato estratto il metallo indicato  se conosciuto.  Se il 100% delle matrie prime della fonderia è stato identificato come "riciclato" o "scarto", menzionare se riciclato o scarto nel campo fornito e rispondere SI nella colonna P</t>
  </si>
  <si>
    <t>14. Ubicazione (Paese) Miniera(e) - Questo è un campo di testo libero che permette all'azienda di definire l'ubicazione delle miniere utilizzate dalla fonderia. Nel campo fornito, identificare il paese nel quale la miniera è ubicata. Se lo stato di origine è sconosciuto, inserire SCONOSCIUTO. Se il 100% delle matrie prime della fonderia è stato identificato come "riciclato" o "scarto", menzionare se riciclato o scarto al posto dello Stato di origine. Questo campo è facoltativo.</t>
  </si>
  <si>
    <t>15. Il 100% delle materie prime della fonderia sono originate da fonti riciclate o scarti? - Rispondere SI se la fonderia per i suoi processi di fuzione utilizza solo materiali provenienti da fonti riciclate o scarti. Altrimenti rispondere "No"</t>
  </si>
  <si>
    <t xml:space="preserve">Ein Tantal Smelter (auch bekannt als ein Prozessor) ist definiert als ein Unternehmen, das wandelt Ta-haltigen Erzen Konzentrate Schlacken oder sekundäre Materialien in Tantal Zwischenprodukte oder anderen Tantal mit Produkten für den direkten Verkauf oder zur Weiterverarbeitung in Ta-Produkte wie zum Beispiel Ta Pulver Ta Ta Komponenten Stickoxide Legierungen Kabel gesinterte bars etc. finden Sie in der GASP audit Protokoll für dieses Metall für eine vollständige Beschreibung an: http://www.conflictfreesourcing.org/audit-protocols-procedures/. </t>
  </si>
  <si>
    <t>Primäre [tin] Hütten sind Unternehmen mit einer oder mehreren Einrichtungen Behandlung von Zinn, Eisenerz konzentriert sich um Zinn Metall. Sekundäre [tin] Hütten handelt es sich um Unternehmen mit einer oder mehreren Einrichtungen, die Behandlung sekundärer Materialien, die durch Reduktion in Bezug auf die Produktion von Roh- oder höherer Güte Zinn oder Zinn Produkt wie löten. Ein Schmelzofen gemäß innerhalb dieser Prüfung Protokoll arbeiten können entweder als ein oder beide Arten von Unternehmen. Finden Sie in der GASP audit Protokoll für dieses Metall für eine vollständige Beschreibung: http://www.conflictfreesourcing.org/audit-protocols-procedures/.</t>
  </si>
  <si>
    <t>Ein Unternehmen mit einer oder mehreren Einrichtungen, die konvertiert W-haltigen Erzen (wie Wolframit und Scheelit) W oder W-Lager Schrott (Rohstoffe) in tungsten mit Zwischenprodukten wie Ammonium Para-Tungstate (APT) Ammonium Meta-Tungstate (AMT) ferrotungsten und Tungsten Oxide für direkte Verkäufe oder in W-haltigen Produkten (wie z. b. W Pulver oder W-Siliciumcarbid pulver).  Finden Sie in der GASP(CFSP) audit Protokoll für dieses Metall für eine vollständige Beschreibung: http://www.conflictfreesourcing.org/audit-protocols-procedures/.</t>
  </si>
  <si>
    <t>Erklärung Anwendungsbereich oder Klasse ( * ):</t>
  </si>
  <si>
    <t>Unternehmen eindeutige ID:</t>
  </si>
  <si>
    <t>Unternehmen eindeutige ID Behörde:</t>
  </si>
  <si>
    <t>Kontakt Name ( * ):</t>
  </si>
  <si>
    <t>E-Mail: Kontakt ( * ):</t>
  </si>
  <si>
    <t>Telefon - Kontakt ( * ):</t>
  </si>
  <si>
    <t>Genehmiger ( * ):</t>
  </si>
  <si>
    <t>Titel - Genehmiger:</t>
  </si>
  <si>
    <t>E-mail - Genehmiger:</t>
  </si>
  <si>
    <t>Telefon - Genehmiger:</t>
  </si>
  <si>
    <t>Datum ( *):</t>
  </si>
  <si>
    <t>Beantworten Sie folgende Fragen 1 - 7 basierend auf dem oben angegebenen Erklärungsbereich</t>
  </si>
  <si>
    <t>1) Ist der Konflikt aus Metall absichtlich hinzugefügt ihr Produkt (*)</t>
  </si>
  <si>
    <t>2) Ist der Konflikt aus Metall notwendig, die Produktion von den Produkten Ihres Unternehmens und in das fertige Produkt, das Ihrem Unternehmen herstellt oder Aufträge zur Lizenzfertigung ( * )</t>
  </si>
  <si>
    <t>3) Ist bei einer der Konflikt aus Metall haben ihren Ursprung aus dem abgedeckten Länder ( * )</t>
  </si>
  <si>
    <t>4) Entspricht 100 Prozent des Konflikts aus Metall (erforderlich, um die Funktionalität und Produktion Ihrer Produkte) stammen aus recycelten oder Schrott Quellen ( * )</t>
  </si>
  <si>
    <t>5) Sie haben Konflikte Metalle Daten oder Informationen für jedes Metall von allen relevanten Anbietern von 3TG ( * )</t>
  </si>
  <si>
    <t>6) Für jeden Konflikt aus Metall haben sie alle von den Hütten ihr Unternehmen und ihre Zulieferer verwenden sie zur Lieferung der Produkte enthalten in der Erklärung genannten Anwendungsbereich über ( * )</t>
  </si>
  <si>
    <t>7) Hat alle geltenden Schmelzhutten erhaltenen Informationen von Ihrem Unternehmen berichtet wurde in dieser Erklärung ( * )</t>
  </si>
  <si>
    <t>A. haben sie eine Politik, die Adressen Konflikt Minerale sourcing</t>
  </si>
  <si>
    <t>B. Ist Ihr Konflikt Minerale Einkaufspolitik öffentlich auf ihrer Website zur Verfügung (Hinweis: Wenn "Ja" wird der Nutzer geben Sie die URL in das Feld "Kommentar.)</t>
  </si>
  <si>
    <t>D. benötigen Sie Ihre direkten Lieferanten, Quelle von Metallhütten bestätigt durch eine unabhängige private Wirtschaftsprüfungsgesellschaft</t>
  </si>
  <si>
    <t>F. erheben sie Widerspruch Mineralien due diligence Informationen von Ihrem Lieferanten, die sich in Übereinstimmung mit der IPC-1755 Konflikt Minerale Data Exchange Standard</t>
  </si>
  <si>
    <t>H. prüfen sie due diligence erhaltenen Informationen von ihren Lieferanten gegen Ihr Unternehmen die Erwartungen</t>
  </si>
  <si>
    <t>I. Ist in Ihrem review Prozess sind Korrekturmaßnahmen management</t>
  </si>
  <si>
    <t>Ja</t>
  </si>
  <si>
    <t>Nein</t>
  </si>
  <si>
    <t>Nicht bekannt</t>
  </si>
  <si>
    <t>Ja, 100%</t>
  </si>
  <si>
    <t>Nein, aber mehr als 75 %</t>
  </si>
  <si>
    <t>Nein, aber mehr als 50 %</t>
  </si>
  <si>
    <t>Nein, aber mehr als 25 %</t>
  </si>
  <si>
    <t>Nein, aber weniger als 25 %</t>
  </si>
  <si>
    <t>Keine</t>
  </si>
  <si>
    <t>Schmelzhütten-Ansprechpartner: E-mail</t>
  </si>
  <si>
    <t>Vorgeschlagenen nächsten Schritte</t>
  </si>
  <si>
    <t>Name von Mir(s) oder bei einer Verwertung oder Schrott gekauft geben Sie "Recycled" oder "Schrott"</t>
  </si>
  <si>
    <t>Standort (Land) von Mir(s) oder bei einer Verwertung oder Schrott gekauft geben Sie "Recycled" oder "Schrott"</t>
  </si>
  <si>
    <t>Funktioniert 100% der Rohhütte Werk Ost die Ausgangsstoffe stammen aus recycelten oder Schrott Quellen</t>
  </si>
  <si>
    <t>Quelle der Schmelzhutte Ost Id-Nummer</t>
  </si>
  <si>
    <t>Abschluss nur erforderlich, wenn die Ebene "Produkt (oder eine Liste von Produkten)" auf der "Erklärung" Arbeitsblatt</t>
  </si>
  <si>
    <t>CFSI website: (www.conflictfreesourcing.org)
Schulung und Beratung, Vorlage, Konfliktfreie Anwendungsverteilung Smeltzhutten Programm -konform Smeltzhutten liste</t>
  </si>
  <si>
    <t>Wählen Sie Ihre Erklärung. Die Optionen für den Geltungsbereich sind:
A. Company-wide
B. Ware (oder eine Liste von Produkten)
C. Benutzerdefinierte</t>
  </si>
  <si>
    <t>Zu Beginn:
Schritt 1. Wählen Sie aus Metall in Spalte B_x000D_
Schritt 2. Wählen Sie aus der dropdown-liste in der Spalte C_x000D_
Schritt 3. Wenn dropdown Auswahl ist "Smelter Nicht aufgeführt' komplette Spalten D und E_x000D_
Schritt 4. Geben Sie alle verfügbaren Informationen Smelter in den Spalten H bis P_x000D_
Pflichtfelder sind mit einem Sternchen ( * ) .</t>
  </si>
  <si>
    <t>备注： 以下冶炼厂名称目录不代表它们就是CFSP所认可的无冲突矿产冶炼厂. 请参阅CFSI网站上的最新版本CFSP所认可的无冲突矿产冶炼厂列表和CFSI标准冶炼厂列表:http://www.conflictfreesourcing.org</t>
  </si>
  <si>
    <t>Geben Sie eine gültige e-mail Adresse Ansprechpartner hier</t>
  </si>
  <si>
    <t>Geben Sie eine gültige e- mail-adresse für die Genehmigung zur Person hier</t>
  </si>
  <si>
    <t>Aus der dropdown-liste wählen Sie eine Antwort für "Ja" oder "Nein"</t>
  </si>
  <si>
    <t>Aus der dropdown-liste wählen Sie eine Antwort für "Ja", "Nein" oder "Unbekannt"</t>
  </si>
  <si>
    <t>Aus der dropdown-liste wählen Sie eine Reaktion von "Ja 100 %" "Nein, aber mehr als 75 %" "Nein, aber mehr als 50 %" "Nein, aber mehr als 25 %" " Nein, aber mehr als 25 %" oder "Nein, aber weniger als 25 %" oder "None"</t>
  </si>
  <si>
    <t>Accurate Refining Group</t>
  </si>
  <si>
    <t>Amagasaki Factory</t>
  </si>
  <si>
    <t>AngloGold Ashanti Córrego do Sítio Minerção</t>
  </si>
  <si>
    <t>China Henan Zhongyuan Gold Smelter</t>
  </si>
  <si>
    <t>China's Shandong Gold Mining Co., Ltd</t>
  </si>
  <si>
    <t>Dowa Metals &amp; Mining.</t>
  </si>
  <si>
    <t>Fujian Zijin mining stock company gold smelter</t>
  </si>
  <si>
    <t>Gold Mining in Shandong (Laizhou) Limited Company</t>
  </si>
  <si>
    <t>Gold Refinery of Guangdong Gaoyao Hetai Gold Mine</t>
  </si>
  <si>
    <t>Henan Zhongyuan Gold Smelter of Zhongjin Gold Corporation Limited</t>
  </si>
  <si>
    <t>Johnson Matthey (Salt Lake City)</t>
  </si>
  <si>
    <t>La Caridad</t>
  </si>
  <si>
    <t>LAIZHOU SHANDONG</t>
  </si>
  <si>
    <t>Luoyang Zijin Yinhui Gold Smelting</t>
  </si>
  <si>
    <t>MEM(Sumitomo Group)</t>
  </si>
  <si>
    <t>Metalor Group Refining Division</t>
  </si>
  <si>
    <t>Niihama Nickel Refinery</t>
  </si>
  <si>
    <t>NiihamaToyo Smelter&amp;Refinery</t>
  </si>
  <si>
    <t>NMC</t>
  </si>
  <si>
    <t>OJSC Krastvetmett</t>
  </si>
  <si>
    <t>Perth Mint</t>
  </si>
  <si>
    <t>Refinery LS-Nikko Copper Inc.</t>
  </si>
  <si>
    <t>Refinery Of Shangdong Gold Mining Co.LTD.</t>
  </si>
  <si>
    <t>Shandong gold deposit in Zhaoyuan</t>
  </si>
  <si>
    <t>Shandong Zhaojiing Gold &amp; Silver Smelter</t>
  </si>
  <si>
    <t>Shandong Zhaojin Group Co., Ltd.</t>
  </si>
  <si>
    <t>Shandong Zhaojin Kanfort</t>
  </si>
  <si>
    <t>Shandong Zhaoyuan Gold Argentine refining company</t>
  </si>
  <si>
    <t>Shandong Zhongkuang Group Co., Ltd..</t>
  </si>
  <si>
    <t>Shonan Plant Tanaka Kikinzoku</t>
  </si>
  <si>
    <t>Singapore Tanaka</t>
  </si>
  <si>
    <t>Solar</t>
  </si>
  <si>
    <t>SOLAR CHEMICALAPPLIED MATERIALS TECHNOLOGY (KUN SHAN)</t>
  </si>
  <si>
    <t>Solartech</t>
  </si>
  <si>
    <t>Sumitomo Kinzoku  Kozan K.K.</t>
  </si>
  <si>
    <t>Sumitomo, Canada</t>
  </si>
  <si>
    <t>Tanaka Denshi Kogyo K.K</t>
  </si>
  <si>
    <t>Tanaka Electronics(Hong Kong)Pte.Ltd</t>
  </si>
  <si>
    <t>TANAKA Electronics(Malasia) SDN. BHD.</t>
  </si>
  <si>
    <t>Tanaka Electronics（Singapore）Pte.Ltd</t>
  </si>
  <si>
    <t>Toyo Smelter &amp; Refinery (Ehime)</t>
  </si>
  <si>
    <t>Toyo Smelter &amp; Refinery of Sumitomo Metal Mining Co.Ltd</t>
  </si>
  <si>
    <t>Umicore Feingold</t>
  </si>
  <si>
    <t>United Refining Company</t>
  </si>
  <si>
    <t>Williams Advanced Materials</t>
  </si>
  <si>
    <t>Yokohama Precious Metal Co.,Ltd.</t>
  </si>
  <si>
    <t>Zhao Jin Gold Argentine Refining Co Ltd</t>
  </si>
  <si>
    <t>Zhao Jin LiFu</t>
  </si>
  <si>
    <t>Zhao Jin Mining Industry Co Ltd</t>
  </si>
  <si>
    <t>Zhao Yuan Gold Mine</t>
  </si>
  <si>
    <t>Zhao Yuan Jin Kuang</t>
  </si>
  <si>
    <t>Zhaojin Gold &amp; Silver Refinery Co.,Ltd</t>
  </si>
  <si>
    <t>Zhaojin Lai Fuk （烟台招金励福贵金属股份有限公司）</t>
  </si>
  <si>
    <t>Zi Jin Yinhui gold smelters in Luoyang</t>
  </si>
  <si>
    <t>Zijin Kuang Ye Refinery</t>
  </si>
  <si>
    <t>HeTai Gold Mineral GuangDong Ltd. Co.</t>
  </si>
  <si>
    <t>Dosung metal</t>
  </si>
  <si>
    <t>Shandong laizhou city, the three mountain island street agency</t>
  </si>
  <si>
    <t>Zhaojin Group and Gold Mineral China Co.,Ltd of Shandong Zhaoyuan</t>
  </si>
  <si>
    <t>Zijin Mining Industry Corporation (Shanghang) gold smelting plant</t>
  </si>
  <si>
    <t>Cabot Super metals</t>
  </si>
  <si>
    <t>Douluoshan Sapphire Rare Metal Co Ltd</t>
  </si>
  <si>
    <t>GAM</t>
  </si>
  <si>
    <t>ORIENT TANTALUM INDUSTRY CO.,LTD</t>
  </si>
  <si>
    <t>RFH (Yanling Jincheng Tantalum &amp; Niobium Co., Ltd)</t>
  </si>
  <si>
    <t>RFH Tantalum Smeltry Co., Ltd</t>
  </si>
  <si>
    <t>Takei Chemicals</t>
  </si>
  <si>
    <t xml:space="preserve">Zhaoqing Duoluoshan Non-ferrous Metals Co.,Ltd </t>
  </si>
  <si>
    <t>ULBA Metallurgical Plant JSC</t>
  </si>
  <si>
    <t>Amalgamated Metal Corp PLC</t>
  </si>
  <si>
    <t>Bangka Tin,Mentok,PT Timah (Persero) TBK</t>
  </si>
  <si>
    <t>Brand IMLI</t>
  </si>
  <si>
    <t>China Lai Bin tin smelting co.,ltd</t>
  </si>
  <si>
    <t>China Tin</t>
  </si>
  <si>
    <t>China tin group in Guangxi</t>
  </si>
  <si>
    <t>China Yunnan Tin Co Ltd.</t>
  </si>
  <si>
    <t>Complejo Metalurgico Vinto S.A.</t>
  </si>
  <si>
    <t>Da Tong Co., Ltd</t>
  </si>
  <si>
    <t>EMPERESA METALURGICA VINTO</t>
  </si>
  <si>
    <t>ENAF</t>
  </si>
  <si>
    <t>Geiju City Datun Chengfeng Smelter</t>
  </si>
  <si>
    <t>GuangXi China Tin</t>
  </si>
  <si>
    <t>Huichang Shun Tin Kam Industries, Ltd.</t>
  </si>
  <si>
    <t>Indonesia State Tin Corporation, MentokSmelter</t>
  </si>
  <si>
    <t>Indonesian Tin Ingot</t>
  </si>
  <si>
    <t>Ketabang</t>
  </si>
  <si>
    <t>Kundur LL Indonesia</t>
  </si>
  <si>
    <t>Mentok Smelter (PT Timah)</t>
  </si>
  <si>
    <t>Minmetals Ganzhou Tin</t>
  </si>
  <si>
    <t>NENTOK</t>
  </si>
  <si>
    <t>OMSA - Operaciones Metalúrgicas S. A.</t>
  </si>
  <si>
    <t xml:space="preserve">PT  Bangka Putra Karya </t>
  </si>
  <si>
    <t>PT Indora Ermulti</t>
  </si>
  <si>
    <t>PT Indora Ermulti Logam Industri</t>
  </si>
  <si>
    <t>PT Refined Bangka TIN (RBT)</t>
  </si>
  <si>
    <t>PT Stanindo Inti Perkasa (CV DS Jaya Abadi)</t>
  </si>
  <si>
    <t>PT TAMBANG TIMAH (BANKA)</t>
  </si>
  <si>
    <t>PT TAMBANG TIMAH (KUNDUR)</t>
  </si>
  <si>
    <t>PT TAMBANG TIMAH (MENTOK)</t>
  </si>
  <si>
    <t>PT Tambang Timah Tbk (Persero)</t>
  </si>
  <si>
    <t>Tambang Timah</t>
  </si>
  <si>
    <t>Thai Solder Industry Corp., Ltd.</t>
  </si>
  <si>
    <t>Thailand Smelting &amp; Refining Co., Ltd</t>
  </si>
  <si>
    <t>Timah Indonesian State Tin Corporation</t>
  </si>
  <si>
    <t>Tin Co. Ltd, Minmetals Ganzhou</t>
  </si>
  <si>
    <t>Tin Products Manufacturing Co.LTD. of YTCL</t>
  </si>
  <si>
    <t>Unit Metalurgi PT Timah (Persero ) Tbk</t>
  </si>
  <si>
    <t>Unit Timah Kundur PT Tambang</t>
  </si>
  <si>
    <t>Xi Hai Liuzhou China Tin Group Cot Ltd</t>
  </si>
  <si>
    <t>Yunnan Gejiu Zili Metallurgy Co.,Ltd.</t>
  </si>
  <si>
    <t>Yunnan Tin Group (Holding) Co., Ltd</t>
  </si>
  <si>
    <t>Yuntinic Chemical GmbH</t>
  </si>
  <si>
    <t>Yuntinic Resources</t>
  </si>
  <si>
    <t>Metallic Materials Branch L of Guangxi China Tin Group CO.,LTD</t>
  </si>
  <si>
    <t>Allied Material Corporation</t>
  </si>
  <si>
    <t>Chaozhou Xiangli Tungsten Industry Co Ltd</t>
  </si>
  <si>
    <t>China National Nonferrous Industry Corp.</t>
  </si>
  <si>
    <t>Diamond Road Zhuzhou Hunan China</t>
  </si>
  <si>
    <t>Ganzhou Huaxin Tungsten Products</t>
  </si>
  <si>
    <t>Huzhou Cemented Carbide Works Imp. &amp; Exp. Co</t>
  </si>
  <si>
    <t>Jiangxi Rare Earth &amp; Rare Metals Tungsten Group</t>
  </si>
  <si>
    <t>Jiangzi Tungsten Co LTD</t>
  </si>
  <si>
    <t xml:space="preserve">Starck </t>
  </si>
  <si>
    <t>Xiamen Carbide Ltd.</t>
  </si>
  <si>
    <t>Xiamen Tungsten /Buffalo Tungsten</t>
  </si>
  <si>
    <t>XTC,XTC Haicang,XTC H.C.</t>
  </si>
  <si>
    <t>Wolfram JSC, Russia</t>
  </si>
  <si>
    <t>Das Konfliktfreie Anwendungsverteilung Smelter Programm (GASP)(CFSP) ist ein Programm, das die EICC und GeSI zur Verbesserung unternehmen Fähigkeit zur Prüfung der verantwortlichen Beschaffung von Metallen. Weitere Einzelheiten über die GASP finden Sie hier: http://www.conflictfreesourcing.org/conflict-free-smelter-program/.</t>
  </si>
  <si>
    <t>Konflikt metals sind die Metalle aus Konflikt Mineralien.</t>
  </si>
  <si>
    <t>Bitte beachten Sie die folgende Liste der Rohhütte Werk Ost Namen ist nicht die GASP-Konform Hütten oder alle Hütten weltweit. Siehe die CFSI verfügbar Website für die aktuelle Version der GASP-Konform Smelter Liste und CFSI verfügbar Standard Smelter Liste:   http://www.conflictfreesourcing.org</t>
  </si>
  <si>
    <t>Alte Schmelze-ID</t>
  </si>
  <si>
    <t>Neue Smelter-ID</t>
  </si>
  <si>
    <t>F&amp;X Electro-Materials Ltd.</t>
  </si>
  <si>
    <t>H.C. Starck Group</t>
  </si>
  <si>
    <t>Jiujiang Tanbre Co., Ltd.</t>
  </si>
  <si>
    <t>LSM Brasil S.A.</t>
  </si>
  <si>
    <t>Metallurgical Products India (Pvt.) Ltd.</t>
  </si>
  <si>
    <t>MPIL</t>
  </si>
  <si>
    <t>Molycorp Silmet A.S.</t>
  </si>
  <si>
    <t>Yichun Jin Yang Rare Metal Co., Ltd</t>
  </si>
  <si>
    <t>Alpha</t>
  </si>
  <si>
    <t>Gejiu Non-Ferrous Metal Processing Co. Ltd.</t>
  </si>
  <si>
    <t>White Solder Metalurgia e Mineração Ltda.</t>
  </si>
  <si>
    <t>Yunnan Tin Company, Ltd.</t>
  </si>
  <si>
    <t>Allgemeine Gold-und Silberscheideanstalt A.G.</t>
  </si>
  <si>
    <t>Chimet S.p.A.</t>
  </si>
  <si>
    <t>Heraeus Ltd. Hong Kong</t>
  </si>
  <si>
    <t>Johnson Matthey Ltd</t>
  </si>
  <si>
    <t>JX Nippon Mining &amp; Metals Co., Ltd.</t>
  </si>
  <si>
    <t>Kojima Chemicals Co., Ltd</t>
  </si>
  <si>
    <t>LS-NIKKO Copper Inc.</t>
  </si>
  <si>
    <t>Matsuda Sangyo Co., Ltd.</t>
  </si>
  <si>
    <t>Metalor Technologies (Singapore) Pte. Ltd.</t>
  </si>
  <si>
    <t>Ohio Precious Metals, LLC</t>
  </si>
  <si>
    <t>SEMPSA Joyería Platería SA</t>
  </si>
  <si>
    <t>Sumitomo Metal Mining Co., Ltd.</t>
  </si>
  <si>
    <t>Tokuriki Honten Co., Ltd</t>
  </si>
  <si>
    <t>CID002307</t>
  </si>
  <si>
    <t>I metalli di conflitto sono i metalli derivati dai minerali di conflitto</t>
  </si>
  <si>
    <t xml:space="preserve">ID Unico Aziendale rilasciato dall’autorità </t>
  </si>
  <si>
    <t>Nota: la seguente lista di nominativi delle fonderie non rappresenta le fonderie conformi al CFSP o tutte le fonderie di tutto il mondo. Prego fare riferimento al sito CFSI per la versione più aggiornata delle fonderie conformi al CFSP e la lista CFSI delle fonderie http://www.conflictfreesourcing.org</t>
  </si>
  <si>
    <t>Vecchio ID della fonderia</t>
  </si>
  <si>
    <t>Nuovo ID della fonderia</t>
  </si>
  <si>
    <t>April 9th 2014</t>
  </si>
  <si>
    <t>11. Hunan Chenzhou Mining Industry Group
12. Kennecott Utah Copper LLC
13. Lingbao Jinyuan Tonghui Refinery Co. Ltd.
14. Luoyang Zijin Yinhui Metal Smelt Co Ltd
15. Metalor Technologies (Singapore) Pte. Ltd.
16. Ohura Precious Metal Industry Co., Ltd
17. Penglai Penggang Gold Industry Co Ltd
18. So Accurate Group, Inc.
19. Tongling nonferrous Metals Group Co.,Ltd 
20. Umicore Precious Metals Thailand</t>
  </si>
  <si>
    <t xml:space="preserve">21. YAMAMOTO PRECIOUS METAL CO., LTD.
22. Yunnan Copper Industry Co Ltd
</t>
  </si>
  <si>
    <t>Added the following tantalum smelters: 
1. Changsha South Tantalum Niobium Co Ltd
2. Guangdong Zhiyuan New Material Co., Ltd.
3. Hengyang King Xing Lifeng New Materials Co., LTD
4. Metallurgical Products India (Pvt.) Ltd.
5. Mineração Taboca S.A.
6. Shanghai Jiangxi Metals Co. Ltd
7. Yichun Jin Yang Rare Metal Co., Ltd</t>
  </si>
  <si>
    <t>Added the following tin smelters: 
1. China Rare Metal Materials Company
2. Estanho de Rondônia S.A.
3. Magnu's Minerais Metais e Ligas LTDA
4. O.M. Manufacturing (Thailand) Co., Ltd.
5. Rui Da Hung
6. Soft Metais Ltda.</t>
  </si>
  <si>
    <t>Added the following tungsten refiners: 
1. Ganzhou Jiangwu Ferrotungsten Co., Ltd.
2. Jiangxi Gan Bei Tungsten Co., Ltd.
3. Jiangxi Richsea New Materials Co., Ltd.
4. Jiangxi Tonggu Non-ferrous Metallurgical &amp; Chemical Co., Ltd.
5. Jiangxi Xinsheng Tungsten Industry Co., Ltd.
6. Jiangxi Yaosheng Tungsten Co., Ltd.
7. Malipo Haiyu Tungsten Co., Ltd.
8. Xiamen Tungsten (H.C.) Co., Ltd.</t>
  </si>
  <si>
    <t>Added the following gold refiners:  
1. Bauer Walser AG
2. C. Hafner GmbH + Co. KG
3. China National Gold Group Corporation
4. Colt Refining
5. Daye Non-Ferrous Metals Mining Ltd.
6. Doduco
7. Eco-System Recycling Co., Ltd.
8. Gansu Seemine Material Hi-Tech Co Ltd
9. Guangdong Jinding Gold Limited
10. Hangzhou Fuchunjiang Smelting Co., Ltd.</t>
  </si>
  <si>
    <t>4CHN025</t>
  </si>
  <si>
    <t>Removed the following as tin smelters:
1. CV Duta Putra Bangka
2. CV Gita Pesona
3. CV JusTindo
4. CV Makmur Jaya
5. CV Nurjanah
6. Gold Bell Group
7. PT Alam Lestari Kencana
8. PT Babel Surya Alam Lestari
9. PT Bangka Kudai Tin
10. PT Bangka Timah Utama Sejahtera</t>
  </si>
  <si>
    <t>Removed the following as gold refiners:
1. Central Bank of the DPR of Korea
2.Codelco
3. Suzhou Xingrui Noble
Removed "Gannon &amp; Scott" as a tantalum smelter</t>
  </si>
  <si>
    <t>11. PT BilliTin Makmur Lestari
12. PT Fang Di MulTindo
13. PT HP Metals Indonesia
14. PT Koba Tin
15. PT Panca Mega
16. PT Seirama Tin investment
17. PT Sumber Jaya Indah
18. PT Timah Nusantara
19. PT Tommy Utama
20. PT Yinchendo Mining Industry</t>
  </si>
  <si>
    <t>Removed the following as tungsten refiners:
1. China Minmetals Nonferrous Metals Co Ltd
2. Ganzhou Grand Sea W &amp; Mo Group Co Ltd</t>
  </si>
  <si>
    <t>Changed numerous Standard Smelter Names, including:
1. "Pan Pacific Copper Co. LTD" to "JX Nippon Mining &amp; Metals Co., Ltd"
2. "Xstrata Canada Corporation" to "CCR Refinery – Glencore Canada Corporation"
3. "PT Refined Banka Tin" to "PT Refined Bangka Tin"
4. "ATI Tungsten Materials" to "Kennametal Huntsville"
5. "Jiangxi Rare Earth &amp; Rare Metals Tungsten Group Corp" to "Ganzhou Non-ferrous Metals Smelting Co., Ltd."
6. "Kennametal Inc." to "Kennametal Fallon"
7. "Chaozhou Xianglu Tungsten Industry Co Ltd" to "Guangdong Xianglu Tungsten Industry Co., Ltd."
Changed numerous "Alias" names of smelters and refiners.</t>
  </si>
  <si>
    <t>Akimasa Yamakawa, JEITA, and John Plyler, BlackBerry, under the direction of the CFSI Due Diligence Workgroup</t>
  </si>
  <si>
    <t>Per iniziare:
1. Selezionare il metallo nella colonna B
2. Selezionare dal menù a tendina nella colonna C
3. Se dal menù a tendina la selezione è "fonderia non inclusa" completare le colonne D &amp; E
4. Inserire tutte le informazioni disponibili sulla fonderie nella colonne dalla H alla P
I campi obbligatori sono indicati con asterisco (*)</t>
  </si>
  <si>
    <t>Identificazione della fonderia</t>
  </si>
  <si>
    <t>Origine del codice identificativo della fonderia</t>
  </si>
  <si>
    <t>Campo da compilare solo se  è stato selezionato il livello  "Prodotto (o lista di prodotti)" nel foglio "Dichiarazione"</t>
  </si>
  <si>
    <t>Codice del costruttore del prodotto (*)</t>
  </si>
  <si>
    <t>Denominazione del costruttore del prodotto</t>
  </si>
  <si>
    <t>Estratti dal sito internet:
(www.conflictfreesourcing.org)
Formazione, modelli, Domande  Frequenti (FAQs), lista dei Conflict-Free Smelters (CFS -  fonderie che certificano l'origine e la tracciabilità dei metalli provenienti da zone di conflitto o ad alto rischio)</t>
  </si>
  <si>
    <t xml:space="preserve">Selezionare il perimetro di dichiarazione dell'Azienda. Le opzioni per il perimetro sono: 
A. Perimetro aziendale
B. Prodotto (o lista dei prodotti)
C. Definito dall'utilizzatore/utente campi </t>
  </si>
  <si>
    <t>7. Questa domanda verifica se il fornitore ha ragione di credere che sono state identificate tutte le fonderie che forniscono metalli di conflitto nei prodotti inseriti nella presente dichiarazione. La risposta a questa domanda è SI o NO con un commento in alcuni casi, ad esempio, elenco delle fonderie. Questa domanda è obbligatoria per un metallo specifico, se la risposta alla domanda 1 o 2 è SI per quel metallo.
Questa domanda è obbligatoria per un metallo specifico, se la risposta alla domanda 1 o 2 è SI per quel metallo.</t>
  </si>
  <si>
    <t>3) Alcuni dei metalli di conflitto originano da pesi coinvolti (covered countries)? (*)</t>
  </si>
  <si>
    <t>4) Il 100% dei metalli di conflitto  (necessari per la funzionalità o per la produzione dei prodotti della Vostra società) derivano da materiale di recupero o da scarti di fornitura? (*)</t>
  </si>
  <si>
    <t>10. Nome do Contacto na Fundição - O Modelo de relatório de Minerais de conflito (CMRT) irá circular entre companhias na requisitante cadeia de fornecimento da empresa de forma a assegurar o cumprimento com o Guia da OCDE para diligências devidas para Cadeias responsáveis de Minerais de áreas de Alto Risco afetadas por conflitos e com as regras finais sobre minerais de conflito da comissão "U.S. Securities and Exchange Comission"
Se o modelo circula num país onde existem leis que protegem informação pessoal, a partilha de informação  de contactos pessoais no CMRT poderá violar essas regulações. Assim, é recomendado que a companhia que requisita a informação tome precauções tais como a obtenção de permissão da pessoa de contato para a partilha da informação com outras empresas na cadeia de fornecimento aquando do preenchimento das colunas de "Nome de contacto na Fundição" e "E-mail de contacto na Fundição".
Se tiver permissão para a partilha desta informação, por favor preencha o nome da pessoa de contacto da unidade de fundição com quem trabalhou.</t>
  </si>
  <si>
    <t>11. E mail de Contacto na Fundição - Preencher o endereço de email da pessoa de contacto na unidade de fundição que foi identificada com o nome de contacto na fundição. Exemplo: John.Smith@SmelterXXX.com. Por favor reveja as instruções para o nome de contacto na fundição antes de completar este campo.</t>
  </si>
  <si>
    <t>12. Proposta de próximos passos - Esta é uma área de comentários, que permite à empresa especificar quais os próximos passos na gestão das fundições. Estas serão as ações que pode tomar com a unidade de fundição se a unidade não estiver listada  na lista de fundições que cumprem com o programa de fundição livre de conflito (CFSP). Exemplo:  Solicitar que a unidade de fundição seja avaliada através do Programa CFSP, removê-la da lista de fornecedores preferenciais, etc.</t>
  </si>
  <si>
    <t>13. Nome da(s) Mina(s)  - Este campo permite à empresa definir as minas em utilização pelas fundições. Por favor fornecer o nome das minas se conhecido. Se 100% da stock de alimentação das fundições tiver origem em material reciclado ou fontes de desperdício, colocar "Reciclado" ou "Desperdício" em vez do nome da mina e responder "Sim" na coluna P.</t>
  </si>
  <si>
    <t>14. Localização(País) da(s) Mina(s)- Este é um texto livre que permite à empresa definir a localização das minas usadas pela fundição. Por favor insira o país de origem da(s) mina(s). Se o país for desconhecido, inserir "Desconhecido". Se 100% das matérias-primas das fundições, tiverem origem em material reciclado ou desperdício, em vez de país, colocar "Material reciclado" ou "Desperdício". Este campo é opcional.</t>
  </si>
  <si>
    <t>15. 100% das matérias primas das fundições tem origem em material reciclado ou desperdício? Por favor responder "Sim" se a fundição obtiver apenas materiais de fontes de reciclagem ou desperdício para o seu processo de fundição. Caso contrário, responda "Não.</t>
  </si>
  <si>
    <t>16. Comentários - texto livre para inserir quaisquer comentários relativos à fundição. Exemplo: A fundição está a ser adquirida pela Empresa YYY.</t>
  </si>
  <si>
    <t>A Aba "Verificação" é utilizada para verificar se toda a informação requerida no modelo está preenchida. A atualização é feita é tempo real e pode ser revista em qualquer altura ao longo do preenchimento do modelo. É utilizado para verificar o seu completo preenchimento.
Para usar esta folha de cálculo, verificar se todos os campos foram preenchidos (Os campos completos estarão destacados a verde). Caso contrário, procure os campos a vermelho e reveja as "Notas" na coluna C para ações requeridas. Podes  usar o URL na coluna D para aceder diretamente ao campo para preenchimento.</t>
  </si>
  <si>
    <t>A lista ("A Lista") de fundições cumpridoras do Programa de fundições Livres de Conflito( "O Programa"), assim como os modelos e ferramentas do programa, incluindo, sem limitações, Modelos de relatórios de Minerais de Conflito (Coletivamente - "Ferramentas"), e incluindo também, sem limitações, toda a informação neles fornecidos, são fornecidos apenas para fins informativos  e que são atuais à data apresentada. Qualquer imprecisão ou omissão na lista ou em qualquer ferramenta, não é da responsabilidade da Coligação pela cidadania da indústria eletrónica, incorporada, uma corporação não cotada de Delaware ("EICC"), ou da iniciativa Global de E-Sustentabilidade, uma associação Internacional Belga sem fins lucrativos ("GeSI).
A determinação de como se deve usar ou se se deve usar parte ou totalidade da lista ou de qualquer outra ferramenta está apenas e absolutamente ao critério do utilizador. Antes de utilizar a lista ou  qualquer uma das ferramentas, deverá revê-la com o seu departamento de assessoria jurídica. Nenhuma parte da lista ou qualquer ferramenta constitui aconselhamento jurídico. A utilização da lista ou de qualquer outra ferramenta é voluntária.</t>
  </si>
  <si>
    <t xml:space="preserve">Nem a EICC, nem a GeSi fazem quaisquer representações ou garantias no que diz respeito à Lista ou qualquer uma das ferramentas. A Lista e as ferramentas são disponibilizadas "Como São" com base na "Disponibilidade". A EICC e o GeSi isentam-se assim de garantias de qualquer natureza, expressa, implícita ou não, ou de qualquer questão levantada pelo comércio ou alfândega, incluindo sem limitações quaisquer garantias implícitas de comercialização, não-infração, qualidade, título, adequação a uma finalidade específica, integridade ou precisão. </t>
  </si>
  <si>
    <t>De acordo com a lei em vigor, o EICC e o GeSI não se responsabilizam por quaisquer perdas, despesas ou prejuízos de qualquer natureza, incluindo, sem limitações, danos especiais, acidentais, punitivos, diretos , indiretos ou consequenciais ou perda de lucros ou rendimentos, resultantes ou decorrentes do da utilização da Lista ou de qualquer ferramenta, seja ela decorrente ou não de ato ilícito, contrato, estatuto ou mesmo que seja demonstrado que houve aviso da possibilidade de tais danos.</t>
  </si>
  <si>
    <t xml:space="preserve">No que diz respeito ao acesso e utilização da lista e/ou qualquer ferramenta, o USUÁRIO concorda por este meio e libera e isenta para sempre o EICC e o GeSI, assim como os seus  respetivos administradores, diretores, agentes, funcionários, voluntários, representantes, empreiteiros, sucessores e cessionários de todas e quaisquer revindicações, ações, perdas, danos, processos, julgamentos, tributos e execuções, que o usuário já tenha tido, têm, ou possa vir a ter ou afirma ter contra o EICC e/ou o GeSI, bem como os seus respetivos administradores, diretores, agentes, funcionários, voluntários, representantes, empreiteiros, sucessores e cessionários de quaisquer revindicações, ações, perdas, processos, danos, julgamentos, tributos e execuções resultantes ou decorrentes dos uso do usuário da lista ou qualquer ferramenta. </t>
  </si>
  <si>
    <t>Se qualquer parte da disposição deste termos e Condições deva ser considerado inválida ou inexequível sob a lei em vigor, somente a dita parte deverá ser considerada ineficaz na medida da sua invalidade ou inexequibilidade, sem de forma alguma afetar as partes restantes disposição ou restantes disposições destes termos e Condições.</t>
  </si>
  <si>
    <t>Ao aceder e utilizar a lista ou qualquer ferramenta, e após análise das mesmas, o Utilizador concorda com o acima exposto.</t>
  </si>
  <si>
    <t>Item</t>
  </si>
  <si>
    <t>Pessoa que autoriza</t>
  </si>
  <si>
    <t>Lista de fundições cumpridoras do CFSP</t>
  </si>
  <si>
    <t>Programa  de fundições livres de conflito (CFSP)</t>
  </si>
  <si>
    <t>Iniciativa de fornecimento livre de Conflito</t>
  </si>
  <si>
    <t>Metal de conflito</t>
  </si>
  <si>
    <t>Mineral de conflito</t>
  </si>
  <si>
    <t>País(es) Abrangido(s)</t>
  </si>
  <si>
    <t>âmbito ou classe da declaração</t>
  </si>
  <si>
    <t>GeSi</t>
  </si>
  <si>
    <t>Refinaria (fundição) de Ouro (Au)</t>
  </si>
  <si>
    <t>Empresa de Auditoria do sector privado</t>
  </si>
  <si>
    <t>Adicionado intencionalmente</t>
  </si>
  <si>
    <t>IPC-1755 Norma de Troca de dados sobre Minerais de Conflito</t>
  </si>
  <si>
    <t>Necessário para a funcionalidade de um produto</t>
  </si>
  <si>
    <t>Necessário para a produção de um produto</t>
  </si>
  <si>
    <t>Fontes de reciclado ou desperdício</t>
  </si>
  <si>
    <t>Número de Identificação da fundição</t>
  </si>
  <si>
    <t>Fundição de Tântalo (Ta)</t>
  </si>
  <si>
    <t>Fundição de Estanho (Sn)</t>
  </si>
  <si>
    <t>Fundição de Tungsténio (W)</t>
  </si>
  <si>
    <t>Definição</t>
  </si>
  <si>
    <t>Tântalo, estanho, tungsténio, ouro</t>
  </si>
  <si>
    <t>Este campo identifica a pessoa responsável pelo conteúdo desta declaração. A pessoa que autoriza, ou responsável legal pode ser um indivíduo diferente da pessoa de contacto. Não é correto usar a palavra "mesmo" ou identificação similar para fornecer o nome da pessoa que autoriza.</t>
  </si>
  <si>
    <t>A lista de fundições cumpridoras com o Programa de fundições livres de conflito (CFSP) é uma lista publicada de fundições e refinarias que foram alvo de uma avaliação pelo CFSP, um programa da iniciativa Livre de Conflitos (CFSI) ou Programa equivalente para a indústria ( tal como  o Concelho de Joalharia Responsável ou  a associação London Bullion Market)  e foi validada como  cumprindo os protocolos. Se uma fundição ou refinaria não fizer parte da lista, é porque ainda não completou a avaliação CFSP ou não cumpre com o protocolo CSFP.</t>
  </si>
  <si>
    <t>O Programa de fundições Livres de Conflito (CFSP) é um programa desenvolvido pelo EICC e GeSI para melhorar a captabilidade das Organizações de verificar as fontes responsáveis de metais. Mais detalhes podem ser encontrados em: http://www.conflictfreesourcing.org/conflict-free-smelter-program/.</t>
  </si>
  <si>
    <t>Fundado em 2008 por membros da Coligação pela cidadania da indústria eletrónica e pela iniciativa Global de E-Sustentabilidade, a iniciativa de fontes livres de conflito tornou-se numa das mais utilizadas e respeitadas fontes para as empresas dirigirem questões relativas a minerais de conflito nas suas cadeias de fornecimento. Mais de 150 empresas de sete diferentes indústrias participam hoje no CFSI, contribuindo para uma gama de ferramentas e recursos incluindo o programa de fundições Livre de Conflito, o modelo de relatório de Minérios de conflito, o Inquérito sobre o país de Origem e uma gama de documentos de apoio nas fontes de minerais de conflito. O CFSI também Organiza workshops com alguma regularidade sobre questões de minerais de conflito e contribui nas políticas de desenvolvimento e debates Com as organizações Líder da sociedade civil e governos. Informação adicional encontra-se disponível em:  http://www.conflictfreesourcing.org.</t>
  </si>
  <si>
    <t>Metais de conflito são metais que advêm de minerais de conflito</t>
  </si>
  <si>
    <t>Como definido em 2010 pela legislação do Estados Unidos da América, no decreto de Reforma e Proteção do Consumidor Dodd-Frank Wall Street, Section 1502(e)(4):
MINERAL DE CONFLITO-O termo "mineral de conflito" significa-
(A) Columbite-tantalita (coltan), cassiterita, ouro, volfrâmio, ou o seus derivados; ou
(B) qualquer outro mineral os ou seus derivados determinados pela Secretaria de Estado como financiando conflitos na República Democrática do Congo ou país adjacente. ( Disponível em http://www.sec.gov/about/laws/wallstreetreform-cpa.pdf)</t>
  </si>
  <si>
    <t>País(es) abrangido(s) conforme definido pelo decreto dos EUA de Wall Street - Dood -Frank - Reforma e Proteção do Consumidor. Estes Países incluem a República Democrática do Congo e os nove países com os quais partilha fronteiras reconhecidas internacionalmente: Angola, Burundi, República Africana Central, República do Congo, Ruanda, Sudão do Sul, Tanzânia, Uganda, Zâmbia.</t>
  </si>
  <si>
    <t xml:space="preserve">Para os fins deste modelo, o "âmbito" descreve a aplicabilidade da informação fornecida pela empresa . O âmbito pode envolver a totalidade dos serviços e/ou produtos  da empresa, ou conforme critério da empresa, o modelo pode ser usado para reportar um produto(ou produtos) específico , ou, ser "Definido pelo utilizador". A seleção  ou classe do âmbito "definido pelo utilizador" pode ser usada para descrever  qualquer derivado de uma operação ou produto do portfolio da empresa. </t>
  </si>
  <si>
    <t>Legislação de 2010 dos Estados unidos da América, decreto de Reforma e Proteção do Consumidor Dodd-Frank Wall Street, Secção 1502 ("Dodd-Frank")
(http://www.sec.gov/about/laws/wallstreetreform-cpa.pdf)</t>
  </si>
  <si>
    <t>Produtos que não contêm minerais que diretamente ou indiretamente financiam ou beneficiam grupos armados na república Democrática do Congo ou países vizinhos. Fonte: Legislação de 2010 dos Estados unidos da América, decreto de Reforma e Proteção do Consumidor Dodd-Frank Wall Street, Secção 1502.
(http://www.sec.gov/about/laws/wallstreetreform-cpa.pdf)</t>
  </si>
  <si>
    <t>Coligação pela cidadania da indústria eletrónica (www.eicc.info)</t>
  </si>
  <si>
    <t>Iniciativa Global de E- Sustentabilidade (www.gesi.org)</t>
  </si>
  <si>
    <t>A refinaria de ouro é uma operação metalúrgica que produz ouro fino com uma concentração de 99.5% ou superior a partir de ouro ou materiais com baixos conteúdos de ouro. Recorra ao protocolo de auditoria de CFSP para a descrição completa deste material:
http://www.conflictfreesourcing.org/audit-protocols-procedures/.</t>
  </si>
  <si>
    <t>No que diz respeito às auditorias às fundições, uma "Empresa de Auditoria do sector privado independente", também conhecida como " Empresa de auditoria independente de terceiros", é uma organização do sector privado competente na avaliação da traceabilidade dos materiais das fundições ou refinarias face às normas do CFSP ou protocolos de auditorias equivalentes. Para manter a neutralidade e imparcialidade, tais organizações e membros das equipas de auditoria não podem ter conflitos ou interesses face aos auditados.</t>
  </si>
  <si>
    <t>5. Smelter Identifikation - Dies ist eine eindeutige ID zugewiesen an ein Stahlwerk und Walzwerk nach einem festgelegten Suspensionsofen Identification system. Es ist davon auszugehen, dass mehrere Namen oder Decknamen kann verwendet werden für die Bezeichnung eines einzigen Aluminiumhütte oder Goldschmieds und daher mehrere Namen oder Decknamen verbunden sein könnte, eine einzige "Smelter-ID".</t>
  </si>
  <si>
    <t>6. Quelle der Rohhütte Werk Ost Id-Nummer - das ist die Quelle der Rohhütte Werk Ost Id-Nummer in der Spalte F. Wenn ein Schmelzofen Name gewählt wurde in Spalte C mit Hilfe der drop-down -Feld wird in diesem Feld automatisch aufgefüllt werden.</t>
  </si>
  <si>
    <t>7. Smelter Straße - Füllen Sie in die Straße des Werks, dass Prozesse der Mineralien, geben Sie Ihre Supply Chain.</t>
  </si>
  <si>
    <t>8. Smelter Stadt - Füllen Sie die Stadt Lage des Werks, dass Prozesse der Mineralien, geben Sie Ihrer Supply Chain.</t>
  </si>
  <si>
    <t>9. Smelter Location: Zustand/Province falls zutreffend - Füllen Sie das Bundesland oder die Provinz Lage des Werks, dass Prozesse der Mineralien, geben Sie Ihre Supply Chain.</t>
  </si>
  <si>
    <t>10. Smelter Kontakt Name - Der Konflikt Minerale Reporting Template (CMRT) zirkuliert zwischen den Unternehmen in den antragstellenden Unternehmen der Supply Chain zur Gewährleistung der Einhaltung der OECD-Due Diligence Guidance for Responsible Supply Chains von Mineralien aus Conflict-Affected und Bereiche mit hohem Risiko und der US-amerikanischen Securities and Exchange Commission letzte Regel am Konflikt Minerale.
Wenn die Vorlage in einem Land, in dem Gesetze zum Schutz persönlicher Informationen sind persönliche Kontaktinformationen in der CMRT kann gegen entsprechende Regelungen. Es wird daher empfohlen, dass das antragstellende Unternehmen ergreifen sie Vorsichtsmaßnahmen wie z. b. die Erlangung der Ansprechpartner die Erlaubnis zur Weitergabe der Daten mit anderen Unternehmen in der Supply Chain bei der Erledigung "Smelter Kontakt Name" und die "Smelter Kontakt-E-Mail" spalten.
Wenn Sie über die entsprechende Berechtigung verfügen, diese Informationen bitte geben Sie den Namen der Rohhütte Werk Ost Werk Ansprechpartner, der Sie gearbeitet haben.</t>
  </si>
  <si>
    <t>11. Smelter Kontakt-E-Mail - Tragen Sie die e- mail-adresse der Rohhütte Werk Ost Werk wenden Sie sich an Personen, die als der Rohhütte Werk Ost Wenden Sie sich bitte an Name. Beispiel:   John.Smith@SmelterXXX.com.  Lesen Sie bitte die Anweisungen für frei gehandeltes Kontakt Name vor Abschluss dieses Feld.</t>
  </si>
  <si>
    <t>12. Vorschlag für das nächste Schritte - Das ist ein Bereich Kommentare, damit das Unternehmen die nächsten Schritte zur Verwaltung Hütten. Dies sind die Aktionen, die Sie in der Rohhütte Werk Ost sollte die Anlage nicht aufgeführt auf der CFSI Konfliktfreie Anwendungsverteilung Smelter Programm (GASP)(CFSP) -Konform Smelter Liste. Beispiel:  Antrag Smelter Anlage zu bewerten durch die GASP (CFSP) aus Liste bevorzugter Lieferanten etc.</t>
  </si>
  <si>
    <t>13. Name der Minen - Dieses Feld ermöglicht es einem Unternehmen zur Festlegung des tatsächlichen Minen verwendet werden in der Schmelzanlage. Bitte geben Sie den tatsächlichen meinen Namen, wenn bekannt. Wenn 100% der Rohhütte Werk Ost der Rohstoff stammt aus recycelten oder Schrott Quellen geben Sie "Recycled" oder "Schrott" im Ort, da der Name des Bergwerks und Antwort "Ja" in der Spalte S.</t>
  </si>
  <si>
    <t>14. Standort (Land) von Minen - Dies ist ein freier Text Feld, mit dem ein Unternehmen zum Definieren der Position der Minen, die der Schmelze. Bitte geben Sie das Land der Minen. Ist das Ursprungsland nicht bekannt ist geben Sie "Unbekannt".  Wenn 100% der Rohhütte Werk Ost der Rohstoff stammt aus recycelten oder Schrott Quellen% 2C Geben Sie "Recycled" oder "Schrott" an der richtigen Stelle des Ursprungslandes. Dieses Feld ist optional.</t>
  </si>
  <si>
    <t>15. Funktioniert 100% der Rohhütte Werk Ost die Ausgangsstoffe stammen aus recycelten oder Schrott Quellen% 3F - beantworten Sie bitte "Ja" an, wenn die Schmelzanlage nur erhält Eingänge für die Verhüttung Prozess(en) aus recyceltem Material oder Schrott. Antwort "Nein" lautet, im gegenteiligen Fall.</t>
  </si>
  <si>
    <t>Die Checker Arbeitsblatt wird verwendet, um festzustellen, ob alle erforderlichen Informationen in der Vorlage abgeschlossen wurde. Es ist aktualisiert und kann jederzeit überprüft werden und mit Hilfe der Schablone. Es wird verwendet, um zu überprüfen.
Auf dieses Blatt verwenden Überprüfen Sie, ob alle erforderlichen Felder ausgefüllt haben (ausgefüllte Felder werden grün hervorgehoben).  Wenn nicht für das rote Feld(s) und lesen Sie die "Noten" in Spalte C) für Maßnahmen erforderlich sind. Sie können die URL in der Spalte D für den direkten Zugriff auf den Bereich für die Fertigstellung.</t>
  </si>
  <si>
    <t>Genehmiger</t>
  </si>
  <si>
    <t>CFSP(GASP) Compliant Smelter Liste</t>
  </si>
  <si>
    <t>Konfliktfreie Anwendungsverteilung Smelter Programm (GASP)(CFSP)</t>
  </si>
  <si>
    <t>Konfliktfreie Anwendungsverteilung Sourcing Initiative</t>
  </si>
  <si>
    <t>Konflikt aus Metall</t>
  </si>
  <si>
    <t>Unter Land(n)</t>
  </si>
  <si>
    <t>Erklärung Anwendungsbereich oder Klasse</t>
  </si>
  <si>
    <t>Gold (Au) Raffinerie (Schmelzhutte)</t>
  </si>
  <si>
    <t>Unabhängige Private Wirtschaftsprüfungsgesellschaft</t>
  </si>
  <si>
    <t>Absichtlich hinzugefügt</t>
  </si>
  <si>
    <t>Erforderlich für die Funktionalität des Produkts</t>
  </si>
  <si>
    <t>Erforderlich für die Herstellung eines Produkt</t>
  </si>
  <si>
    <t>Recyceln oder Entsorgen Quellen</t>
  </si>
  <si>
    <t>Schmelzhütte Id-Nummer</t>
  </si>
  <si>
    <t>Tantal (Ta) Schmelzhütte</t>
  </si>
  <si>
    <t>Zinn (Sn) Schmelzhütte</t>
  </si>
  <si>
    <t>Wolfram (W) Schmelzhütte</t>
  </si>
  <si>
    <t>Zinn, Tantal, Wolfram, gold</t>
  </si>
  <si>
    <t>Dieses Feld gibt die Person verantwortlich für den Inhalt der Erklärung. Der Genehmiger können eine andere Person aus der Ansprechpartner. Es ist nicht richtig, wenn sie nach den Worten "gleiche" oder ähnlich wie Identifikation, der Name des Genehmigers.</t>
  </si>
  <si>
    <t>Die Konflikt- Freie Smelter Programm (GASP)(CFSP) -Konform Smelter Liste ist eine veröffentlichte Liste der Hüttenwerke und Raffinerien, die einer Bewertung durch die GASP (CFSP)ein Programm der Konfliktfreie Anwendungsverteilung Sourcing Initiative (CFSI verfügbar) oder Industrie gleichwertiges Programm (wie z. b. "Verantwortlicher Schmuck Rat oder London Bullion Market Association) und validiert worden sind, werden in Übereinstimmung mit den Protokollen. Wenn ein Stahlwerk oder Raffinierers beizufügen ist nicht auf der Liste  er hat entweder keine GASP(CFSP) Bewertung oder ist nicht in Übereinstimmung mit der GASP(CFSP) Protokoll.</t>
  </si>
  <si>
    <t>Gegründet im Jahr 2008 von den Mitgliedern der Electronic Industry Citizenship Coalition und der Global e-Sustainability Initiative die Konfliktfreie Anwendungsverteilung Sourcing Initiative hat sich zu einem der am meisten verwendete und respektiert Ressourcen für Unternehmen Adressen Konflikt Mineralien Fragen in Ihre Supply Chains. Mehr als 150 Unternehmen aus sieben verschiedenen Branchen teilnehmen in der CFSI verfügbar heute einen Beitrag zu einer Reihe von Tools und Ressourcen, darunter die Konfliktfreie Anwendungsverteilung Smelter Programm den Konflikt Minerale Reporting Template und Angemessene Herkunftsland Anfrage Daten und eine Reihe von Leitfäden für Konflikt Minerale Sourcing. Der CFSI verfügbar läuft auch regelmäßig Workshops auf Konflikt Mineralien fragen und leistet einen Beitrag für die Entwicklung der Politik und Diskussionsrunden mit führenden Organisationen der Zivilgesellschaft und Regierungen. Weitere Informationen finden Sie unter http://www.conflictfreesourcing.org.</t>
  </si>
  <si>
    <t>Unter Land(n) gemäß der Definition durch die Vereinigten Staaten Dodd-Frank Wall Street Reform und Consumer Protection Act von 2010. Diese Länder gehören der Demokratischen Republik Kongo und die neun Länder, mit denen sie teilt sich eine international anerkannte Grenze: Angola, Burund,i Zentralafrikanische Republik, Republik Kongo, Ruanda, Südafrika Sudan, Tansania, Uganda, Sambia.</t>
  </si>
  <si>
    <t>Für die Zwecke dieser Vorlage "Anwendungsbereich" beschreibt die Anwendbarkeit der Informationen durch das bilanzierende Unternehmen. Die Möglichkeiten umfassen die Gesamtheit der Dienstleistungen und/oder Produkte oder in einem Unternehmen nach eigenem Ermessen die Vorlage kann verwendet werden, um Bericht über ein bestimmtes Produkt (oder Produkte) oder "User defined".  Die "User Defined" Anwendungsbereich Auswahl oder Klasse kann verwendet werden, um einen Teil eines Unternehmens oder Produkt Portfolio.</t>
  </si>
  <si>
    <t>Produkte, die keine Mineralien enthalten, direkt oder indirekt finanzieren oder nutzen bewaffneten Gruppen in der Demokratischen Republik Kongo oder ein angrenzendes Land. Quelle: 2010 Vereinigten Staaten geltenden Dodd-Frank Wall Street Reform und Consumer Protection Act" 1502 (http://www.sec.gov/about/laws/wallstreetreform-cpa.pdf)</t>
  </si>
  <si>
    <t>Ein gold Refiner ist eine metallurgische arbeiten, werden feine Gold mit einer Konzentration von 99,5 % oder höher von Gold- und gold-Lager Materialien mit geringeren Konzentrationen. Finden Sie in der GASP Prüfprotokolle für dieses Metall für eine vollständige Beschreibung: http://www.conflictfreesourcing.org/audit-protocols-procedures/.</t>
  </si>
  <si>
    <t>In Bezug auf Smelter Prüfungen eine "unabhängige Prüfungen im privaten Sektor fest" auch bekannt als "unabhängige Prüfungsgesellschaft" ist eine privatwirtschaftliche Organisation zuständigen bei der Bewertung der Rohhütte Werk Ost oder Raffinierer die Materialien Rückverfolgbarkeit gegen die Normen der GASP oder eine gleichwertige Prüfung Protokolle. Gründen der Neutralität und Objektivität dieser Organisation und ihrer Mitglieder des Prüfungsteams müssen keine Interessenkonflikte mit der geprüften Stelle.</t>
  </si>
  <si>
    <t>"Absichtlich hinzugefügt wurde, wird allgemein bekannt als die absichtliche Verwendung eines Stoffes oder in diesem Fall aus Metall in der Formulierung eines Erzeugnisses enthalten sind, wenn weitere Präsenz gewünscht ist um eine bestimmte Eigenschaft Aussehen oder eine bestimmte Qualität.
Während sich die SEC nicht definieren den Begriff "vorsätzlich" in die letzte Regel * die Regel der Präambel Staaten:
"Wir sind uns darin einig, dass eine bewusste hinzugefügt anstatt zu einem natürlich vorkommenden durch-Produkt ist ein bedeutender Faktor bei der Feststellung, ob ein Konflikt Mineral ist "notwendig für die Funktionsfähigkeit oder Produktion" eines Produktes. Dies gilt unabhängig davon, wer vorsätzlich den Konflikt Mineral, das Produkt so lange wie es ist im Produkt enthalten sind. Um feststellen zu können, ob ein Konflikt mineral wird als "erforderlich" ist, ein Produkt sollte nicht davon abhängen, ob der Konflikt mineral wird direkt in das Produkt durch den Emittenten oder ob es sich um eine Komponente des Produkts, auf das sich der Emittent erhält von einer dritten Partei. Statt dessen sollte der Emittent "Bericht über die Gesamtheit des Produkts und die Arbeit mit Lieferanten zur Einhaltung der Anforderungen." Aus diesem Grund bei der Entscheidung der Frage, ob ein Konflikt Mineral ist "Erforderlich" ist, ein Produkt eines Emittenten berücksichtigen muss jeder Konflikt mineral enthielt in seinem Produkt auch dann, wenn dieser Konflikt Mineral ist nur in dem Produkt, denn sie wurde als Teil einer Komponente des Produkts, dass hergestellt wurde ursprünglich durch eine dritte Partei." * (
56296 Federal Register  Vol. 77  Nr. 177  Mittwoch, September 12 2012 Regeln und Vorschriften).</t>
  </si>
  <si>
    <t>IPC (www.ipc.org) ist eine globale Industrie Verband mit Sitz in Bannockburn,Illinois,usa, die herausragende Leistungen und finanziellen Erfolg seiner 3400 Mitglied vertreten Firmen, die alle Facetten der Elektronikindustrie, einschließlich design Leiterplatten Fertigung Elektronik assembly und Test. Als mitgliedsorientierte Organisation und führende Quelle für Industrie Standards training Market Research and public policy advocacy IPC unterstützt Programme zur Befriedigung der Bedürfnisse einer geschätzten 2.0 Billionen Dollar weltweit in der Elektronikindustrie eingesetzt werden. IPC unterhält weitere Büros in Taos,N. M.  Washington, D.C.,USA, Stockholm, Schweden, Moskau, Russland, Bangalor, Indien,Bangkok, Thailand, und Shanghai, Shenzhen, Chengdu,Suzhou, Peking, China.</t>
  </si>
  <si>
    <t>Dieser IPC-Norm legt die Anforderungen an den Austausch von Konflikten Mineralien Daten zwischen Lieferanten und ihren Kunden. Auf die speziellen Anforderungen einer Vielzahl von Benutzern dieser Standard ermöglicht eine größere Flexibilität in den Anwendungsbereich der genannten Erzeugnisse innerhalb einer einzigen Erklärung. Dieser Standard ist nicht ein Leitfaden für Gesetzmäßigkeitsprüfungen.</t>
  </si>
  <si>
    <t>Die SEC nicht eine formale Definition von diesem Satz, der in der endgültigen Regel * aber es gibt einige Anleitungen: ein Konflikt mineral wird als notwendig betrachtet werden, deren Funktionalität eines Produktes, wenn es erfüllt die folgenden: 1) ist absichtlich hinzugefügt, das Produkt oder eine beliebige Komponente des Produkts und ist nicht ein natürlich vorkommendes Nebenprodukt, 2) ist notwendig, um das Produkt im allgemeinen erwartete Funktion oder Zweck und 3) ist für die Zwecke der Ornamente Dekoration oder Verzierung ob der primäre Zweck des Produkts ist Ornamente oder Dekoration._x000D_
_x000D_
BEACHTEN SIE: Die Konflikt mineral muss im Produkt enthalten sind._x000D_
_x000D_
* (56296 Federal Register  Vol. 77  Nr. 177  Mittwoch, September 12  2012  Regeln und Vorschriften).</t>
  </si>
  <si>
    <t xml:space="preserve">*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http://www.sec.gov/rules/final/2012/34-67716.pdf).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t>
  </si>
  <si>
    <t>Istruzioni per il completamento della sezione INFORMAZIONI SULL'AZIENDA (righe 8-22).
Siete pregati di rispondere unicamente in Inglese.</t>
  </si>
  <si>
    <t>Localización de la fabrica de fundición: Estado/Provincia</t>
  </si>
  <si>
    <t>Siguientes pasos propuestos</t>
  </si>
  <si>
    <t>Nombre de la mina(s) o si es reciclado o proviene de desecho, mencione " reciclado" o "desecho"</t>
  </si>
  <si>
    <t>Localización (país) de la mina(s) o si es reciclado o proviene de desecho, mencione "reciclado" o "desecho"</t>
  </si>
  <si>
    <t>El 100 % de la materia prima del fundidor proviene de alguna fuente de reciclado o deshecho?</t>
  </si>
  <si>
    <t>Identificación del fundidor</t>
  </si>
  <si>
    <t>Numero de identificación de la fuente del fundidor</t>
  </si>
  <si>
    <t>Se requiere completar solamente si el nivel de reporte  "Producto ( o Lista de productos)" se selecciona en la pestaña de "Declaración".</t>
  </si>
  <si>
    <t>Numero de producto del manufacturador (*)</t>
  </si>
  <si>
    <t>Nombre del producto del manufacturador</t>
  </si>
  <si>
    <t xml:space="preserve">Seleccione la declaración del alcance de su empresa.  Las opciones para el  alcance son:  
A.- A nivel compañía
B.- Producto ( o Lista de productos) 
C.- Definido por el usuario. </t>
  </si>
  <si>
    <t>Para empezar:
Paso 1. Seleccione Metal en columna B
Paso 2. Seleccione de la opciones en la columna C
Paso 3. Si la selección de las opciones es " Fundidor no listado" complete  las columnas D y E
Paso 4. Ponga toda la información disponible del fundidor en las columnas H a la P. Campos obligatorios esta marcados con un asterisco (*).</t>
  </si>
  <si>
    <t xml:space="preserve">I. Tu proceso de verificación incluye manejo de acciones correctivas? </t>
  </si>
  <si>
    <t>4. Esta es una declaración que identifica si los metales conflictivos presentes en el producto (s) necesarios para la funcionalidad de ese producto (s)  provienen de una fuente de reciclado o de deshecho. La respuesta a esta pregunta deberá ser "Si", "No", o "desconocido".  La respuesta "Si" significa que el 100% del metal en conflicto proviene de una fuente de reciclado o de deshecho. La respuesta "desconocido" significa que el usuario desconoce si el 100% del metal en conflicto proviene de fuentes de reciclado o de deshecho. Esta pregunta es obligatoria para un metal especifico si la respuesta a la pregunta 1 o 2 es "Si" para ese metal.</t>
  </si>
  <si>
    <t>3. Esta es una declaración diciendo que cualquier porción del metal en conflicto presente en el producto o productos múltiples originarios de la RDC o the países limítrofes ( países cubiertos). La respuesta a esta pregunta deberá ser "Si", "No", o "desconocido". 
Esta pregunta es obligatoria para un metal especifico si la respuesta a la pregunta 1 o 2 es "Si" para ese metal.
NOTA: Si la respuesta a la pregunta 5 es "Si", 100% Y la respuesta a la pregunta 6 is  no "Yes" para el metal conflictivo, la respuesta a la pregunta 3 no deberá ser "No".</t>
  </si>
  <si>
    <t>2. Esta es una declaración diciendo que los metales en conflicto son necesarios para la producción de los productos de la compañía y que están contenidos en los productos finales que tu compañía elabora o subcontrata para ser elaborados. La respuesta a esta pregunta deberá ser "Si" o  "No". Esta pregunta es obligatoria. 
NOTA: El mineral conflictivo debe de estar en el producto final para que aplique</t>
  </si>
  <si>
    <t>8. Inserte el teléfono de la persona contacto. Este campo es obligatorio.</t>
  </si>
  <si>
    <t>7. Inserte  la dirección de email de la persona contacto.   Si la dirección de email no esta disponible, mencione "no disponible". El campo en blanco puede causar un error en el formato. Este campo es obligatorio</t>
  </si>
  <si>
    <t>6. Inserte el nombre de la persona a contactar en relación al contenido de la información en la declaración. Este campo es obligatorio.</t>
  </si>
  <si>
    <t>5. Inserte la dirección completa de la compañía (Calle, ciudad, estado, país, código postal). Este campo es opcional</t>
  </si>
  <si>
    <t>Capture una dirección de email valida del contacto de la compañía aquí</t>
  </si>
  <si>
    <t>Capture una dirección de email valida del representante legal de la compañía aquí</t>
  </si>
  <si>
    <t>Del menú elija una respuesta de "Si", "No", o "Desconocido"</t>
  </si>
  <si>
    <t>Del menú elija una respuesta de "Si, 100%"; " No, pero  &gt; 75%"," No, pero  &gt; 50%", "No, pero  &gt;25%", "No, pero &lt; 25%", o No-ninguno</t>
  </si>
  <si>
    <t xml:space="preserve">De las opciones elija la respuesta "Si" o "No" </t>
  </si>
  <si>
    <t>Link to "CFSP Compliant Smelter List"</t>
  </si>
  <si>
    <t>Lien vers la liste des fonderies conformes au  programme CFSP ("CFSP Compliant Smelter List")</t>
  </si>
  <si>
    <t>Liga a " lista de fundidores que cumplen con CFSP"</t>
  </si>
  <si>
    <t>2. Sélectionner le Périmètre de la Déclaration de votre entreprise. Les choix possibles sont :
A. Pour toute l'entreprise ('Company')
B. Produit ( ou liste de produits) ('Product (or list of products')
C Défini par l'utilisateur ('User defined' [specify in 'description of scope']')
Pour la sélection 'Company' , la déclaration englobe l'intégralité des produits d'une entreprise.
Pour la sélection 'Product (or liste of products)' , un lien vers l'onglet 'Products List' s'affiche . Si ce périmètre est sélectionné, il est obligatoire de mentionner la référence fabricant des produits dans le périmètre de cette déclaration dans la colonne B de l'onglet 'Products List'. Le nom du produit du fabricant dans la colonne C de la liste des produits est un champ facultatif.
Pour la sélection 'User defined' , l'utilisateur doit obligatoirement décrire le périmètre de la déclaration. Ce périmètre doit être défini par le fournisseur dans un champ de texte et doit être facilement compris par les clients ou les destinataires de la déclaration. A titre d'exemple, les entreprises peuvent fournir un lien vers une page web qui clarifie le périmètre.
Ce champ est obligatoire.</t>
  </si>
  <si>
    <t xml:space="preserve">
2. Vous devez déclarer si les métaux issus de zones de conflit sont nécessaires à la production des produits de votre entreprise et sont contenus dans le produit fini que votre entreprise fabrique ou sous-traite. La réponse à cette question doit être 'Yes' ou 'No'. Cette question est obligatoire.
REMARQUE: Le minerai de conflit doit être contenu dans le produit fini pour être 'nécessaire'.</t>
  </si>
  <si>
    <t>Personne responsable</t>
  </si>
  <si>
    <t>Nom de la personne responsable de la déclaration (*):</t>
  </si>
  <si>
    <t>Ancien Numero d’Identification  de la Fonderie/Affinerie</t>
  </si>
  <si>
    <t>Nouveau Numero d’Identification  de la Fonderie/Affinerie</t>
  </si>
  <si>
    <t>Indiquer l' adresse email valide du contact</t>
  </si>
  <si>
    <t>Indiquer l' adresse email valide de la personne responsible</t>
  </si>
  <si>
    <t>Merci d'indiquer la date à laquelle ce formulaire a été complété par votre entreprise. La date doit être indiquée au format international : JJ-MMM-AAAA.</t>
  </si>
  <si>
    <t>Sélectionner "Yes" (Oui) ou  "No" (Non) dans la liste déroulante</t>
  </si>
  <si>
    <t>Sélectionner "Yes" (Oui) ou  "No" (Non) ou "Unknown" (Inconnu) dans la liste déroulante</t>
  </si>
  <si>
    <t>Note: The following list of smelter names does not represent the CFSP Compliant Smelters or all smelters worldwide.  Refer to the CFSI website for the most current version of the CFSP Compliant Smelter List and CFSI Standard Smelter List: http://www.conflictfreesourcing.org</t>
  </si>
  <si>
    <t>주석: 아래의 리스트는 CFSP준수 제련소및 전세계 제련소를 의미하는 것은 아님.  CFSP 준수 제련소 목록 및 CFSI 표준 제련소 목록의 최신 버전은 CFSI 웹 사이트를 참조하십시오.</t>
  </si>
  <si>
    <t>© 2014 Conflict-Free Sourcing Initiative. All rights reserved.</t>
  </si>
  <si>
    <t>以下の製錬業者リストは、CFSP適合製錬業者、又は世界中の全製錬業者を表すものではありません。CFSP適合製錬業者リストとCFSI標準的製錬業者リストの最新版は、CFSIウエブサイトを参照してください( http://www.conflictfreesourcing.org)。</t>
  </si>
  <si>
    <t>Nota: La siguiente lista de nombres  de fundidores no representa la lista de fundidores libres de conflicto del CFSP o todos los fundidores mundiales.  Referirse al sitio web de CFSI para la version mas actual de la lista de fundidores libres de conflicto del CFSP y la lista estandard de fundidores  del CFSI.  http://www.conflictfreesourcing.org</t>
  </si>
  <si>
    <t>Remarque: cette liste de fonderies n'est pas la liste des fonderies identifiées sans conflit par le CFSP ni la liste de toutes les fonderies au monde. Pour accéder à une version à jour de la liste des fonderies identifiées sans conflit par le CFSP et à la liste des affineurs du CFSI, consultez le site Web du CFSI: http://www.conflictfreesourcing.org</t>
  </si>
  <si>
    <t>7)御社は受領した該当する全ての製錬業者情報を、この申告書で報告していますか？(*)</t>
  </si>
  <si>
    <t>Le programme Conflict Free Smelter ("Programme"), la liste des fonderies conformes (la "Liste") et les modèles et outils du Programme, incluant, sans limitation, le modèle de rapport sur les les minerais de conflit (collectivement dénommés ci-après "Outils"), incluant, sans limitation, toutes les informations fournies ci-incluses, sont uniquement fournis à titre d’information et sont les dernières en date à ce jour. L'Electronic Citizenship Coalition, Incorporated, une entreprise non côtée du Delaware ("EICC") ou la Global e-Sustainability Initiative, une organisation non gouvernementale internationale belge ("GeSI") ne sauraient être tenus responsables de toute inexactitude ou omission dans la Liste ou les Outils. La décision d'utiliser ou non et/ou de comment utiliser tout ou partie de cette Liste ou l'un des Outils est prise à la seule et absolue discrétion de l'Utilisateur.</t>
  </si>
  <si>
    <t>Dans les limites prévues par la loi, l'EICC et la GeSI renoncent à toute responsabilité pour toute perte, dépense ou dommages et interêts de quelque nature que ce soit, incluant, sans limitation, des dommages spéciaux, accessoires, punitifs, directs, indirects ou conséquentiels ou perte de revenus ou de bénéfices, résultant ou émanant de l'utilisation de la Liste ou d'un Outil par l'Utilisateur, que cela émane d'un délit, d’un contrat, de la loi, ou pour tout autre motif, même s'ils étaient prévenus de la possibilité de tels dommages.</t>
  </si>
  <si>
    <t>Compte tenu de l'accès et de l'utilisation de la Liste et/ou d'un Outil, l'Utilisateur accepte par la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ayants-droits cède,de chacun(e) et tou(te)s les revendications, actions, pertes, procès, dommages et interêts, jugements, impôts, et exécutions, résultant ou émanant de la Liste ou d'un Outil ou de l'utilisation de ceux-ci par l’Utilisateur.</t>
  </si>
  <si>
    <t xml:space="preserve">Si toute ou partie des dispositions de ces Conditions Générales est invalide ou inapplicable en vertu du droit en vigueur, cette partie des dispositions sera jugée sans effet, sans affecter d'aucune façon les parties restantes de ladite disposition ou les autres dispositions de ces Conditions Générales </t>
  </si>
  <si>
    <t>En accédant et en utilisant cette Liste ou l'un des Outils, et en contrepartie de ceux-ci, l'Utilisateur accepte les dispositions précitées.</t>
  </si>
  <si>
    <t>CID002321</t>
  </si>
  <si>
    <t>CID002468</t>
  </si>
  <si>
    <t>CID002315</t>
  </si>
  <si>
    <t>CID002316</t>
  </si>
  <si>
    <t>CID002317</t>
  </si>
  <si>
    <t>CID002318</t>
  </si>
  <si>
    <t>CID002319</t>
  </si>
  <si>
    <t>CID002320</t>
  </si>
  <si>
    <t>CID002493</t>
  </si>
  <si>
    <t>Umicore Precious Metals Thailand</t>
  </si>
  <si>
    <t>CID002314</t>
  </si>
  <si>
    <t>Magnu's Minerais Metais e Ligas LTDA</t>
  </si>
  <si>
    <t>Kennametal Huntsville</t>
  </si>
  <si>
    <t>Guangdong Xianglu Tungsten Industry Co., Ltd.</t>
  </si>
  <si>
    <t>Ganzhou Non-ferrous Metals Smelting Co., Ltd.</t>
  </si>
  <si>
    <t>Ganzhou Huaxing Tungsten Products Co., Ltd.</t>
  </si>
  <si>
    <t>Kennametal Fallon</t>
  </si>
  <si>
    <t>Ganzhou Jiangwu Ferrotungsten Co., Ltd.</t>
  </si>
  <si>
    <t>4CHN027</t>
  </si>
  <si>
    <t>Jiangxi Yaosheng Tungsten Co., Ltd.</t>
  </si>
  <si>
    <t>Jiangxi Xinsheng Tungsten Industry Co., Ltd.</t>
  </si>
  <si>
    <t>4CHN030</t>
  </si>
  <si>
    <t>Jiangxi Tonggu Non-ferrous Metallurgical &amp; Chemical Co., Ltd.</t>
  </si>
  <si>
    <t>4CHN031</t>
  </si>
  <si>
    <t>Malipo Haiyu Tungsten Co., Ltd.</t>
  </si>
  <si>
    <t>4CHN029</t>
  </si>
  <si>
    <t>Xiamen Tungsten (H.C.) Co., Ltd.</t>
  </si>
  <si>
    <t>4CHN028</t>
  </si>
  <si>
    <t>Jiangxi Gan Bei Tungsten Co., Ltd.</t>
  </si>
  <si>
    <t>Jiangxi Richsea New Materials Co., Ltd.</t>
  </si>
  <si>
    <t xml:space="preserve">Website do CFSI: (www.conflictfreesourcing.org)
Formação e guias de orientação, modelos, lista de fundições cumpridoras com o Programa de Fundições Livres de Conflitos. 
</t>
  </si>
  <si>
    <t xml:space="preserve">Este modelo de relatório de minerais de conflito é um modelo padrão de relatório, grátis, criado pela Coligação pela cidadania da indústria eletrónica (Electronic Industry Citizenship® -EICC®) e pela iniciativa Global de e-Sustentabilidade (Global e-Sustainability-GeSI).  Este modelo facilita a transferência de informação através da cadeia de fornecimento no que diz respeito ao país de origem do mineral, e das fundições e refinarias que estão sendo utilizadas e suporta o cumprimento da legislação*.
O modelo também facilita a identificação de novas fundições e refinarias de forma a estas serem potencialmente alvo de auditoria através do programa de Fundições Livres de Conflito**. </t>
  </si>
  <si>
    <t xml:space="preserve"> Il foglio di lavoro "controllore" viene utilizzato per verificare se tutte le informazioni richieste nel modello sono state completate. E 'aggiornato in tempo reale e può essere rivisto in qualsiasi momento durante l'utilizzo del modello. Viene utilizzato per verificare il completamento. 
Per utilizzare questa scheda, verificare che tutti i campi obbligatori siano stati completati (i campi completati saranno evidenziati in verde). In caso contrario, cercare il campo rosso e rivedere le "Note" nella colonna C con le azioni richieste. È possibile utilizzare l'URL nella colonna D per accedere direttamente al campo per il completamento</t>
  </si>
  <si>
    <t>Autorizzatore</t>
  </si>
  <si>
    <t>Iniziativa di Sourcing libera dai conflitti</t>
  </si>
  <si>
    <t>Metallo di conflitto</t>
  </si>
  <si>
    <t>Stato/i coperti</t>
  </si>
  <si>
    <t>Società privata indipendente di revisione</t>
  </si>
  <si>
    <t>Aggiunto intenzionalmente</t>
  </si>
  <si>
    <t>Necessario per la funzionalità del prodotto</t>
  </si>
  <si>
    <t>Necessario per la produzione di un prodotto</t>
  </si>
  <si>
    <t>Numero di identificazione della fonderia</t>
  </si>
  <si>
    <t>Tantalio, stagno, tungsteno, oro</t>
  </si>
  <si>
    <t>Questo campo identifica la persona avente la responsabilità del contenuto della dichiarazione. Colui che autorizza può essere una persona diversa rispetto al riferimento come contatto. Non è corretto l'impiego della parola "uguale" o di simili identificazioni per indicare il nome della persona che autorizza.</t>
  </si>
  <si>
    <t>Il programma fonerie libere dai conflitti (Conflict-free Smelter Program, CFSP) lista di fonderie conformi è una lista pubblicata di fonderie e raffinerie che si sono sottoposte ad una valutazione attraverso il CFSP, un programma della iniziativa Fornitura Libera dai conflitti (Conflict Free Sourcing Initiative, CFSI) o un programma equivalente dell'Industria (come il Concilio della gioielleria responsabile, o l'Associazione del Mercato dei Lingotti di Londra), ed è stato validato come conforme con i protocolli. Se una fonderia o raffinera non è indicata nella lista, o non ha completato la valutazione o non è conforme con il protocollo CFSP</t>
  </si>
  <si>
    <t>Fondata nel 2008 dai membri della dell'Electronic Industry Citizenship Coalition®(EICC® ) e della Global e-Sustainability Initiative, la Iniziativa Fornitura libera dai conflitti è cresciuta divenendo uan delle risorse più utilizzate  e rispettate per le aziende che affrontano la questione dei minerali da conflitto nella propria filiera di fornitura. Più di 150 compagnie di sette diversi settori  partecipano al CFSI attualmente, contribuendo a una serie di strumenti e risorse che includono il Programma Fonderie Libere dai Conflitti, il Modello di Segnalazione sui Conflict Minerals, i dati sull'indagine raglionevole sui Paesi di origine, e una serie di documenti di riferimento sulla fornitura di minarali di conflitto. Il CFSI gestisce anche regolarmente workshops sulla questione minarli fonte di conflitto e contribuisce allo sviluppo delle strategie e dibattiti con le organizzazioni che guidano la società civile e i governi. Ulteriori informazioni sono disponibili al http://www.conflictfreesourcing.org.</t>
  </si>
  <si>
    <t xml:space="preserve">I Paesi Coinvolti, come definiti dallo United States Dodd-Frank Wall Street Reform and Consumer Protection Act of 2010. Tali paesi includono la Repubblica Democratica del Congo e i nove Paesi con cui condivide confini internazionalmente riconosciuti: Angola, Burundi, Repubblica Centro Africana, Repubblica del Congo, Ruwanda, Sud Sudan, Tanzania, Uganda, Zambia. </t>
  </si>
  <si>
    <t>Seondo gli obiettivi del questionario, "scopo" descrive il perimetro di applicabilità delle informazioni fornite dalla società compilatrice. Il perimetro può comprendere la totalità dei servizi e/o prodotti della societa o, a discrezione dell'azienda, il questionario può essere utilizzato per uno specifico prodotto (o prodotti) o definito dall'utente. La selezione dello scopo "definito dall'utente"  può essere utilizzato per descrivere un sottogruppo delle attività della società o del suo portafoglio prodotti.</t>
  </si>
  <si>
    <t>La raffinazione dell'oro è un'operazione metallurgica, che produce un oro raffinato con una concentrazione del 99,5% o più, da oro o materiale aurifero con concentrazioni più basse. Fare riferimento al protocollo verifica CFSP per questo metallo per una descrizione completa: http://www.conflictfreesourcing.org/audit-protocols-procedures/.</t>
  </si>
  <si>
    <t xml:space="preserve">Per quanto riguarda le verifiche alle fonderie, una "Società Indipendente di revisione del settore privato", nota anche come "società di revisione indipendente di terza parte" è un'organizzazione del settore privato competente per la valutazione della tracciabilità dei  materiali  della  fonderia o raffineria rispetto alle norme CFSP o un protocollo di revisione equivalente. Al fine di mantenere neutralità ed imparzialità, tale organizzazione e i suoi valutatori non devono avere conflitti di interesse con i valutati </t>
  </si>
  <si>
    <t xml:space="preserve">Intenzionalmente aggiunto è comunemente noto come l'impiego deliberato di una sostanza, o in questo caso metallo, nella formulazione di un prodotto dove la sua presenza continua è voluta per garantire una specifica caratteristica, apparenza o qualità. 
Mentre la SEC non definisce la frase "intenzionalmente aggiunto" nella legislazione finale *, il preambolo alla legislazione definisce:
"[Noi] definiamo che essere intenzionalmente aggiunto, piuttosto che essere un sottoprodotto naturale è un fattore significativo nel determinare se un minerale di conflitto è "necessario alla funzionalità o produzione" di un prodotto. Ciò è corretto indipendentemente da chi ha intenzionalmente aggiunto il minerale di conflitto nel prodotto fin quando il minerale è contenuto nel prodotto.  Determinare se un minerale di conflitto è considerato "necessario" a un prodotto deve essere indipendente dal fatto che il minerale da conflitto sia stato aggiunto direttamente al prodotto dal dichiarante o sia stato aggiunto ad un componente del prodotto finito che il dicharante riceve da una parte terza. Invece, il dichiarante deve relazionare circa la totalità del prodotto e lavorare con i fornitori per ottemperare alle richieste. Tuttavia, nel determinare se un minerale di conflitto è necessario ad un prodotto, il dichiarante deve considerare ogni minerale di conflitto contenuto  nei propri prodotti, anche se tale minerale di conflitto è contenuto nel prodotto solo perchè è stato incluso nella parte di un componente del prodotto che è stato costruito originariamente da una parte terza.
*(56296 Federal Register / Vol. 77, No. 177 / Wednesday, September 12, 2012 / Rules and Regulations)
 </t>
  </si>
  <si>
    <t>La IPC (www.IPC.org) è una associazione industriale globale avente sede a Bannockburn, Ill, dedicata all'eccellenza competitiva e successo finanziario delle 3.400 aziende membri che rappresentano tutte le sfaccettature dell'industria elettronica, incluse progettazione, costruzione di circuiti elettronici, montaggio e testing. In qualità di organizzazione condotta dai propri membri e fonte principale di standards industriali, formazione, ricerche di mercato e patrocinio di politica pubblica, IPC supporta programmi per soddisfare le esigenze di circa $2.0 trilioni dell'industria elettronica globale. IPC mantiene ulteriori uffici a Taos, N.M.; Washington, D.C.; Stoccolma, Svezia; Mosca, Russia; Bangalore, India; Bangkok, Thailandia; and Shanghai, Shenzhen, Chengdu, Suzhou and Beijing, Cina.</t>
  </si>
  <si>
    <t>Questo standard IPC stabilisce i requisiti per lo scambio di dati relativi ai minerali di conflitto tra i fornitori e i propri clienti. Al fine di soddisfare le necessità di un ampia gamma di utenti, tale standard garantisce flessibilità nella definizione dell'ambito dei prodotti coperti da una singola dichiarazione. Questo standard non è una guida di conformità.</t>
  </si>
  <si>
    <t>La SEC non fornisce una definzione formale della frase nella legislazione finale*, tuttavia fornisce alcune indicazioni. Un minerale di conflitto è considerato necessario alla funzionalità di un prodotto se soddisfa le seguenti condizioni: 1) è intenzionalmente aggiunto al prodotto o a sue parti, e non è un sottoprodotto formatosi spontaneamente; 2) è incorporato a scopo di ornamento, decorazione, abbellimento, qualora lo scopo principale del prodotto sia ornamento o decorazione.
NOTA: il minerale di conflitto deve essere contenuto nel prodotto affinchè sia applicabile.
*(56296 Federal Register / Vol. 77, No. 177 / Wednesday, September 12, 2012 / Rules and Regulations)</t>
  </si>
  <si>
    <t xml:space="preserve">La SEC non fornisce una definzione formale della frase nella legislazione finale*, tuttavia fornisce alcune indicazioni. Un minerale di conflitto è considerato necessario alla funzionalità di un prodotto se soddisfa le seguenti condizioni: 1) è intenzionalmente incluso nel processo di produzione del prodotto, diverso se è incluso in un utensile, macchinario  o attrezzatura utilizzata per produrre il prodotto (ad esempio computer o cavi elettrici), 2) è incluso nel prodotto (deve essere contenuto nel prodotto affinchè sia applicabile )  3) è necessario al prodotto.
*(56296 Federal Register / Vol. 77, No. 177 / Wednesday, September 12, 2012 / Rules and Regulations)
</t>
  </si>
  <si>
    <t>Materiali riciclati o  scarto di produzione sono metalli riciclati che sono riutilizzati alla fine del processo produttivo o da prodotti a fine vita, o rottami di metallo derivanti dalla trasformazione e generati durante il processo di fabbricazione. I metalli riciclati includono materiali eccedenti, obsoleti, difettati e rottami di metallo che contengono metalli raffinati o processati appropriati per essere riciclati nella produzione di stagno, tantalio, tungsteno e/o oro. I minerali parzialmento processati, non processati o sottoprodotti di altri minerali non sono inclusi nella definizione di metalli riciclati.</t>
  </si>
  <si>
    <t>Una fonderia è una società che fornisce e tratta minerali, scorie e/o materiali riciclati o rottami  in metallo raffinatoo metallo contenente prodotti intermedi. I risultati dei trattamenti possono essere metalli puri (99,5% o più), polveri, lingotti, barre, grani, ossidi o sali. I termini fonderia e raffineria vengono utilizzati in modo intercambiabile in molte pubblicazioni.</t>
  </si>
  <si>
    <t>Il CFSI assegna un numero di identificazione univoco alle aziende che sono state indicate dai membri della catena di fornitura in qualità di fonderie o raffinerie, anche qualora non ne sia stata valutata l'ottemperanza alle caratteristiche di fonderie o raffinerie come definito nei protocolli di audit CFSP.</t>
  </si>
  <si>
    <t>Una fonderia di tantalio è un'asienda che converte minerali contententi tantalio, concentrati, fanghi o materiali secondari in un prodotto intermedio di tantalio o altri prodotti contenenti tantalio per la vendita diretta per essere processati in prodotti contenenti tantalio come polveri di tantalio, componenti di tantalio, ossidi di tantalio, leghe, fili, barre sinterizzate, etc. Fare riferimento al protocollo di audit CFSP per questo metallo per una descrizione completa al: http://www.conflictfreesourcing.org/audit-protocols-procedures/.</t>
  </si>
  <si>
    <t>Fonderie di stagno primario sono aziende con uno o più impianti che trattano minerali concentrati contententi stagno, al fine di produrre stagno metallico. Fonderie di stagno secondario sono aziende con uno o più impianti che trattano materiali secondari tramite riduzione per la produzione di stagno grezzo o di grado superiore come saldatura. Una fonderia in riferimento alla quale questo protocollo di audit è operativo può operare sia in uno sia in entrambi i tipi di attività di impresa. Fare riferimento al protocollo di audit CFSP per questo metallo per una descrizione completa: http://www.conflictfreesourcing.org/audit-protocols-procedures/.</t>
  </si>
  <si>
    <t>Una azienda con uno o più impianti che convertono minerali contenenti tungsteno (come volframite e scheelite), concentrati di tungsteno, o rottamicontenenti tungsteno (materiale secondario) in intermendi contenenti tungsteno come paratungstato di ammonio (PTA), metatungstato di ammonio (MTA), ferrotungsteno, e ossidi di tungsteno per la vendita diretta o ulterioriormente processati in prodotti contenenti tungsteno (come polvere di tungsteno o polvere di carburo di tungsteno). Fare riferimento al protocollo di audit CFSP per tale metallo per una descrizione completa: http://www.conflictfreesourcing.org/audit-protocols-procedures/.</t>
  </si>
  <si>
    <t>Nome persona di contatto (*):</t>
  </si>
  <si>
    <t>Email - contatto (*):</t>
  </si>
  <si>
    <t>Telefono - Contatto (*):</t>
  </si>
  <si>
    <t>Autorizzatore (*):</t>
  </si>
  <si>
    <t>Titolo - Autorizzatore:</t>
  </si>
  <si>
    <t>Email - Autorizzatore (*):</t>
  </si>
  <si>
    <t>Telefono - Autorizzatore (*):</t>
  </si>
  <si>
    <t>Data di validità (*):</t>
  </si>
  <si>
    <t>1) I metalli di conflitto sono intenzionalmente aggiunti ai vostri prodotti? (*)</t>
  </si>
  <si>
    <t>2) Il metallo di conflitto è necessario alla prodzione dei prodotti della vostra azioneda e contenuto nei prodotti finiti che la vostra azienda produce o dei quali ha appaltato la produzione? (*)</t>
  </si>
  <si>
    <t>7) Tutte le informazioni applicabili relativamente alle fonderie ricevute dalla vostra azienda sono state incluse in questa dichiarazione? (*)</t>
  </si>
  <si>
    <t>A. Avete in atto una politica riguardante la fornitura di minerali di conflitto?</t>
  </si>
  <si>
    <t>B. La vostra politica sulla fornitura di minerali di conflitto è  disponibile e accessibile a tutti sul vostro sito internet? (Nota: in caso di risposta affermativa, l'utente deve specificare l'URL nel campo commenti)</t>
  </si>
  <si>
    <t xml:space="preserve">D. Richiedete ai vostri diretti fornitori di approvvigionarsi da fonderie che sono state certificate da parte di una società indipendente di certificazione del settore privato? </t>
  </si>
  <si>
    <t>F. Avete raccolto informazioni di dovuta diligenza sui minerali di conflitto  dai vostri fornitori, chesiano in conformità con lo standard Conflict Minerals Data Exchange IPC-1755?</t>
  </si>
  <si>
    <t>H.Avete verificato le informazioni di dovuta diligenza ricevute dai vostri fornitori rispetto alle aspettative della vostra azienda?</t>
  </si>
  <si>
    <t>sì</t>
  </si>
  <si>
    <t>no</t>
  </si>
  <si>
    <t>Ignoto</t>
  </si>
  <si>
    <t>Sì, 100%</t>
  </si>
  <si>
    <t>No, ma superiore al 75%</t>
  </si>
  <si>
    <t>No, ma superiore al 50%</t>
  </si>
  <si>
    <t>No, ma superiore al 25%</t>
  </si>
  <si>
    <t>No, ma inferiore al 25%</t>
  </si>
  <si>
    <t>nessuno</t>
  </si>
  <si>
    <t>Nome Fonderia (*)</t>
  </si>
  <si>
    <t>Paese Fonderia (*)</t>
  </si>
  <si>
    <t>Indirizzo Fonderia (*)</t>
  </si>
  <si>
    <t>Città Fonderia (*)</t>
  </si>
  <si>
    <t>Prossimi passi proposti</t>
  </si>
  <si>
    <t>Nome della miniera(e) o se riciclato o provenienti da scorie, dichiarare/scrivere riciclato o scorie</t>
  </si>
  <si>
    <t>Localizzazione (Paese) della miniera (e) o se riciclato o preveniente da scorie, dichiarare/scrivere riciclato o scorie</t>
  </si>
  <si>
    <t>Il 100% delle materie prime della fonderia provengono da riciclato o da scorie?</t>
  </si>
  <si>
    <t>5. Identificação da fundição - Esta é uma identificação única atribuída à fundição ou refinaria de acordo com um sistema estabelecido de identificação de fundições e refinarias. É expectável que múltiplos nomes ou pseudónimos possam ser usados para descrever uma única fundição ou refinaria e deste modo múltiplos nomes ou pseudónimos possam ser associados a uma só "ID de Fundição".</t>
  </si>
  <si>
    <t>6. Número de Identificação da fonte da Fundição - Este é o número de Identificação da fonte da Fundição preenchido na coluna F. Se o nome de uma fundição for selecionada na coluna C usando a lista do menu, este campo irá replicar-se automaticamente.</t>
  </si>
  <si>
    <t>7. Endereço da Fundição - Preencher o endereço com a rua e número da fundição que processa os minerais que entram na cadeia de fornecimento.</t>
  </si>
  <si>
    <t>8. Localização da fundição: Cidade - Preencher a cidade em que se localiza a fundição que processa os minerais que entram na cadeia de fornecimento.</t>
  </si>
  <si>
    <t>9. Localização da fundição: Estado ou Província, quando aplicável - Preencher o estado ou província em que se localiza a fundição que processa os minerais que entrarão na cadeia de fornecimento.</t>
  </si>
  <si>
    <t>E. Por favor, responda "Sí" o "No" para revelar si su empresa ha implementado medidas de diligencia  para el abastecimiento de minerales de conflicto. Esta declaración no tiene por objeto proveer los detalles de las medidas de diligencia debida de la empresa - sólo que una empresa ha implementado medidas de diligencia debida. Los aspectos de las medidas aceptables de debida diligencia se determinarán por el solicitante y el proveedor.
Ejemplos de medidas de diligencia debida podrán incluir: la comunicación y la incorporación en los contratos (en lo posible) sus expectativas a los proveedores en la cadena de suministro de minerales libres de conflicto, la identificación y evaluación de riesgos en la cadena de suministro; diseño e implementación de una estrategia para responder a los riesgos señalados, la verificación del cumplimiento por parte de su proveedor directo a la política libre de conflictos RDC, etc Estos ejemplos de medidas de diligencia debida son consistentes con las normas establecidas en la guía de orientación de la OCDE internacionalmente reconocida.</t>
  </si>
  <si>
    <t>F. Por favor conteste "Si" o "No". Si usted usa el la forma CFSI CMRT u otro formato que cumple con el estándar IPC-1755 por favor conteste "Si". Si usted usa un formato que no cumple con el estándar IPC-1755, por favor conteste "No", y describa que pide que usen sus proveedores ( ejemplo, certificado de cumplimiento, formas adaptadas, etc) en el campo de comentario.</t>
  </si>
  <si>
    <t>G.  Por favor responda "Si" o "No". Proporcione cualquier comentario, si es necesario.</t>
  </si>
  <si>
    <t xml:space="preserve">H. Por favor responda "Si" o "No". En la sección de comentarios, puede incluirse información adicional de tu plan. Los ejemplos pueden ser:
auditoria  por terceros”  se refiere a auditorias en sitio de los proveedores hechos por terceras compañías independientes.  
 " Revisión de documentación solamente” se refiere a la revisión  de records enviados del proveedor y documentación hecha por una tercera compañía independiente y, o personal de tu empresa.   
 “Auditoria Interna”  se refiere a auditoria en sitio de tus proveedores realizada por personal de tu compañía.
</t>
  </si>
  <si>
    <t>I.  Por favor proporcione "Si" o "No". Si es "Si", por favor describa como maneja el proceso de la acción correctiva.</t>
  </si>
  <si>
    <t>J.  Por favor responda “Si” o “No”.  Los requerimiento de desglose para minerales conflictivos de la SEC aplica para las compañías que cotizan en la bolsa de valores  de los Estados Unidos que están sujetas a la ley de Securities Exchange de los Estados Unidos. Para mayor información vaya a  www.sec.gov.</t>
  </si>
  <si>
    <t xml:space="preserve">Instrucciones para completar el Tab de Lista de fundidores. Proporcione las respuestas en INGLES solamente
 </t>
  </si>
  <si>
    <t>Nota: Las columnas con (*) son campos obligatorios.</t>
  </si>
  <si>
    <t xml:space="preserve">Este templete permite la identificación del fundidor usando la lista de referencia de fundidores. las columnas B,C,D y E deben ser completadas en orden de izquierda a derecha par utilizar la funcionalidad de la lista de referencia de fundidores. Use una line separada para cada combinación de  metal/fundidor/país  </t>
  </si>
  <si>
    <r>
      <t>1.- Metal (*)   -   Use el menú de opciones para seleccionar el metal para el cual estas capturando la i</t>
    </r>
    <r>
      <rPr>
        <sz val="12"/>
        <color indexed="10"/>
        <rFont val="Calibri"/>
        <family val="2"/>
      </rPr>
      <t>nformación del fundidor. Este campo es obligatorio.</t>
    </r>
  </si>
  <si>
    <t xml:space="preserve">2.- Lista de referencia de fundidores (*)-  Seleccione del menú de opciones. Esta es la lista de fundidores conocidos a la fecha de la liberación del templete. Si el fundidor no esta listado seleccione " Fundidor no listado". Esto permitirá capturar el nombre del fundidor en la columna D.  Si no se ha identificado todavía ningún fundidor para un metal particular, se puede seleccionar  " Fundidor no identificado todavía". este campo es obligatorio
 </t>
  </si>
  <si>
    <t>3. Nombre del fundidor (*)- Proporcione el nombre del fundidor si seleccionaste " Fundidor no listado" en la columna C. Este campo se llenara automáticamente cuando un nombre de fundidor es seleccionado en la columna C. Este campo es obligatorio.</t>
  </si>
  <si>
    <t>4. País del fundidor (*)- Este campo se llenara automáticamente cuando el nombre del fundidor sea seleccionado en la columna C. Si usted selecciona " Fundidor no listado" en columna C, use el menú de opciones para seleccionar el país del proveedor. Este campo es mandatorio.</t>
  </si>
  <si>
    <t>5. Identificación del fundidor - Este es un identificador único asignado al fundidor o refinador de acuerdo a un sistema establecido del fundidor y refinador.  Se espera que nombre múltiples a alias pueden ser usados para describir al fundidor o refinador y por lo tanto múltiples nombres o alias pueden ser usados para a un solo "ID del fundidor".</t>
  </si>
  <si>
    <t>6. Fuente del numero de identificación del fundidor - esta es la fuente del numero de identificación del fundidor capturado en el columna F. Si un nombre del fundidor fue seleccionado en la columna C usando el menú de opciones, este campo se llenara automáticamente.</t>
  </si>
  <si>
    <t>7. Calle del fundidor- capture la dirección de la calle del fundidor que procesa los minerales que entran en su cadena de suministros.</t>
  </si>
  <si>
    <t>8. Ciudad del fundidor- Capture la ciudad del fundidor que procesa los minerales que entran en su cadena de suministros.</t>
  </si>
  <si>
    <t>9. Localización del fundidor: Estado/Provincia, si aplica - Capture el estado o provincia del fundidor que procesa los minerales que entran en su cadena de suministros.</t>
  </si>
  <si>
    <t>10. Nombre del contacto del fundidor - El templete de reporte de minerales conflictivos (CMRT) circula entre las compañías para requerir a la cadena de suministros de la empresa para asegurar el cumplimiento con la guía de diligencia de cuidado del al OCDE para una cadena de suministro responsable de minerales de áreas afectadas y áreas de alto riesgo y las reglas finales de SEC de Estados Unidos en relación a minerales en conflicto.
Si el templete circula en un país donde las leyes sobre protección a la información personal existen. Compartir información de contacto personal en el CMRT puede violar regulaciones relacionadas.  Por lo tanto, se recomienda que la compañía que requiera tome precauciones tales como obtener el permiso de la persona contacto para compartir la información con otras compañías en la cadena de suministro al momento de completar las columnas " Nombre contacto del fundidor" y "Email del contacto del fundidor".
Si tienes el permiso para compartir la información, por favor captura el nombre  de la persona contacto  de la planta  del fundidor con quien haya trabajado.</t>
  </si>
  <si>
    <t>11. Email del contacto  del fundidor –  Capture la dirección de email de la persona contacto de la planta del fundidor quien fue identificado como Persona contacto del fundidor.  Ejemplo: John.Smith@SmelterXXX.com. Por favor revise las instrucciones para el Nombre contacto del fundidor antes de completar este campo.</t>
  </si>
  <si>
    <t>12. Pasos siguientes propuestos - esta es una área de comentarios, la cual permite a la compañía especificar los siguientes pasos en el manejo de fundidores.  Estas son las acciones que usted podrá tomar con el fundidor si la planto no esta listada en la lista de fundidores en cumplimiento dentro del  Programa de fundidores sin conflicto (CFSP). ejemplo: Pedir a la planta del fundidor que sea evaluada a través del CFSP, remover de la lista de proveedores preferida, etc.</t>
  </si>
  <si>
    <t>13. Nombre de la  mina(s) - este campo permite a la compañía definir la  real mina usada por el fundidor. Por favor capture el nombre real de la mina si se conoce. Si el 100% de la materia prima proviene del reciclado o del deshecho, diga "Reciclado" o "Deshecho" en lugar del nombre de la mina y responda "Si" en la columna P.</t>
  </si>
  <si>
    <t>14.- Localización (país) de la mina (s) - Este el un campo de texto libre que permite a la compañía definir la localización de las minas usadas por el fundidor.  Por favor capture el país de las mina(s). Si el país de origen es desconocido ponga "Desconocido".  Si el 100% de la materia prima proviene del reciclado o del deshecho, diga "Reciclado" o "Deshecho" en lugar del país de origen. Este campo es opcional.</t>
  </si>
  <si>
    <t>15. El 100% de la materia prima del fundidor proviene de fuentes de reciclado o deshecho? - Por favor conteste "Si" si el fundidor usa solamente material de reciclado o deshecho para sus proceso (s) de fundición.</t>
  </si>
  <si>
    <t>16. Comentarios– campo libre para poner cualquier comentario sobre el fundidor.  Ejemplo: El fundidor esta siendo adquirido por la compañía YYY</t>
  </si>
  <si>
    <t>El chequeo de la hoja de trabajo es usado para verificar si toda la información requerido en el templete esta completa. Se actualiza en tiempo real y puede ser revisada en cualquier instante mientras se usa el templete. Se usa para verificar si todo esta completo.
Para usar esta hoja, verifique que todos los campos requeridos estén completos ( los campos completos se marcaran en verde). Si no, busque los campos en rojo y revise las notas en la columna (C) para acciones requeridas. Puedes usar el URL en la Columna D para accesar directamente a completar el campo.</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</si>
  <si>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en cualquier herramienta no es responsabilidad de la Coalición de Ciudadanía de la Industria Electrónica, Incorporated, una sociedad anónima de Delaware ("EICC"), o de la  inicitiva Global e-Sustainability, una organización  internacional belga sin fines fines de lucro ("GeSI"). La determinación de si y / o el uso de todo o parte de la lista o cualquier herramienta es a discreción única y absoluta  del usuario. Antes de utilizar la lista o cualquier herramienta, debe revisar con su propio asesor legal. Ninguna parte de la lista o cualquier herramienta constituye asesoramiento jurídico. El uso de la lista o cualquier otra herramienta es voluntaria</t>
  </si>
  <si>
    <t>En la máxima medida permitida por las leyes aplicables, EICC y GeSI renuncia a cualquier responsabilidad por cualquier pérdida, gastos o perjuicios de cualquier naturaleza, incluyendo, sin limitación, daños especiales, incidentales, punitivos, directos, indirectos o consecuentes, o la pérdida de ingresos o beneficios, como resultado  o que surja del uso del usuario de la lista o herramienta alguna, ya sea por agravio, contrato, decreto u otra forma, incluso si se demuestra que fueron advertidos de la posibilidad de tales daños.</t>
  </si>
  <si>
    <t>Autorizador</t>
  </si>
  <si>
    <t>Iniciativa fuente libre de conflicto</t>
  </si>
  <si>
    <t>Metal conflictivo</t>
  </si>
  <si>
    <t>País (es) cubiertos</t>
  </si>
  <si>
    <t>Alcance de la declaración o clase</t>
  </si>
  <si>
    <t>Libre de conflicto de DRC</t>
  </si>
  <si>
    <t>Oro (Au) Refinador  (fundidor)</t>
  </si>
  <si>
    <t>Firma de auditoria independiente del sector privado</t>
  </si>
  <si>
    <t>Intencionalmente agregado</t>
  </si>
  <si>
    <t>IPC-1755  Estándar de intercambio de datos para minerales conflictivos</t>
  </si>
  <si>
    <t>Necesario para la funcionalidad del producto</t>
  </si>
  <si>
    <t>necesario para la producción del producto</t>
  </si>
  <si>
    <t>Fuentes de reciclado o de deshecho</t>
  </si>
  <si>
    <t>Numero de identificación del fundidor</t>
  </si>
  <si>
    <t>Fundidor de Tantalio (Ta)</t>
  </si>
  <si>
    <t>Fundidor de Estaño (Sn)</t>
  </si>
  <si>
    <t>Fundidor de Tungsteno (W)</t>
  </si>
  <si>
    <t>Tantalio, Estaño, Tungsteno, Oro</t>
  </si>
  <si>
    <t>Este campo identifica la persona responsable del contenido de la declaración. El autorizador puede ser un individuo diferente de la persona contacto. No es correcto usar la palabra  "mismo" o algo similar para dar el nombre del autorizador.</t>
  </si>
  <si>
    <t>El programa de fundidores libres de conflicto (CFSP) Lista de proveedores en cumplimiento es una lista publica de fundidores y refinadores que han sido evaluados a través del CFSP, un programa de la iniciativa de fuentes libres de conflicto (CFS) o un programa de la industria equivalente ( tal como Consejo de Joyeros responsables o la asociación Bullion de mercado de Londres) y han sido validados en cumplimiento con los protocolos. Si un fundidor no esta en la lista, no ha completado la evaluación CFSP o no cumple con el protocolo del CFSP.</t>
  </si>
  <si>
    <t xml:space="preserve">Adição intencional é comumente conhecido como o uso deliberado  de uma substância, ou neste caso metal, na formulação de um produto onde a sua presença continuada é desejada para obter uma característica específica, especto ou qualidade. 
Enquanto o SEC não define a frase "intencionalmente adicionado" na lei final*, o preâmbulo da lei diz: "Concordamos que ao ser adicionado intencionalmente, ao invés de ser um subproduto que ocorre naturalmente, é um fator significante para determinar se o mineral de conflito é "necessário à funcionalidade ou produção" de um produto. Isto é verdade independentemente de quem adicionou intencionalmente o mineral de conflito ao produto desde que esteja contido no próprio produto. Determinar se um mineral de conflito é considerado "necessário" a um produto não deveria depender do facto de um mineral de conflito ser adicionado diretamente ao produto pelo emissor ou se é adicionado a um componente do produto que o emissor recebe de um terceiro. Pelo contrário, o emissor deveria reportar  na totalidade do produto e trabalhar com os fornecedores para cumprir os requisitos'. Assim, ao determinar se um mineral de conflito é ou não "necessário" a um produto, o emissor deverá considerar qualquer mineral de conflito que esteja contido no seu produto, mesmo que o mineral de conflito esteja apenas no produto porque foi incluído como parte de um componente do produto que foi originalmente fabricado por terceiros."
*(56296 Registo Federal/ Vol.77, Nº 177/ Quarta-Feira, 12 de Setembro, 2012/ Leis e Regulações
</t>
  </si>
  <si>
    <t>O IPC (www.IPC.org) é uma Associação global da Indústria sedeada em Bannockburn, Ill., dedicada ao sucesso financeiro  e competência de excelência dos seus 3,400  empresas membro que representam todas as faces do sector eletrónico, incluído design, produção de circuitos impressos, montagem e testes eletrónicos. Como organização movida por seus membros e fonte líder de normas para a indústria, formação, estudo de mercados e promoção de políticas públicas, o IPC apoia programas para ir de encontro às necessidades de uma indústria eletrónica global de $2.0 triliões. O IPC tem escritórios adicionais em Taos, N.M; Washington, D.C.; Estocolmo, Suécia; Moscovo, Rússia; Bangalore, Índia; Bangkok, Tailândia; e Xangai, Shenzen, Chengu, Suzhou e Bejing, China.</t>
  </si>
  <si>
    <t>A norma do IPC estabelece os requisitos para a troca de dados sobre de minerais de conflito entre os fornecedores e os seus clientes. Para cumprir as necessidades de uma larga gama de utilizadores, esta norma fornece flexibilidade no âmbito dos produtos abrangidos numa só declaração. Esta norma não é um guia para cumprimento.</t>
  </si>
  <si>
    <t>O SEC não fornece uma defini9ção formal desta frase na lei final*, no entanto fornece alguma orientação: Um mineral de conflito é considerado necessário à sua funcionalidade de um produto se vai de encontro ao seguinte: 1) é adicionado intencionalmente ao produto ou qualquer componente do produto e não é um subproduto natural.; 2) É necessário à função geral esperada do produto, à sua utilização ou propósito; e 3) está incorporado com o objetivo de ornamentação, decoração, ou embelezamento, mesmo que o objetivo principal do produto seja mesmo0 esse, ornamentação ou decoração.
NOTA: O Mineral de conflito deve estar contido no produto para ser aplicável.
*(56296 Registo Federal/ Vol.77, Nº 177/ Quarta-Feira, 12 de Setembro, 2012/ Leis e Regulações</t>
  </si>
  <si>
    <t>O SEC não fornece uma definição formal desta frase na lei final*, no entanto fornece alguma orientação: Um mineral de conflito é considerado necessário à sua funcionalidade de um produto se vai de encontro ao seguinte: 1) está incluído intencionalmente  no processo de produção do produto, quer seja numa ferramenta, máquina, ou equipamento utilizado para produzir o produto (tais como computadores ou linhas de lata tensão); 2) Está incluído no produto (DEVE estar contido no produto para ser aplicável); e 3) é necessário ao produto.
*(56296 Registo Federal/ Vol.77, Nº 177/ Quarta-Feira, 12 de Setembro, 2012/ Leis e Regulações</t>
  </si>
  <si>
    <t xml:space="preserve">Organização para a Cooperação e Desenvolvimentos Económicos </t>
  </si>
  <si>
    <t>Um produto ou produto acabado de uma Empresa é um material ou item que completou o estágio final de produção e/ou de processamento e está disponível para distribuição ou venda a clientes.</t>
  </si>
  <si>
    <t>Fontes de reciclado ou desperdício são metais reciclados, que recuperados dos produtos finais ou de pós-consumo, ou metais processados de sucata originada durante a manufatura do produto. Metal reciclado inclui materiais de excessos, obsolescências, defeitos e metal sucatado que contêm metais processados ou refinados adequados à reciclagem de estanho, tântalo, tungsténio e/ou ouro. Minerais parcialmente processados, não processados ou subprodutos de outros minérios não estão incluídos na definição de metal reciclado.</t>
  </si>
  <si>
    <t>Comissão "U.S. Securities and Exchange" (www.SEC.gov)</t>
  </si>
  <si>
    <t>Uma fundição ou refinaria é uma empresa que adquire e processa minério, escórias e/ou materiais de fontes de reciclado ou desperdício em metal refinado ou metal que contêm produtos intermédios. O produto final pode ser metal puro (99.5% ou superior), pós, lingotes, barras, grãos, óxidos ou sais. O termo "fundição" e "refinaria" são usados alternadamente ao longo de várias publicações.</t>
  </si>
  <si>
    <t>Um número único de identificação é atribuído pelo CFSI às empresas que foram indicadas por membros da cadeia de fornecimento como fundições ou refinarias, quer tenha sido ou não verificado se cumprem os critérios  de fundições ou refinarias definidos na auditoria CFSP.</t>
  </si>
  <si>
    <t>Uma refinaria de tântalo ( também conhecida como um processador) é definida como uma empresa que converte minérios com conteúdo de Ta, concentrados, escórias ou materiais secundários em produto intermédios de tântalo ou outros produtos que contêm tântalo para venda direta ou processamento m produtos contendo Tântalo, tais como pó de Ta, Componentes de Ta, Óxidos de ta, ligas, fios, barras sintetizadas, etc. Para uma descrição completa, consulte o protocolo de auditoria do CFSP para este metal em: http://www.conflictfreesourcing.org/audit-protocols-procedures/.</t>
  </si>
  <si>
    <t>Fundições Primárias de [Estanho] são empresas com uma ou mais unidades de tratamento de minério com estanho que contêm concentrados no minério de forma a produzir estanho metálico. Fundições secundárias de [Estanho] são empresas com uma ou mais unidades de tratamento de materiais secundários por redução para a produção de crude ou estanho de grau superior ou produtos de estanho tais como solda. Um fundição tal como referido no protocolo de auditoria pode operar quer num ou nos dois tipos de negócios. 
Para uma descrição completa, consulte o protocolo de auditoria do CFSP para este metal em: http://www.conflictfreesourcing.org/audit-protocols-procedures/.</t>
  </si>
  <si>
    <t>Uma empresa que tenha uma ou mais unidades que convertem minérios que contêm Tungsténio -W (tais como volframite e scheelita), Concentrados de W, ou desperdício contendo W (material secundário), em tungsténio que contêm produtos intermédios tais como Para-Tungstato de Amónia (PTA), Meta-Tungstato de Amónia (MTA), tungsténio ferroso, e óxidos de tungsténio para venda direta ou no processamento de produtos com conteúdo em tungsténio (tais como pó de W ou Pó de Carboneto de W). Consulte o protocolo de auditoria CFSP para este metal para uma descrição completa: http://www.conflictfreesourcing.org/audit-protocols-procedures/.</t>
  </si>
  <si>
    <t>O Objetivo deste documento é a recolha de informação da origem e fornecedores dos metais  Estanho, Tântalo, Tungsténio e ouro utilizados em produtos.</t>
  </si>
  <si>
    <t>Os campos obrigatórios estão identificados com um asterisco (*). A informação recolhida neste modelo deverá ser atualizada anualmente. Quaisquer alterações que ocorram durante o ciclo anual deverão ser comunicadas aos seus clientes.</t>
  </si>
  <si>
    <t>Informações sobre da Empresa</t>
  </si>
  <si>
    <t>Nome da Empresa (*):</t>
  </si>
  <si>
    <t>Declaração do âmbito ou classe (*):</t>
  </si>
  <si>
    <t>Descrição do âmbito:</t>
  </si>
  <si>
    <t>Descrição do âmbito(*):</t>
  </si>
  <si>
    <t>Ir para a aba da Lista de Produtos para inserir os produtos aos quais esta declaração se aplica.</t>
  </si>
  <si>
    <t>Número único de Identificação da Empresa- Número de Identificação de Pessoa Coletiva (NIPC):</t>
  </si>
  <si>
    <t>Autoridade que atribui o Número único de Identificação da Empresa:</t>
  </si>
  <si>
    <t>Endereço</t>
  </si>
  <si>
    <t>Nome de Contacto (*):</t>
  </si>
  <si>
    <t>E-mail de Contacto(*):</t>
  </si>
  <si>
    <t>Telefone de Contacto (*):</t>
  </si>
  <si>
    <t>Nome do autorizador ou representante legal (*):</t>
  </si>
  <si>
    <t>Cargo do autorizador ou representante legal  (*):</t>
  </si>
  <si>
    <t>E-mail do autorizador ou representante legal  (*):</t>
  </si>
  <si>
    <t>Telefone do autorizador ou representante legal (*)</t>
  </si>
  <si>
    <t>Data de finalização (*):</t>
  </si>
  <si>
    <t>Responder às seguintes perguntas de 1-7 com base no âmbito da declaração acima indicada.</t>
  </si>
  <si>
    <t>1) O metal de conflito é adicionado intencionalmente ao seu produto?(*)</t>
  </si>
  <si>
    <t>2) O metal de conflito é necessário à produção dos produtos da empresa e está contido no produto acabado que a empresa produz ou contrata para produzir? (*)</t>
  </si>
  <si>
    <t>3) Algum dos metais de conflito têm origem nos países abrangidos? (*)</t>
  </si>
  <si>
    <t>4)100% dos metais de conflito (necessários à funcionalidade da produção ou produtos) têm origem de fontes de material reciclado ou desperdício? (*)</t>
  </si>
  <si>
    <t>5) Recebeu dados ou informação de metais de conflito para cada metal por parte dos fornecedores relevantes  of 3TG? (*)</t>
  </si>
  <si>
    <t>6) Para cada metal de conflito, identificou todas as fundições que a Empresa e os seus fornecedores usam para fornecer os seus produtos, incluindo dentro do âmbito da declaração indicado acima? (*)</t>
  </si>
  <si>
    <t>7) Toda a informação aplicável sobre fundições recebida pela Empresa foi reportada nesta declaração? (*)</t>
  </si>
  <si>
    <t>Responder às seguintes Perguntas ao nível da Organização</t>
  </si>
  <si>
    <t xml:space="preserve">A. Tem uma política implementada, dirigida a fontes de minerais de conflito? </t>
  </si>
  <si>
    <t>B. A sua política de fontes de minerais de conflito está publicamente disponível no website da Empresa? (Nota: Se sim, o utilizador deverá especificar o URL no Campo de Comentário).</t>
  </si>
  <si>
    <t>C. Exige que os seus fornecedores diretos estejam em conformidade com o DRC Livre de Conflitos?</t>
  </si>
  <si>
    <t>D. Exige que os seus fornecedores diretos tenham como fornecedores fundições validadas por uma firma de auditorias independente do sector privado?</t>
  </si>
  <si>
    <t>E. Implementou medidas de diligências devidas para fontes Livres de conflito?</t>
  </si>
  <si>
    <t>F. Recolhe dos seus fornecedores informação  de que as diligências devidas de minerais de conflito estão em conformidade com a norma IPC-1755 de troca de informação sobre minerais de conflito [ex. o Modelo de relatório  de Minerais de Conflito do CFSI]?</t>
  </si>
  <si>
    <t>G. Solicita o nome da fundições aos seus fornecedores?</t>
  </si>
  <si>
    <t xml:space="preserve">H.  Verifica e revê a informação das diligências devidas recebidas dos seus fornecedores face as expectativas da Empresa? </t>
  </si>
  <si>
    <t>I. O processo de revisão inclui a gestão de ações corretivas?</t>
  </si>
  <si>
    <t>J. Está sujeito às regras da comissão  "SEC" para minerais de Conflito?</t>
  </si>
  <si>
    <t>Tântalo</t>
  </si>
  <si>
    <t>Estanho</t>
  </si>
  <si>
    <t>Ouro</t>
  </si>
  <si>
    <t>Tungsténio</t>
  </si>
  <si>
    <t>Sim</t>
  </si>
  <si>
    <t>Não</t>
  </si>
  <si>
    <t>Desconhecido</t>
  </si>
  <si>
    <t>Sim, 100%</t>
  </si>
  <si>
    <t>Não, mas superior a 75%</t>
  </si>
  <si>
    <t>Não, mas superior a 50%</t>
  </si>
  <si>
    <t>Não, mas superior a 25%</t>
  </si>
  <si>
    <t>Não, mas inferior a 25%</t>
  </si>
  <si>
    <t>Nenhum</t>
  </si>
  <si>
    <t>Nota: A seguinte lista de nomes de fundições não representa as Fundições cumpridoras com o programa CFSP ou todas as fundições a nível mundial. Consulte o Website do CFSI para obter a versão mais recente da Lista de fundições cumpridoras do CFSP assim como a lista CFSI Standard de fundições:
http://www.conflictfreesourcing.org”</t>
  </si>
  <si>
    <t>Identificação antiga da Fundição</t>
  </si>
  <si>
    <t>Identificação Nova da Fundição</t>
  </si>
  <si>
    <t>Nomes estandardizados de Fundições</t>
  </si>
  <si>
    <t>Pseudônimos conhecidos</t>
  </si>
  <si>
    <t>Localização da Unidade de Fundição: País</t>
  </si>
  <si>
    <t>Lista de referência de Fundições(*)</t>
  </si>
  <si>
    <t>Nome da Fundição (*)</t>
  </si>
  <si>
    <t>País da Fundição (*)</t>
  </si>
  <si>
    <t>Rua da Fundição</t>
  </si>
  <si>
    <t>Cidade da Fundição</t>
  </si>
  <si>
    <t>Localização da Unidade de Fundição: Estado/ Província</t>
  </si>
  <si>
    <t>Nome de Contacto na fundição</t>
  </si>
  <si>
    <t>Email de Contacto na fundição</t>
  </si>
  <si>
    <t>Próximos passos propostos</t>
  </si>
  <si>
    <t>Nome da(s) Mina(s) ou caso seja de fonte de material reciclado ou desperdício, inserir "reciclado" ou "desperdício"</t>
  </si>
  <si>
    <t>Localização (País) da(s) mina(s), ou caso seja de fonte de material reciclado ou desperdício, inserir "reciclado" ou "desperdício"</t>
  </si>
  <si>
    <t>Tem 100% da matéria prima origem em fontes de reciclagem ou desperdício?</t>
  </si>
  <si>
    <t>Link para a "Lista de Fundições cumpridoras do CFS"</t>
  </si>
  <si>
    <t>Para começar:
Passo 1: Selecionar o material na coluna B
Passo 2. Selecionar da lista do menu na coluna C
Passo 3. Se selecionar na lista do menu "Fundição não listada" completar colunas D &amp; E.
Passo 4. Inserir toda a informação disponível sobre a fundição nas colunas de H a P.
Os Campos Obrigatórios estão assinalados com um asterisco (*).</t>
  </si>
  <si>
    <t>Identificação da Fundição</t>
  </si>
  <si>
    <t>Número de Identificação da Fundição</t>
  </si>
  <si>
    <t>Para garantir que todos os campos obrigatórios foram replicados antes de submeter o relatório aos clientes, rever todas as linhas  que aparecem a vermelho.</t>
  </si>
  <si>
    <t>Campos obrigatórios por completar</t>
  </si>
  <si>
    <t>Link para a fonte</t>
  </si>
  <si>
    <t>Completar somente se o nível do relatório "Produto (ou lista de produtos)" for selecionado na folha de cálculo da 'declaração'.</t>
  </si>
  <si>
    <t>Número do produto do fabricante (*)</t>
  </si>
  <si>
    <t>Nome do produto do fabricante</t>
  </si>
  <si>
    <t>Selecionar o âmbito da Declaração da sua Empresa. As opções são:
A. Toda a Empresa
B. Produtos (ou lista de Produtos)
C. Definido pelo Utilizador</t>
  </si>
  <si>
    <t>1. Inserir o nome Legal da Empresa. Por favor, não use abreviações.</t>
  </si>
  <si>
    <t>Adicione aqui um endereço de email válido para a pessoa de contacto.</t>
  </si>
  <si>
    <t>Adicione aqui um endereço de email válido para o representante legal da empresa.</t>
  </si>
  <si>
    <t>Por favor, registe a data em que este formulário  foi preenchido pela sua empresa. A data deve ser apresentada em formato internacional DD-MMM-AAAA.</t>
  </si>
  <si>
    <t>A partir da lista selecione a resposta: "Sim" ou "Não".</t>
  </si>
  <si>
    <t>A partir da lista seleccione a resposta "Sim", "Não", ou "desconhecido".</t>
  </si>
  <si>
    <t>A partir da lista seleccione a resposta: "Sim, 100%"; "Não, mas superior a 75%"; "Não, mas superior a 50%"; "Não, mas superior a 25%"; "Não, mas inferior a 25%"; ou "Nenhum".</t>
  </si>
  <si>
    <t>A.紛争鉱物調達への取組み方針を定めていますか？</t>
  </si>
  <si>
    <t>4) El 100% de los metales conflictivos ( necesarios para la funcionalidad o producción de tus productos) se originan de fuentes de reciclado o desecho? ( *)</t>
  </si>
  <si>
    <t>5) Has recibido información/datos de metales conflictivos para cada metal  de parte de los proveedores importantes de 3TG? (*)</t>
  </si>
  <si>
    <t>6) Para cada uno de los  metales conflictivos, has identificado todos los fundidores de tu compañía y de sus proveedores usados para proveer los productos incluidos dentro del alcance de la declaración indicada arriba? (*)</t>
  </si>
  <si>
    <t>7) Toda la información recibida por tu compañía aplicable al fundidor a sido reportada en esta declaración? (*)</t>
  </si>
  <si>
    <t>Responda a las siguientes preguntas a nivel de la compañía</t>
  </si>
  <si>
    <t xml:space="preserve">A. Tienes una política implementada que incluya el suministro de minerales conflictivos? </t>
  </si>
  <si>
    <t>B. Esta política esta públicamente disponible en tu website?  ( Nota: si existe; el usuario debe especificar el URL en el campo de comentario.)</t>
  </si>
  <si>
    <t xml:space="preserve">D. Requieres a tus proveedores directos que se provean de fundidores validados por una firma independiente del sector privado? </t>
  </si>
  <si>
    <t xml:space="preserve">E. Has implementado medidas de diligencia sobre el cuidado para abastecimiento libre de conflicto? </t>
  </si>
  <si>
    <t xml:space="preserve">F. Colectas información de minerales conflictivos de tus proveedores los cuales cumplen con el estándar IPC-1755 para minerales en conflicto ( por ejemplo, el templete de reporte de minerales conflictivos CFSI? </t>
  </si>
  <si>
    <t>H. Revisas la información de diligencia recibida de tus proveedores contra las expectativas de la compañía?</t>
  </si>
  <si>
    <t xml:space="preserve">J. Estas sujeto a la regla de  requerimiento  de la SEC? </t>
  </si>
  <si>
    <t>Si</t>
  </si>
  <si>
    <t>Desconocido</t>
  </si>
  <si>
    <t>Si, 100%</t>
  </si>
  <si>
    <t>No, pero mayor a 75%</t>
  </si>
  <si>
    <t>No, pero mayor a 50%</t>
  </si>
  <si>
    <t>No, pero mayor a 25%</t>
  </si>
  <si>
    <t>No, pero menor a 25%</t>
  </si>
  <si>
    <t>Ninguno</t>
  </si>
  <si>
    <t>Identificación anterior del fundidor</t>
  </si>
  <si>
    <t>Identificación nueva del fundidor</t>
  </si>
  <si>
    <t>Nombres estándar del fundidor</t>
  </si>
  <si>
    <t xml:space="preserve">Localización de la fabrica de fundición: País </t>
  </si>
  <si>
    <t>Nombre del fundidor (*)</t>
  </si>
  <si>
    <t>País del fundidor (*)</t>
  </si>
  <si>
    <t>Calle del fundidor (*)</t>
  </si>
  <si>
    <t>Ciudad del fundidor(*)</t>
  </si>
  <si>
    <t>La liste des fonderies conformes au programme pour les fonderies sans conflit (CFSP) est une liste des fondeurs et affineurs qui ont été auditées via le CFSP, un programme de l'initiative pour des approvisionnements sans conflit (CFSI) ou équivalent (comme Responsible Jewellery Council ou London Bullion Market Association) et validées comme étant en conformité avec les protocoles. Si un fondeur ou affineur n'est pas dans la liste, il n'a pas effectué un audit CFSP, ou n'est pas conforme avec le protocole du CFSP.</t>
  </si>
  <si>
    <t>Le Programme pour les fonderies sans conflit (CFSP) est un programme développé par l'EICC et la GeSI pour augmenter la capacité des entreprises à vérifier leur approvisionnement responsable en métaux. De plus amples détails sur le Programme CFS sont disponibles sur : http://www.conflictfreesourcing.org/conflict-free-smelter-program/.</t>
  </si>
  <si>
    <t>Fondée en 2008 par des membres de l'Electronic Industry Citizenship Coalition et la Global e-Sustainability Initiative, l'Initiative pour des approvisionnements sans conflit est devenue l'une des ressources les plus utilisées pour les entreprises traitant des  minerais de conflit dans leurs chaînes d'approvisionnement. A ce jour, plus de 150 entreprises de sept secteurs industriels différents participent au CFSI, contribuant à une gamme d'outils et de ressources, y compris le Programme de fonderie sans conflit, le formulaire de déclaration des minerais de conflit, les données sur la recherche raisonnable du pays d'origine et une série de lignes directrices sur l'approvisionnement des minerais de conflit. Le CFSI organise également régulièrement des ateliers sur les questions des minerais de conflit et contribue à l'élaboration des politiques et aux débats avec les principales organisations de la société civile et les gouvernements. Des informations complémentaires sont disponibles à http://www.conflictfreesourcing.org.</t>
  </si>
  <si>
    <t>Les métaux de conflit sont les métaux issus des minerals de conflit.</t>
  </si>
  <si>
    <t>Comme défini dans le "Dodd–Frank Wall Street Reform and Consumer Protection Act", Section 1502(e)(4), loi des Etats-Unis d'Amérique de 2010:
MINERAI DE CONFLIT. - le terme "minerai de conflit" signifie: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</si>
  <si>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 xml:space="preserve">
Pays couvert (s) tel que défini dans le "Dodd–Frank Wall Street Reform and Consumer Protection Act", Section 1502(e)(4), loi des Etats-Unis d'Amérique de 2010: ces pays sont la République démocratique du Congo et les neuf pays avec lesquels elle partage une frontière internationalement reconnue: Angola, Burundi, République centrafricaine, République du Congo, Rwanda,  Sud Soudan, Tanzanie, Ouganda, Zambie.</t>
  </si>
  <si>
    <t>Dans ce formulaire, le "Périmètre" décrit le domaine dans lequel les informations fournies par l'entreprise le complétant sont applicables. Le périmètre peut englober l'ensemble des services et / ou produits de l'entreprise, ou, à la discrétion de l'entreprise, le formulaire peut être utilisé pour un (des) produit(s) spécifique(s), ou être "défini par l'utilisateur". Le périmètre  "défini par l'utilisateur" peut décrire n'importe quelle partie des opérations ou du portefeuille de produits de l'entreprise.</t>
  </si>
  <si>
    <t>Loi Dodd-Frank des Etats-Unis d'Amérique de 2010 sur la Réforme  de Wall Street et la protection des consommateurs, Section 1502 ("Dodd-Frank")
(http://www.sec.gov/about/laws/wallstreetreform-cpa.pdf)</t>
  </si>
  <si>
    <t xml:space="preserve">
Les produits ne contenant pas de minerais qui  finançant ou bénéficiant directement ou indirectement à des groupes armés de la République Démocratique du Congo ou de pays frontaliers. Loi Dodd-Frank des Etats-Unis d'Amérique de 2010 sur la Réforme  de Wall Street et la protection des consommateurs, Section 1502 ("Dodd-Frank")
(http://www.sec.gov/about/laws/wallstreetreform-cpa.pdf)</t>
  </si>
  <si>
    <t>Fondre de l'or est une opération métallurgique produisant de l'or fin avec une concentration de 99,5% ou plus à partir d'or ou de matériaux comprenant de l'or en concentrations plus faibles. Reportez-vous au protocole de vérification de ce métal du CFSP pour une description complète: http://www.conflictfreesourcing.org/audit-protocols-procedures/.</t>
  </si>
  <si>
    <r>
      <t>En ce qui concerne les audits de fonderies, un "cabinet d'audit indépendant du secteur privé"</t>
    </r>
    <r>
      <rPr>
        <sz val="10"/>
        <rFont val="Verdana"/>
        <family val="2"/>
      </rPr>
      <t xml:space="preserve"> est une entreprise privée compétente pour évaluer la traçabilité des matériaux utilisés par un fondeur ou un affineur par rapport aux normes du CFSP ou de protocoles d'audit équivalents. Pour être neutre et impartiale, cette organisation et ses auditeurs ne doivent avoir aucun conflit d'intérêt avec l'audité.</t>
    </r>
  </si>
  <si>
    <t>"Ajouté intentionnellement" est communément admis comme l'utilisation délibérée d'une substance , ou dans ce cas d'un métal, dans la formulation d'un produit où la présence continue est souhaitable pour procurer/fournir une caractéristique, un aspect ou une qualité spécifique.
Bien que la SEC ne définisse pas l'expression "ajouté intentionnellement" dans la règle finale * , le préambule de la règle prévoit :
" [ N] ous convenir que le fait d'être intentionnellement ajoutée , plutôt que d'être un sous-produit naturel est un facteur important pour déterminer si un minerai de conflit est ''nécessaire à la fonctionnalité ou à la production d'un produit''. Cela est vrai quelle que soit la personne qui ajoute intentionnellement le minerai de conflit dans le produit tant qu'il y est contenu. [D]éterminer si un minerai de conflit est considéré comme ''nécessaire'' à un produit ne devrait pas dépendre du fait que le minerai de conflit est ajouté directement au produit par l'entreprise émettrice ou s'il est ajouté dans un élément du produit que l'émetteur reçoit d'un tiers . Au lieu de cela , l'émetteur doit "rapporter sur la totalité du produit et  travailler avec ses fournisseurs pour se être conforme aux exigences". Par conséquent , pour déterminer si un minerai de conflit est ''nécessaire'' à un produit , l'émetteur doit prendre en compte tout minéral de conflit contenue dans son produit , même si ce minerai de conflit est uniquement dans le produit parce qu'il fait partie d'un composant du produit fabriqué par un tiers."
*(56296 Federal Register / Vol. 77, No. 177 / Wednesday, September 12, 2012 / Rules and Regulations)</t>
  </si>
  <si>
    <t>IPC (www.IPC.org) est une association professionnelle internationale basé à Bannockburn, Illinois, qui a pour vocation de soutenir l’excellence et la santé financière de ses 3 400 entreprises membres, qui représentent toutes les facettes de l'industrie de l'électronique, y compris la conception, la fabrication, l'assemblage et le test de circuits imprimés. En tant qu'organisation dirigée par ses membres et leader en matière de normes industrielles, de formation, d'études de marché et de promotion des politiques publiques, l'IPC soutient des projets pour répondre aux besoins d'une  industrie électronique mondiale estimée à 2000 milliards de dollars. L'IPC possède des représentations à Taos au Nouveau Mexique; Washington, DC; Stockholm en Suède; Moscou en Russie; Bangalore en Inde, Bangkok en Thaïlande, et Shanghai, Shenzhen, Chengdu, Suzhou et Pékin en Chine.</t>
  </si>
  <si>
    <t>Cette norme IPC définit les exigences relatives à l'échange de données sur les minerais de conflit entre les fournisseurs et leurs clients. Pour répondre aux besoins d'un large éventail d'utilisateurs,le périmètre des produits couverts dans une seule déclaration suivant cette norme est flexible. Cette norme n'est pas un guide de mise en conformité.</t>
  </si>
  <si>
    <r>
      <t xml:space="preserve">La SEC ne fournit pas une définition formelle de cette expression dans la règle finale *, mais elle fournit des indications: Un minerai de conflit sera considéré comme nécessaire à la fonctionnalité d'un produit si il répond aux conditions suivantes: 1) il est ajouté intentionnellement au produit ou à l'un des composants du produit et n'est pas un sous-produit naturel; 2) il est nécessaire à la fonction attendue, l'utilisation ou le but du produit et 3) il est incorporé dans le produit à des fins d'ornementation, de décoration, ou d'embellissement, si le but principal du produit estl' ornementation ou la décoration.
</t>
    </r>
    <r>
      <rPr>
        <b/>
        <sz val="11"/>
        <color indexed="8"/>
        <rFont val="Calibri"/>
        <family val="2"/>
      </rPr>
      <t>NOTE: Le minerai de conflit doit être contenu dans le produit pour être nécessaire à la fonctionalité d'un produit.</t>
    </r>
    <r>
      <rPr>
        <sz val="10"/>
        <rFont val="Verdana"/>
        <family val="2"/>
      </rPr>
      <t xml:space="preserve">
*(56296 Federal Register / Vol. 77, No. 177 / Wednesday, September 12, 2012 / Rules and Regulations)</t>
    </r>
  </si>
  <si>
    <t>La SEC ne fournit pas une définition formelle de cette expression dans la règle finale *, mais elle donne des indications: un minerai de conflit est considéré comme nécessaire à la production d'un produit lorsque: 1) il est intentionnellement inclus dans le le processus de production de produit, sans être inclus dans un outil, une machine ou  un équipement utilisé pour la fabrication du produit (tel qu'un ordinateur ou une ligne électrique); 2) il est inclus dans le produit (il DOIT être contenu dans le produit pour être nécessaire à la fabrication du produit ), et 3) il est nécessaire au produit.
*(56296 Federal Register / Vol. 77, No. 177 / Wednesday, September 12, 2012 / Rules and Regulations)</t>
  </si>
  <si>
    <t>Le produit fini d'une entreprise  est un matériel ou un élément qui aest arrivé au stade final de sa fabrication et est disponible pour la distribution ou la vente aux clients.</t>
  </si>
  <si>
    <r>
      <t>Les produits recyclés, rebuts de production ou déchets de consommation</t>
    </r>
    <r>
      <rPr>
        <sz val="11"/>
        <color indexed="10"/>
        <rFont val="Calibri"/>
        <family val="2"/>
      </rPr>
      <t xml:space="preserve"> </t>
    </r>
    <r>
      <rPr>
        <sz val="10"/>
        <rFont val="Verdana"/>
        <family val="2"/>
      </rPr>
      <t>sont les métaux qui sont récupérés de l'utilisateur final ou de produits déjà utilisés, ou de déchets de fabrication. Les métaux recyclés incluent les métaux obsolètes, défectueux, et les débris qui contiennent des métaux affinés ou transformés qui peuvent être recyclés pour produire de l'étain, du tantale, du tungstène et / ou de l'or. Les minerais partiellement on non-traités ou sous-produits d'autres minerais ne répondent pas la définition du recyclage.</t>
    </r>
  </si>
  <si>
    <t>Une fonderie ou affinerie d'étain primaire est une entreprise avec une ou plusieurs installations qui traite des minerais contenant de l'étain  pour produire de l'étain sous forme de métal. Une fonderie ou affinerie d'étain secondaire est une entreprise  avec une ou plusieurs installations qui traite les matières  secondaires pour produire de l'étain brut ou pur, ou des produits à base d'étain tels que de la soudure. Les fondeurs tels que mentionnés dans le protocole d'audit du CFSP peuvent être l'une ou une combinaison des définitions ci-dessus. Reportez-vous au protocole d'audit du CFSP de ce métal pour une description complète: http://www.conflictfreesourcing.org/audit-protocols-procedures/.</t>
  </si>
  <si>
    <t>Une fonderie de tungstène est une entreprise avec une ou plusieurs installations qui traite des minerais contenant du tungstène (tels que la wolframite et scheelite), des concentrés de tungstène, ou des déchets contenant du tungstène (matières secondaire) en matières intermédiaires contenant du tungstène tels que le paratungstate d'ammonium (APT),  le metatungstate d'ammonium (AMT), le ferrotungstène et les oxydes de tungstène pour  vente directe ou traitements additionels pour obtenir des produits à base d'étain (tels que la poudre d'étain ou de la poudre de carbure de tungstène). Référez-vous au protocole d'audit du CFSP pour ce métal pour une description complète: http://www.conflictfreesourcing.org/audit-protocols-procedures/.</t>
  </si>
  <si>
    <t>*Em 2010, foi aprovado o decreto dos EUA Dood-Frank da reforma de  e Defesa do Consumidor , relativamente aos "minerais de conflito" com origem na República Democrática do Congo (DRC) ou países vizinhos. A SEC publicou regras finais associadas com a divulgação da fonte de minerais de conflito pelas empresas americanas de capital aberto (ver regras em http://www.sec.gov/rules/final/2012/34-67716.pdf). As regras referem as medidas de diligência devidas pela OCDE, para cadeias responsáveis de fornecimento de Minerais de áreas afetadas por conflitos ou em alto risco de conflitos, (http://www.oecd.org/dataoecd/62/30/46740847.pdf), e orientam fornecedores a estabelecer políticas, e enquadramento de medidas de diligência e sistemas de gestão.
** Ver informação sobre a iniciativa  de origem Livre de Conflitos(www.conflictfreesourcing.org).</t>
  </si>
  <si>
    <t>Instruções para completar as questões relativas às informações da Empresa (linhas 8-22). Favor fornecer comentários apenas em Inglês.</t>
  </si>
  <si>
    <t>Nota: Campos sinalizados com *, são campos de preenchimento obrigatório.</t>
  </si>
  <si>
    <t>2. Selecionar o âmbito da Declaração da sua Empresa. As opções são:
A. Toda a Empresa
B. Produtos (ou lista de Produtos)
C. Definido pelo Utilizador
Para "Toda a Empresa", a declaração engloba a totalidade dos produtos da empresa ou de substâncias contidas nos produtos produzidos pela empresa mãe.
Para a seleção de produtos (ou lista de produtos), será exibido um link para o separador da folha de cálculo respeitante à lista de produtos. É obrigatório listar O número dos produtos do Fabricante abrangidos por esta declaração na coluna B da folha de cálculo da Lista de Produtos. É opcional listar o nome do fabricante do produto na coluna C da folha de cálculo da Lista de Produtos.
Para a seleção de "Definido pelo utilizador", é obrigatório o utilizador descrever o âmbito em que a divulgação do conflito de metais se aplicável. O âmbito desta classe deverá ser definido pelo fornecedor num campo de texto e deverá ser facilmente entendido pelos clientes recebedores do documento. Como exemplo, as empresas podem facultar um link para clarificar a informação.
Este campo é obrigatório.</t>
  </si>
  <si>
    <t>3. Inserir o número único de identificação ou código da Empresa (número DUNS, número VAT, identificação específica de cliente , etc.)</t>
  </si>
  <si>
    <t>4. Inserir a origem do número único de identificação ou código  (número DUNS, número VAT, identificação específica de cliente , etc.)</t>
  </si>
  <si>
    <t>5. Inserir o endereço completo da Empresa (Rua, Cidade, Estado, País, Código Postal). Este campo é obrigatório.</t>
  </si>
  <si>
    <t>6. Inserir o nome da pessoa de contacto relativamente ao conteúdo da informação prestada na declaração. Este campo é obrigatório.</t>
  </si>
  <si>
    <t>7. inserir o endereço de email da pessoa de contacto. Caso não tenha, colocar "não disponível" ou "n/a". O Campo em branco poderá causar um erro na implementação do formulário. Este campo é obrigatório.</t>
  </si>
  <si>
    <t>8. Inserir o número de telefone do contacto. Este campo é obrigatório.</t>
  </si>
  <si>
    <t>9. inserir o nome da pessoa responsável pelos conteúdos da informação prestada na declaração. O autorizador pode ser outro indivíduo que não a pessoa de contacto. Não é Correto  usar palavras como "o mesmo" ou identificação similar. Este campo é obrigatório</t>
  </si>
  <si>
    <t>10. Inserir o título da pessoa que autoriza. Este campo é opcional.</t>
  </si>
  <si>
    <t>11. inserir o número de telefone da pessoa que autoriza. Este campo é obrigatório.</t>
  </si>
  <si>
    <t>12. Inserir o email da pessoa que autoriza.  Caso não tenha, colocar "não disponível" ou "n/a". O Campo em branco poderá causar um erro na implementação do formulário. Este campo é obrigatório.</t>
  </si>
  <si>
    <t>13. Por favor inserir a data de finalização de preenchimento deste formulário usando o formato DD-MMM-YYYY. Este campo é obrigatório.</t>
  </si>
  <si>
    <t>14. Como exemplo, o utilizador poderá guardar o ficheiro como: Nomedaempresa-data.xls (data como AAAA-MM-DD).</t>
  </si>
  <si>
    <t>Instruções para completar as sete questões relativas às diligências devidas (linhas 24-65). Fornecer comentários apenas em Inglês.</t>
  </si>
  <si>
    <t>Estas sete questões definem a utilização, origem e As respostas a estas questões deverão ser representativas do "âmbito da declaração" selecionada na secção de informação da empresa.</t>
  </si>
  <si>
    <t>Para cada uma das sete questões requeridas, fornecer uma resposta para cada metal usando o menu de seleção disponível.</t>
  </si>
  <si>
    <t>1. Esta é uma declaração de que são ou não adicionados intencionalmente metais de conflito ao produto pela empresa ou pela sua cadeia de fornecimento.  Esta questão deverá ser respondida para cada metal de conflito. Respostas válidas a esta questão são "Sim" ou "Não". Esta questão é obrigatória.</t>
  </si>
  <si>
    <t>Algumas empresas podem querer documentar a reposta "Não", o que deverá ser feito no campo para comentários.</t>
  </si>
  <si>
    <t>2. Esta é uma declaração de que metais de conflito são necessários à produção dos produtos da empresa e que fazem parte do produto acabado que a empresa fabrica. A resposta a esta questão deverá ser "Sim" ou "Não". Esta questão é obrigatória.
Nota: O mineral de conflito deve ser parte do produto acabado para ser aplicável.</t>
  </si>
  <si>
    <t>3. Esta é uma declaração de que qualquer porção de metais de conflito contidas num produto ou múltiplos produtos tem origem na RDC ou países vizinhos ( países abrangidos). A resposta a esta questão deverá ser "Sim", "Não", ou "Desconhecido".
Esta questão é obrigatória para um metal específico se a resposta a questão 1 ou 2 for "Sim" para esse metal.
Nota: Se a resposta à questão 5 não é "Sim, 100%" E a resposta a Questão 6 não é "Sim" para o metal de conflito, a resposta a questão 3 não deverá ser "Não".</t>
  </si>
  <si>
    <t>4. Esta é uma declaração que identifica ou não se um metal de conflito contido num ou mais produtos necessário à funcionalidade desse mesmo produto ou produtos, tem origem de fontes de reciclagem ou de desperdícios. A resposta a esta questão deverá ser "Sim" ou "Não" , ou "Desconhecido". Uma resposta "Sim quer dizer que 100% dos metais de conflito vêm de fontes de reciclagem ou de desperdício.  Uma Resposta "Desconhecido" quer dizer que o utilizador não sabe se parte o 100% do metal de conflito tem origem ou não em fontes de reciclagem ou desperdício. Esta questão é obrigatória para um metal específico se a resposta às questões 1 ou 2 forem "Sim" para esse metal.</t>
  </si>
  <si>
    <t>5. Esta é uma declaração que determina se uma companhia recebeu ou não informação de metais de conflito de todos os seus fornecedores diretos que crê fornecerem minerais contidos na lista abrangida pelo âmbito desta declaração. As  respostas a estas questões deverão ser:
- Sim, 100%
- Não, mas superior a 75%
- Não, mas superior a 50%
- Não, mas superior a 25%
- Não, mas inferior a 25%
- Nenhum
Esta questão é obrigatória para um metal específico  se a resposta às questões 1 e 2 for "Sim" para esse metal.</t>
  </si>
  <si>
    <t>6. Esta questão verifica se o fornecedor tem razões para crer ter identificado todas as fundições que fornecem metais de conflito nos produtos cobertos por esta declaração. A resposta deverá ser "Sim" ou "Não" com adição de comentários em alguns dos casos, por exemplo lista de fundições. Esta questão é obrigatória para um metal específico se a resposta às questões 1 ou 2 for "Sim" para esse metal.</t>
  </si>
  <si>
    <t>7. Esta questão verifica se todas as fundições identificadas como fornecendo metais de conflito contidos nos produtos abrangidos pelo âmbito desta declaração foram reportados nesta declaração. A resposta a esta questão deverá ser "Sim", "Não", ou "Desconhecido". Se alguma das fundições ou alegadas fundições declaradas pela cadeia de fornecimento não tiver sido incluída nesta declaração, a resposta apropriada deverá ser "não". Se necessário, o utilizador poderá usar a caixa de Comentários para explicar as razões pela qual não estão incluídas.
Esta questão é obrigatória para um metal específico se a resposta às questões 1 ou 2 for "sim" para esse metal.</t>
  </si>
  <si>
    <t>Fornecer os comentários necessários no campo para comentários de forma a clarificar a suas respostas.</t>
  </si>
  <si>
    <t>Instruções para completar as questões de A. a J. (linhas 69-87). As questões de A a J são obrigatórias se a resposta às questões 1 ou 2 forme "Sim" para qualquer metal.
Fornecer respostas somente em INGLÊS.</t>
  </si>
  <si>
    <t>As linhas de orientação das diligências devidas da OCDE para cadeias de Fornecimento responsáveis de Minerais de conflito afetados e de áreas de alto risco (Guia da OCDE) define " Diligências devidas" como um processo "em curso, proactivo e reativo, através do qual as empresas conseguem garantir  os seu respeito pelos direitos humanos e não contribuir para o conflito". As diligências devidas devem ser parte integrante da estratégia global da empresa sobre fontes livres de conflito. As questões de A a J foram formuladas para avaliar as atividades de diligência devidas da empresa face à origem dos minerais livres de conflito. As respostas a estas questões devem representar todo o âmbito das atividades da empresa e não se deverá limitar ao "âmbito da Declaração" selecionado no campo da informação da empresa.</t>
  </si>
  <si>
    <t>A. Por Favor responder "Sim" ou "Não". Forneça comentários se necessário.</t>
  </si>
  <si>
    <t>B. Por Favor responder "Sim" ou "Não". Se "Sim", forneça o web link no campo de comentários.</t>
  </si>
  <si>
    <t>C. Por favor responder "Sim" ou "Não".  Forneça comentários se necessário. Ver aba das definições para a definição de "RDC Livre de Conflito".</t>
  </si>
  <si>
    <t>D. Por favor responder "Sim" se a sua empresa requisitar aos seus fornecedores diretos que estes tenham fontes de minerais de conflito validadas como sendo livres de conflito por uma empresa de auditoria do sector privado. Responder "Não" se não o requisitar aos fornecedores diretos.</t>
  </si>
  <si>
    <t>E. Por favor responder "Sim" ou "Não" para definir se a empresa implementou ou não medidas de diligência relativas à origem dos minerais de conflito. Esta declaração não pretende fornecer detalhes das medidas de diligência da empresa mas apenas confirmar que esta as implementou. Os aspetos de medidas de diligência aceitáveis devem ser determinadas pelo requisitante ou pelo fornecedor.
Exemplos de medidas de diligência podem incluir: Comunicação e inclusão nos contratos dos fornecedores (quando possível) das expectativas face a cadeia de fornecimento de minerais livres de conflito; Identificação e avaliação de risco na cadeia de fornecimento; Verificação do cumprimento dos fornecdores diretos com a sua  política Livre de Conflito RDC, etc. Estes exemplos de medidas de diligência são consistentes com as linhas de orientação incluídas no Guia OCDE internacionalmente reconhecido.</t>
  </si>
  <si>
    <t>F. Por favor responder "Sim" ou "Não".  Se usar os modelos CMRT do CFSI ou qualquer outro modelo em conformidade com a norma IPC-1755, responder "Sim". Se usar um modelo que não está conforme a norma IPC-1755, responder "Não", e descrever o que requisita aos seus fornecedores (ex., certificado de conformidade, modelo de alfândega, etc.) no campo de comentários.</t>
  </si>
  <si>
    <t>G. Por favor responder " Sim" ou "Não". Fornecer comentários se necessário</t>
  </si>
  <si>
    <t>H. Por favor responder "Sim" ou "Não". No campo de comentários, pode fornecer informação adicional relativa à sua abordagem. Exemplos:
"Auditoria por terceiros" - Auditorias locais ao fornecedores  efetuadas por terceiros independentes.
" Revisão de Documentação" - Revisão dos registos e documentação submetida pelo fornecedor, conduzida por parte de terceiros independentes ou por profissionais da empresa.
"Auditoria Interna"- Auditorias locais aos fornecedores conduzidas por profissionais da empresa.</t>
  </si>
  <si>
    <t>I. Por favor responda "Sim" ou "Não". Se "Sim", por favor descreva como gere o processo de ação corretiva.</t>
  </si>
  <si>
    <t>J. Por favor responda "Sim" ou "Não". Os requisitos de divulgação de minerais de conflito da SEC aplicam-se a empresas negociadas na bolsa do EUA, sujeitas às leis de "Securities Exchange" dos EUA. Para mais informação consulte www.sec.gov.</t>
  </si>
  <si>
    <t>Instruções para completar a aba da Lista de Fundições.
Fornecer respostas somente em INGLÊS.</t>
  </si>
  <si>
    <t>Nota: Colunas com (*) são campos  de preenchimento obrigatórios.</t>
  </si>
  <si>
    <t>Este modelo permite a identificação de fundições utilizando a Lista de referência de fundições. As colunas B, C, D e E devem ser completadas por ordem da esquerda para a direita, utilizando os recursos da Lista de referência.
Utilize uma linha individual para cada combinação metal/fundição/ país.</t>
  </si>
  <si>
    <t>1. Metal (*) - Utilize a lista do menu para selecionar o metal para o qual está a inserir a informação sobre a fundição. 
Este campo é obrigatório</t>
  </si>
  <si>
    <t>2. Lista de referência de Fundições(*) - Selecione da lista do menu. Esta é a lista das fundições conhecidas à data do lançamento deste modelo. Se a fundição não estiver na lista selecionar "Fundição não listada". Isto irá permitir colocar o nome da fundição na coluna D. Se ainda não identificou qualquer fundição para um determinado metal, pode selecionar "Fundição ainda não identificada". Este campo é obrigatório.</t>
  </si>
  <si>
    <t>3. Nome da Fundição (*) - Preencher o nome da fundição se selecionou "Fundição não listada" na coluna C. Este campo irá replicar-se automaticamente quando o nome de uma fundição for selecionado na coluna C. Este campo é obrigatório.</t>
  </si>
  <si>
    <t>4. País da Fundição (*) - Este campo irá replicar-se automaticamente quando o nome de uma fundição for selecionada na coluna C. Se selecionar "Fundição não listada" na coluna C, use a lista do menu para selecionar o país de origem da fundição. Este campo é obrigatório.</t>
  </si>
  <si>
    <t>La Guía de cuidado de la OCDE para las cadena de  Suministro Responsable de minerales de zonas afectadas por conflictos y de áreas de alto riesgo (OCDE Orientación) define  " Diligencia de cuidados", como "un proceso continuo, proactivo y reactivo a través del cual las empresas pueden garantizar que se respeten los derechos humanos y no contribuyen a los conflictos ". La diligencia de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</si>
  <si>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 xml:space="preserve">A.  Por favor responda "Si" o "No". Proporcione cualquier comentario, si es necesario. </t>
  </si>
  <si>
    <t>B.  Por favor responda "Si" o "No", si es "Si" , proporcione la liga web en la sección de comentarios.</t>
  </si>
  <si>
    <t>C.  Por favor responda "Si" o "No". Proporcione cualquier comentario si es necesario. Vea la hoja de definiciones para la definición de " Libre de conflicto DRC"</t>
  </si>
  <si>
    <t xml:space="preserve">D.  Por favor responda "Si" si su compañía requiere a sus proveedores directos que compren minerales de conflicto de un fundidores libre de conflicto validados por una auditoria de una firma privada independiente.  Responda "No" si usted no requiere esto a su proveedores directos.
</t>
  </si>
  <si>
    <t>开始：                                  第一步：在B栏中选择金属                   第二步：在C栏中的下拉菜单内进行选择        第三步：如果在下拉菜单中选择“冶炼厂未交补列出”，那么必须完成D和E栏                第四步：在F栏至P栏中输入冶炼厂的所有信息   必填栏目均带*号提示</t>
    <phoneticPr fontId="5" type="noConversion"/>
  </si>
  <si>
    <t>冶炼厂识别</t>
    <phoneticPr fontId="5" type="noConversion"/>
  </si>
  <si>
    <t>冶炼厂出处识别号</t>
    <phoneticPr fontId="5" type="noConversion"/>
  </si>
  <si>
    <t>在提交报告给客户检查本报告红色提示内容前， 请确保所有必填栏目已填写完成。</t>
    <phoneticPr fontId="5" type="noConversion"/>
  </si>
  <si>
    <t>待完成的必填栏目</t>
    <phoneticPr fontId="5" type="noConversion"/>
  </si>
  <si>
    <t>必填栏目</t>
    <phoneticPr fontId="5" type="noConversion"/>
  </si>
  <si>
    <t>已提供的答案</t>
    <phoneticPr fontId="5" type="noConversion"/>
  </si>
  <si>
    <t>备注</t>
    <phoneticPr fontId="5" type="noConversion"/>
  </si>
  <si>
    <t>信息源链接</t>
    <phoneticPr fontId="5" type="noConversion"/>
  </si>
  <si>
    <t xml:space="preserve">在“申报“工作表上选择报告层面为“产品 （或产品清单”项才必须完成此栏。 </t>
    <phoneticPr fontId="5" type="noConversion"/>
  </si>
  <si>
    <t>制造商产品名称</t>
    <phoneticPr fontId="5" type="noConversion"/>
  </si>
  <si>
    <t>注释</t>
    <phoneticPr fontId="5" type="noConversion"/>
  </si>
  <si>
    <r>
      <t>此份冲突矿产报告模板（模板）是由电子行业公民联盟(EICC®)及全球电子可持续发展倡议组织（GeSI）所制定的，无需费用的标准报告格式模板。 该模板便于传递来自供应链中关于矿产原产地及相应的冶炼厂、精炼厂的信息，以此来确保法律法规</t>
    </r>
    <r>
      <rPr>
        <vertAlign val="superscript"/>
        <sz val="11"/>
        <rFont val="Calibri"/>
        <family val="2"/>
      </rPr>
      <t>*</t>
    </r>
    <r>
      <rPr>
        <sz val="11"/>
        <rFont val="Calibri"/>
        <family val="2"/>
      </rPr>
      <t>的遵守。 并且，该模板亦有助于识别新的冶炼厂和精炼厂，从而必要时对它们进行无冲突矿产冶炼计划</t>
    </r>
    <r>
      <rPr>
        <vertAlign val="superscript"/>
        <sz val="11"/>
        <rFont val="Calibri"/>
        <family val="2"/>
      </rPr>
      <t>**</t>
    </r>
    <r>
      <rPr>
        <sz val="11"/>
        <rFont val="Calibri"/>
        <family val="2"/>
      </rPr>
      <t>所</t>
    </r>
    <r>
      <rPr>
        <sz val="11"/>
        <rFont val="Calibri"/>
        <family val="2"/>
      </rPr>
      <t xml:space="preserve">要求的审核。 </t>
    </r>
  </si>
  <si>
    <r>
      <t xml:space="preserve">2010年通过的《多德—弗兰克华尔街金融改革与消费者保护法》关注来源于由刚果民主共和国（DRC）或邻近国家的“冲突矿产”。 美国证劵交易所公布的最终规则要求所有的美国上市公司披露冲突矿产来源。（规则详情请参考http://www.sec.gov/rules/final/2012/34-67716.pdf）该规则的修订参考了经济合作与发展组织（OECD）针对“责任供应链中来自受冲突影响地区及高风险地区的矿产”所编写的审查鉴定指引（http://www.oecd.org/dataoecd/62/30/46740847.pdf)。指引明确了供应商如何针对冲突矿产修订方针政策，建立审查框架和管理体系。   </t>
    </r>
    <r>
      <rPr>
        <vertAlign val="superscript"/>
        <sz val="11"/>
        <rFont val="Calibri"/>
        <family val="2"/>
      </rPr>
      <t>**</t>
    </r>
    <r>
      <rPr>
        <sz val="11"/>
        <rFont val="Calibri"/>
        <family val="2"/>
      </rPr>
      <t xml:space="preserve"> 相关信息请见“无冲突采购倡议”(www.conflictfreesourcing.org)</t>
    </r>
  </si>
  <si>
    <r>
      <t xml:space="preserve">2. 选择贵公司的申报范围。                 申报范围层面选项:                             A.全公司                                 B. 产品 （或产品清单）                   C. 自定义                                </t>
    </r>
    <r>
      <rPr>
        <sz val="11"/>
        <rFont val="Calibri"/>
        <family val="2"/>
      </rPr>
      <t>-</t>
    </r>
    <r>
      <rPr>
        <sz val="11"/>
        <rFont val="Calibri"/>
        <family val="2"/>
      </rPr>
      <t xml:space="preserve">                                       选择“公司”范围选项的，申报范围包括该公司制造的所有产品或其母公司的产品内容。            </t>
    </r>
    <r>
      <rPr>
        <sz val="11"/>
        <rFont val="Calibri"/>
        <family val="2"/>
      </rPr>
      <t xml:space="preserve">- </t>
    </r>
    <r>
      <rPr>
        <sz val="11"/>
        <rFont val="Calibri"/>
        <family val="2"/>
      </rPr>
      <t xml:space="preserve">                                      选择“产品 (或产品清单)”范围选项的，请根据所显示的工作表链接，点击进入工作表填写产品清单。只要选择了此申报范围项，就必须在工作表的B列中填写所有申报产品的产品序号， 而在C列中自由选择填写产品序号所对应的产品名称。                                      </t>
    </r>
    <r>
      <rPr>
        <sz val="11"/>
        <rFont val="Calibri"/>
        <family val="2"/>
      </rPr>
      <t xml:space="preserve">- </t>
    </r>
    <r>
      <rPr>
        <sz val="11"/>
        <rFont val="Calibri"/>
        <family val="2"/>
      </rPr>
      <t xml:space="preserve">                                      选择“自定义”范围选项的，申报人必须描述矿产所应用的范围。 这类型的申报范围必须由申报人在文字框内明确定义，并能使客户或此报告接收人容易理解。 例如， 填写人提供相关链接以便核实填写信息。 </t>
    </r>
  </si>
  <si>
    <r>
      <t xml:space="preserve">3. 这是要申报存在于一种产品或多种产品中的冲突金属的源产地是来自刚果民主共和国及其毗邻授管制国家. 以“是”、“不是”、“不知道”来答复此问题。                           </t>
    </r>
    <r>
      <rPr>
        <sz val="11"/>
        <rFont val="Calibri"/>
        <family val="2"/>
      </rPr>
      <t xml:space="preserve">如 </t>
    </r>
    <r>
      <rPr>
        <sz val="11"/>
        <rFont val="Calibri"/>
        <family val="2"/>
      </rPr>
      <t xml:space="preserve">                                     如果对问题1或问题2就特定某种金属的答复是 “是”时， 此问题必须就其作答。                          </t>
    </r>
    <r>
      <rPr>
        <sz val="11"/>
        <rFont val="Calibri"/>
        <family val="2"/>
      </rPr>
      <t>备</t>
    </r>
    <r>
      <rPr>
        <sz val="11"/>
        <rFont val="Calibri"/>
        <family val="2"/>
      </rPr>
      <t xml:space="preserve">                                      备注：如果问题5的答复不是“是，100%全部”和问题6对冲突金属的答复不是“ 是”，则对问题3的答复必须是“不是”。 </t>
    </r>
  </si>
  <si>
    <r>
      <t xml:space="preserve">E. 请回答是(Yes)或不是(No)来申报贵公司是否有对冲突矿产采购进行审查鉴定。 申报无需提供审查鉴定的细则， 仅是报告有否曾做过审查鉴定。审查鉴定方法能否被接受是由提要求者和供应商共同决定的。                           </t>
    </r>
    <r>
      <rPr>
        <sz val="11"/>
        <rFont val="Calibri"/>
        <family val="2"/>
      </rPr>
      <t>。</t>
    </r>
    <r>
      <rPr>
        <sz val="11"/>
        <rFont val="Calibri"/>
        <family val="2"/>
      </rPr>
      <t xml:space="preserve">                                       审查鉴定方法的例子可能有：客户与供应商的合同或其它文件表明客户对其供应链中不使用冲突矿产的期望、识别与评估供应链的风险、就识别出的风险制定并实施的策略、核查直接供应商遵守无刚果民主共和国冲突（DRC conflict-free）政策的情况， 等等。 这些审查鉴定方法的例子均符合相关指引，其中包括受国际认可的组织经济合作与发展（OECD)指引。 </t>
    </r>
  </si>
  <si>
    <r>
      <t xml:space="preserve">H. 请回答是(Yes)或不是(No)。在注释栏贵公司可以填写更多关于实施方法的信息。 可能的例子会有：                                     </t>
    </r>
    <r>
      <rPr>
        <sz val="11"/>
        <rFont val="Calibri"/>
        <family val="2"/>
      </rPr>
      <t xml:space="preserve">“                                     “第三方审核”- 由独立的第三方对供应商进行现场审核。                               “只进行文件查阅”- 由独立的第三方或贵公司人员对供应商提交的记录、文件进行查阅。     “内部审核”- 由贵公司的人员对供应商进行现场审核。 </t>
    </r>
  </si>
  <si>
    <r>
      <t>1. 金属（</t>
    </r>
    <r>
      <rPr>
        <vertAlign val="superscript"/>
        <sz val="11"/>
        <rFont val="Calibri"/>
        <family val="2"/>
      </rPr>
      <t>*</t>
    </r>
    <r>
      <rPr>
        <sz val="11"/>
        <rFont val="Calibri"/>
        <family val="2"/>
      </rPr>
      <t xml:space="preserve">）- 在下拉菜单中选择正在录入信息的冶炼厂所提炼的金属。 </t>
    </r>
  </si>
  <si>
    <r>
      <t>2. 冶炼厂参考清单（</t>
    </r>
    <r>
      <rPr>
        <vertAlign val="superscript"/>
        <sz val="11"/>
        <rFont val="Calibri"/>
        <family val="2"/>
      </rPr>
      <t>*</t>
    </r>
    <r>
      <rPr>
        <sz val="11"/>
        <rFont val="Calibri"/>
        <family val="2"/>
      </rPr>
      <t>）- 在下拉菜单中选择。清单列出了所有直到发布此申报模板时已知的冶炼厂。 如果待申报的冶炼厂不在清单中时请选择“冶炼厂没列出”。出现这种情况时请将该冶炼厂的名称输入D列。 如果申报人没有就某种金属对其冶炼厂进行鉴定，可选择“没鉴定冶炼厂”。 此栏必须填写。</t>
    </r>
  </si>
  <si>
    <r>
      <t>3. 冶炼厂名称（</t>
    </r>
    <r>
      <rPr>
        <vertAlign val="superscript"/>
        <sz val="11"/>
        <rFont val="Calibri"/>
        <family val="2"/>
      </rPr>
      <t>*</t>
    </r>
    <r>
      <rPr>
        <sz val="11"/>
        <rFont val="Calibri"/>
        <family val="2"/>
      </rPr>
      <t>）- 当选择C列中的冶炼厂名称时此栏会自动填入。 如你选择C列中的“冶炼厂没列出”则请填入冶炼厂名称。              此栏必须填写。</t>
    </r>
  </si>
  <si>
    <r>
      <t>4</t>
    </r>
    <r>
      <rPr>
        <sz val="11"/>
        <rFont val="Calibri"/>
        <family val="2"/>
      </rPr>
      <t>. 冶炼厂国家（</t>
    </r>
    <r>
      <rPr>
        <vertAlign val="superscript"/>
        <sz val="11"/>
        <rFont val="Calibri"/>
        <family val="2"/>
      </rPr>
      <t>*</t>
    </r>
    <r>
      <rPr>
        <sz val="11"/>
        <rFont val="Calibri"/>
        <family val="2"/>
      </rPr>
      <t>）- 当选择C列中的冶炼厂名称时此栏会自动填入。如你选择C列中的“冶炼厂没列出”则请在下拉菜单中选择冶炼厂所在国家。                                               此栏必须填写。</t>
    </r>
  </si>
  <si>
    <r>
      <t xml:space="preserve">10. 冶炼厂联系人名称 - 冲突矿产申报模板（CMRT）在所要求到的申报人的供应链中各间公司统一使用从而确保各公司都符合经济合作与发展组织（OECD）针对“责任供应链中来自受冲突影响地区及高风险地区的矿物”所编写的审查核定指南（OECD指南）的要求，和符合美国证劵交易所就冲突矿产问题公布的最终规则。       </t>
    </r>
    <r>
      <rPr>
        <sz val="11"/>
        <rFont val="Calibri"/>
        <family val="2"/>
      </rPr>
      <t>.</t>
    </r>
    <r>
      <rPr>
        <sz val="11"/>
        <rFont val="Calibri"/>
        <family val="2"/>
      </rPr>
      <t xml:space="preserve">                                        如果在统一使用此申报模板中，所在的国家有保护个人信息的法律法规，而填写个人联系信息会有可能触犯法律法规的情况时，会建议申报公司在填写“冶炼厂联系名称”和“冶炼厂联系电邮地址”列时，先征得联系人本人同意公开其联系信息。                                   </t>
    </r>
    <r>
      <rPr>
        <sz val="11"/>
        <rFont val="Calibri"/>
        <family val="2"/>
      </rPr>
      <t>。</t>
    </r>
    <r>
      <rPr>
        <sz val="11"/>
        <rFont val="Calibri"/>
        <family val="2"/>
      </rPr>
      <t xml:space="preserve">                                      如果申报人已获得公开联系信息的授权信息， 请将输入与之合作的冶炼厂的联系人姓名。 </t>
    </r>
  </si>
  <si>
    <r>
      <t>带星号（</t>
    </r>
    <r>
      <rPr>
        <vertAlign val="superscript"/>
        <sz val="11"/>
        <rFont val="Calibri"/>
        <family val="2"/>
      </rPr>
      <t>*</t>
    </r>
    <r>
      <rPr>
        <sz val="10"/>
        <rFont val="Verdana"/>
        <family val="2"/>
      </rPr>
      <t>）的栏目必须填写。此报告内的信息需每年收集更新。在一年周期内对此报告的任何改动须告之客户。</t>
    </r>
    <r>
      <rPr>
        <sz val="11"/>
        <rFont val="Calibri"/>
        <family val="2"/>
      </rPr>
      <t xml:space="preserve">  </t>
    </r>
  </si>
  <si>
    <r>
      <t>公司名称（</t>
    </r>
    <r>
      <rPr>
        <vertAlign val="superscript"/>
        <sz val="11"/>
        <rFont val="Calibri"/>
        <family val="2"/>
      </rPr>
      <t>*</t>
    </r>
    <r>
      <rPr>
        <sz val="10"/>
        <rFont val="Verdana"/>
        <family val="2"/>
      </rPr>
      <t>）：</t>
    </r>
  </si>
  <si>
    <r>
      <t>申报范围或种类 (</t>
    </r>
    <r>
      <rPr>
        <vertAlign val="superscript"/>
        <sz val="11"/>
        <rFont val="Calibri"/>
        <family val="2"/>
      </rPr>
      <t>*</t>
    </r>
    <r>
      <rPr>
        <sz val="11"/>
        <rFont val="Calibri"/>
        <family val="2"/>
      </rPr>
      <t>):</t>
    </r>
  </si>
  <si>
    <r>
      <t>范围描述 (</t>
    </r>
    <r>
      <rPr>
        <vertAlign val="superscript"/>
        <sz val="11"/>
        <rFont val="Calibri"/>
        <family val="2"/>
      </rPr>
      <t>*</t>
    </r>
    <r>
      <rPr>
        <sz val="10"/>
        <rFont val="Verdana"/>
        <family val="2"/>
      </rPr>
      <t>):</t>
    </r>
  </si>
  <si>
    <r>
      <rPr>
        <sz val="10"/>
        <rFont val="宋体"/>
      </rPr>
      <t>联系人姓名</t>
    </r>
    <r>
      <rPr>
        <sz val="10"/>
        <rFont val="Verdana"/>
        <family val="2"/>
      </rPr>
      <t xml:space="preserve"> (*):</t>
    </r>
  </si>
  <si>
    <r>
      <rPr>
        <sz val="10"/>
        <rFont val="宋体"/>
      </rPr>
      <t>联系人电邮地址</t>
    </r>
    <r>
      <rPr>
        <sz val="10"/>
        <rFont val="Verdana"/>
        <family val="2"/>
      </rPr>
      <t xml:space="preserve"> (*):</t>
    </r>
  </si>
  <si>
    <r>
      <rPr>
        <sz val="10"/>
        <rFont val="宋体"/>
      </rPr>
      <t>联系人电话</t>
    </r>
    <r>
      <rPr>
        <sz val="10"/>
        <rFont val="Verdana"/>
        <family val="2"/>
      </rPr>
      <t xml:space="preserve"> (*):</t>
    </r>
  </si>
  <si>
    <r>
      <rPr>
        <sz val="10"/>
        <rFont val="宋体"/>
      </rPr>
      <t>授权人姓名</t>
    </r>
    <r>
      <rPr>
        <sz val="10"/>
        <rFont val="Verdana"/>
        <family val="2"/>
      </rPr>
      <t xml:space="preserve"> (*):</t>
    </r>
  </si>
  <si>
    <r>
      <rPr>
        <sz val="10"/>
        <rFont val="宋体"/>
      </rPr>
      <t>授权人职务</t>
    </r>
    <r>
      <rPr>
        <sz val="10"/>
        <rFont val="Verdana"/>
        <family val="2"/>
      </rPr>
      <t>:</t>
    </r>
  </si>
  <si>
    <r>
      <rPr>
        <sz val="10"/>
        <rFont val="宋体"/>
      </rPr>
      <t>授权人电邮地址</t>
    </r>
    <r>
      <rPr>
        <sz val="10"/>
        <rFont val="Verdana"/>
        <family val="2"/>
      </rPr>
      <t xml:space="preserve"> (*):</t>
    </r>
  </si>
  <si>
    <r>
      <rPr>
        <sz val="10"/>
        <rFont val="宋体"/>
      </rPr>
      <t>授权人电话</t>
    </r>
    <r>
      <rPr>
        <sz val="10"/>
        <rFont val="Verdana"/>
        <family val="2"/>
      </rPr>
      <t xml:space="preserve"> (*):</t>
    </r>
  </si>
  <si>
    <r>
      <rPr>
        <sz val="10"/>
        <rFont val="宋体"/>
      </rPr>
      <t>授权日期</t>
    </r>
    <r>
      <rPr>
        <sz val="10"/>
        <rFont val="Verdana"/>
        <family val="2"/>
      </rPr>
      <t xml:space="preserve"> (*):</t>
    </r>
  </si>
  <si>
    <r>
      <t>1）是否冲突金属有目的地使用于贵公司中的产品中？（</t>
    </r>
    <r>
      <rPr>
        <vertAlign val="superscript"/>
        <sz val="11"/>
        <rFont val="Calibri"/>
        <family val="2"/>
      </rPr>
      <t>*</t>
    </r>
    <r>
      <rPr>
        <sz val="11"/>
        <rFont val="Calibri"/>
        <family val="2"/>
      </rPr>
      <t>）</t>
    </r>
  </si>
  <si>
    <r>
      <t>2）是否冲突金属在贵公司产品生产中必须使用和存在于贵公司生产的成品或外包生产的成品中？(</t>
    </r>
    <r>
      <rPr>
        <vertAlign val="superscript"/>
        <sz val="11"/>
        <rFont val="Calibri"/>
        <family val="2"/>
      </rPr>
      <t>*</t>
    </r>
    <r>
      <rPr>
        <sz val="11"/>
        <rFont val="Calibri"/>
        <family val="2"/>
      </rPr>
      <t>)</t>
    </r>
  </si>
  <si>
    <r>
      <t>3）是否有使用的冲突金属来自所指明的国家？（</t>
    </r>
    <r>
      <rPr>
        <vertAlign val="superscript"/>
        <sz val="11"/>
        <rFont val="Calibri"/>
        <family val="2"/>
      </rPr>
      <t>*</t>
    </r>
    <r>
      <rPr>
        <sz val="11"/>
        <rFont val="Calibri"/>
        <family val="2"/>
      </rPr>
      <t>）</t>
    </r>
  </si>
  <si>
    <r>
      <t>4）是否贵公司因产品功能需要或生产需要所使用到的冲突金属100%全部来源于回收料或报废料？（</t>
    </r>
    <r>
      <rPr>
        <vertAlign val="superscript"/>
        <sz val="11"/>
        <rFont val="Calibri"/>
        <family val="2"/>
      </rPr>
      <t>*</t>
    </r>
    <r>
      <rPr>
        <sz val="11"/>
        <rFont val="Calibri"/>
        <family val="2"/>
      </rPr>
      <t>）</t>
    </r>
  </si>
  <si>
    <r>
      <t>6）针对每种冲突金属，您是否将识别过的所有对贵公司或其供应商供货的冶炼厂填写在上述申报范围内？（</t>
    </r>
    <r>
      <rPr>
        <vertAlign val="superscript"/>
        <sz val="11"/>
        <rFont val="Calibri"/>
        <family val="2"/>
      </rPr>
      <t>*</t>
    </r>
    <r>
      <rPr>
        <sz val="11"/>
        <rFont val="Calibri"/>
        <family val="2"/>
      </rPr>
      <t>）</t>
    </r>
  </si>
  <si>
    <r>
      <t>7）是否所有贵公司知悉的冶炼厂信息已填写在此申报报告中？（</t>
    </r>
    <r>
      <rPr>
        <vertAlign val="superscript"/>
        <sz val="11"/>
        <rFont val="Calibri"/>
        <family val="2"/>
      </rPr>
      <t>*</t>
    </r>
    <r>
      <rPr>
        <sz val="11"/>
        <rFont val="Calibri"/>
        <family val="2"/>
      </rPr>
      <t>）</t>
    </r>
  </si>
  <si>
    <r>
      <t>金属 （</t>
    </r>
    <r>
      <rPr>
        <vertAlign val="superscript"/>
        <sz val="11"/>
        <rFont val="Calibri"/>
        <family val="2"/>
      </rPr>
      <t>*</t>
    </r>
    <r>
      <rPr>
        <sz val="11"/>
        <rFont val="Calibri"/>
        <family val="2"/>
      </rPr>
      <t>）</t>
    </r>
  </si>
  <si>
    <r>
      <t>冶炼厂参考目录 （</t>
    </r>
    <r>
      <rPr>
        <vertAlign val="superscript"/>
        <sz val="11"/>
        <rFont val="Calibri"/>
        <family val="2"/>
      </rPr>
      <t>*</t>
    </r>
    <r>
      <rPr>
        <sz val="11"/>
        <rFont val="Calibri"/>
        <family val="2"/>
      </rPr>
      <t>)</t>
    </r>
  </si>
  <si>
    <r>
      <t>冶炼工厂名称 (</t>
    </r>
    <r>
      <rPr>
        <vertAlign val="superscript"/>
        <sz val="11"/>
        <rFont val="Calibri"/>
        <family val="2"/>
      </rPr>
      <t>*</t>
    </r>
    <r>
      <rPr>
        <sz val="11"/>
        <rFont val="Calibri"/>
        <family val="2"/>
      </rPr>
      <t>)</t>
    </r>
  </si>
  <si>
    <r>
      <t>冶炼工厂地址（国家） (</t>
    </r>
    <r>
      <rPr>
        <vertAlign val="superscript"/>
        <sz val="11"/>
        <rFont val="Calibri"/>
        <family val="2"/>
      </rPr>
      <t>*</t>
    </r>
    <r>
      <rPr>
        <sz val="11"/>
        <rFont val="Calibri"/>
        <family val="2"/>
      </rPr>
      <t>)</t>
    </r>
  </si>
  <si>
    <r>
      <t>制造商产品序号（</t>
    </r>
    <r>
      <rPr>
        <vertAlign val="superscript"/>
        <sz val="11"/>
        <rFont val="Calibri"/>
        <family val="2"/>
      </rPr>
      <t>*</t>
    </r>
    <r>
      <rPr>
        <sz val="11"/>
        <rFont val="Calibri"/>
        <family val="2"/>
      </rPr>
      <t>）</t>
    </r>
  </si>
  <si>
    <t>7道关于审查鉴定问题的填写指南。（第24-65行）。 只限英文作答</t>
  </si>
  <si>
    <t>분쟁으로부터 자유로운 준수 제련소 리스트 링크</t>
  </si>
  <si>
    <t xml:space="preserve">Select your company's Declaration Scope.  The options for scope are:
A.  Company-wide
B.  Product (or List of Products)
C.  User-Defined
</t>
  </si>
  <si>
    <t xml:space="preserve">选择贵公司的申报范围。申报范围层面选项:
A.全公司
B. 产品 （或产品清单）
C. 自定义
</t>
  </si>
  <si>
    <t xml:space="preserve">御社の申告範囲を選択してください。範囲の選択肢は以下のとおりです。
A. Company-wide: 全社
B. Product (or List of Products): 製品（または製品リスト）
C. User Defined: (ユーザー定義)
</t>
  </si>
  <si>
    <t xml:space="preserve">귀사 문서의 선언 범위를 선택하시오. 선언범위의 선택사항은 아래와 같읍니다. 
A. 전사
B. 제품 (또는 제품의 목록)
C. 사용자 정의
</t>
  </si>
  <si>
    <t>From the dropdown choose a response of "Yes" or "No"</t>
  </si>
  <si>
    <t>从下拉列表中选择“是” 或 “不是”</t>
  </si>
  <si>
    <t>Yes = 예, No = 아니오</t>
  </si>
  <si>
    <t>From the dropdown choose a response of "Yes", "No", or "Unknown"</t>
  </si>
  <si>
    <t>从下拉菜单中选一个回应: “是“，“不是“， 或“不详“</t>
  </si>
  <si>
    <t>Yes=예, No=아니오, Unknown= 파악되지 않음</t>
  </si>
  <si>
    <t>Dalle presente lista, scegliete la risposta: "Si", "No" o "Non conosciuto"</t>
  </si>
  <si>
    <t>从下拉菜单中选择一个回应: 是； 不是，但大于75%； 不是，但大于50%；不是，但大于25%；不是，但小于25%； 或 不是，完全没有。</t>
  </si>
  <si>
    <t>Dans le menu déroulant, choisir la réponse : Oui, Non mais &gt; 75%, Non mais &gt; 50%, Non mais &gt; 25%, Non mais , 25 % ou Non - Aucun</t>
  </si>
  <si>
    <t>Dalla presente lista, scegliete la risposta: Si, ma non &gt; 75%, No ma non  &gt; 50%, No ma non  &gt; 25%, No ma non &lt; 25%, or No - niente</t>
  </si>
  <si>
    <t>From the dropdown choose a response of: “Yes, 100%”; “No, but greater than 75%”; “No, but greater than 50%”; “No, but greater than 25%”; “ No, but greater than 25%”; or “No, but less than 25%”; or “None”</t>
  </si>
  <si>
    <t xml:space="preserve">Please note the date this form was completed by your company
Date must be displayed in international format DD-MMM-YYYY
</t>
  </si>
  <si>
    <t xml:space="preserve">请注意贵公司完成此模板的日期。
日期必须是以日-月-年国际格式来显示。
</t>
  </si>
  <si>
    <t xml:space="preserve">この書類が作成された日付を記入してください
日付はDD-MMM-YYYYという形式で記述します（例: 01-JAN-2012)
</t>
  </si>
  <si>
    <t xml:space="preserve">Bitte geben Sie das Datum an, an dem dieser Fragebogen von ihrer Firma ausgefüllt wurde.
Das Datum muss im internationalen Format TT-MM-JJJJ  eingegeben werden.
</t>
  </si>
  <si>
    <t xml:space="preserve">Por favor anote la fecha en la cual esta forma se completo
La fecha debe ser escrita en el formato internacional  DD-MMM-AAAA
</t>
  </si>
  <si>
    <t>Indicare cortesemente la data di compilazione del presente modulo da parte della vostra società. La data deve essere indicata secondo il formato internazionale GG-MM-AAAA</t>
  </si>
  <si>
    <t>Enter a valid email address for contact person here</t>
  </si>
  <si>
    <t>Enter a valid email address for authorizing person here</t>
  </si>
  <si>
    <t>在这里输入一个公司授权代表的有效电邮地址。</t>
  </si>
  <si>
    <t>Inserire un indirizzo email del rappresentante legale della società</t>
  </si>
  <si>
    <t>3.  御社固有の識別番号又はコードを記入してください（DUNSナンバー、VATナンバー、顧客固有番号等）。</t>
  </si>
  <si>
    <t>7.連絡先の電子メール・アドレスを記入してください。電子メールが利用不可能な場合、「利用不可」又はn/aとしてください。空欄のままにするとフォームの実行時にエラーが発生する可能性があるため記入してください。この欄は必須です。</t>
  </si>
  <si>
    <t>9.申告内容の回答責任者の名前を記入してください。連絡先と異なる人でもかまいません。「同上」又は同様の表記は避けてください。この欄は必須です。</t>
  </si>
  <si>
    <t>12.回答責任者の電子メール・アドレスを記入してください。電子メールが不可能な場合、「利用不可」又はn/aとしてください。空欄のままにするとフォームの実行時にエラーが発生する可能性があるため記入してください。この欄は必須です。</t>
  </si>
  <si>
    <t>1.これは、御社又は御社のサプライチェーンが紛争金属を意図的に製品に加えているか否かの申告です。紛争金属ごとに「Yes（はい）」又は「No（いいえ）」で回答してください。この質問への回答は必須です。</t>
  </si>
  <si>
    <t>2.これは御社の製品の製造に紛争金属が必要であり、御社が製造または製造委託契約を結んでいる完成品に紛争金属が含まれていることの申告です。「Yes（はい）」又は「No（いいえ）」で必ず回答してください。
注意：「Yes（はい）」となる場合は、完成品に紛争鉱物が含有されていなければなりません。</t>
  </si>
  <si>
    <t>3.これは、1つ又は複数の製品に含まれている紛争金属の一部がコンゴ民主共和国又は隣接国から調達されていることの申告です。「Yes（はい）」「No（いいえ）」又は「Unknown（不明）」で回答してください。
この質問は、質問1又は2の回答が「Yes（はい）」の金属については必須となります。
注意：質問5の回答が「Yes, 100%（はい、100%）」でなく、さらに質問6の該当金属に対する回答が「Yes（はい）」でない場合、質問3の答えは「No（いいえ）」にはならないはずです。</t>
  </si>
  <si>
    <t>4.これは、製品の機能性に必要であるために使用されている紛争金属が、リサイクル業者又はスクラップサプライヤーから調達されているかどうかを示す申告です。「Yes（はい）」「No（いいえ）」又は「Unknown（不明）」で回答してください。「Yes（はい）」とは、紛争金属のすべてをリサイクル業者又はスクラップサプライヤーから調達していることを意味します。「No（いいえ）」とは、紛争金属の一部はリサイクル業者又はスクラップサプライヤーから調達していないことを意味します。「Unknown（不明）」とは、紛争金属のすべてがリサイクル業者又はスクラップサプライヤーから調達されているかどうかをユーザーが分からないことを意味します。この質問は、質問1又は2の回答が「Yes（はい）」の金属については必須となります。</t>
  </si>
  <si>
    <t>5.これは、企業が、この申告範囲内の製品に含まれる紛争鉱物を供給すると合理的に考えられる全ての直接サプライヤーから、紛争金属開示情報を受け取ったかどうかを判定する申告です。回答は、以下の中から選択してください。                                       - Yes, 100%（はい、100%）
- No, but greater than 75%（いいえ、しかし75%以上）
- No, but greater than 50%（いいえ、しかし50%以上）
- No, but greater than 25%（いいえ、しかし25%以上）
- No, but less than 25%（いいえ、しかし25%未満）
- None（ゼロ）
この質問は、質問1又は2の回答が「Yes（はい）」の該当金属には必須となります。　　　　　　　　　　　</t>
  </si>
  <si>
    <t>6.この質問は、サプライヤーがこの申告範囲内の製品に含有される紛争金属を供給する製錬業者を全て特定したと考えられる理由があるかどうかを検証します。この質問への回答は、「Yes（はい）」又は「No（いいえ）」で、コメントを伴う場合もあります。この質問は、質問1又は2の回答が「Yes（はい）」の金属には必須となります。</t>
  </si>
  <si>
    <t>7.この質問は、この申告範囲内の製品に含有するあらゆる紛争金属を供給していると特定された全ての製錬業者が、この申請書に報告されていることを検証します。この質問の回答は、「Yes（はい）」、「No（いいえ）」又は「Unknown（不明）」です。御社のサプライチェーンで申告された製錬業者又は製錬業者と思われる企業が、少しでもこの申告書に含まれていなかった場合、「No（いいえ）」の回答が適切です。必要に応じて、回答者は、含めなかった理由をコメント欄に記入することができます。　　この質問は、質問1又は2の回答が「Yes（はい）」となる金属には必須となります。</t>
  </si>
  <si>
    <t>B.「Yes（はい）」又は「No（いいえ）」で回答し、「Yes（はい）」の場合はウェブサイトのリンクを備考欄に記入してください。</t>
  </si>
  <si>
    <t>C.「Yes（はい）」又は「No（いいえ）」でお答えください。必要に応じてコメントを記入してください。「DRCコンフリクトフリー」の定義は、「定義」シートを参照してください。</t>
  </si>
  <si>
    <t>D.御社が直接サプライヤーに対し、独立民間監査会社に認証されたコンフリクトフリーの製錬業者から紛争鉱物を調達することを要求する場合は「Yes（はい）」と回答してください。これを直接サプライヤーに求めない場合は「No（いいえ）」と回答してください。</t>
  </si>
  <si>
    <t xml:space="preserve">E.紛争鉱物の調達に関するデューデリジェンス対策を実施しているかどうかを開示するため、「Yes（はい）」又は「No（いいえ）」でお答えください。この申告は、企業のデューデリジェンス対策の詳細を提供することを意図するのではなく、企業がデューデリジェンス対策を実施しているかどうかだけを確認しています。受諾できるデューデリジェンス対策の観点は、調査の依頼主とサプライヤーの間で決められるべきです。デューデリジェンス対策の例として次のようなものがあります。サプライヤーに、コンフリクトフリーな鉱物サプライチェーンに関する御社の期待を伝え（可能な場合には）契約に盛り込む；サプライチェーンのリスクを識別し評価する；識別されたリスクに対応する戦略を立案し実行する；一次サプライヤーがDRCコンフリクトフリー方針を順守しているかどうかを検証する。こうしたデューデリジェンス対策の例は、国際的に認められたOECDガイダンスに規定されたガイドラインと一致しています。
</t>
  </si>
  <si>
    <t>H.「Yes（はい）」又は「No（いいえ）」でお答えください。コメント欄に、御社のアプローチに関する追加情報を提供できます。その例には、次のようなものがあります。
「第三者監査」--独立第三者機関が実施するサプライヤーの現地監査を意味します。
「書類審査のみ」--独立第三者及び御社の社員、又はそのいずれかが実施する、サプライヤーが提出した記録及び文書の監査を意味します。
「内部監査」--御社の社員が実施する、サプライヤーの現地監査を意味します。</t>
  </si>
  <si>
    <t>2.製錬業者参照表(*)　－　ドロップダウンメニューから選択。ここに、テンプレート発行日時点の既知の製錬業者名が列記されています。製錬業者がここにない場合、「Smelter Not Listed （製錬業者が表に含まれていない）」を選択してください。これを選択すると、製錬業者名をＤ列に記入できるようになります。特定金属に対し、まだ製錬業者を識別していない場合、「製錬業者をまだ識別していない」を選択することができます。この欄は必須です。</t>
  </si>
  <si>
    <t>6.製錬業者識別番号の発行元　－　これはF列に入力された製錬業者識別番号の発行元です。ドロップダウンボックスを使ってC列に製錬業者名を選択すると、この欄は自動入力されます。</t>
  </si>
  <si>
    <t>7.製錬業者所在地：番地　－　御社のサプライチェーンに含まれる鉱物を加工している製錬所の所在する番地を記入してください。</t>
  </si>
  <si>
    <t>9.製錬業者所在地：州／県／省（該当する場合のみ回答）　－　御社のサプライチェーンに含まれる鉱物を加工している製錬所の所在する州又は県を記入してください。</t>
  </si>
  <si>
    <t>15.製錬業者の原材料はすべてリサイクル業者又はスクラップサプライヤーから調達されていますか？　－　製錬加工のために材料をリサイクル業者又はスクラップサプライヤーからのみ調達している場合は「Yes（はい）」と回答してください。そうでない場合は「No（いいえ）」と回答してください。</t>
  </si>
  <si>
    <t>意図的な添加とは、通常、製品の特性、概観又は品質を保持するために、製品の製造において継続的に使用されることが望まれる物質（この場合は金属）の計画的な使用として知られている。
SECは最終規則*においては「意図的な添加」という表現を定義していないが、この規則の序文では次のように示されている。
「我々は、製品による自然発生ではなく意図的に添加されるということは、紛争鉱物が製品の「機能又は製造に必要」であるかどうかを決定する上で重要な要素であると考える。これは製品に紛争鉱物が含まれている以上、意図的に添加したのが誰かにかかわらず、確かなことである。紛争鉱物が製品に「必要」であるとする判断は、SEC報告企業が紛争鉱物を製品に直接添加しているか、それとも第三者から調達した部品に紛争鉱物が使用されているかどうかによって決めるべきではない。SEC報告企業は「製品全体について報告し、要件を満たすためにサプライヤーと協力すべきである。したがって、紛争鉱物が製品に「必要」かどうかを判断する場合、その紛争鉱物が元来第三者が製造した製品の一部品として含まれている場合でも、SEC報告企業は自社製品に含まれるすべての紛争鉱物について検討する必要がある。」*(56296 Federal Register / Vol. 77, No. 177 / 2012年9月12日（水） / Rules and Regulations)</t>
  </si>
  <si>
    <t>この申告に適用される製品は製品一覧表(Product List)のシートに移動して入力</t>
  </si>
  <si>
    <t>2)紛争金属は御社の製品の生産に必要であり、御社が製造又は製造委託している完成品に含有していますか？ (*)</t>
  </si>
  <si>
    <t>4)紛争金属（御社の製品の機能又は生産に必要なもの）は全てをリサイクル業者又はスクラップサプライヤーから調達していますか？(*)</t>
  </si>
  <si>
    <t>5)御社は3TGに関連する全サプライヤーから、各該当金属に関する紛争鉱物データ/情報を受け取っていますか？(*)</t>
  </si>
  <si>
    <t>6)御社及び御社のサプライヤーが、上記の申告範囲に含まれる製品を供給するために使用する各金属について、その供給元である製錬業者をすべて特定しましたか？(*)</t>
  </si>
  <si>
    <t>B.その方針は御社のホームページで閲覧できますか？（回答が「はい」の場合、その方針が掲載されているURLをコメント欄に記入する）</t>
  </si>
  <si>
    <t>C.一次サプライヤーに対してDRCコンフリクトフリーであることを要求していますか？</t>
  </si>
  <si>
    <t xml:space="preserve">D.一次サプライヤーに対し、独立民間監査会社に認証された製錬業者から調達することを要求していますか？ </t>
  </si>
  <si>
    <t>E.コンフリクトフリーな鉱物調達のためのデューデリジェンス対策を実施していますか？</t>
  </si>
  <si>
    <t>H.サプライヤーからのデューデリジェンス情報を、御社の期待を基に検証していますか？</t>
  </si>
  <si>
    <t>Inserire un indizzo email valido della persona di riferimento</t>
  </si>
  <si>
    <t>Dalle presente lista, scegliete la risposta: "Si" o "No"</t>
  </si>
  <si>
    <t>在这里输入公司代表的有效电邮地址。</t>
  </si>
  <si>
    <t>문의담당자 이메일 주소를 기입하시오.</t>
  </si>
  <si>
    <t>정보책임 담당자 이메일 주소를 기입하시오.</t>
  </si>
  <si>
    <t>문서 작성 완료 날짜를 기입하시오.  날짜는 DD-MMM-YYYY (예: 12-Jul-2012)로 표기하시오.</t>
  </si>
  <si>
    <t>드랍다운 메뉴에서 하나를 선택하시오: 예 100%; 아니오 하지만 75% 이상;  아니오 하지만 50% 이상; 아니오 하지만 25% 이상; 아니오 하지만 25% 미만; None = 없음</t>
  </si>
  <si>
    <t>連絡先担当者の有効な電子メールアドレスを入力してください</t>
  </si>
  <si>
    <t>回答責任者の有効な電子メールアドレスを入力してください</t>
  </si>
  <si>
    <t>ドロップダウンメニューから「Yes（はい）」又は「No（いいえ）」を選択してください</t>
  </si>
  <si>
    <t>ドロップダウンメニューから、「Yes（はい）」、「No（いいえ）」又は「Unknown（不明）」を選択してください</t>
  </si>
  <si>
    <t>ドロップダウンメニューから、「Yes, 100%（はい、100%）」、「No, but greater than 75%（いいえ/75%超」、「No, but greater than 50%（いいえ/50%超）」、「No, but greater than 25%（いいえ/25%超）」、「No, but less than 25%（いいえ/25%未満）」又は「None（ゼロ）」を選択してください</t>
  </si>
  <si>
    <t>Site Internet du CFSI: (www.conflictfreesourcing.org) 
Formations, recommandations, modèles, liste des fonderies conformes au programme fonderie sans conflit</t>
  </si>
  <si>
    <t xml:space="preserve">Ce formulaire de rapport sur les minerais issus de zones de conflit (formulaire) est un modèle de rapport gratuit, et normalisé créé par l’Electronic Industry Citizenship Coalition® (EICC®) et le Global e-Sustainability Initiative (GeSI). Ce formulaire facilite l'échange d'informations sur le pays d'origine et les fondeurs et affineurs des minerais dans la chaîne d'approvisionnement, et est conforme à la législation*. Ce formulaire facilite également l'identification de nouveaux fondeurs et affineurs qui pourraient faire l'objet d'un audit par le Programme CFS **.
</t>
  </si>
  <si>
    <t>* En 2010, la loi sur la réforme et la protection des consommateurs Wall Street Dodd-Frank US concernant les «minerais du conflit» provenant de la République démocratique du Congo (RDC) ou des pays voisins a été adoptée. La SEC a finalisé et publié les règles liées à la déclaration de la source des minerais issues de zones de conflit par les sociétés américaines cotées en bourse (voir les règles à http://www.sec.gov/rules/final/2012/34-67716.pdf). Les règles font référence au guide de l'OCDE sur le devoir de diligence pour des chaînes d’approvisionnement responsables en minerais provenant de zones de conflit ou à haut risque, (http://www.oecd.org/dataoecd/62/30/46740847.pdf), qui guide les fournisseurs pour établir des politiques, des cadres de vigilance et des systèmes de gestion.
** Voir les informations sur l'initiative sur les approvisionnements sans conflit (www.conflictfreesourcing.org).</t>
  </si>
  <si>
    <t>Instructions pour compléter les informations relatives à votre entreprise (lignes 8 - 22). Merci de répondre en anglais uniquement.</t>
  </si>
  <si>
    <t>1. Merci d’inscrire ici l'entité légale de votre entreprise. Merci de ne pas utiliser d'abréviations.</t>
  </si>
  <si>
    <t>3. Indiquer un identifiant unique de votre entreprise (numéro DUNS, numéro TVA, etc…)</t>
  </si>
  <si>
    <t>El programa fundidores libres de conflicto (CFS) es un programa desarrollado por la EICC y GeSI para mejorar la capacidad de la compañía para verificar el abastecimiento responsable de metales. Mas detalles del programa CFS pueden ser encontrados en: (http://www.conflictfreesmelter.org/conflict-free-samelter-program/.</t>
  </si>
  <si>
    <t>Fundada en 2008 por los miembros de la Coalición de Ciudadanía de la Industria Electrónica y de la Iniciativa Global e-Sustainability, la Iniciativa libre de conflictos electrónicos ha crecido hasta convertirse en uno de los recursos más utilizados y respetados para las empresas que abordan cuestiones de minerales de conflicto en sus cadenas de suministro. Más de 150 empresas de siete sectores diferentes participan en el CFSI hoy, lo que contribuye a una serie de herramientas y recursos, incluyendo el Programa de Fundición libres de conflicto, el templete de reporte para minerales conflictivos, Razonable  Encuesta de datos de país de origen y una serie de documentos de orientación sobre las fuentes de minerales conflictivos. El CFSI también dirige talleres periódicos sobre temas de minerales de conflicto y contribuye al desarrollo de políticas y debates con las principales organizaciones de la sociedad civil y los gobiernos. Información adicional está disponible en http://www.conflictfreesourcing.org.</t>
  </si>
  <si>
    <t>Los metales conflictivos se derivan de los minerales en conflicto.</t>
  </si>
  <si>
    <t>Como esta definido en la legislación de los Estados Unidos de 2010, en la reforma Dodd-Frank de Wall Street  y en la ley de protección al consumidor, Sección 1502(e)(4):
MINERAL EN CONFLICTO.—El termino " mineral en conflicto" significa—
(A) columbita-tantalita (coltan), cassiterita, oro, wolframio, o sus derivados,  or
(B) Cualquier otro mineral o sus derivados determinados por la secretaria de estado que estén financiando un conflicto en la Republica Democrática del Congo o en países limítrofes.
(disponible en  http://www.sec.gov/about/laws/wallstreetreform-cpa.pdf)</t>
  </si>
  <si>
    <t>País (es) cubiertos como se define en la Ley Dodd-Frank de Reforma de Wall Street de Estados Unidos y la Ley de Protección al Consumidor de 2010. Estos países incluyen en la República Democrática del Congo y los nueve países con los que comparte una frontera reconocida internacionalmente: Angola, Burundi, República Centroafricana, República del Congo, Ruanda, Sudán del Sur, Tanzania, Uganda, Zambia.</t>
  </si>
  <si>
    <t>Para propósitos de este templete, el alcance describe la aplicabilidad de la información proveída por la compañía que reporta.  El alcance puede englobar todos los servicios de la compañía y/o productos, o a discreción de la compañía, el templete puede ser usado para reportar un producto en especifico  ( o productos), o, ser "definido por el usuario".  El alcance o clase  "definido por el Usuario"  puede ser usado para describir cualquier  parte de la operación de la compañía o portafolio de productos.</t>
  </si>
  <si>
    <t>Legislación 2010 de los Estados Unidos, reforma Dodd-Frank  de Wall Street y Ley de protección al consumidor. Sección 1502 (“Dodd-Frank”) (http://www.sec.gov/about/laws/wallstreetreform-cpa.pdf)</t>
  </si>
  <si>
    <t>Republica Democrática del Congo</t>
  </si>
  <si>
    <t>Productos que no contienen minerales que directa o indirectamente financien o beneficien grupos armados en la Republica Democrática del Congo o países limítrofes.  Fuente: Legislación 2010 de los Estados Unidos, Reforma Dodd-Frank de Wall Street y Ley de Protección al Consumidor, Sección 1502 (http://www.sec.gov/about/laws/wallstreetreform-cpa.pdf)</t>
  </si>
  <si>
    <t>Coalición Ciudadana de la Industria Electrónica (www.eicc.info)</t>
  </si>
  <si>
    <t>Una refinación de Oro es una operación metalúrgica que produce Oro fino con una concentración de 99.5% o mayor del Oro o de materiales que contengan Oro con menor concentración. Referirse a la auditoria del  programa CFSP para este metal para una completa descripción:  http://www.conflictfreesourcing.org/audit-protocols-procedures/.</t>
  </si>
  <si>
    <t>Con respecto a las auditorías al fundidor, una "empresa de auditoría independiente del sector privado", también conocida como una "empresa de auditoría de terceros independiente" es una organización del sector privado competente en la evaluación de la trazabilidad del fundidor o los materiales del refinador contra las normas del CFSP o  protocolos de auditoria equivalentes. Para mantener la neutralidad e imparcialidad, tal organización y sus miembros del equipo auditor no deben tener ningún conflicto de intereses con la entidad auditada</t>
  </si>
  <si>
    <t xml:space="preserve">Intencionalmente añadido se conoce comúnmente como el uso deliberado de una sustancia, o en este caso del metal, en la formulación de un producto que se desea la presencia continua para proporcionar una característica , apariencia o cualidad determinada.
Mientras que la SEC no define la expresión " intencionalmente añadido" en la regla final * , el preámbulo de la norma establece :
" [ Nosotros)  acordamos que siendo agregado intencionalmente , en lugar de ser un  subproducto que naturalmente ocurre , es un factor importante en la determinación de si un mineral conflictivo es '' necesario para la funcionalidad o la producción '' de un producto. Esto es cierto independientemente de quien  intencionalmente añadió el mineral de conflicto al producto , siempre y cuando está contenido en el producto . determinar si un mineral conflictivo se considera "necesario ''  a un producto de  no debe depender de si el mineral en conflicto se añade directamente al producto por parte del emisor o si se añade a un componente del producto que el emisor recibe de un tercero . En lugar de ello , el emisor debe " informar sobre la totalidad del producto  trabajar con los proveedores para cumplir con los requisitos".  Por lo tanto , para determinar si un mineral en conflicto es "necesario '' para un producto, un emisor debe tener en cuenta cualquier mineral en conflicto contenido en su producto , incluso si ese mineral en conflicto es sólo en el producto porque se incluyó como parte de un componente del producto que fue fabricado originalmente por un tercero ".
* (Registro Federal 56296 / Vol. . 77 , N º 177 / Miércoles, 12 de septiembre 2012 / Reglas y Regulaciones) 
</t>
  </si>
  <si>
    <t>IPC (www.IPC.org) es una asociación de la industria mundial con sede en Bannockburn, Illinois, dedicada a la excelencia competitiva y el éxito financiero de sus 3.400 empresas miembros que representan a todas las facetas de la industria de la electrónica, incluyendo el diseño, la fabricación de tableros de circuitos impresos, ensamble de electrónicos y prueba. Como una organización dirigida por sus miembros y las principales fuentes de estándares de la industria, la formación, la investigación de mercado y la promoción de políticas públicas, IPC apoya programas para satisfacer las necesidades de un estimado de $ 2,0 billones de la industria electrónica global. IPC tiene oficinas adicionales en Taos, NM, Washington, DC; Estocolmo, Suecia; Moscú, Rusia; Bangalore, India; Bangkok, Tailandia, y Shanghái, Shenzhen, Chengdu, Suzhou y Beijing, China.</t>
  </si>
  <si>
    <t>Este estándar IPC establece los requerimientos para el intercambio de datos de minerales conflictivos entre proveedores y clientes. Para cumplir con las necesidades de una amplia gama de usuarios, este estándar provee flexibilidad en el alcance de lo productos cubiertos en una sola declaración. Este estándar no es una guía de cumplimiento.</t>
  </si>
  <si>
    <t>La SEC no proporciona una definición formal de esta frase en la regla final *, sin embargo, puede servir de orientación: Un mineral en conflicto se considera necesario para su funcionalidad de un producto si cumple con lo siguiente: 1) se añade intencionalmente a el producto o cualquier componente del producto y no es un subproducto natural, 2) es necesario para la función general esperada del producto, el uso o propósito, y 3) se incorpora con el objeto de ornamentación, la decoración o embellecimiento, si el propósito principal del producto es la ornamentación o decoración. 
NOTA: El mineral en conflicto debe estar contenida en el producto para que aplique
 * (Registro Federal 56296 / Vol.. 77, N º 177 / Miércoles, 12 de septiembre 2012 / Reglas y Regulaciones)</t>
  </si>
  <si>
    <t>La SEC no proporciona una definición formal de esta frase en la regla final *, sin embargo, puede servir de orientación: Un mineral conflicto se considera necesario para la producción de un producto, cuando: 1) se intencionalmente incluido en el proceso de producción del producto, con excepción de si se incluye en una herramienta, máquina o equipo utilizado para producir el producto (por ejemplo, computadoras o cables eléctricos), 2) que se incluye en el producto (debe estar contenido en el producto para ser aplicable) , y 3) es necesario para el producto.
 * (Registro Federal 56296 / Vol.. 77, N º 177 / Miércoles, 12 de septiembre 2012 / Reglas y Regulaciones)</t>
  </si>
  <si>
    <t>Organización para la cooperación económica y desarrollo.</t>
  </si>
  <si>
    <t>Un producto de la compañía o bien final es un material que ha completado la etapa final de manufactura y/o proceso y esta disponible para distribución o venta para los clientes.</t>
  </si>
  <si>
    <t>Fuentes recicladas o de desecho son metales reciclados, que son recuperados de los usuarios finales o los productos post-consumo, o metales procesados de chatarra creados durante la fabricación del producto. Metal reciclado incluye el exceso de materiales, metálicos, obsoletos, defectuosos, y de chatarra que contienen metales refinados o procesados ​​que sean apropiados para reciclar en la producción de estaño, tantalio, tungsteno y / o el oro. Minerales parcialmente procesados​​, no procesados ​​o derivados de otros minerales no están incluidos en la definición de metal reciclado</t>
  </si>
  <si>
    <t>Un fundidor o refinador  es una compañía que produce o procesa minerales, escoria y/o  materiales de fuentes recicladas o de deshecho  en metales refinados o metales conteniendo productos intermedios.  El producto puede ser metal puro (99.5% o mayor) , polvos, lingotes, barras, granos, óxidos o sales. El termino "fundidor" o "refinador" es usado indistintamente en varias publicaciones</t>
  </si>
  <si>
    <t>Un único numero de identificación que el CFSI asigna a las compañías que han sido reportadas por miembros de la cadena de suministro como fundidores o refinadores, sin que hayan sido verificados que cumplen con las características de fundidores o refinadores como lo define el protocolo de auditoria del CFSP.</t>
  </si>
  <si>
    <t>Un fundidor de tantalio ( también conocido como procesador)  es una compañía  la cual convierte minerales que contienen Tantalio (Ta), escoria, o materiales secundarios en productos intermedios de Tantalio u otros productos conteniendo Ta para venta directa  o procesos posteriores  para producir productos con contenido de Ta, tales como polvos de Ta, componentes con Ta, óxidos de Ta, aleaciones, alambres, barras sinterizadas, etc. Referirse al protocolo de auditoria de el  CFSP para este metal para una completa descripción en: http://www.conflictfreesourcing.org/audit-protocols-procedures/.</t>
  </si>
  <si>
    <t>Fundidores primarios de (Estaño) son compañías con una o mas instalaciones con tratamientos de concentrados de minerales de Estaño para producir el metal Estaño. Fundidores secundarios de (Estaño) son compañías con una o mas instalaciones que tratan materiales secundarios por reducción para la producción de crudo o Estaño de alto grado o productos de Estaño como soldadura. El fundidor como se refiere en este protocolo de auditoria puede operar como uno o ambos tipos de operación de negocios. Referirse al protocolo de auditoria del CFSP para una completa descripción.  http://www.conflictfreesourcing.org/audit-protocols-procedures/.</t>
  </si>
  <si>
    <t>Una compañía con una o mas instalaciones que convierte minerales que contienen W (tales como wolframita y Scheelite) concentrados de W, o chatarra conteniendo W en intermediarios con contenido de W  tales como Amonio Para-Tungsteno (ATP), Amonio Meta-Tungsteno (AMT), ferrotungsteno, y óxidos de Tungsteno para venta directa o procesos posteriores en productos con contenido de W ( tales como polvo de W, o polvo de carburo de W). Referirse al protocolo de auditoria del CFSP para este metal para una completa descripción: http://www.conflictfreesourcing.org/audit-protocols-procedures/.</t>
  </si>
  <si>
    <t>El propósito de este documento es recolectar información de la fuente del Estaño, Tantalio, tungsteno y Oro usado en productos</t>
  </si>
  <si>
    <t>Campos obligatorios están señalados con asterisco (*), la información colectada en este templete debe ser actualizada anualmente, cualquier cambio en el ciclo anual debe ser proveída a los clientes.</t>
  </si>
  <si>
    <t>Información de la Empresa</t>
  </si>
  <si>
    <t>Nombre de la compañía (*):</t>
  </si>
  <si>
    <t>Alcance de la declaración o clase (*):</t>
  </si>
  <si>
    <t>Descripción del alcance:</t>
  </si>
  <si>
    <t>Descripción del alcance (*):</t>
  </si>
  <si>
    <t>Ir al Tab de Lista de productos para capturar los productos que aplican a la declaración.</t>
  </si>
  <si>
    <t>Identificador único de la compañía:</t>
  </si>
  <si>
    <t>ID único de autoridad de la compañía</t>
  </si>
  <si>
    <t>Dirección:</t>
  </si>
  <si>
    <t>Nombre del Contacto (*)</t>
  </si>
  <si>
    <t>Email-contacto (*)</t>
  </si>
  <si>
    <t>Teléfono-contacto (*)</t>
  </si>
  <si>
    <t>Autorizador (*)</t>
  </si>
  <si>
    <t>Titulo-autorizador (*)</t>
  </si>
  <si>
    <t>Email-autorizador (*)</t>
  </si>
  <si>
    <t>Teléfono-autorizador (*)</t>
  </si>
  <si>
    <t>Fecha efectiva (*)</t>
  </si>
  <si>
    <t>Responder a las siguientes preguntas 1-7 basado en el alcance de la declaración indicado arriba.</t>
  </si>
  <si>
    <t>1) El metal conflictivo es agregado intencionalmente a tu producto? (*)</t>
  </si>
  <si>
    <t>2) El metal conflictivo es necesario para la producción de los productos de la compañía y esta en el producto final que tu compañía elabora o subcontrata para manufacturar? (*)</t>
  </si>
  <si>
    <t>3) algunos de los metales conflictivos son originarios de los países cubiertos? (*)</t>
  </si>
  <si>
    <t>16. Commentaires - Zone de texte pour indiquer tout commentaire relatif à la fonderie. Exemple: La fonderie a été achetée par l'entreprise YYY.</t>
  </si>
  <si>
    <r>
      <t>La feuille "Checker" permet de vérifier si toutes les informations requises dans le formulaire ont été complétées. Il est mis à jour en temps réel et peut être revu à tout moment pendant l'utilisation du formulaire. Elle est utilisée pour vérifier si les données sont complètes.
Utilisation de cette feuille: vérifier si tous les champs obligatoires ont été remplis (les champs remplis seront surlignés en vert). Sinon, chercher le(s) champ(s) rouge(s) et examiner les "Notes"  identifiant les actions requises dans la colonne "C". Vous pouvez utiliser l'URL dans la colonne "D" pour accéder directem</t>
    </r>
    <r>
      <rPr>
        <sz val="11"/>
        <rFont val="Calibri"/>
        <family val="2"/>
      </rPr>
      <t>ent au champ à compléter.</t>
    </r>
  </si>
  <si>
    <t>CONDITIONS GENERALES</t>
  </si>
  <si>
    <t>Ni EICC et ni GeSI ne donnent des déclarations ou garanties concernant la Liste ou les Outils. La Liste et les Outils sont fournis "TEL QUEL" et "TEL QUE DISPONIBLE". L'EICC et la GeSI nient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</si>
  <si>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Liste des fonderies conformes au CFSP</t>
  </si>
  <si>
    <t>Programme pour les fonderies sans conflit (CFSP)</t>
  </si>
  <si>
    <t>Initiative pour des approvisionnements  sans conflit</t>
  </si>
  <si>
    <t>Métal de conflict</t>
  </si>
  <si>
    <t>Pays concerné(s)</t>
  </si>
  <si>
    <t>Cabinet d'audit indépendant du secteur privé</t>
  </si>
  <si>
    <t>Ajouté intentionnellement</t>
  </si>
  <si>
    <t>IPC-1755 norme d'échange de données sur les minerais de conflit</t>
  </si>
  <si>
    <t>Nécessaire aux fonctionnalités d'un produit</t>
  </si>
  <si>
    <t>Nécessaire à la production d'un produit</t>
  </si>
  <si>
    <t>Fournisseurs de produits recyclés, rebuts de production ou déchets de consommation</t>
  </si>
  <si>
    <t>Numéro d'identification d'une fonderie</t>
  </si>
  <si>
    <t>Tantale, étain, tungstène, or</t>
  </si>
  <si>
    <t xml:space="preserve">Ce champ indique la personne responsable du contenu de la déclaration. La personne responsable peut être différente du contact. Il n'est pas autorisé d'utiliser le mot''identique'' ou équivalent au lieu de fournir le nom de la personne responsable. </t>
  </si>
  <si>
    <t xml:space="preserve">SECは、最終規則*においてこの表現の正式な定義をしていないが、ある程度の指導はしている。次の条件を満たす場合、紛争鉱物は製品の機能に必要であるとみなされる。1)製品又は製品内の部品に意図的に付加されており、自然発生的な副産物ではない、2)製品の一般的に期待される機能、用途又は目的に必要である、3)製品の主要目的が装飾であろうとなかろうと、飾りを目的として組み込まれている場合。
注意：対象となるには、紛争鉱物が製品に含有されていなければならない。
*(56296 Federal Register / Vol. 77, No. 177 / Wednesday, September 12, 2012/ Rules and Regulations)
</t>
  </si>
  <si>
    <t xml:space="preserve">SECは、最終規則*においてこの表現の正式な定義をしていないが、ある程度の指導はしている。次の条件を満たす場合、紛争鉱物は製品の製造に必要であると判断される。1)製品の製造のために使用するツール、機械又は装置（コンピュータや電力線など）に含まれる場合を除き、製品の製造工程に意図的に含まれている、2)製品に含まれている（対象となるのは、製品に紛争鉱物が含まれていることが必須）、3)その製品にとって必要である。
*(56296 Federal Register / Vol. 77, No. 177 / Wednesday, September 12, 2012/ Rules and Regulations)
</t>
  </si>
  <si>
    <t>再生利用品又はスクラップ起源とは、再生された最終消費者製品又は使用済み製品、又は製品製造中に作り出されたスクラップ加工金属のことである。再生された金属には、錫、タンタル、タングステン又は金の生産上、再生に適切な精製又は加工がなされた、過剰分、廃品、不良品及びスクラップの金属素材がある。加工の過程か未加工な鉱物又はその他の鉱石の副産物は、「再生利用品」の定義に含まれない。</t>
  </si>
  <si>
    <t>米国証券取引委員会（U.S. Securities and Exchange Commision）（www.sec.gov）</t>
  </si>
  <si>
    <t>製錬・精製業者とは、鉱石、スラグ及び/又は再生利用品、スクラップを調達し、製錬金属又は金属中間生成物に加工する企業である。生産物には、純金属（純度99.5%以上）、粉末、インゴット、バー、結晶粒、酸化物又は塩等がある。「製錬業者」と「精製業者」という用語は、様々な出版物の中で区別しないで使用される。</t>
  </si>
  <si>
    <t xml:space="preserve">CFSIは、サプライチェーンを構成する企業が製錬・精製業者として報告した企業に対し、固有の識別番号を割り当てる。これは、これらの企業がCFSP監査手順の定義する製錬・精製業者の特性を満たしていると検証されているか否かとは無関係である。
</t>
  </si>
  <si>
    <t>タンタル製錬業者とは、タンタル（Ta）含有物、スラグ又は二次材料をタンタルの中間生成物又はその他のタンタル含有品を直接販売するか、更にタンタル含有品（Ta粉末、Ta部品、Ta酸化物、合金、ワイヤー、焼結棒など）に加工する企業と定義されている。この金属の詳しい説明は、CFSP監査手順書を参照 http://www.conflict freesourcing.org/audit-protocols-procedures/</t>
  </si>
  <si>
    <t>一次（錫）製錬業者とは、錫を生産するために、錫含有鉱石精鉱を加工する施設を一箇所以上所有している企業である。二次（錫）製錬業者とは、二次材料から錫粗鉱石又はそれ以上の品度の高い錫又はハンダのような錫製品を生産する施設を一箇所以上所有する企業である。CFSP監査手順書に参照される製錬業者は、上記のどれか1つ、もしくは両方に該当する場合がある。この金属の詳細な説明はCFSP監査手順書を参照 http://www.conflictfreesourcing.org/audit-protocols-procedures/</t>
  </si>
  <si>
    <t>タングステン（W）製錬業者は、W鉱石（鉄マンガン重石、灰重石など）、W含有物又はW含有二次材料を、パラタングステン酸アンモニウム（APT）やメタタングステン酸アンモニウム（AMT）、フェロタングステン、酸化タングステン等のタングステン含有中間生成物に加工する施設を一箇所以上所有し、加工品を直接販売するか又はW粉末、W炭化物粉末などのW含有品に更に加工する企業である。この金属に関する詳細な説明は、CFSP監査手順書を参照 http://www.conflictfreesourcing.org/audit-protocols-procedures/</t>
  </si>
  <si>
    <t>申告範囲又はクラス(*)：</t>
  </si>
  <si>
    <t>申告範囲の説明：</t>
  </si>
  <si>
    <t>申告範囲の説明 (*):</t>
  </si>
  <si>
    <t>会社固有の識別番号の発行元</t>
  </si>
  <si>
    <t>連絡先担当者名(*)</t>
  </si>
  <si>
    <t>連絡先担当者の電子メール(*)</t>
  </si>
  <si>
    <t>連絡先担当者の電話番号(*)</t>
  </si>
  <si>
    <t>回答責任者の電話番号(*)</t>
  </si>
  <si>
    <t>上記の申告範囲にもとづいて、以下の1～7の質問にお答えください</t>
  </si>
  <si>
    <t>1) 紛争金属は御社の製品に意図的に使用していますか？(*)</t>
  </si>
  <si>
    <t>3) いずれかの紛争金属はDRC又は隣接国を原産地としていますか？(*)</t>
  </si>
  <si>
    <t>F. 御社のサプライヤーから、IPC-1755紛争鉱物データ交換規格に準拠する紛争鉱物デューデリジェンス情報をを収集しますか？（例：CFSI Conflict Minerals Reporting Template）</t>
  </si>
  <si>
    <t>G. 調達元の製錬業者名を明らかにするようサプライヤーに要請していますか？</t>
  </si>
  <si>
    <t>I. 御社の検証プロセスには是正措置管理が含まれていますか？</t>
  </si>
  <si>
    <t>J. 御社は米国証券取引委員会の紛争鉱物開示規則の対象になっていますか？</t>
  </si>
  <si>
    <t>はい</t>
  </si>
  <si>
    <t>いいえ</t>
  </si>
  <si>
    <t>不明</t>
  </si>
  <si>
    <t>はい、100％</t>
  </si>
  <si>
    <t>いいえ、しかし75％以上</t>
  </si>
  <si>
    <t>いいえ、しかし50％以上</t>
  </si>
  <si>
    <t>いいえ、しかし25％以上</t>
  </si>
  <si>
    <t>いいえ、しかし25％未満</t>
  </si>
  <si>
    <t>ゼロ</t>
  </si>
  <si>
    <t>製錬業者名（*）</t>
  </si>
  <si>
    <t>製錬業者所在地：国(*)</t>
  </si>
  <si>
    <t>製錬業者所在地：番地</t>
  </si>
  <si>
    <t>製錬業者所在地：市</t>
  </si>
  <si>
    <t>製錬業者連絡先担当者名</t>
  </si>
  <si>
    <t>製錬業者連絡先電子メール</t>
  </si>
  <si>
    <t>今後の対策案</t>
  </si>
  <si>
    <t>鉱山名を記入。再生利用品又はスクラップを調達した場合は「再生利用品」 又は「スクラップ」と記入</t>
  </si>
  <si>
    <t>鉱山の所在地（国）を記入。再生利用品又はスクラップを調達した場合は「再生利用品」 又は「スクラップ」と記入</t>
  </si>
  <si>
    <t>製錬業者の材料はすべてリサイクル業者又はスクラップサプライヤーから調達されていますか？</t>
  </si>
  <si>
    <t>記入のしかた:
ステップ1. B列で金属を選択
ステップ2. C列でドロップダウンメニューから製錬業者名を選択
ステップ3. ドロップダウンメニューで「製錬業者が表に含まれていないSmelter Not Listed)」を選択した場合、D列とE列に記入
ステップ4. H～P列に入手可能な全ての製錬業者情報を記入　必須項目は(*)で表示</t>
  </si>
  <si>
    <t>製錬業者識別番号の発行元</t>
  </si>
  <si>
    <t>顧客に書式を提出する前に、赤で表示されている必須項目について、すべて記入されているかを確認ください。</t>
  </si>
  <si>
    <t>「Declaration（申告）」シートの申告範囲で「製品（又は製品リスト）」レベルを選択した場合のみ記入が必須となります</t>
  </si>
  <si>
    <t>製造者の製品番号(*)</t>
  </si>
  <si>
    <t>製造者の製品名</t>
  </si>
  <si>
    <t>旧製錬業者識別番号</t>
  </si>
  <si>
    <t>新製錬業者識別番号</t>
  </si>
  <si>
    <t>CFSI 웹사이트:  (www.conflictfreesourcing.org) 교육훈련과 가이던스, 템플릿, 분쟁으로부터 자유로운 제련소 리스트를 (Conflict-Free Smelter Program compliant smelter list) 확인할 수 있습니다.</t>
    <phoneticPr fontId="8" type="noConversion"/>
  </si>
  <si>
    <t xml:space="preserve">분쟁광물 사용보고 템플릿 (CMRT)은 EICC(전자산업 시민연대, Electronic Industry Citizenship Coalition)와 GeSI(글로벌 e-지속가능 이니셔티브, Global e-Sustainability Initiative)가 공동 제작한 무료 표준양식 입니다. CMRT는 광물의 원산국과 제련소 및 정제소가 사용되는 것에 대한 공급과정을 통한 정보의 이전을 가능하게 하며 법률*을 준수를 하도록 도와줍니다.  또한 CMRT는 CFSP**를 통해 잠재적으로 감사 받을 새로운 제련소와 정제소의 식별을 가능하게 합니다.  </t>
  </si>
  <si>
    <t xml:space="preserve">* 2010년 미국 연방법 (U.S. Dodd-Frank Wall Street Reform and Consumer Protection Act) 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(http://www.oecd.org/daf/inv/mne/GuidanceEdition2.pdf), 이 안내서는 협력사들이 분쟁지역광물질 정책, 실사 체계 및 경영시스템을 구축할 수 있도록 지원하고 있습니다.
** Conflict-Free Sourcing Initiative 프로그램은(www.conflictfreesourcing.org)에서 확인 가능합니다. </t>
  </si>
  <si>
    <t xml:space="preserve">2. 귀사 문서의 선언 범위를 선택하시오. 선언범위의 선택사항은 아래와 같읍니다. 
A.  전사
B.  제품 (또는 제품의 목록)
C.  사용자 정의
"전사"를 선택할 경우,  이 선언은 회사의 제품 또는 모회사에 의해 생산된 제품의 구성물질 전체를 포함합니다.
"제품 (또는 제품의 목록)"을 선택하면, 제품 목록을 위한 작업지 탭의 링크가 나타납니다. 이 범위가 선택된다면 생산품 리스트의 칼럼B에 있는 선언의 범위에서 다루어지는 생산자의 생산 번호를 열거하는 것은 의무사항입니다. 생산품 리스트의 칼럼 C 에서 생산자의 생산품 명칭을 열거하는 것은 선택사항입니다.
"사용자 정의"를 선택하면, 사용자가 분쟁 광물 공개가 적용될 범위를 설명하는 것은 의무사항입니다. 이 경우의 범위는 공급자에 의해 문서 영역 (text field)에서 정의될 수 있고, 문서의 고객이나 수신인에 의해 쉽게 이해될 수 있어야 합니다. </t>
  </si>
  <si>
    <t>4.  귀사의 고유한 번호나 코드의 출처를 기입하십시오. (DUNS #, VAT # 등)</t>
  </si>
  <si>
    <t>5.  귀사의 주소를 기입하십시오. (시, 구, 동, 우편번호 등).  이 필드는 선택 사항입니다.</t>
  </si>
  <si>
    <t>6.  이 양식에 기입되는 내용에 관한 문의를 받을수 있는 담당직원 성명을 기입하십시오. 이 필드는 의무사항입니다.</t>
    <phoneticPr fontId="8" type="noConversion"/>
  </si>
  <si>
    <t>7.  담당직원 이메일 주소를 기입하십시오. 혹 이메일 주소가 없는 경우, "not available" (없음) 또는 "N/A"를 기입하십시오.</t>
  </si>
  <si>
    <t>8.  담당직원 전화 번호를 기입하십시오. 이 필드는 필수입니다.</t>
  </si>
  <si>
    <t>9.  이 양식에 기입되는 정보를 책임질 수 있는 담당직원 성명을 기입하십시오.  이담당자는 앞서 기입한 수신 담당자와 다른 개인일 수 있읍니다.  동일할 경우, 다시 성명을 기입하십시오. "Same" (동일) 또는 비슷한 용어는사용하지 마십시오.  이 필드는 필수입니다.</t>
  </si>
  <si>
    <t>10.  이 양식에 기입되는 정보를 책임질 수 있는 담당직원 직함을 기입하십시오.   이 필드는 선택 사항입니다.</t>
  </si>
  <si>
    <t>11.  이 양식에 기입되는 정보책임 담당직원 전화 번호를 기입하십시오.   이 필드는 필수입니다.</t>
  </si>
  <si>
    <t>12.  정보책임 담당직원 이메일 주소를 기입하십시오. 혹 이메일 주소가 없는 경우, "not available" (없음) 또는 "N/A"를 기입하십시오.   이 필드는 필수입니다.</t>
  </si>
  <si>
    <t>13.  이 템플릿 작성을 완료한 날짜를 기입하십시오. 날짜는 DD-MMM-YYYY (예: 12-Jul-2012).  이 필드는 필수입니다.</t>
  </si>
  <si>
    <t>14.  파일 저장 방법 : 기업명-날짜.xls (날짜는 YYYY-MM-DD, 예: 2012-08-01)</t>
  </si>
  <si>
    <t>기업 정보 입력 안내서(24 - 65줄).
답변은 반드시 영어로 기입해야 합니다.</t>
  </si>
  <si>
    <t>다음의 일곱 가지 질문은 각 광물의 사용처, 원산지, 구매 정보를 규정합니다. 이에 대한 답변은 " 선언 범위" 항목에서 선택한 선언 범위에 대한 것입니다.</t>
  </si>
  <si>
    <t>질문 일곱 개 각각에 대해, 풀다운 메뉴를 이용하여 각 광물에 대한 답변을 선택하십시요.</t>
    <phoneticPr fontId="8" type="noConversion"/>
  </si>
  <si>
    <t xml:space="preserve">1. 이것은 분쟁 광물이 회사에 의해 또는 회사의 공급자에 의해 생산품에 의도적으로 포함되게 되었는지 여부에 대한 신고입니다. 이 질문은 각 분쟁 광물에 대해 답하여야 합니다. 이 질문에 대한 유효한 답변은 Yes 또는 No입니다. 이 질문은 필수 사항입니다. </t>
    <phoneticPr fontId="8" type="noConversion"/>
  </si>
  <si>
    <t>몇몇 회사는 "Comment Field"(주석란)에 들어가야 하는 "No"란 답변의 입증을 요구할 수 있읍니다.</t>
    <phoneticPr fontId="8" type="noConversion"/>
  </si>
  <si>
    <t>2. 이것은 분쟁 광물이 회사 제품의 생산에 필요하고 회사가 제조하거나 제조하도록 계약된 최종 생산품에 포함되어 있다는 신고입니다. 이 질문에 대한 대답은 "Yes" 또는 "No"가 되어야 합니다. 이 질문은 필수 사항입니다.
NOTE: 분쟁 광물은 적용될 최종 생산품에 포함되어야 한다.</t>
  </si>
  <si>
    <t>3. 이것은 생산품이나 여러 생산품들에 포함된 분쟁 광물의 일정 부분이 콩고공화국이나 그 인접국가 (제시된 국가들)로부터 유래된 것인지에 대한 신고입니다. 이 질문에 대한 답은 "Yes", "No", 또는 "Unknown"이 되어야 합니다.
이 질문은 특정 광물에 대해서는, 만일 질문1 또는 질문2가 그 광물에 대해 "Yes"인 경우, 필수 사항입니다.
NOTE: 만일 질문5에 대한 대답이 "Yes 100%"가 아니고  분쟁 광물에 대한 질문6에 대한 대답도 "Yes"가 아니라면, 질문3에 대한 대답은 "No"가 되어서는 아니된다.</t>
  </si>
  <si>
    <t>4. 이것은 그 제품의 기능에 필요한 분쟁 광물이 재활용 또는 폐품에서 나온 것인지에 대한 신고입니다. 이 질문에 대한 답은 "Yes", "No", 또는 "Unknown"이 되어야 합니다. "Yes"는 100%의 분쟁광물이 재활용이나 폐품에서 나온 것을 의미합니다. "No"는 몇몇 분쟁광물이 재활용이나 폐품에서 나오지 않은 것을 의미합니다. "Unknown"은 사용자가 100%의 분쟁광물이 재활용이나 페품에서 나온 것인지에 대하여 알지 못한다는 것을 의미합니다. 이 질문은 만일 특정 광물에 대한 질문1 또는 질문2의 답이 그 광물에 대해 "Yes"라면 필수 사항입니다.</t>
  </si>
  <si>
    <t>5. 이는 회사가 이 신고의 범위에 포함된 제품에 있는 분쟁 광물을, 합리적으로 생각할 때, 모든 직접 공급자로부터 받았는지 여부를 결정하기 위한 신고입니다. 이 질문에 대한 답은 아래와 같습니다.
- 예, 100%
- 아니오, 하지만 75% 이상
- 아니오, 하지만 50% 이상
- 아니오, 하지만 25% 이상
- 아니오, 하지만 25% 미만
- 없음
이 질문은 만일 특정 광물에 대한 질문1 또는 질문2의 답이 그 광물에 대해 "Yes"라면 필수 사항입니다.</t>
  </si>
  <si>
    <t>6. 이 질문은 공급자가 이 신고에 포함된 제품에 있는 분쟁광물을 공급하는 모든 제련소를 식별했다고 믿을 이유가 있는지를 확인합니다. 이 질문에 대한 답은 "Yes" 또는 "No"여야 합니다 (어떤 경우에는 견해과 함께., 예로 제련소 목록).   이 질문은 만일 특정 광물에 대한 질문1 또는 질문2의 답이 그 광물에 대해 "Yes"라면 필수 사항입니다.</t>
  </si>
  <si>
    <t>7. 이 질문은 이 신고에 포함된 제품에 있는 분쟁광물을 공급하는 모든 제련소가 이 신고에 보고되었는지를 확인합니다. 이 질문에 대한 답은 "Yes", "No", 또는 "Unknown"이 되어야 합니다.  만일 공급망에서 명시된 제련소나 제련소로 주장된 것들이 이 신고에 포함되어 있지 않다면, 적절한 답은 "No"입니다. 사용자는 필요 시 Comment Box에서 불포함 사유를 설명할 수 있습니다.
이 질문은 만일 특정 광물에 대한 질문1 또는 질문2의 답이 그 광물에 대해 "Yes"라면 필수 사항입니다.</t>
  </si>
  <si>
    <t>A ~ J 질문 답변 안내서(69~87줄).  어떤 광물에 대한 질문1 또는 질문2의 응답이 하나라도 "Yes"일 경우, A ~ J 질문 답변은 필수입니다.
답변은 반드시 영어로 기입해야 합니다.</t>
    <phoneticPr fontId="8" type="noConversion"/>
  </si>
  <si>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광물질 구매 실사 활동을 평가하기 위해 제작되었습니다.   이질문에 대한 답변은 귀사의 활동 전체 범위를 표현하며, 회사의 정보 섹션에서 선택된 '선언 범위'의 제한을받지 않습니다.  </t>
  </si>
  <si>
    <t xml:space="preserve">A.  "Yes=예" 또는 No=아니오"로 답하시오. 추가 답변이 필요할 경우 코멘트 섹션에 작성하시오.  </t>
  </si>
  <si>
    <t xml:space="preserve">C.  "Yes=예" 또는 "No=아니오"로 답하시오.. 추가 답변이 필요한 경우 작성하시오.  "DRC Conflict Free"의 정의는 Definitions (정의) 워크 시트를 참조하십시오. </t>
  </si>
  <si>
    <t>D.   귀사가 1차 협력사에게 독립된 감사 회사에 의해 확인받은, 분쟁으로부터 자유로운 제련소로 부터만 구매하기를 요구한다면  "Yes=예"로 답하시오.  아닐시 "No=아니오"로 답하시오.</t>
  </si>
  <si>
    <t>E. 귀사가 분쟁광물 공급 실사 수단을 시행하고 있는 지 여부를 밝히기 위해 "Yes" 또는 "No"로 대답하시오. 이 신고는 회사의 실사 수단의 상세를 말하기 위해 의도된 것이 아니고 단지 회사가 실수 수단을 시행하고 있는 지를 위함입니다. 수용가능한 실사 수단이라는 측면은 요구자와 공급자에 의해 결정됩니다.
실사 수단의 예는 분쟁에서 자유로운 물질 공급망에 대한 당신의 기대 논의되고 계약에 삽입되었는지, 공급망에서의 위험이 식별되고 평가되었는지, 식별된 위험에 대한 조치 전략이 고안되고 시행되었는지, 직접 공급자의 DRC 분쟁 없는 (광물) 정책에 대한 준수가 확인되었는지 등이다. 이러한 실사 수단의 예는 국제적으로 인정된 OECD Guidance에 포함된 규정들에 일치합니다.</t>
  </si>
  <si>
    <t>F. "Yes" 또는 "No"로 답하시오. 귀사가 CFSI CMRT 양식 또는 IPC-1755 표준에 맞는 다른 양식을 사용한다면, "Yes"로 답하시요. 만일 귀사가 IPC-1755 표준에 맞지 않는 양식을 사용한다면, "No"로 답하시고, 귀사가 귀사의 공급자에게 무엇을 완료하도록 요구했는지 (예, 준법증명서, 고유양식 등) 주석란에 설명하십시요.</t>
    <phoneticPr fontId="8" type="noConversion"/>
  </si>
  <si>
    <t>H. "Yes" 또는 "No"로 답하시오. 주석란에서 귀사는 귀사의 방식에 대해 추가 정보를 제공할 수 있읍니다. 예를 들어:
 “제3자 감사” - 독립된 제3자에 의해 행해지는 귀사의 공급자에 대한 현장 감사.  
 “문서 검토만” - 독립된 제3자 및/또는 귀사의 인력에 의해 행해지는 공급자 제공 기록과 문서의 검토.    
 “내부 감사” - 귀사의 인력에 의해 행해지는 귀사 공급자에 대한 현장 감사.</t>
  </si>
  <si>
    <t>1. 금속(*) - 드랍다운 메뉴를 이용하여 제련소 정보를 입력하려는 금속을 선택하시오.  이 필드는 필수입니다.</t>
  </si>
  <si>
    <t>2. 제련소 참조리스트 (*) - 드롭 다운 메뉴에서 선택합니다. 이것은 템플릿 발행일 현재 제련소로 알려진 것의 리스트입니다. 제련소가 리스트에 없다면, "Smelter Not Listed"를 선택하십시요. 이것은 귀사가 Column D에 제련소 이름을 넣을 수 있도록 할 것입니다. 만일 귀사가 아직 특정한 광물을 위한 제련소를 지정하지 않았다면, 귀사는 "Smelter no yet indentified"를 선택할 수 있읍니다. 이 필드는 필수입니다.</t>
  </si>
  <si>
    <t>3. 표준 제련소 이름 (*) - 'C'열에 '나열되지 제련소'를 선택한 경우, 제련소 이름을 기입하시오.  'C'열에 제련소 이름을 선택한 경우에는 이필드가 자동으로 채워집니다.  이 필드는 필수입니다.</t>
    <phoneticPr fontId="8" type="noConversion"/>
  </si>
  <si>
    <t>4. 제련소 국가 (*) - 'C'열에 제련소 이름을 선택한 경우에는 이필드가 자동으로 채워집니다.  'C'열에 '나열되지 제련소'를 선택한 경우,  제련소 국가 위치를 풀다운 메뉴에서 선택하십시오.  이 필드는 필수입니다.</t>
  </si>
  <si>
    <t>5. 제련소 식별 - 이것은 제련소와 정제소 식별 시스템에 따라 제련소와 정제소에 할당된 고유한 식별자입니다. 다수의 이름이나 별칭이 한 제련소 또는 정제소를 묘사하기 위해 사용되어 질 것으로 보여,  다수의 이름이나 별칭을 하나의 "Smelter ID"로 연결합니다.</t>
  </si>
  <si>
    <t>6. 제련소 식별 번호의 출처 - 이것은 F열에 들어간 제련소 식별 번호의 출처입니다. 제련소 이름이 드랍다운 박스를 사용하여 Column C에서 선택되면, 이 열은 자동으로 덧붙여 집니다.</t>
  </si>
  <si>
    <t xml:space="preserve">10. 제련소 담당자 이름 - CMRT는, OECD 분쟁 영향과 고위험지역으로부터의 책임 있는 광물질 공급망 실사 가이던스와 분쟁 광물에 대한 미국 증권거래소 규정에 부합하는지를 확인하기 위해, 요청회사의 공급망에 있는 회사들 간에, 회람됩니다.
템플릿이 개인정보를 보호하는 법률이 있는 나라에서 회람된다면, CMRT에 있는 담당자 정보의 공유는 관련된 규정을 위반할 수 있읍니다. 그러므로, 요청회사는, "제련소 담당자 이름"과 "제련소 담당 이메일"을 완성할 때 공급망에 있는 회사와 관련 그 정보를 공유하기 위해, 담당자의 허락을 얻는 것과 같은 예방을 하도록 권고합니다.
만일 이러한 정보를 공유하도록 허락을 얻는다면, 귀사가 일하고 있는 제련소 시설 담당자에 삽입하십시요. </t>
  </si>
  <si>
    <t>12. 제안된 다음 단계 - 이는 주석 부분이며, 귀사가 제련소 관리를 위한 다음 단계를 명시할수 있도록 합니다.   이는 귀사가 시설이, CFSI CFSP 준수된 제련소 목록에 없을 경우, 제련소와 취할 과정들이다. 예: 제련소 시설을 CFSP를 통해 평가 되도록 요구, 선호되는 공급자 목록에서 제거 등.</t>
  </si>
  <si>
    <t>13. 광산 이름 - 이 영역은 회사가 제련소에 실제로 사용하는 광산을 정의하도록 합니다. 이름을 알면 실제 광산의 이름을 넣으시오. 만일 제련소의 원료의 100%가 재활용 또는 폐품에서 왔다면, 광산의 이름에 "Recycled" 또는 "Scrap"을 광산의 이름에 넣고 Column P에 "Yes"로 답하시오.</t>
  </si>
  <si>
    <t xml:space="preserve">14. 광산의 위치 (국가) - 이는 자유 양식의 텍스트 필드 영역으로 회사가 제련소의  실제로 사용하는 광산의 위치를 정의할수 있도록 합니다. 광산이 위치한 국가를 넣으시오. 만일 국가의 이름을 모르면 "Unknown"을 넣으시오. 만일 제련소의 원료의 100%가 재활용 또는 폐품에서 왔다면, 광산의 이름에 "Recycled" 또는 "Scrap"을 광산국에 넣으시오. 이 영역은 선택사항입니다. </t>
  </si>
  <si>
    <t>15. 제련소 원료가 100% 모두 재활용이나 폐품에서 나오나요? 만일 제련소가 제련과정의 투입물 모두를 재활용이나 폐품에서 얻는다면 "Yes"로 답하시오. 그렇지 않으면 "No"로 답하시오.</t>
  </si>
  <si>
    <t>확인지는 CMRT에 있는 모든 필요 정보가 완료되었는지를 확인하기 위해 사용됩니다. 이는 실시간으로 업데이트 되며 템플릿을 사용하는 동안 언제나 검토될 수 있읍니다. 이는 완료를 확인할 목적으로 사용됩니다.
이 평가지를 사용하기 위해, 모든 필요 영역이 완료되었는지를 확인하시오 (완료된 영역은 녹색으로 강조됩니다).  그렇지 않으면, 적색 영역을 보고, 필요한 일을 위해 Column C의 "Notes"를 검토하시오.</t>
  </si>
  <si>
    <t>정보책임 담당자</t>
  </si>
  <si>
    <t>분쟁으로부터 자유로운 구매 이니셔티브 Conflict-Free Sourcing Initiative</t>
  </si>
  <si>
    <t>분쟁금속 Conflict Metal</t>
  </si>
  <si>
    <t>적용 국가(들)  Covered Country(ies)</t>
  </si>
  <si>
    <t>금 (Au) 정련소 (제련소) Gold (Au) Refiner (Smelter)</t>
  </si>
  <si>
    <t>독립적인 민간부분 감사 기관</t>
    <phoneticPr fontId="8" type="noConversion"/>
  </si>
  <si>
    <t>의도적 추가</t>
  </si>
  <si>
    <t>IPC-1755 분쟁광물 데이터 교환 기준</t>
  </si>
  <si>
    <t>제품의 기능성을 위해 필요한</t>
    <phoneticPr fontId="8" type="noConversion"/>
  </si>
  <si>
    <t>제품의 생산을 위해 필요한</t>
    <phoneticPr fontId="8" type="noConversion"/>
  </si>
  <si>
    <t>재활용 및 스크랩 광물 소스 Recycled and Scrap Sources</t>
  </si>
  <si>
    <t xml:space="preserve">제련소 ID 번호 </t>
  </si>
  <si>
    <t>탄탈륨 (Ta) 제련소 Tantalum (Ta) Smelter</t>
  </si>
  <si>
    <t>주석 (Sn) 제련소 Tin (Sn) Smelter</t>
  </si>
  <si>
    <t>텅스텐 (W) 제련소 Tungsten (W) Smelter</t>
  </si>
  <si>
    <t>탄탈륨,  주석, 텅스텐, 금</t>
  </si>
  <si>
    <t xml:space="preserve"> 이 양식에 기입되는 정보를 책임질 수 있는 담당직원 성명을 기입하십시오.  이담당자는 앞서 기입한 수신 담당자와 다른 개인일 수 있읍니다.  동일할 경우, "Same" (동일) 또는 비슷한 용어는사용하지 마십시오.  </t>
    <phoneticPr fontId="8" type="noConversion"/>
  </si>
  <si>
    <t>분쟁으로부터 자유로운 제련소 평가 프로그램 준수 리스트 (CFSP Complianct Smelter List)는 CFSP, 즉 CFSI 또는 산업계에서의 유사 프로그램 (예를 들어 Responsible Jewellerfy Council 또는 London Bullion Market Association)을 통해 평가되고 절차를 준수하는지 평가된 제련소와 정제소의 공개 목록이다. 제련서와 정제소가 이 목록에 있지 않다면, CFSP 평가를 완료하지 못했거나 CFSP 절차를 준수하지 않고 있다는 것이다.</t>
  </si>
  <si>
    <t>EICC 와 GeSI가 개발한 분쟁으로부터 자유로운 제련소 평가 프로그램 (The Conflict-Free Smelter CFS Program) 은 회사의 책임감 있는 광물 구매 역량 강화를  위한 프로그램임.
상세 내용은 아래 웹페이지에서 확인 가능하다.
http://www.conflictfreesourcing.org/conflict-free-smelter-program/</t>
  </si>
  <si>
    <t>2008년에 EICO와 Ge-SI에 의해 설립된 CFSI는 공급망에서 분쟁물질 문제에 대해 설명하고자 하는 회사들에게 가장 활발하고 존경 받는 조직의 하나로 성장해 왔다.  일곱 개의 다른 산업에서 150개 이상의 회사가 오늘날 CFSI에 참가하고 있고, CFSP, CMRT, RCOI data와 분쟁 물질에 대한 여러 가이던스 문서들을 포함하는 다양한 방법과 자원에 기여하고 있다. 또한 CFSI는 분쟁 물질에 대한 정기적인 워크샵을 운영하고 주요 민간 사회 조직과 정부의 정책개발과 토론에 기여함. 추가 정보는 http://www.conflictfreesourcing.org.</t>
  </si>
  <si>
    <t>분쟁금속은 분쟁 광물로부터 유래된 금속</t>
  </si>
  <si>
    <t>2010년 미국 제정법, 도드-프랭크 (“Dodd-Frank”) 금융 개혁 및 소비자 보호를 위한 법률, 1502(e)(4)조 정의에 의한바:
"분쟁광물 (Conflict Mineral)"이란
(A) columbite-tantalite (coltan), cassiterite, 금, wolframite 또는 그들의 유도체; 또는
(B) 미국무장관에 의해 콩고 민주공화국 또는 인접국가의 무장단체에게 이익을 제공하는 것으로 결정된 광물 및 그의 유도체 (http://www.sec.gov/about/laws/wallstreetreform-cpa.pdf에 있음)</t>
    <phoneticPr fontId="8" type="noConversion"/>
  </si>
  <si>
    <t>미국 도드-프랭크 금융개혁 및 소비자 보호에 관한 2010년 법률에 의해 정의된 Covered Country(ies). 이 국가들은 콩고 민주 공화국와 국제적으로 국경을 공유하고 있는 아홉 나라 (앙골라, 부룬디, 중앙아프리카, 콩고 공화국, 르완다, 남수단, 탄자니아, 우간다, 잠비아)를 포함.</t>
  </si>
  <si>
    <t>이 템플릿 목적 상, "선언 범위"는 신고 회사에서 제공하는 정보의 적용성을 나타냄. 이 범위는 회사의 서비스 및/또는 제품의 전체를 포괄하거나, 또는 회사 재량에 따라, 템플릿을 회사의 특정 제품 (들) 또는 "사용자 정의"로 사용할 수 있다. "사용자 정의"된 범위 선택이나 급은 회사의 운영이나 생산 포트폴리오의 일부를 설명하는데 사용될 수 있다.</t>
  </si>
  <si>
    <t>콩고민주공화국이나 인접국가의 무장단체에게 직접 또는 간접적인 이익을 제공한 광물을 사용하지 않은 제품
참조: 2010년 미국 제정법, 도드-프랭크 금융 개혁 및 소비자 보호를 위한 법률 제1502조 (http://www.sec.gov/about/laws/wallstreetreform-cpa.pdf)</t>
    <phoneticPr fontId="8" type="noConversion"/>
  </si>
  <si>
    <t>Le but de ce document est de collecter des informations sur la provenance de l'étain, du tantale, du tungstène et de l'or utilisé dans les produits.</t>
  </si>
  <si>
    <t>Les champs obligatoires sont annotés d'une astérisque (*). Les informations collectées dans ce formulaire doivent être actualisées chaque année. Tout changement durant l'année en cours devrait être fourni à vos clients</t>
  </si>
  <si>
    <t>Informations sur l’entreprise</t>
  </si>
  <si>
    <t>Allez sur l'onglet "Liste des produits" pour saisir les produits auxquels cette déclaration s'applique</t>
  </si>
  <si>
    <t>Identifiant unique de l'entreprise:</t>
  </si>
  <si>
    <t>Autorité délivrant l'identifiant unique:</t>
  </si>
  <si>
    <t>Nom du contact (*):</t>
  </si>
  <si>
    <t>Email du contact (*):</t>
  </si>
  <si>
    <t>Téléphone du contact (*):</t>
  </si>
  <si>
    <t>Email du représentant légal (*):</t>
  </si>
  <si>
    <t>Téléphone du représentant légal:</t>
  </si>
  <si>
    <t>Date de la déclaration (*):</t>
  </si>
  <si>
    <t>Répondre aux questions 1 à 7 suivantes pour le périmètre de la déclaration indiqué ci-dessus</t>
  </si>
  <si>
    <t>1) Le métal de conflit est-il  ajouté intentionnellement dans votre produit? (*)</t>
  </si>
  <si>
    <t>2) L'un des métaux suivants est-il nécessaire  à la fabrication des produits de votre entreprise, et contenu dans les produits finis que votre entreprise fabrique ou dont elle sous-traite la fabrication? (*)</t>
  </si>
  <si>
    <t xml:space="preserve">
3) L'un des métaux suivants provient-il des pays couverts? (*)</t>
  </si>
  <si>
    <t>4) Les métaux de conflit suivants (nécessaire à la fonctionnalité ou à la production de vos produits) proviennent-ils à 100% de produits recyclés, rebuts de production ou déchets de consommation? (*)</t>
  </si>
  <si>
    <t>5) Avez-vous reçu des informations sur les métaux de conflit de tous les fournisseurs concernés pour chaque métal? (*)</t>
  </si>
  <si>
    <t xml:space="preserve">
6) Pour chacun des métaux de conflit suivants, avez-vous identifié toutes les fonderies que votre entreprise ou et vos fournisseurs utilisent afin de se fournir les produits inclus dans le périmètre de la déclaration spécifié ci-dessus ?  (*)</t>
  </si>
  <si>
    <t>7) Avez-vous saisi toutes les informations applicable que votre entreprise a recues sur les fonderies dans cette déclaration? (*)</t>
  </si>
  <si>
    <t xml:space="preserve">A. Avez-vous une politique en place sur l'approvisionnement des minerais de conflit ? </t>
  </si>
  <si>
    <t xml:space="preserve">B. Votre politique sur l'approvisionnement des minerais de conflit est-elle publiquement disponible sur le site internet de votre entreprise? (Note - Si oui, saisir l'URL dans le champ de commentaire) </t>
  </si>
  <si>
    <t xml:space="preserve">C. Exigez-vous que vous fournisseurs directs soient sans conflit ? </t>
  </si>
  <si>
    <t xml:space="preserve">D. Exigez-vous de vos fournisseurs directs qu'ils s'approvisionnent auprès de fonderies certifiées par un cabinet d'audit indépendant du secteur privé? </t>
  </si>
  <si>
    <t xml:space="preserve">E. Avez-vous mis en place des mesures de devoir de diligence concernant les approvisionnements Sans Conflit ? </t>
  </si>
  <si>
    <t>F.  Demandez-vous à vos fournisseurs de fournir les informations relatives aux minerais de conflit conformément à la norme d'échange de données sur mes minerais de conflit IPC-1755?</t>
  </si>
  <si>
    <t xml:space="preserve">H. Vérifiez-vous les informations de devoir de diligence reçues de vos fournisseurs par rapport aux attentes de votre entreprise? </t>
  </si>
  <si>
    <t>Oui</t>
  </si>
  <si>
    <t>Inconnu</t>
  </si>
  <si>
    <t>Oui, 100%</t>
  </si>
  <si>
    <t>Non, mais supérieur à 75%</t>
  </si>
  <si>
    <t>Non, mais supérieur à 50%</t>
  </si>
  <si>
    <t>Non, mais supérieur à 25%</t>
  </si>
  <si>
    <t>Non, mais inférieur à 25%</t>
  </si>
  <si>
    <t>Aucun</t>
  </si>
  <si>
    <t>Identifiant de la fonderie</t>
  </si>
  <si>
    <t>Noms standard des fonderies</t>
  </si>
  <si>
    <t>Alias connus</t>
  </si>
  <si>
    <t xml:space="preserve">Localisation de la fonderie : pays </t>
  </si>
  <si>
    <t>Nom de la fonderie (*)</t>
  </si>
  <si>
    <t>Nom des Mine(s), ou si provenant de produits recyclés, rebuts de production ou déchets de consommation, saisir "recycled" ou "scrap"</t>
  </si>
  <si>
    <t>Localisation (Pays) des Mine(s) ou si provenant de produits recyclés, rebuts de production ou déchets de consommations, saisir "recycled" ou "scrap"</t>
  </si>
  <si>
    <t xml:space="preserve">
100% des produits utilisés par la fonderie proviennent-ils de produits recyclés, rebuts de production ou déchets de consommation?</t>
  </si>
  <si>
    <t>Pour commencer:
Etape 1: sélectionner le métal dans la colonne B
Etape 2: sélectionner à partir du menu déroulant de la colonne C
Etape 3: si la sélection est "Fonderie non identifiée", compléter les colonnes D &amp; E
Etape 4: saisir toutes les informations relatives à la fonderie dans les colonnes H à P
Les champs obligatoires sont indiqués par un astérisque (*)</t>
  </si>
  <si>
    <t>Type de l'identifiant de la fonderie</t>
  </si>
  <si>
    <t>Afin de s'assurer que tous les champs obligatoires ont été complétés avant de soumettre le document à vos clients, merci de vérifier tous les champs surlignés en rouge</t>
  </si>
  <si>
    <t>Champ à compléter uniquement si le périmètre "Produit (ou liste de produits)" a été sélectionné dans la feuille 'Déclaration'</t>
  </si>
  <si>
    <t>Référence du produit (*)</t>
  </si>
  <si>
    <t>Nom du produit</t>
  </si>
  <si>
    <t>F. Merci de répondre par "Oui" ou par "Non". Si vous utilisez le formulaire CMRT du CFSI ou un autre format conforme à la norme IPC-1755, merci de répondre «Oui». Si vous utilisez un format qui n'est pas conforme à la norme IPC-1755, merci de répondre «non», et de décrire les informations que vous demandez à vos fournisseurs (par exemple, certificat de conformité, formulaire personnalisé, etc) dans le champ de commentaire.</t>
  </si>
  <si>
    <t>H. Merci de répondre par "Oui" ou par "Non". Vous pouvez fournir des informations supplémentaires sur votre approche  dans le champ de commentaires. Par exemple:
  "Audit tierce partie" - audits sur site de vos fournisseurs  réalisés par des tiers indépendants.
  "Analyse documentaire seulement" - analyse des dossiers et documents remis par le fournisseur et réalisés par des tiers indépendants et, ou le personnel de votre entreprise.
  "Audit interne" -audits sur site de vos fournisseurs réalisés par le personnel de votre entreprise.</t>
  </si>
  <si>
    <t>Un code d’identification unique est  attibué par le CFSI aux entreprises qui ont été identifiés par les membres de la chaîne d'approvisionnement comme des fondeurs ou des affineurs, et ce qu'ils répondent ou non aux exigences définies par le protocole d'audit du CFSP pour les fondeurs et les affineurs.</t>
  </si>
  <si>
    <r>
      <t>Un fondeur ou affineur est une entreprise qui achète et traite du</t>
    </r>
    <r>
      <rPr>
        <sz val="11"/>
        <rFont val="Calibri"/>
        <family val="2"/>
      </rPr>
      <t xml:space="preserve"> minerai, scories et / ou des matériaux recyclés provenant de fournisseurs de produits recyclés, rebuts de production ou déchets de consommation en métaux affinés ou en métaux contenant des produits intermédiaires.</t>
    </r>
    <r>
      <rPr>
        <sz val="10"/>
        <rFont val="Verdana"/>
        <family val="2"/>
      </rPr>
      <t xml:space="preserve"> Les résultats des traitements peuvent être des métaux,  des poudres, des lingots, des barres, des grains, des oxydes ou des sels pur (99,5% ou plus). Les termes "fondeur" et "affineur" sont utilisés indifféremment dans diverses publications.</t>
    </r>
  </si>
  <si>
    <r>
      <rPr>
        <sz val="11"/>
        <rFont val="Calibri"/>
        <family val="2"/>
      </rPr>
      <t>Une fonderie ou affinerie de tantale est définie comme une entreprise qui convertit des minerais,  concentrés,  scories ou matériaux secondaires contenant du tantale en produits intermédiaires à base de tantale comme les poudres de tantale, les composants de tantale, les oxydes de tantale,  les alliages, câbles, barres frittées ou produits finis similaires, ou produits intermédiaires (comme le kTaF, aussi appelé KSalt), les hydroxydes de tantale et les poudres de tantale non affinées, les minerais synthétiques et les autres matériaux de digestion de tantale</t>
    </r>
    <r>
      <rPr>
        <sz val="10"/>
        <rFont val="Verdana"/>
        <family val="2"/>
      </rPr>
      <t>. Reportez-vous au protocole de vérification du CFSP pour ce métal pour une description complète: http://www.conflictfreesourcing.org/audit-protocols-procedures/ .</t>
    </r>
  </si>
  <si>
    <t>Sélectionner le périmètre de Déclaration de votre entreprise. Les choix possibles sont :
A. Pour toute l'entreprise
B. Produit ( ou liste de produits)
C Défini par l'utilisateur</t>
  </si>
  <si>
    <t>Ganzhou Seadragon W &amp; Mo Co., Ltd.</t>
  </si>
  <si>
    <t>CID002494</t>
  </si>
  <si>
    <t>Shanghai Jiangxi Metals Co. Ltd</t>
  </si>
  <si>
    <t>CID001634</t>
  </si>
  <si>
    <t>Hangzhou Fuchunjiang Smelting Co., Ltd.</t>
  </si>
  <si>
    <t>CID000671</t>
  </si>
  <si>
    <t>3CHN029</t>
  </si>
  <si>
    <t>CID002492</t>
  </si>
  <si>
    <t>Eco-System Recycling Co., Ltd.</t>
  </si>
  <si>
    <t>CID000425</t>
  </si>
  <si>
    <t>Website  de CFSI: (www.conflictfreesourcing.org)  entrenamiento y guía, templete,  programa de fundidores sin conflicto lista de fundidores en cumplimiento.</t>
  </si>
  <si>
    <t>Introducción</t>
  </si>
  <si>
    <t xml:space="preserve">Este formato  de reporte de minerales en conflicto (el templete), es gratis, estandarizado fue creado por la coalición ciudadana de la industria electrónica (EICC por sus siglas en Ingles) y la iniciativa global de e-sustentabilidad (GeSi por sus siglas en Ingles) El templete facilita la transferencia de la información a través de la cadena de suministro  en relación  al país de origen del mineral, fundidores y refinadores utilizados y apoya el cumplimiento a la legislación*. El templete también facilita la identificación de nuevos fundidores y refinadores que podrían potencialmente tener una auditoria vía el programa de fundidores sin conflicto.
</t>
  </si>
  <si>
    <t xml:space="preserve">* En 2010, se aprobó la ley estadounidense Dodd-Frank relacionada con "minerales en conflicto" originarios de la Republica Democrática del Congo (RDC) y países limítrofes. La SEC ha publicado las reglas finales asociadas con el desglose de la fuente de minerales en conflicto de las empresas publicas de Estados Unidos ( ver reglas en http://www.sec.gov/rules/final/2012/34-67716.pdf). La reglas hacen referencia a la guía de diligencia de cuidado de la OECD para las  cadenas de suministros responsables de minerales de áreas afectadas y de alto riesgo, (http://www.oecd.org/dataoecd/62/30/46740847.pdf), las cuales guían a los proveedores para establecer políticas, marcos de diligencia de cuidado y manejo de sistemas.
** ver información en la iniciativa fuente libre de conflicto (www.conflictfreesmelter.org/).
  </t>
  </si>
  <si>
    <t>Instrucciones para completar las preguntas de la información de la compañía (renglones 8-22).
Provea comentarios en INGLES solamente.</t>
  </si>
  <si>
    <t xml:space="preserve">     Nota:  Datos con (*) son campos obligatorios. </t>
  </si>
  <si>
    <t>1.  Inserte el nombre legal de su compañía. Por favor no use abreviaciones</t>
  </si>
  <si>
    <t>2. Seleccione la declaración del alcance de su empresa.  Las opciones para el  alcance son:  
A.- A nivel compañía
B.- Producto ( o Lista de productos) 
C.- Definido por el usuario. 
Para " a nivel compañía"  la declaración abarca el total de los productos de la compañía o substancias producidas por la compañía principal.
Para el alcance de la opción  Productos  ( o lista de productos), una liga a la hoja de trabajo para la lista de productos se mostrara. si este alcance es elegido, es obligatorio listar el numero del producto del manufacturador para los productos cubiertos bajo el alcance de esta declaración en la columna B  de la hoja de trabajo para la lista de productos.  Es opcional listar el nombre del producto del manufacturador en la columna C de la hoja de trabajo para la lista de productos.
Para el alcance de la opción "definido por el usuario", es obligatorio que el usuario describa el alcance para el cual el desglose de los metales en conflicto aplica.  El alcance de esta clase será definido en un campo de texto por el proveedor y deberá ser entendió fácilmente por el cliente o por quien reciba los documentos.  Como ejemplo, las compañías pueden proporcionar una liga para aclarar cualquier información. 
Este campo es obligatorio.</t>
  </si>
  <si>
    <t>3. Inserte su único numero de identificador de la compañía o código ( Numero DUNS ,  Numero VAT, identificación especifica del cliente, etc)</t>
  </si>
  <si>
    <t>4. Inserte la fuente  de su único numero de identificador  o código ( " DUNS", " VAT"," Cliente",  etc)</t>
  </si>
  <si>
    <t xml:space="preserve">9. Inserte el nombre de la persona quien es responsable del contenido de la información en  la declaración. La persona que autoriza puede ser un individuo diferente a la persona contacto.   No es correcto usar la palabra "mismo" o algo similar para proveer el nombre de la persona que autoriza. este campo es obligatorio. </t>
  </si>
  <si>
    <t>10. Inserte el titulo de la persona que autoriza. Este campo es opcional.</t>
  </si>
  <si>
    <t>11. Inserte el teléfono de la persona que autoriza. Este campo es obligatorio.</t>
  </si>
  <si>
    <t>12. Inserte la dirección de email de la persona que autoriza. Si la dirección de email no esta disponible, mencione "no disponible" o "n/a". El campo en blanco puede causar un error en el formato. Este campo es obligatorio.</t>
  </si>
  <si>
    <t xml:space="preserve">13. Por favor introduzca la fecha de elaboración de esta forma usando el formato  DD-MMM-AAAA. Este campo es obligatorio.   </t>
  </si>
  <si>
    <t>14. Como ejemplo el usuario puede guardar el archivo como: compañianombre-fecha.xls (fecha como YYYY-MM-AA).</t>
  </si>
  <si>
    <t xml:space="preserve">Instrucciones para completar las siete preguntas de diligencia de cuidado ( renglones 24-65) 
Provea comentarios en INGLES solamente. </t>
  </si>
  <si>
    <t xml:space="preserve">Estas siete preguntas definen el uso, origen e identificación de la fuente para cada uno de los metales. las respuestas a estas preguntas deben representar el "alcance de la declaración" seleccionado en la sección de información de la compañía. </t>
  </si>
  <si>
    <t>Por cada una de las siete preguntas requeridas, proporcione una respuesta para cada metal usando el menú de selecciones.</t>
  </si>
  <si>
    <t xml:space="preserve">1. Esta es una declaración para determinar si los metales en conflicto son intencionalmente agregados a los productos por la compañía o por la cadena de suministro. esta pregunta debe ser contestada para cada metal en conflicto. Las respuestas validas para esta pregunta son si o no. Esta pregunta es obligatoria. 
</t>
  </si>
  <si>
    <t xml:space="preserve">Algunas compañías podrían requerir una justificación para una respuesta "No"  la cual deberá ser capturada en el campo de comentario. </t>
  </si>
  <si>
    <t>5. Esta es una declaración para determinar si la compañía a recibido información de metales conflictivos de todos los proveedores que se cree razonablemente están enviando minerales conflictivos presentes en los productos cubiertos por el alcance de esta declaración. La respuesta a esta pregunta deberá ser:
- Si, 100%
- No, pero mayor a 75%
- No, pero mayor a 50%
- No, pero mayor a 25%
- No, pero menos de 25%
- Ninguno.
Esta pregunta es obligatoria para un metal en especifico si la respuesta a la pregunta 1 o 2 es "Si" para ese metal.</t>
  </si>
  <si>
    <t>6. Esta pregunta verifica si el proveedor tiene razones para creer que ha identificado todos los fundidores enviando metales conflictivos en los productos cubiertos en esta declaración. La respuesta a esta declaración deberá ser "Si" o "No" acompañada con un comentario en ciertos casos, por ejemplo, lista de fundidores.  Esta pregunta es obligatoria para un metal en especifico si la respuesta a la pregunta 1 o 2 es "Si" para ese metal.</t>
  </si>
  <si>
    <t>7. Esta pregunta verifica que todos los refinadores identificados que estén enviando cualquiera de lo metales conflictivos presentes en los productos cubiertos bajo el alcance de esta declaración estén reportados en esta declaración. La respuesta a esta pregunta deberá ser "Si", "No", o "Desconocido".  Si cualquier fundidor o presunto fundidor declarado en tu cadena de suministro no ha sido incluido en esta declaración, la respuesta apropiada es "No". El usuario puede usar el campo de comentario para explicar las razones para no incluirlo si es necesario.
Esta pregunta es obligatoria para un metal especifico si la respuesta a la pregunta 1 o 2 es "Si" para ese metal.</t>
  </si>
  <si>
    <t xml:space="preserve">Proporcione comentarios en las secciones de comentario si se requiere para aclarar sus respuestas. </t>
  </si>
  <si>
    <t xml:space="preserve">Instrucciones para completar las preguntas A.-J. (renglones 69-87). Preguntas de la A a la J son obligatorias. Si la respuesta a la pregunta 1 o 2 es "Si" para cualquier metal.  Proporciones las respuestas en INGLES solamente. </t>
  </si>
  <si>
    <t>针对性添加通常被认为有目的地在产品构成中使用某种物料-这里特指某种金属，从而持久地获得某种特性，观感或质量。                    而美国证券交易委员会没有在最终规则*里为措辞“有针对性添加”进行定义。 最终规则里对此的序文表示为：我们认为有针对性地添加而不是产品天然拥有是一个判断冲突矿产是否必须在产品功能或生产制造中的重要因素。 这与谁添加无关，只在乎冲突矿产有否存在于产品中。 决定冲突矿产 对产品是否需要不是取决于冲突矿产是否直接添加进产品或直接添加进来自第三方的产品部件。所以，申报人必须报告含冲突矿产产品的总数并与供应商合作共同遵守要求。 因此，在判断产品中的冲突矿产是否需要时，申报人必须考虑其产品中有否冲突矿产，即使是原本就存在于由供应商提供的零部件中。”                       *(56296 Federal Register / Vol. 77, No. 177 / Wednesday, September 12, 2012 / Rules and Regulations)</t>
    <phoneticPr fontId="5" type="noConversion"/>
  </si>
  <si>
    <t>位于伊利诺斯州班诺克本的IPC（www.IPC.org)是一个国际性组织。 它致力于提升其3，400个来自电子工业各层面会员的竞争优势和财务成就。 会员有从事设计，线路板生产，电子装配，测试等。 IPC作为一个会员至上和一个为行业制定标准，提供培训，调研市场，政策制定提供主要资源的机构，它支持多种计划项目以满足一个约值2万亿美元的行业的各种需要。 IPC在新墨西哥州的道斯，华盛顿特区，瑞典的斯德哥尔摩，俄罗斯的莫斯科，印度的班加罗尔，秦国曼谷，中国的上海深圳成都苏州北京均驻有办事处。</t>
    <phoneticPr fontId="5" type="noConversion"/>
  </si>
  <si>
    <t xml:space="preserve">此IPC标准要求供应商与其客户交换冲突矿产的信息。 为迎合大范围成员的需要，此标准对单一申报中的产品范围的要求是相当灵活的。 故此标准不能作为合规的指引。 </t>
  </si>
  <si>
    <t>美国证券交易委员会在最终规则*中没有给出此词正式的定义。 但，规则给予了一些指引： 一种冲突矿产被认为对某种功能或产品是需要的，必须满足以下几点： 1）有针对性地添加到产品或组件而且不是产品天然拥有；2）对于满足产品所期望达到的功能，使用，用途是需要的；3）与产品的装饰，美化，修饰无关，无论是否产品的原旨就是装饰或美化。                         备注： 适用于冲突矿产必须存在于产品中。 *(56296 Federal Register / Vol. 77, No. 177 / Wednesday, September 12, 2012 / Rules and Regulations)</t>
  </si>
  <si>
    <t>美国证券交易委员会在最终规则*中没有给出此词正式的定义。 但，规则给予了一些指引： 一种冲突矿产被认为对某种功能或产品是需要的，必须满足以下几点： 1）是添加于产品制造流程中，而不是存在于制造产品的工具，机器，设备中（如计算机或电源线）；2）存在于产品中（适用于必须含在产品中）；3）是产品需要的。 *(56296 Federal Register / Vol. 77, No. 177 / Wednesday, September 12, 2012 / Rules and Regulations)</t>
  </si>
  <si>
    <t xml:space="preserve">公司的产品或成品是指在制造生产阶段或最后完成阶段的物料或物品，并且已可以交付或销售给客户。 </t>
    <phoneticPr fontId="5" type="noConversion"/>
  </si>
  <si>
    <t>回收料或报废料是指循环使用的金属。 它们是从最终用户使用过的产品中回收，或在产品制造过程产生的废料。回收金属包括多余的，废弃的，缺陷的，报废的金属材料。 这些材料能用于循环再生钽、锡、钨、金。回收利用金属的定义中不包括经部份加工过的矿产，未经加工过的矿产，和其它种类非金属矿石的副产品</t>
  </si>
  <si>
    <t>美国证券交易委员会(www.sec.gov)</t>
    <phoneticPr fontId="5" type="noConversion"/>
  </si>
  <si>
    <t xml:space="preserve">冶炼厂或精炼厂是指购买并加工矿石、矿渣、回收料、报废料从而提炼成金属或含金属的介质。 产品有纯度为99.5%或更高的金属、金属粉体、金属锭、金属条、金属粒子、金属氧化物、金属盐类等。 术语“冶炼厂”和“精炼厂”在各类型的刊物经常互用。 </t>
    <phoneticPr fontId="5" type="noConversion"/>
  </si>
  <si>
    <t>不使用冲突矿产采购倡议组织（CFSI）会编发独一无二的识别号码给由供应链成员申报上来的冶炼厂或精炼厂，无论它们是否已确认过付合不使用冲突矿产冶炼厂计划（CFSP）中审核标准所定义冶炼厂的物征。</t>
  </si>
  <si>
    <t xml:space="preserve">钽冶炼厂（或称钽加工厂）是指能转换含钽矿石、高钝度钽矿石、矿渣、二手金属成含钽介质或其它含钽产品，用于直接销售或进一步深加工成其它含钽产品，如，钽粉、钽部件、氧化钽、合金、焊条、热压结条等的工厂。             请参考不使用冲突矿产冶炼厂计划CFSP中的审核标准以了解对这类型金属-钨的完整描述。 http://www.conflictfreesourcing.org/audit-protocols-procedures/.                </t>
  </si>
  <si>
    <t xml:space="preserve">原锡冶炼厂是指拥有一种或多种设施能处理含锡矿石从而生产出锡金属的工厂。              二手锡冶炼厂是指拥有一种或多种设施能处理二手材料获得锡金属，以减少对天然物料、高品级锡、锡制品的消耗。审核标准中所指的锡冶炼厂可能一种或多种营运模式。                      请参考不使用冲突矿产冶炼厂计划CFSP中的审核标准以了解对这类型金属-钨的完整描述。 http://www.conflictfreesourcing.org/audit-protocols-procedures/.                </t>
  </si>
  <si>
    <t xml:space="preserve">钨冶炼厂指拥有一种或多种设施能使含钨矿石（黑钨矿和白钨矿）、钨精矿、含钨轴承废料（次件）转换为含钨介体，如：仲钨酸铵（APT），铵元钨（AMT），钨铁，钨氧化物，并将含钨介体用直接销售或进一步制造含钨产品（钨粉或钨碳粉）的工厂。                  请参考不使用冲突矿产冶炼厂计划CFSP中的审核标准以了解对这类型金属-钨的完整描述。 http://www.conflictfreesourcing.org/audit-protocols-procedures/.                </t>
  </si>
  <si>
    <t>此填写此报告的目的是收集在产品中所使用的锡，钽，钨和黄金等金属的采购信息。</t>
    <phoneticPr fontId="5" type="noConversion"/>
  </si>
  <si>
    <t>范围描述：</t>
  </si>
  <si>
    <t>转到产品目录表输入所需申报的所有产品</t>
    <phoneticPr fontId="5" type="noConversion"/>
  </si>
  <si>
    <t xml:space="preserve">公司唯一识别信息： </t>
    <phoneticPr fontId="5" type="noConversion"/>
  </si>
  <si>
    <t>公司唯一授权识别信息：</t>
    <phoneticPr fontId="5" type="noConversion"/>
  </si>
  <si>
    <t>地址：</t>
    <phoneticPr fontId="5" type="noConversion"/>
  </si>
  <si>
    <t>根据上述申报范围回答以下1-7道问题</t>
    <phoneticPr fontId="5" type="noConversion"/>
  </si>
  <si>
    <t>5) 您是否有从相关所有提供3TG金属的供应商收到过针对每种金属的无冲突矿产数据和信息？（*）</t>
  </si>
  <si>
    <t>以公司层面来回答以下问题</t>
    <phoneticPr fontId="5" type="noConversion"/>
  </si>
  <si>
    <t>A.你是否已制定不使用冲突矿产的采购政策？</t>
  </si>
  <si>
    <t>B.您的无冲突矿产采购政策公开在贵公司的网页上吗？（备注：如是，请注明具体网页信息。）</t>
    <phoneticPr fontId="5" type="noConversion"/>
  </si>
  <si>
    <t xml:space="preserve">C.您是否要求你的直接供应商不使用来自刚果民主共和国冲突矿产？ </t>
  </si>
  <si>
    <t>D.您是否要求您的直接供应商从经独立的私营审核机构验证过的冶炼厂进行矿产采购？</t>
  </si>
  <si>
    <t>E.您是否曾对无冲突矿产原产地进行审核鉴定？</t>
  </si>
  <si>
    <t xml:space="preserve">F.您是否有按照IPC-1755冲突矿产数据交换标准（即，CFSI矿产报告模板）的要求从供应商中收集审核鉴定信息。 </t>
  </si>
  <si>
    <t xml:space="preserve">H.您是否有验证您的供应商所提交的审核鉴定信息符合贵公司的期望？ </t>
    <phoneticPr fontId="5" type="noConversion"/>
  </si>
  <si>
    <t>I.您的验证程序是否有包括纠正措施管理？</t>
    <phoneticPr fontId="5" type="noConversion"/>
  </si>
  <si>
    <t xml:space="preserve">J.您是否服从于美国证券交易委员会所公布的规定？ </t>
    <phoneticPr fontId="5" type="noConversion"/>
  </si>
  <si>
    <t>注释和附件</t>
    <phoneticPr fontId="5" type="noConversion"/>
  </si>
  <si>
    <t>是</t>
    <phoneticPr fontId="5" type="noConversion"/>
  </si>
  <si>
    <t>否</t>
    <phoneticPr fontId="5" type="noConversion"/>
  </si>
  <si>
    <t>不知道</t>
    <phoneticPr fontId="5" type="noConversion"/>
  </si>
  <si>
    <t>是，全部100%</t>
    <phoneticPr fontId="5" type="noConversion"/>
  </si>
  <si>
    <t>否，但超过75%</t>
    <phoneticPr fontId="5" type="noConversion"/>
  </si>
  <si>
    <t>否，但超过50%</t>
    <phoneticPr fontId="5" type="noConversion"/>
  </si>
  <si>
    <t>否，但超过25%</t>
    <phoneticPr fontId="5" type="noConversion"/>
  </si>
  <si>
    <t>否，但少于25%</t>
    <phoneticPr fontId="5" type="noConversion"/>
  </si>
  <si>
    <t>完全没有</t>
    <phoneticPr fontId="5" type="noConversion"/>
  </si>
  <si>
    <t>原用冶炼厂识别信息</t>
    <phoneticPr fontId="5" type="noConversion"/>
  </si>
  <si>
    <t>新用冶炼厂识别信息</t>
    <phoneticPr fontId="5" type="noConversion"/>
  </si>
  <si>
    <t xml:space="preserve">金属  </t>
    <phoneticPr fontId="5" type="noConversion"/>
  </si>
  <si>
    <t>冶炼厂标准名称</t>
    <phoneticPr fontId="5" type="noConversion"/>
  </si>
  <si>
    <t>所用的别名</t>
    <phoneticPr fontId="5" type="noConversion"/>
  </si>
  <si>
    <t>冶炼厂冶炼设施所在地（国家）</t>
    <phoneticPr fontId="5" type="noConversion"/>
  </si>
  <si>
    <t>冶炼厂联系名称</t>
    <phoneticPr fontId="5" type="noConversion"/>
  </si>
  <si>
    <t>冶炼厂联系电邮地址</t>
    <phoneticPr fontId="5" type="noConversion"/>
  </si>
  <si>
    <t>建议的后续步骤</t>
    <phoneticPr fontId="5" type="noConversion"/>
  </si>
  <si>
    <t>填所有矿井名称，或如所用矿产来自回收料和报废料时请填“回收”或“报废”。</t>
  </si>
  <si>
    <t>填所有矿井所在的国家名称，或如所用矿产来自回收料和报废料时请填“回收”或“报废”。</t>
  </si>
  <si>
    <t>冶炼厂的被冶炼物料100%完全来自回收料或报废料吗？</t>
    <phoneticPr fontId="5" type="noConversion"/>
  </si>
  <si>
    <t>注释</t>
    <phoneticPr fontId="5" type="noConversion"/>
  </si>
  <si>
    <t>链接到“合规无冲突矿产冶炼工厂目录”</t>
  </si>
  <si>
    <t>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t>
  </si>
  <si>
    <t>Conflict Minerals Reporting Template (CMRT)</t>
  </si>
  <si>
    <t>CFSI website: (www.conflictfreesourcing.org)
Training and guidance, template, Conflict-Free Smelter Program compliant smelter list</t>
  </si>
  <si>
    <t>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t>
  </si>
  <si>
    <t>Instructions for completing Company Information questions (rows 8 - 22).
Provide comments in ENGLISH only</t>
  </si>
  <si>
    <t>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t>
  </si>
  <si>
    <t>6. Insert the name of the person to contact regarding the contents of the declaration information. This field is mandatory.</t>
  </si>
  <si>
    <t>7. Insert the email address of the contact person.  If an email address is not available, state ‘‘not available’’ or ‘‘n/a.’’ A blank field may cause an error in form implementation.  This field is mandatory.</t>
  </si>
  <si>
    <t>8. Insert the telephone number for the contact. This field is mandatory.</t>
  </si>
  <si>
    <t>A15</t>
  </si>
  <si>
    <t>10. Insert the title for the Authorizing person. This field is optional.</t>
  </si>
  <si>
    <t>11. Insert the telephone number for the Authorizing person. This field is mandatory.</t>
  </si>
  <si>
    <t>12. Insert the email address of the Authorizing person.  If an email address is not available, state ‘‘not available’’ or ‘‘n/a.’’ A blank field may cause an error in form implementation.  This field is mandatory.</t>
  </si>
  <si>
    <t>Instructions for completing the seven Due Diligence Questions (rows 24 - 65).
Provide answers in ENGLISH only</t>
  </si>
  <si>
    <t>These seven questions define the usage, origination and sourcing identification for each of the metals. Responses to these questions shall represent the ‘Declaration Scope’ selected in the company information section.</t>
  </si>
  <si>
    <t>For each of the seven required questions, provide an answer for each metal using the pull down menu selections.</t>
  </si>
  <si>
    <t>A27</t>
  </si>
  <si>
    <t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t>
  </si>
  <si>
    <t>Some companies may require substantiation for a "No" answer that should be entered into the Comment Field.</t>
  </si>
  <si>
    <t>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t>
  </si>
  <si>
    <t>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t>
  </si>
  <si>
    <t>1. Insert your company's Legal Name.  Please do not use abbreviations</t>
  </si>
  <si>
    <t>3. Insert your company’s unique identifier number or code (DUNS number, VAT number, customer-specific identifier, etc.)</t>
  </si>
  <si>
    <t xml:space="preserve">4. Insert the source for the unique identifier number or code ("DUNS", "VAT", "Customer", etc).  </t>
  </si>
  <si>
    <t>5. Insert your full company address (street, city, state, country, postal code).  This field is optional.</t>
  </si>
  <si>
    <t>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t>
  </si>
  <si>
    <t>13. Please enter the Date of Completion for this form using the format DD-MMM-YYYY.  This field is mandatory.</t>
  </si>
  <si>
    <t xml:space="preserve">14. As an example, the user may save the file name as:  companyname-date.xls (date as YYYY-MM-DD).  </t>
  </si>
  <si>
    <t>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t>
  </si>
  <si>
    <t>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t>
  </si>
  <si>
    <t>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t>
  </si>
  <si>
    <t>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t>
  </si>
  <si>
    <t>Instructions for completing Questions A. – J. (rows 69 - 87).  Questions A. through J. are mandatory if the response to Question 1 or 2 is “Yes” for any metal.
Provide answers in ENGLISH only</t>
  </si>
  <si>
    <t>A40</t>
  </si>
  <si>
    <t>J. Please answer “Yes” or “No”.  The SEC conflict minerals disclosure requirements apply to US exchange-traded companies that are subject to the US Securities Exchange Act. For more information please refer to www.sec.gov.</t>
  </si>
  <si>
    <t>I. Please answer “Yes” or “No”.  If “Yes”, please describe how you manage your corrective action process.</t>
  </si>
  <si>
    <t>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t>
  </si>
  <si>
    <t>G. Please answer “Yes” or “No”.  Provide any comments, if necessary.</t>
  </si>
  <si>
    <t>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t>
  </si>
  <si>
    <t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t>
  </si>
  <si>
    <t>D. Please answer “Yes” if your company requires your direct suppliers to source conflict minerals from validated, conflict free smelters by an independent private sector audit firm. Answer "No" if you do not require this of your direct suppliers.</t>
  </si>
  <si>
    <t>C. Please answer “Yes” or “No”.  Provide any comments if necessary.  See Definitions worksheet for definition of "DRC conflict -free".</t>
  </si>
  <si>
    <t>B. Please answer “Yes” or “No” If “Yes”, provide the web link in the comments section.</t>
  </si>
  <si>
    <t xml:space="preserve">A. Please answer “Yes” or “No”.  Provide any comments, if necessary. </t>
  </si>
  <si>
    <t>1. Metal (*)   -   Use the pull down menu to select the metal for which you are entering smelter information.  This field is mandatory.</t>
  </si>
  <si>
    <t>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t>
  </si>
  <si>
    <t>3. Smelter Name (*)- Fill in smelter name if you selected "Smelter Not Listed" in column C.  This field will auto-populate when a smelter name in selected in Column C.  This field is mandatory.</t>
  </si>
  <si>
    <t>4. Smelter Country (*) – This field will auto-populate when a smelter name is selected in column C. If you selected "Smelter Not Listed" in column C, use the pull down menu to select the country location of the smelter.  This field is mandatory.</t>
  </si>
  <si>
    <t>A57</t>
  </si>
  <si>
    <t>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t>
  </si>
  <si>
    <t>4. Indiquer le type d'identifiant utilisé (numéro DUNS, numéro TVA, etc…)</t>
  </si>
  <si>
    <t>5. Indiquer l’adresse complète de votre entreprise (rue, ville, pays, code postal,…). Ce champ est optionnel.</t>
  </si>
  <si>
    <t>6. Indiquer le nom de la personne à contacter concernant le contenu de votre déclaration. Ce champ est obligatoire.</t>
  </si>
  <si>
    <t>7. Indiquer l'adresse email de la personne à contacter. Si cette personne n'a pas d'adresse email, indiquer "not available" ou "n/a" (en anglais). Un champ vide peut provoquer une erreur dans l'exécution de ce formulaire. Ce champ est obligatoire.</t>
  </si>
  <si>
    <t>8. Indiquer le numéro de téléphone de la personne à contacter. Ce champ est obligatoire.</t>
  </si>
  <si>
    <t>9. Indiquer le nom de la personne responsable du contenu de votre déclaration. La personne responsable peut être différente de la personne à contacter. Il n'est pas autorisé d'utiliser le mot''identique'' ou équivalent au lieu de fournir le nom de la personne responsable. Ce champ est obligatoire.</t>
  </si>
  <si>
    <t>10. Indiquer le titre de la personne responsable. Ce champ est facultatif.</t>
  </si>
  <si>
    <t>11. Indiquer le numéro de téléphone de la personne responsable. Ce champ est obligatoire.</t>
  </si>
  <si>
    <t>12. Indiquer l'adresse email de la personne responsable. Si cette personne n'a pas d'adresse email, indiquer "not available" ou "n/a" (en anglais). Un champ vide peut provoquer une erreur dans l'exécution de ce formulaire. Ce champ est obligatoire.</t>
  </si>
  <si>
    <t>13. Indiquer la date à laquelle vous avez complété ce rapport en utilisant le format suivant JJ-MM-AAAA. Ce champ est obligatoire.</t>
  </si>
  <si>
    <t>14. Le rapport peut par exemple être sauvegardé sous le nom suivant: nomdelentreprise-date.xls (date au format AAAA-MM-JJ).</t>
  </si>
  <si>
    <t>Instructions pour répondre aux sept questions relatives au Devoir de Diligence (lignes 24 à 65).
Merci de répondre en ANGLAIS uniquement.</t>
  </si>
  <si>
    <t xml:space="preserve">Ces sept questions définissent l’utilisation, l’origine et l’identification des fournisseurs pour chacun des métaux.
Les réponses à ces questions doivent être cohérentes avec le 'Périmetre de la Déclaration' sélectionné dans la section 'Informations sur l'entreprise'.
</t>
  </si>
  <si>
    <t>Pour chacune des sept questions, merci de fournir une réponse pour chacun des métaux en utilisant le menu déroulant.</t>
  </si>
  <si>
    <t>1.  Il s'agit d'une déclaration sur l'ajout intentionnel de métaux issus de zones de conflit à votre produit par votre entreprise ou  votre chaîne d'approvisionnement. Cette question doit être répondu pour chacun des métaux. Les réponses valides sont «Oui» ou «Non». Cette question est obligatoire.</t>
  </si>
  <si>
    <t>Dans le cas d'une réponse négative, certaines entreprises peuvent exiger des justifications qui devront être saisies dans le champ de commentaire.</t>
  </si>
  <si>
    <r>
      <rPr>
        <sz val="11"/>
        <rFont val="Calibri"/>
        <family val="2"/>
      </rPr>
      <t>3. Cette déclaration détermine si une partie des métaux de conflit contenus dans le ou les produits provient de la RDC ou d'un pays voisin (pays couverts). La réponse à cette question doit être"Oui", "Non" ou "Inconnu"</t>
    </r>
    <r>
      <rPr>
        <sz val="11"/>
        <color indexed="10"/>
        <rFont val="Calibri"/>
        <family val="2"/>
      </rPr>
      <t>.</t>
    </r>
    <r>
      <rPr>
        <sz val="10"/>
        <rFont val="Verdana"/>
        <family val="2"/>
      </rPr>
      <t xml:space="preserve">
Cette question est obligatoire si la réponse à la question 1 ou 2 est "Oui" pour le métal considéré.
REMARQUE: Si la réponse à la question 5 n'est pas "Oui, 100% " et la réponse à la question 6 n'est pas "Oui" pour le métal considéré, la réponse à la question 3 ne devrait pas être "Non ".</t>
    </r>
  </si>
  <si>
    <t>4. Cette déclaration détermine si les métaux contenus dans le(s) produit(s) et nécessaires à la fonction de ce(s) produit(s) sont issus de produits recyclés, rebuts de production ou déchets de consommation. Répondre par "Oui", "Non", ou "Inconnu". "Oui" signifie que 100% du métal considéré provient de fournisseurs de produits recyclés, rebuts de production ou déchets de consommation. "Non" signifie que certains des métaux ne proviennent pas de fournisseurs de produits recyclés, rebuts de production ou déchets de consommation. "Inconnu" signifie que l'utilisateur ne sait pas si 100% du métal considéré provient de fournisseurs de produits recyclés, rebuts de production ou déchets de consommation. Cette question est obligatoire si la réponse à la question 1 ou 2 est "Oui" pour le métal considéré.</t>
  </si>
  <si>
    <t>5. Cette déclaration détermine si l'entreprise a reçu des informations de tous les fournisseurs directs  raisonnablement identifiés comme fournissant les minerais concernés dans les produits inclus dans le périmètre de cette déclaration. Les réponses à cette question peuvent être:
- Oui, 100%
- Non, mais supérieur à 75%
- Non, mais supérieur à 50%
- Non, mais plus de 25%
- Non, mais inférieure à 25%
- Aucun
Cette question est obligatoire si la réponse à la question 1 ou 2 est "Oui" pour le métal considéré.</t>
  </si>
  <si>
    <t>6. Cette déclaration détermine si le fournisseur considère avoir identifié toutes les fonderies fournissant  le métal considéré dans les produits inclus dans le périmètre de cette déclaration. La réponse doit être «Oui» ou «Non» avec un commentaire le cas échéant, par exemple, une liste de fonderies. 
Cette question est obligatoire si la réponse à la question 1 ou 2 est "Oui" pour le métal considéré.</t>
  </si>
  <si>
    <t>7. Cette déclaration détermine si toutes les fonderies fournissant  les métaux considérés dans les produits inclus dans le périmètre de cette déclaration ont été mentionnées dans la présente déclaration. La réponse à cette question est "Oui", " Non" ou "Inconnu". Si n'importe laquelle des fonderies ou fonderies présumés déclarés par votre chaîne d'approvisionnement n'a pas été incluse dans cette déclaration, la réponse appropriée est "Non". Si nécessaire, l'utilisateur peut utiliser le champ de commentaire pour expliquer les raisons de la non-inclusion.
Cette question est obligatoire si la réponse à la question 1 ou 2 est "Oui" pour le métal considéré.</t>
  </si>
  <si>
    <t>Instructions pour répondre aux questions A. - J. (lignes 69-87). Les questions A. à J. sont obligatoires pour un métal spécifique  si la réponse à la question 1 ou 2 est "Oui" pour le métal considéré.
Merci de répondre en ANGLAIS uniquement.</t>
  </si>
  <si>
    <t xml:space="preserve">
C. Merci de répondre par "Oui" ou par "Non". Commenter si nécessaire. Voir la feuille de calcul 'Definitions' pour la définition de "RDC sans conflit".</t>
  </si>
  <si>
    <t xml:space="preserve">
D. Merci de répondre «Oui» si votre entreprise exige de vos fournisseurs directs d'acheter les métaux considérés  à des fonderies validées comme sans conflit par un cabinet d'audit indépendant du secteur privé. Répondez "Non" si vous n'exigez pas ceci de vos fournisseurs directs.</t>
  </si>
  <si>
    <t>E. Merci de répondre «Oui» ou «Non» pour indiquer si votre entreprise a mis en place un devoir de diligence pour l'approvisionnement de minerais provenant de zones de conflit
ou à haut risque. Cette déclaration ne vise pas à fournir les détails du devoir de diligence de votre entreprise, mais juste à définir si l'entreprise a mis en œuvre ce devoir de diligence. L'acceptabilité des mesures du devoir de diligence doit être définie par le demandeur et le fournisseur.
Exemples de mesures concernant le devoir de diligence: la communication aux fournisseurs et l'insertion dans les contratsde vos attentes  en matière de métaux sans conflit  (si possible); l'identification et l'évaluation des risques dans la chaîne d'approvisionnement; la définition et la mise en œuvre d'une stratégie pour répondre aux risques identifiés; vérifier la conformité de vos fournisseurs vis à vis de leurs politiques de minerais sans conflit, etc. Ces exemples de mesures de devoir de diligence sont conformes avec les recommandations figurant dans le Guide de l'OCDE.</t>
  </si>
  <si>
    <t>I. Merci de répondre par "Oui" ou par "Non". Si "Oui", merci de décrire comment vous gérez votre processus d'actions correctives.</t>
  </si>
  <si>
    <t>J. Merci de répondre par "Oui" ou par "Non". Les exigences de communication de la SEC s’appliquent aux entreprises côtées en bourse aux Etats-Unis qui sont sujettes à l’US Securities Exchange Act. Pour plus d'informations, merci de vous référer à www.sec.gov</t>
  </si>
  <si>
    <t>Instructions pour compléter la liste des fonderies
Merci de répondre en ANGLAIS uniquement</t>
  </si>
  <si>
    <t>Remarque: Les colonnes avec un astérisque (*) indiquent des champs obligatoires</t>
  </si>
  <si>
    <t>Ce formulaire permet d'identifier les fonderies en utilisant la liste des fonderies identifiées. Les colonnes B, C, D et E doivent être remplies dans l'ordre de gauche à droite pour utiliser la fonction de liste des fonderies identifiées.
 Utilisez une ligne distincte pour chaque combinaison métal / fonderie / pays</t>
  </si>
  <si>
    <t>1. Métal (*) – Utiliser la liste déroulante pour sélectionner le métal pour lequel vous entrez l’information. Ce champ est obligatoire.</t>
  </si>
  <si>
    <t>2. Liste des fonderies identifiées (*) - Sélectionnez la liste déroulante. Il s'agit de la liste des fonderies identifiées à la date de publication du formulaire. Si la fonderie n'est pas répertorié, sélectionnez 'Fonderie non répertoriée'. Cela vous permettra de saisir le nom de la fonderie dans la colonne D. Si vous n'avez pas encore identifié de fonderies pour un métal donné, vous pouvez sélectionner 'fonderies pas encore identifiées'. Ce champ est obligatoire.</t>
  </si>
  <si>
    <t xml:space="preserve">
3. Nom de la fonderie (*) - Saisissez le nom de la fonderie si vous avez sélectionné 'fonderie non répertoriée' dans la colonne C. Ce champ est automatiquement renseigné lorsqu'un nom de fonderie est sélectionné dans la colonne C. Ce champ est obligatoire.</t>
  </si>
  <si>
    <t>4. Pays de la fonderie (*) - Ce champ est automatiquement renseigné lorsque le nom de la fonderie est sélectionné dans la colonne "C". Si vous avez sélectionné "fonderie non répertoriée" dans la colonne "C", utilisez le menu déroulant pour sélectionner le pays de la fonderie. Ce champ est obligatoire.</t>
  </si>
  <si>
    <t>5. Identification  de la fonderie - Il s'agit d'un identifiant unique attribué à chaque fonderie ou affineur selon un système d'identification des fonderies et des affineries. Plusieurs noms ou désignations peuvent être utilisés pour décrire un unique fondeur ou affineur et donc ces noms ou désignations multiples pourraient être associés à un seul "Smelter ID".</t>
  </si>
  <si>
    <t>6. Type de l'identifiant de la fonderie - C'est la source du numéro d'identification de la fonderie identifiée dans la colonne F. Si un nom de fonderie a été sélectionné dans la colonne C en utilisant la liste déroulante, ce champ est automatiquement renseigné.</t>
  </si>
  <si>
    <t>7. Adresse de la fonderie (rue) – Indiquer l'adresse de la fonderie (rue) traitant les minerais entrant dans votre chaine d’approvisionnement.</t>
  </si>
  <si>
    <t>8. Adresse de la fonderie (ville) – Indiquer le nom de la ville dans laquelle est située la fonderie traitant les minerais entrant dans votre chaine d’approvisionnement.</t>
  </si>
  <si>
    <t>9. Etat ou province de la fonderie, si applicable – Indiquer l'état ou la province dans lequel est située la fonderie traitant les minerais entrant dans votre chaine d’approvisionnement.</t>
  </si>
  <si>
    <t>10 Nom du contact de la fonderie -  Le formulaire de déclaration des minerais de conflit (CMRT) est distribué aux entreprises de la chaîne d'approvisionnement de l'entreprise demandeuse pour assurer la conformité au guide de l'OCDE sur le devoir de diligence pour des chaînes d’approvisionnement responsables en minerais provenant de zones de conflit ou à haut risque et à la règle finale sur les minerais du conflit de la 'Securities and Exchange Commission' des Etats-Unis.
Si le formulaire est utilisé dans un pays où existent des lois sur la protection des données personnelles, partager le nom d'un contact dans le CMRT peut les enfreindre. Par conséquent, il est recommandé que l'entreprise requérante prenne certaines précautions telles que obtenir une autorisation du contact pour partager le nom et l'email indiqués dans le formulaire avec avec d'autres entreprises de la chaîne d'approvisionnement.
Si vous avez l'autorisation de partager cette information, merci de remplir le nom du contact avec lequel vous avez communiqué dans la fonderie.</t>
  </si>
  <si>
    <t>11. Adresse Email du contact de la fonderie- Indiquez l'adresse email du contact que vous avez identifié pour la fonderie . Exemple: John.Smith@SmelterXXX.com. Merci de lire les instructions sur le nom du contact de la fonderie avant de remplir ce champ.</t>
  </si>
  <si>
    <t>12. Prochaines actions identifiées - Il s'agit d'une zone de commentaires qui permet à l'entreprise de lister les actions identifiées afin de gérer la fonderie. Ce sont les actions que vous pouvez prendre si la fonderie n'est pas répertorié dans la liste des fonderies identifiées par le CFSI conflict free smelter program (CFSP). Exemple: demander à la fonderie de se farie auditer par le CFSP, la retirer de la liste des fournisseurs privilégiés, etc.</t>
  </si>
  <si>
    <t>13. Nom de la mine (s) - Ce champ permet à une entreprise de définir les mines réellement utilisées par la fonderie. Merci d'indiquer les noms des mines lorsqu'elles sont connues. Si 100% des produits utilisés par la fonderie viennent de fournisseurs de produits recyclés, rebuts de production ou déchets de consommation, mentionner "Recycled" ou "Scrap" à la place du nom de la mine et répondre "Yes" dans la colonne "P".</t>
  </si>
  <si>
    <t>14. Localisation (Pays) de la mine  - Il s'agit d'un champ de texte libre qui permet à une entreprise d'indiquer l'emplacement des mines utilisées par la fonderie. Merci d'indiquer le pays de la mine. Si le pays d'origine n'est pas connu, inscrire "Unknown". Si 100% des produits utilisés par la fonderie proviennent de fournisseurs de produits recyclés, rebuts de production ou déchets de consommation, Indiquez "Recycled" ou "Scrap" à la place du pays de la mine. Ce champ est facultatif.</t>
  </si>
  <si>
    <t>15. Est-ce que 100% des produits utilisés par la fonderie proviennent de fournisseurs de produits recyclés, rebuts de production ou déchets de consommation? - Merci répondre "Yes" si la fonderie utilise uniquement des produits recyclés, rebuts de production ou déchets de consommation pour le processus de fusion. Sinon, répondre "No".</t>
  </si>
  <si>
    <t>11. 製錬業者連絡先電子メール　－　上記製錬施設連絡先担当者のメールアドレスを記入してください。
例：John.Smith@SmelterXXX.com 　この欄を記入する前に、「製錬業者連絡先担当者名」の説明を確認してください。</t>
  </si>
  <si>
    <t>12. 今後の対策案　－　 これは企業に、製錬業者の管理に関する今後の対策案の記入を可能にするコメント欄です。対策案は、CFSIコンフリクトフリー製錬業者プログラム(CFSP)適合製錬業者リストに掲載されていない製錬施設に対して御社がとる措置のことです。 例：製錬施設にCFSプログラムによる監査を受けるよう要請する、推奨サプライヤーのリストから削除する等。</t>
  </si>
  <si>
    <t>13. 鉱山名　－　 この欄で、企業は、製錬業者が使用した実際の鉱山を明確にできます。判明している場合には、実際の鉱山名を記入してください。製錬業者の原材料の100％がリサイクル業者又はスクラップサプライヤーから調達された場合は、この欄に 「再生利用品」又は「スクラップ」と記入してください。そして、P列に「はい」と記入してください。</t>
  </si>
  <si>
    <t>14.  鉱山の所在地（国）　－　 これは自由形式のテキスト欄で、企業は製錬業者が使用した鉱山の所在地を明確にできます。鉱山の所在国が不明な場合は「Unknown（不明）」と記入してください。製錬業者の原材料が100％リサイクル業者又はスクラップサプライヤーから調達された場合は「Recycled（再生利用品）」 又は「Scrap（スクラップ）」と記入してください。この質問は任意です。</t>
  </si>
  <si>
    <t>16. 備考　－　製錬業者に関するコメントがあれば備考欄に記述してください。例：製錬業者はYYY社に買収されている</t>
  </si>
  <si>
    <t xml:space="preserve">チェッカーシートは、テンプレートで要求されている情報がすべて記入されていることを確認するために使います。リアルタイムで更新され、テンプレート使用中いつでも確認できます。記入完了を確認するために使います。
このシートを使い、要求された項目がすべて記入されているかどうかを確認してください（記入済みの項目は緑色になります）。すべて記入されていない場合、赤の項目を探してC列の「注意」を確認し、必要な作業をしてください。D列のURLを使って該当項目に直接アクセスして記入することもできます。
</t>
  </si>
  <si>
    <t>回答責任者</t>
  </si>
  <si>
    <t>Conflict-Free Sourcing Initiative (CFSI)</t>
  </si>
  <si>
    <t>紛争金属　Conflict Metal</t>
  </si>
  <si>
    <t>対象国</t>
  </si>
  <si>
    <t>申告範囲又はクラス</t>
  </si>
  <si>
    <t>ドッド・フランク・ウォール街改革及び消費者保護法（ドッド・フランク）
Dodd-Frank</t>
  </si>
  <si>
    <t>独立民間監査会社</t>
  </si>
  <si>
    <t>意図的な付加</t>
  </si>
  <si>
    <t>IPC-1755紛争鉱物データ交換規格</t>
  </si>
  <si>
    <t>製品の機能に必要</t>
  </si>
  <si>
    <t>製品の生産に必要</t>
  </si>
  <si>
    <t>再生利用品及びスクラップ起源
Recycled and Scrap Sources</t>
  </si>
  <si>
    <t>タンタル、錫、タングステン、金</t>
  </si>
  <si>
    <t>この欄は、申告内容の回答責任者を特定します。回答責任者は連絡先と異なる人でもかまいません。「同上」又は同様の表記は避けてください。</t>
  </si>
  <si>
    <r>
      <t xml:space="preserve">コンフリクトフリー製錬業者プログラム(CFSP)適合リストとは、外部監査を受け、CFS規程に準拠していると判断された製錬業者のリストである。
</t>
    </r>
    <r>
      <rPr>
        <sz val="11"/>
        <rFont val="ＭＳ Ｐゴシック"/>
        <family val="3"/>
        <charset val="128"/>
      </rPr>
      <t>コンフリクトフリー製錬業者プログラム(CFSP)適合リストとは、CFSIのプログラムであるCFSP監査又は責任あるジュエリー協議会(Responsible Jewellry Council) やロンドン貴金属市場協会(London Bullion Market Association)  といった業界の同等のプログラムによる監査を通過し、それらのプロトコルに適合すると認証された製錬・精製業者のリストである。製錬・精製業者がこのリストにない場合、CFSP監査を完了していないか、又はCFSP基準に準拠していないかのどちらかである。</t>
    </r>
  </si>
  <si>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ourcing.org/conflict-free-smelter-program/)</t>
  </si>
  <si>
    <t>EICCおよびGeSIのメンバーにより2008年に設立されたCFSIは、サプライチェーンにおける紛争鉱物問題に取り組む企業が最も利用し尊重する組織のひとつに成長した。現在異なる7業界から150社以上の企業がCFSIに参加し、CFSP、CMRT、合理的な原産国調査(RCOI)データおよび紛争鉱物調達に関するさまざまなガイダンス文書を含む幅広いツールおよびリソースを提供している。CFSIは紛争鉱物問題の定期的なワークショップを実施し、政策展開に貢献し、主要な市民社会団体および政府とも協議を重ねている。詳細については以下を参照のこと。http://www.conflictfreesourcing.org.</t>
  </si>
  <si>
    <t>紛争金属は、紛争鉱物から派生する金属を意味する。</t>
  </si>
  <si>
    <t>2010年に制定された米国のドッド・フランク・ウォール街改革及び消費者保護に関する法(ドッドフランク法）の1502条(e)(4)に定義されているように、「紛争鉱物」とは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</si>
  <si>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ドッドフランク法に制定された対象国はDRC及びDRCと国境を共有すると国際的に認められた9カ国と定義されている。9カ国とは、アンゴラ、ブルンディ、中央アフリカ共和国、コンゴ共和国、ルワンダ、南スーダン、タンザニア、ウガンダとザンビア。</t>
  </si>
  <si>
    <t>このテンプレートの目的に鑑み、範囲とは報告を行う企業が提供する情報の適用範囲を示す。範囲には企業のサービスや製品全体が含まれる場合がある。また、企業の判断において、このテンプレートは、企業の特定の製品又は「ユーザー定義」を報告範囲として使用してもよい。「ユーザー定義」は、企業の事業部門又は製品カテゴリーを選択範囲として説明するために使用できる。</t>
  </si>
  <si>
    <t>2010年に制定された米国のドッド・フランク・ウォール街改革及び消費者保護に関する法「ドッド・フランク法」）の1502条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</si>
  <si>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ウォール街改革及び消費者保護に関する法「ドッド・フランク法」）1502条 （http://www.sec.gov/about/laws/wallstreetreform-cpa.pdf）</t>
  </si>
  <si>
    <t>金精製業者とは、金及び純度の低い金含有物から純度99.5%以上の純金を生産する冶金業者である。この金属の詳しい説明は、次のCFSP監査手順を参照のこと。 http://www.conflictfreesourcing.org/audit-protocols-procedures/</t>
  </si>
  <si>
    <t>製錬所監査について、「独立民間監査会社」（別名「独立第三者監査会社」）とは、CFSP監査基準又は同等の監査手順を用い製錬業者の材料トレーサビリティを評価する能力がある民間組織である。中立性および公平性を保つために、こうした組織と監査チームのメンバーは、被監査者と利害の衝突があってはならない。</t>
  </si>
  <si>
    <t xml:space="preserve">IPC (www.IPC.org)は、イリノイ州バノックバーン を本拠地とするグローバルな業界団体で、設計、プリント基板製造、電子アセンブリ、試験などエレクトロニクス業界のあらゆる面にわたる3,400社の競争力向上および財政的成功のために尽力している。加盟企業主導の団体として、また業界規格、訓練、市場調査および公共政策支援のための主要な供給源として、IPCは、およそ2兆ドルに上る全世界のエレクトロニクス業界のニーズを満たすプログラムをサポートしている。IPCは他に、ニューメキシコ州タオス、ワシントンD.C.、スウェーデンのストックホルム、ロシアのモスクワ、インドのバンガロール、タイのバンコク、中国の上海、深川、成都、蘇州および北京に各拠点を持つ。
</t>
  </si>
  <si>
    <t>このIPC規格は、サプライヤーとその顧客間で紛争鉱物データを交換する際の要件を規定している。ユーザーの幅広いニーズを満たすため、本規格は一つの申告が対象とする製品の範囲について柔軟に対応している。本基準は準拠ガイドではない。</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</si>
  <si>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</si>
  <si>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</si>
  <si>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</si>
  <si>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</si>
  <si>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</si>
  <si>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 xml:space="preserve">
</t>
    <phoneticPr fontId="31"/>
  </si>
  <si>
    <t xml:space="preserve">
</t>
    <phoneticPr fontId="31"/>
  </si>
  <si>
    <t xml:space="preserve">
</t>
    <phoneticPr fontId="4" type="noConversion"/>
  </si>
  <si>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</si>
  <si>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</si>
  <si>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</si>
  <si>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</si>
  <si>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</si>
  <si>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</si>
  <si>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</si>
  <si>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</si>
  <si>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</si>
  <si>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</si>
  <si>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</si>
  <si>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</si>
  <si>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</si>
  <si>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</si>
  <si>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Riferimento a "CFS Compliant Smelter List"</t>
  </si>
  <si>
    <t>Metallo</t>
  </si>
  <si>
    <t>Lista dei riferimenti della fonderia</t>
  </si>
  <si>
    <t>Nomi delle fonderie comuni</t>
  </si>
  <si>
    <t>2.03a</t>
  </si>
  <si>
    <t>John Plyler, BlackBerry</t>
  </si>
  <si>
    <t>July 25th 2013</t>
  </si>
  <si>
    <t>4JPN020</t>
  </si>
  <si>
    <t>A.L.M.T. Corp.</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</si>
  <si>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</si>
  <si>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</si>
  <si>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4USA026</t>
  </si>
  <si>
    <t>Company Unique ID:</t>
  </si>
  <si>
    <t>Company Unique ID Authority:</t>
  </si>
  <si>
    <t>Contact Name (*):</t>
  </si>
  <si>
    <t>Email – Contact (*):</t>
  </si>
  <si>
    <t>Phone – Contact (*):</t>
  </si>
  <si>
    <t>Effective Date (*):</t>
  </si>
  <si>
    <r>
      <t xml:space="preserve">Answer the following questions 1 - </t>
    </r>
    <r>
      <rPr>
        <sz val="10"/>
        <color indexed="10"/>
        <rFont val="Verdana"/>
        <family val="2"/>
      </rPr>
      <t>7</t>
    </r>
    <r>
      <rPr>
        <sz val="10"/>
        <rFont val="Verdana"/>
        <family val="2"/>
      </rPr>
      <t xml:space="preserve"> based on the declaration scope indicated above</t>
    </r>
  </si>
  <si>
    <t>1) Is the conflict metal intentionally added to your product? (*)</t>
  </si>
  <si>
    <t>2) Is the conflict metal necessary to the production of your company's products and contained in the finished product that your company manufactures or contracts to manufacture? (*)</t>
  </si>
  <si>
    <t>3) Does any of the conflict metal originate from the covered countries? (*)</t>
  </si>
  <si>
    <t>4) Does 100 percent of the conflict metal (necessary to the functionality or production of your products) originate from recycled or scrap sources? (*)</t>
  </si>
  <si>
    <t>5) Have you received conflict metals data/information for each metal from all relevant suppliers of 3TG? (*)</t>
  </si>
  <si>
    <t>6) For each conflict metal, have you identified all of the smelters your company and its suppliers use to supply the products included within the declaration scope indicated above? (*)</t>
  </si>
  <si>
    <t>7) Has all applicable smelter information received by your company been reported in this declaration? (*)</t>
  </si>
  <si>
    <t xml:space="preserve">A. Do you have a policy in place that addresses conflict minerals sourcing? </t>
  </si>
  <si>
    <t xml:space="preserve">H. Do you review due diligence information received from your suppliers against your company’s expectations? </t>
  </si>
  <si>
    <t xml:space="preserve">I. Does your review process include corrective action management? </t>
  </si>
  <si>
    <t xml:space="preserve">J. Are you subject to the SEC Conflict Minerals rule? </t>
  </si>
  <si>
    <t xml:space="preserve">D. Do you require your direct suppliers to source from smelters validated by an independent private sector audit firm? </t>
  </si>
  <si>
    <t>Smelter Identification</t>
  </si>
  <si>
    <t>Source of Smelter Identification Number</t>
  </si>
  <si>
    <t>Smelter Name (*)</t>
  </si>
  <si>
    <t>Smelter Country (*)</t>
  </si>
  <si>
    <t xml:space="preserve">Smelter Street </t>
  </si>
  <si>
    <t>Smelter City</t>
  </si>
  <si>
    <t>Smelter Contact Name</t>
  </si>
  <si>
    <t>Smelter Contact Email</t>
  </si>
  <si>
    <t>Proposed next steps</t>
  </si>
  <si>
    <t>B25</t>
  </si>
  <si>
    <t>B31</t>
  </si>
  <si>
    <t>B37</t>
  </si>
  <si>
    <t>B43</t>
  </si>
  <si>
    <t>B49</t>
  </si>
  <si>
    <t>B55</t>
  </si>
  <si>
    <t>B68</t>
  </si>
  <si>
    <t>B79</t>
  </si>
  <si>
    <t>B81</t>
  </si>
  <si>
    <t>B83</t>
  </si>
  <si>
    <t>B85</t>
  </si>
  <si>
    <t>B87</t>
  </si>
  <si>
    <t>General</t>
  </si>
  <si>
    <t>Cpy</t>
  </si>
  <si>
    <t>Yes</t>
  </si>
  <si>
    <t>No</t>
  </si>
  <si>
    <t>Unknown</t>
  </si>
  <si>
    <t>Yes, 100%</t>
  </si>
  <si>
    <t xml:space="preserve">No, but greater than 75% </t>
  </si>
  <si>
    <t>No, but greater than 50%</t>
  </si>
  <si>
    <t>No, but greater than 25%</t>
  </si>
  <si>
    <t>None</t>
  </si>
  <si>
    <t>No, but less than 25%</t>
  </si>
  <si>
    <t xml:space="preserve">B. Is your conflict minerals sourcing policy publicly available on your website? (Note – If yes, the user shall specify the URL in the comment field.) </t>
  </si>
  <si>
    <t>P4</t>
  </si>
  <si>
    <t>Declaration Scope or Class (*):</t>
  </si>
  <si>
    <t>A. Company</t>
  </si>
  <si>
    <t>B. Product (or List of Products)</t>
  </si>
  <si>
    <t>C. User defined [Specify in 'Description of scope']</t>
  </si>
  <si>
    <t>Authorizer (*):</t>
  </si>
  <si>
    <t>Title - Authorizer:</t>
  </si>
  <si>
    <t>Email - Authorizer (*):</t>
  </si>
  <si>
    <t>Phone - Authorizer (*):</t>
  </si>
  <si>
    <t>Q4</t>
  </si>
  <si>
    <t>To begin:
Step 1. Select Metal in column B
Step 2. Select from dropdown in column C
Step 3. If dropdown selection is "Smelter Not Listed" complete columns D &amp; E
Step 4. Enter all available smelter information in columns H thru P
Mandatory fields are noted with an asterisk (*).</t>
  </si>
  <si>
    <t>Does 100% of the smelter’s feedstock originate from recycled or scrap sources?</t>
  </si>
  <si>
    <t>Name of Mine(s) or if recycled or scrap sourced, enter "recycled" or "scrap"</t>
  </si>
  <si>
    <t>Manufacturer’s Product Number (*)</t>
  </si>
  <si>
    <t>Manufacturer’s Product Name</t>
  </si>
  <si>
    <t>(*)</t>
  </si>
  <si>
    <t>Description of Scope:</t>
  </si>
  <si>
    <t>Description of Scope: (*)</t>
  </si>
  <si>
    <t>Go to Product List tab to enter products this declaration applies to</t>
  </si>
  <si>
    <r>
      <t>B</t>
    </r>
    <r>
      <rPr>
        <sz val="10"/>
        <rFont val="Verdana"/>
        <family val="2"/>
      </rPr>
      <t>10B</t>
    </r>
    <phoneticPr fontId="31"/>
  </si>
  <si>
    <r>
      <t>B</t>
    </r>
    <r>
      <rPr>
        <sz val="10"/>
        <rFont val="Verdana"/>
        <family val="2"/>
      </rPr>
      <t>10C</t>
    </r>
    <phoneticPr fontId="31"/>
  </si>
  <si>
    <r>
      <t>B</t>
    </r>
    <r>
      <rPr>
        <sz val="10"/>
        <rFont val="Verdana"/>
        <family val="2"/>
      </rPr>
      <t>10A</t>
    </r>
    <phoneticPr fontId="31"/>
  </si>
  <si>
    <t>B10</t>
    <phoneticPr fontId="31"/>
  </si>
  <si>
    <t>Description du périmètre:</t>
  </si>
  <si>
    <t>Description du périmètre (*):</t>
  </si>
  <si>
    <t>Beschreibung des Erklärungsbereiches:</t>
  </si>
  <si>
    <t>Beschreibung des Erklärungsbereiches (*):</t>
  </si>
  <si>
    <t>Wechseln Sie zum Reiter „Product List“ und geben dort die Produkte ein, für die diese Erklärung gilt.</t>
  </si>
  <si>
    <t>Descrizione dello scopo:</t>
  </si>
  <si>
    <t>Descrizione dello scopo (*):</t>
  </si>
  <si>
    <t>Andare alla tabella lista prodotto per inserire i prodotti per cui vale questa dichiarazione</t>
  </si>
  <si>
    <t>B26</t>
    <phoneticPr fontId="31"/>
  </si>
  <si>
    <t>B27</t>
    <phoneticPr fontId="31"/>
  </si>
  <si>
    <t>B28</t>
    <phoneticPr fontId="31"/>
  </si>
  <si>
    <t>B29</t>
    <phoneticPr fontId="31"/>
  </si>
  <si>
    <t>B38</t>
    <phoneticPr fontId="31"/>
  </si>
  <si>
    <t>B39</t>
  </si>
  <si>
    <t>B40</t>
  </si>
  <si>
    <t>B41</t>
  </si>
  <si>
    <t>D25</t>
    <phoneticPr fontId="31"/>
  </si>
  <si>
    <t>G25</t>
    <phoneticPr fontId="31"/>
  </si>
  <si>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</si>
  <si>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Must provide Authorized Company Representative contact name in Declaration tab cell D18</t>
    <phoneticPr fontId="31"/>
  </si>
  <si>
    <t>Must provide date the form was completed on Declaration tab cell D22</t>
    <phoneticPr fontId="31"/>
  </si>
  <si>
    <t>complete?</t>
    <phoneticPr fontId="31"/>
  </si>
  <si>
    <t>necessary?</t>
    <phoneticPr fontId="31"/>
  </si>
  <si>
    <t>incomplete</t>
    <phoneticPr fontId="31"/>
  </si>
  <si>
    <t>Must declare if Tantalum is in use within the scope of products declared within this survey response on the Declaration tab cell D26</t>
    <phoneticPr fontId="31"/>
  </si>
  <si>
    <t>Must declare if Tin is in use within the scope of products declared within this survey response on the Declaration tab cell D27</t>
    <phoneticPr fontId="31"/>
  </si>
  <si>
    <t>Must declare if Gold is in use within the scope of products declared within this survey response on the Declaration tab cell D28</t>
    <phoneticPr fontId="31"/>
  </si>
  <si>
    <t>Must declare if Tungsten is in use within the scope of products declared within this survey response on the Declaration tab cell D29</t>
    <phoneticPr fontId="31"/>
  </si>
  <si>
    <t>Declare if Tantalum used within the scope of products declared within this survey response originated from the DRC or an adjoining Country on the Declaration tab cell D32</t>
    <phoneticPr fontId="31"/>
  </si>
  <si>
    <t>Declare if Tin used within the scope of products declared within this survey response originated from the DRC or an adjoining Country on the Declaration tab cell D33</t>
    <phoneticPr fontId="31"/>
  </si>
  <si>
    <t>Declare if Gold used within the scope of products declared within this survey response originated from the DRC or an adjoining Country on the Declaration tab cell D34</t>
    <phoneticPr fontId="31"/>
  </si>
  <si>
    <t>Declare if Tungsten used within the scope of products declared within this survey response originated from the DRC or an adjoining Country on the Declaration tab cell D35</t>
    <phoneticPr fontId="31"/>
  </si>
  <si>
    <t>Declare if Tantalum used within the scope of products declared within this survey response originated from a recycled or scrap source on the Declaration tab cell D38</t>
    <phoneticPr fontId="31"/>
  </si>
  <si>
    <t>Declare if Tin used within the scope of products declared within this survey response originated from a recycled or scrap source on the Declaration tab cell D39</t>
    <phoneticPr fontId="31"/>
  </si>
  <si>
    <t>PT Tinindo Inter Nusa</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</si>
  <si>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</si>
  <si>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</si>
  <si>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</si>
  <si>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</si>
  <si>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</si>
  <si>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Instructions</t>
  </si>
  <si>
    <r>
      <t>S</t>
    </r>
    <r>
      <rPr>
        <sz val="10"/>
        <rFont val="Verdana"/>
        <family val="2"/>
      </rPr>
      <t>heets</t>
    </r>
    <phoneticPr fontId="31"/>
  </si>
  <si>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</si>
  <si>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</si>
  <si>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</si>
  <si>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</si>
  <si>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</si>
  <si>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</si>
  <si>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</si>
  <si>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</si>
  <si>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 xml:space="preserve">     Note:  Entries with (*) are mandatory fields. </t>
  </si>
  <si>
    <t>Remarque : les astérisques (*) marquent des champs obligatoires</t>
  </si>
  <si>
    <t>Must provide a phone number for Contact in Declaration tab cell D17</t>
    <phoneticPr fontId="31"/>
  </si>
  <si>
    <t>Must provide an email for Authorized Company Representative on Declaration tab cell D20</t>
    <phoneticPr fontId="31"/>
  </si>
  <si>
    <t>Must provide a phone number for Authorized Company Representative on Declaration tab cell D21</t>
    <phoneticPr fontId="31"/>
  </si>
  <si>
    <t>Novosibirsk Integrated Tin Works</t>
  </si>
  <si>
    <t>Chugai Mining</t>
  </si>
  <si>
    <t>1JPN078</t>
  </si>
  <si>
    <t>Huichang Jinshunda Tin Co. Ltd</t>
  </si>
  <si>
    <t>2CHN052</t>
  </si>
  <si>
    <t>Kai Unita Trade Limited Liability Company</t>
  </si>
  <si>
    <t>2CHN053</t>
  </si>
  <si>
    <t>Tejing Tungsten</t>
  </si>
  <si>
    <t>4VNM019</t>
  </si>
  <si>
    <t>금 제련소는 순도가 낮은 금원석 및 금을 함유하고 있는 물질을 순도 99.5% 이상의 순금으로 야금하는 곳을 말한다. 이 광물의 완전한 설명을 위해 CFSP 감사 절차를 참조하시오: http://www.conflictfreesourcing.org/audit-protocols-procedures/.</t>
    <phoneticPr fontId="8" type="noConversion"/>
  </si>
  <si>
    <t>제련소 감사와 관련해서, "Independent third-party audit firm" 또는 "Independent Private Sector Audit Firm"은 제련소 또는 정제소의 물질 추적성이 CFSP 또는 유사 감사 절차 기준에 준하는가를 평가하기에 적합한 민간부분 조직입니다. 중립성과 공정성을 유지하기 위하여 이 조직과 감사팀원들은 피감사인들과의 이해 관계가 없어야 한다.</t>
  </si>
  <si>
    <t>"의도적 첨가"는 보통 물질의 의도적 사용으로 알려집니다. 또는 이 경우 광물은, 지속된 출연이 특별한 성질, 모습 또는 품질을 공급하도록 요구하는 생산품의 배합이다.
SEC는 "intentionally added"를 최종 규정*에 정의하지 않았지만, 그 규정의 전문은 아래와 같이 말한다:  "부산물로 자연적으로 발생한 것이라기 보다 의도적으로 생겼다는 것은 분쟁 물질이 물품의 "기능 또는 생산에 필요"한지를 결정하는 중요한 요소라는데 동의한다. 이것은 분쟁 물질이 생산품에 포함되어 있는 한, 누가 고의적으로 분쟁 물질을 생산품에 넣었는지와 무관하게 진실이다. 분쟁물질이 생산품에 "필요한"지를 결정하는 것은 분쟁물질이 발행인에 의해 생산품에 직접적으로 더해졌는지 또는 발행인이 제3자로부터 받은 생산품의 구성품에 더해졌는지에 의해 의존해서는 않된다. 그 대신에 발행인은 생산품 전체에 대해 보고하고 필요조건을 준수하기 위해 공급자와 일해야만 한다. 그러므로 분쟁물질이 생산품에 "필요한"지를 결정하는데 있어, 발행인은, 분쟁물질이 제3자에 의해 제조된 생산품의 구성부부에 포함되었기 때문에, 그 분쟁 물질이 생산품에 유일할지라도, 그 생산품에 포함된 분쟁물질을 고려해야 한다."
*(56296 Federal Register / Vol. 77, No. 177 / Wednesday, September 12, 2012 / Rules and Regulations)</t>
  </si>
  <si>
    <t>IPC (www.IPC.org)는 일리노이주 배녹번에 위치한 글로벌 산업 연합이며 디자인, 프린트 배선 제조, 전기제품 조립과 테스트를 포함한 모든 전자산업을 대표하는 3천 4백 개 회시의 경쟁의 탁월함과 재무적 성공에 기여하기 위한 조직. 회원이 주도한 조직이고 산업 표준과 교육, 시장 조사와 공공정책 추진의 주요 자원으로서, IPC는 2천 조로 추정되는 국제 전자산업의 요구에 부응하는 프로그램들을 지원함. IPC는 뉴멕시코의 타오스, 와싱톤 DC, 스웨덴 스톡홀름, 러시아 모스코바 인도 방가로, 태국 방콕과 중국의 상해, 심천, 성도, 소주와 북경에 추가로 사무실을 유지하고 있다.</t>
  </si>
  <si>
    <t>이 IPC 표준은 공급자와 그 고객들 사이의 분쟁 광물 데이타를 교환하기 위한 조건들을 만든다. 사용자의 넓은 범위의 수요에 부응하고자, 이 표준은 단일의 신고에 의해 포함되는 생산품의 범위에서 유연성을 제공합니다. 이 표준은 준법 가이드가 아니다.</t>
  </si>
  <si>
    <t>SEC는 최종 규칙에서* 이 표현의 공식적 정의를 제공하지 않지만, 몇몇 가이드를 제공한다:  분쟁 광물은 다음의 조건에 맞으면, 제품의 기능성에 필요한 것으로 간주된다: 1) 의도적으로 제품 또는 제품의 구성물에 추가되고 자연적을 발생되는 부산물이 아님; 2) 제품의 일반적으로 예상되는 기능, 사용 또는 목적에 필요함; 및 3) 제품의 주 목적이 장식이나 치장이 아님에도 제품이 장식, 치장, 꾸밈의 목적에 포함됨.
NOTE: 분쟁광물은 해당되는 제품에 포함되어 있어야 한다.
*(56296 Federal Register / Vol. 77, No. 177 / Wednesday, September 12, 2012 / Rules and Regulations)</t>
  </si>
  <si>
    <t>SEC는 최종 규칙에서* 이 표현의 공식적 정의를 제공하지 않지만, 몇몇 가이드를 제공한다:  분쟁 광물은 다음의 조건에 맞으면, 제품의 제조에 필요한 것으로 간주된다: 1) 제품의 생산에 사용되는 도구나 기계 또는 장치 (컴퓨터나 전기선 등)에 포함되기 보다, 의도적으로 제품의 생산과정에 포함된 경우; 2) 제품에 포함된 경우 (해당 제품에 포함되어야 함); 및 3) 제품에 필요함.
*(56296 Federal Register / Vol. 77, No. 177 / Wednesday, September 12, 2012 / Rules and Regulations)</t>
    <phoneticPr fontId="8" type="noConversion"/>
  </si>
  <si>
    <t>재활용 또는 폐자원은 재활용되는 금속이며 최종 소비자 또는 소비 후 제품 또는 생산제조 중에 생산되는 폐 활용 금속으로부터 회수된다. 재활용 금속은 과잉, 쓸모 없는, 결함 있는, 그리고 주석, 탄탈륨, 텅스텐 및/또는 금의 생산에서 재처리에 적합한 폐 금속 물질을 포함한다. 부분적으로 처리되거나 처리되지 않은 광물질 다른 원석의 부산물은 재활용 금속의 정의에 포함되지 않는다.</t>
    <phoneticPr fontId="8" type="noConversion"/>
  </si>
  <si>
    <t>제련소 또는 정제소는 재활용 되거나 폐품으로부터 정제된 광물 또는 중간 생산품을 포함하는 광물로 광석, 슬래그 및/또는 재료를 구입하거나 처리하는 회사를 말한다. 산출물은 (99.5% 이상)의 순수한 금속, 분말, 잉곳, 막대, 낱알, 산화물 또는 소금이다. "제련소" 또는 "정제소"란 용어는  여러 출판물을 통해 융통성 있게 사용된다.</t>
    <phoneticPr fontId="8" type="noConversion"/>
  </si>
  <si>
    <t>공급망의 구성원에 의해 제련소 또는 정제소로 보고된 회사에 CFSI가 부여한 독자 ID 번호. CFSP 감사 절차에 정의된 제련소 또는 정제소의 성격에 부합하는 것으로 증명되는 것과 무관함.</t>
    <phoneticPr fontId="8" type="noConversion"/>
  </si>
  <si>
    <t>탄탈룸 제련소 (가공처리장으로도 알려진)는 Ta를  포함한 원석, 농축액, 폐자원 또는 이차 물질을 탄탈룸 매개 제품이나 직접 판매 또는 Ta 함유 제품, 즉, Ta 분말, Ta 구성물, Ta 산화물, 합금, 전선 소합금 막대 등으로 처리하는 것을 위해 다른 탄탈룸 함유물질로 전환하는 회사로 정의된다. 이 금속에 대한 완전한 설명을 위해 CFSP 감사절차를 참조하시오: http://www.conflictfreesourcing.org/audit-protocols-procedures/.</t>
    <phoneticPr fontId="8" type="noConversion"/>
  </si>
  <si>
    <t>주요 [주석] 제련소는 주석 함유 원석 농축을 주석 금속으로 생산하기 위해 다루는 하나 이상의 시설을 가진 회사이다. 2차 [주석] 제련소는 원석 또는 고급 주석 또는 연납 같은 주석 재품의 생산을 위해 환원하여 2차 물질을 다루는 하나 이상의 시설을 갖고 있는 회사이다. 이러한 감사 절차 내에서  언급되는 제련소는 하나 또는 두 가지 형태의 사업 으로 운용될 수 있다. 이 금속에 대한 완전한 설명을 위해 CFSP 감사절차를 참조하시오: 
http://www.conflictfreesourcing.org/audit-protocols-procedures/.</t>
    <phoneticPr fontId="8" type="noConversion"/>
  </si>
  <si>
    <t>W 함유 원석 (중석과 회중석 같은), W 농축물, 또는 W 함유 폐물질 (2차 가공품)을 텅스텐 함유 매개 제품, 즉 Ammonium Para-Tungstate (APT), Ammonium Meta-Tungstate (AMT), 텅스텐철, 및 텅스텐 산화물로 직접판매 또는 W 함유 생산품 (W 분말 또는 W 산화 불말로) 처리하는 것을 위해 전환하는 하나 이상의 시설을 보유한 회사. 이 금속에 대한 완전한 설명을 위해 CFSP 감사절차를 참조하시오: 
http://www.conflictfreesourcing.org/audit-protocols-procedures/.</t>
    <phoneticPr fontId="8" type="noConversion"/>
  </si>
  <si>
    <t>선언범위 또는 클래스(*):</t>
  </si>
  <si>
    <t>선언범위 설명란:</t>
  </si>
  <si>
    <t>선언범위 설명란 (*):</t>
  </si>
  <si>
    <t>적용 제품을 제품리스트 탭에 기입하시오.</t>
  </si>
  <si>
    <t>사업등록번호 당국:</t>
  </si>
  <si>
    <t>담당자 전화번호 (*):</t>
  </si>
  <si>
    <t>정보책임 담당자 (*):</t>
  </si>
  <si>
    <t>정보책임 담당자 직위:</t>
  </si>
  <si>
    <t>정보책임 담당자 이메일 (*):</t>
  </si>
  <si>
    <t>정보책임 담당자 전화번호 (*):</t>
  </si>
  <si>
    <t>시행일 (*):</t>
  </si>
  <si>
    <t>위에 명시한 선언범위를 바탕으로 다음 1~7번 질문에 답하시오.</t>
  </si>
  <si>
    <t>1) 분쟁 금속이 귀사의 제품에 의도적으로 추가되어 있읍니까? (*)</t>
  </si>
  <si>
    <t>2) 분쟁 금속이 귀사의 제품 생산에 필요하고 귀사가 제조하거나 계약제조한 최종제품에 포함되어 있읍니까? (*)</t>
  </si>
  <si>
    <t>3) 분쟁 금속이 적용국가에서 온 것입니까? (*)</t>
  </si>
  <si>
    <t>4) 분쟁 금속 (귀사 제품의 기능 또는 생산에 필요한)의 100%가 재활용이나 폐자원에서 온 것입니까? (*)</t>
    <phoneticPr fontId="8" type="noConversion"/>
  </si>
  <si>
    <t>5) 귀사는 각 분쟁 금속의 데이타/정보를 관련 3TG 공급 협력사로부터 받았읍니까? (*)</t>
  </si>
  <si>
    <t>6) 각 분쟁 금속에 대해, 귀사는 위에 명시한 신고 범위 내에 있는 제품을 생산하기 위해 귀사와 귀사의 협력사가 사용하는 모든 제련소를 확인하고 있읍니까? (*)</t>
  </si>
  <si>
    <t>7) 귀사가 받은 모든 해당 제련소 정보는 이 신고서에 보고 되고 있읍니까? (*)</t>
  </si>
  <si>
    <t>B. 관련 정책을 홈페이지에서 확인할 수 있습니까?  URL을 기입하시오.</t>
  </si>
  <si>
    <t xml:space="preserve">C. 귀사는 1차 협력사에게 DRC conflict-free (분쟁으로부터 자유로운 광물 사용)를 요구하고 있습니까? </t>
  </si>
  <si>
    <t xml:space="preserve">D. 귀사는 1차 협력사에게 독립된 감사 회사에 의해 확인받은 제련소로부터만 구매하기를 요구하고 있습니까? </t>
  </si>
  <si>
    <t xml:space="preserve">E. 귀사는 분쟁으로부터 자유로운 광물 구매에 대한 실사를 실시하고 있습니까? </t>
  </si>
  <si>
    <t>F. 귀사는 협력사로부터 분쟁광물 실사 정보 (IPC-1755 Conflict Minerals Data Exchange 표준에 따른 [예, CFSI Conflict Minerals Reporting Template])를 받고 있읍니까?</t>
  </si>
  <si>
    <t xml:space="preserve">G. 귀사는 협력사에게 제련소명을 제출하도록 요구하고 있습니까? </t>
  </si>
  <si>
    <t>H. 귀사는 협력사로부터 받은 실사 정보를 귀사의 기대에 준하여 검토 하십니까?</t>
  </si>
  <si>
    <t xml:space="preserve">I. 귀사의 정보 검토 프로세스는 개선 조치 관리를 포함하고 있습니까? </t>
  </si>
  <si>
    <t>예</t>
  </si>
  <si>
    <t>아니오</t>
  </si>
  <si>
    <t>파악되지 않음</t>
  </si>
  <si>
    <t>예, 100%</t>
  </si>
  <si>
    <t>아니오, 하지만 75% 이상</t>
  </si>
  <si>
    <t>아니오, 하지만 50% 이상</t>
  </si>
  <si>
    <t>아니오, 하지만 25% 이상</t>
  </si>
  <si>
    <t>아니오, 하지만 25% 미만</t>
  </si>
  <si>
    <t>없음</t>
  </si>
  <si>
    <t>제련소 이름  (*)</t>
  </si>
  <si>
    <t>제련소 국가 (*)</t>
  </si>
  <si>
    <t>제련소 주소</t>
  </si>
  <si>
    <t>제련소 시</t>
  </si>
  <si>
    <t>제련소 연락처 이름</t>
  </si>
  <si>
    <t>제련소 연락처 이메일</t>
  </si>
  <si>
    <t>다음 단계 제안</t>
  </si>
  <si>
    <t>광산 이름.  혹 재활용 또는 스크랩된 광물일 경우 "재활용" 또는 "스크랩" 이라고 명시하시오.</t>
  </si>
  <si>
    <t>광산 위치(국가). 혹 재활용 또는 스크랩된 광물일 경우 "재활용" 또는 "스크랩" 이라고 명시하시오.</t>
  </si>
  <si>
    <t>제련소의 원료는 재활용 또는 스크랩 소스가 100% 입니까?</t>
  </si>
  <si>
    <t xml:space="preserve">시작방법:
절차 1.  B 칼럼에서  금속선택
절차 2.  C 칼럼 드랍다운에서 제련소선택
절차 3. 절차 2에서 "Smelter Not Listed" (제련소명 없음) 선택시, D 와 E 칼럼 기입
절차 4.  H ~ P 칼럼에 유효한 모든 제련소정보 기입.
필수 항목은 (*) 로 명시되어 있음.  </t>
  </si>
  <si>
    <t>제련소 ID 번호 소스자료</t>
  </si>
  <si>
    <t>선언 워크시트에 선언범위가 "제품 (또는  제품 목록)" 적용시 완성 필요</t>
  </si>
  <si>
    <t>제조업체의 제품 번호 (*)</t>
  </si>
  <si>
    <t>제조업체의 제품명</t>
  </si>
  <si>
    <t xml:space="preserve">7. 제련소 주소 - 귀사의 공급망에 공급되는 광물질을 공정하는 제련소 주소를 기입하시오. </t>
  </si>
  <si>
    <t>8. 제련소 시 - 귀사의 공급망에 공급되는 광물질을 공정하는 제련소 시를 기입하시오.</t>
  </si>
  <si>
    <t xml:space="preserve">9. 제련소 도/주 - 귀사의 공급망에 공급되는 광물질을 공정하는 제련소 도나 주를 기입하시오. </t>
  </si>
  <si>
    <t>11.  제련소 담당자 이메일 - 귀사에 공급하는 제련소 담당자의 이메일 주소를 기입하시오.  예: John.Smith@SmelterXXX.com.  이 필드를 완료하기 전에 제련소 담당자 이름에 대한 설명을 읽어보십시요.</t>
  </si>
  <si>
    <t>구 제련소 ID</t>
  </si>
  <si>
    <t>신  제련소 ID</t>
  </si>
  <si>
    <t>CFSI 网址：（www.conflictfreesourcing.org) 培训，指引，报告模板，无冲突矿产达标冶炼厂名单。</t>
  </si>
  <si>
    <t>介绍</t>
    <phoneticPr fontId="5" type="noConversion"/>
  </si>
  <si>
    <t>公司资料填写说明（第8-22行）。只限英文作答</t>
  </si>
  <si>
    <t>注：带星号（*）的栏目必须填写</t>
    <phoneticPr fontId="5" type="noConversion"/>
  </si>
  <si>
    <t>1. 输入贵公司的法定名称。请不要使用缩写。</t>
    <phoneticPr fontId="5" type="noConversion"/>
  </si>
  <si>
    <t>3.输入贵公司的唯一识别序号或编号（DUNS号码，VAT号码，客户特定识别码等）</t>
    <phoneticPr fontId="5" type="noConversion"/>
  </si>
  <si>
    <t>4. 输入唯一识别序号或编号的出处 （如“DUNS”，“VAT”，“客户”等）</t>
    <phoneticPr fontId="5" type="noConversion"/>
  </si>
  <si>
    <t xml:space="preserve">5. 输入贵公司完整的地址（街道，地区，城市，国家，邮区编号）。 此栏自由选择填写。 </t>
    <phoneticPr fontId="5" type="noConversion"/>
  </si>
  <si>
    <t xml:space="preserve">6. 输入对此申报内容负责的联系人姓名。此栏必须填写。 </t>
    <phoneticPr fontId="5" type="noConversion"/>
  </si>
  <si>
    <t>7. 输入联系人电邮地址。 如果无电邮地址，请声明“无”或“不适用”。 留空此栏将会导致此报告填写出错失效。 此栏必须填写。</t>
    <phoneticPr fontId="5" type="noConversion"/>
  </si>
  <si>
    <t>8. 输入联系电话号码。 此栏必须填写。</t>
    <phoneticPr fontId="5" type="noConversion"/>
  </si>
  <si>
    <t xml:space="preserve">9. 输入授权申报信息的授权人的联系信息。授权人可能与申报联系人不同，故不能填写“相同一样”, 需提供授权人的姓名。。 此栏必须填写。 </t>
  </si>
  <si>
    <t>10. 输入授权人的职位。 此栏为自由选择填写。</t>
  </si>
  <si>
    <t>11. 输入授权人的电话号码。 此栏必须填写</t>
    <phoneticPr fontId="5" type="noConversion"/>
  </si>
  <si>
    <t>12.  输入授权人的电邮地址。 如果无电邮地址，请声明“无”或“不适用”。 留空此栏将会导致此报告填写出错失效。 此栏必须填写。</t>
    <phoneticPr fontId="5" type="noConversion"/>
  </si>
  <si>
    <t>13. 请用“日-月-年”格式填写申报日期。 此栏必须填写。</t>
    <phoneticPr fontId="5" type="noConversion"/>
  </si>
  <si>
    <t>14. 申报人应按“公司名-年月日.xls”格式来命名并存档本报告。（日期格式为年-月-日）</t>
  </si>
  <si>
    <t xml:space="preserve">这7道问题明确了每种金属的用途，原产地和采购识别信息。 答题内容必须和在公司资料部份里所选择的”申报范围”相对应。 </t>
    <phoneticPr fontId="5" type="noConversion"/>
  </si>
  <si>
    <t>对于每一种所用的金属都必须回答这7道问题。回答可通过下拉菜单的内容来选择。</t>
    <phoneticPr fontId="5" type="noConversion"/>
  </si>
  <si>
    <t>1. 这是申报贵公司或其供应链是否特意在产品中加入一种或多种所谓的冲突金属。 对于每一种冲突金属都必须回答此问题。 有效答案是“是”或“不是”。此问题必须作答。</t>
  </si>
  <si>
    <t xml:space="preserve">当回答是"不"时, 有些公司需要进一步求证，请在注释栏中说明。 </t>
  </si>
  <si>
    <t>2. 这是申报贵公司以及分包商生产的最终成品是否含有或必需在生产过程中使用一种或多种所谓的冲突金属. 以“是”或“不是”来答复此问题。此问题必须作答。                        备注: 适用于冲突矿产肯定存在于成品中.</t>
  </si>
  <si>
    <t>4. 这是要申报贵公司是否有识别为达到产品功能而需含的冲突金属是来自回收料或报废料。以“是”、“不是”、“不知道”来答复此问题。答复“是”表示产品中的100%所有冲突金属是来自回收料或报废料。                      答复“不是”表示产品中的某些冲突金属不是来自回收料或报废料。                               答复“不知道”表示使用者不知道产品中的100%全部冲突金属是否来自回收料或报废料。       如果对问题1或问题2就特定某种金属的答复是 “是”时， 此问题必须就其作答。</t>
  </si>
  <si>
    <t xml:space="preserve">5. 这申报是要确定贵公司是否已经从所有的直接供应商得到列在本申报范围中的产品中含有的各种冲突金属信息的申报。                       本问题的答复有：                          -                                       - 是，100%全部                           - 不是，但多于75%              - 不是，但多于50%               - 不是，但多于25%               - 不是，但小于20%               - 没有                                 如                                         如果对问题1或问题2就特定某种金属的答复是 “是”时， 此问题必须就其作答。 </t>
  </si>
  <si>
    <t>6. 这是要核实是否有理由相信供应商从产品识别出的冲突金属已全部包含在本此申报中。本问题的答复有“是”或“不是”并就情况说明，如冶炼厂名单。                             如果对问题1或问题2就特定某种金属的答复是 “是”时， 此问题必须就其作答。</t>
  </si>
  <si>
    <t>7. 这是要核实是否所有提供已从产品中识别出的冲突金属的冶炼厂已经申报在此报告中。        本问题的答复有“是”、“不是”、“不知道”。 如果有任何由供应商申报的冶炼厂或所谓冶炼厂不包括在此申报报告中时，应该选“不是”。申报人如需要可加补充以解释不包括的原因。                               如                                     如果对问题1或问题2就特定某种金属的答复是 “是”时， 此问题必须就其作答。</t>
  </si>
  <si>
    <t>问题A-问题J的填写说明（第69-87行）。如果对问题1或问题2就某种金属的答复是 “是”时， 问题A-问题J就必须作答。问题只限英文作答</t>
  </si>
  <si>
    <t>根据经济合作与发展组织（OECD）针对“责任供应链中来自受冲突影响地区及高风险地区的矿产”所编写的审查核定指南（OECD指南），“审查核定”的定义是“通过一个持续的，积极的，有效的方法来确保所有企业尊重人权及不做有助于冲突活动的行为。”““审查核定”必须成为公司无冲突采购策略的一个组成部份。 所列问题A至问题J的目的是对贵公司不使用冲突矿产采购策略中审查核定工作进行评估。 对这部份问题的回答将体现出贵公司执行审查核定工作的范围，并不应仅限于公司资料部分里所选择的”申报范围”。</t>
    <phoneticPr fontId="5" type="noConversion"/>
  </si>
  <si>
    <t>A. 请回答是(Yes)或不是(No)。如需要可加注释。</t>
    <phoneticPr fontId="5" type="noConversion"/>
  </si>
  <si>
    <t>B. 请回答是(Yes)或不是(No)，如果回答是（Yes）请在注释栏位内提供网址链接。</t>
    <phoneticPr fontId="5" type="noConversion"/>
  </si>
  <si>
    <t xml:space="preserve">C. 请回答是(Yes)或不是(No)。如有需要，请提建议。 请查阅定义表以了解“无刚果民主共和国的冲突”的定义。 </t>
    <phoneticPr fontId="5" type="noConversion"/>
  </si>
  <si>
    <t xml:space="preserve">D. 请回答“是”，如果贵公司有要求直接供应商从经过独审核机构确认的无使用冲突矿产的冶炼厂处采购无冲突金属。 如没这样要求直接供应商的，请回答“不是”。 </t>
    <phoneticPr fontId="5" type="noConversion"/>
  </si>
  <si>
    <t xml:space="preserve">F.请回答是(Yes)或不是(No)。 如果贵公司使用的不采购冲突矿产倡议计划（CFSI)的冲突矿产报告模板（模板）或其它表格能符合IPC-1755标准时，请回答是(Yes)。 如果采用其它表格但不能满足IPC-1755标准时，请回答不是(No)并在注释栏中描述贵公司要求其供应商完成的内容。 （如，合规证书，海关单据，等） </t>
    <phoneticPr fontId="5" type="noConversion"/>
  </si>
  <si>
    <t>G. 请回答是(Yes)或不是(No)。如有需要，请提建议</t>
    <phoneticPr fontId="5" type="noConversion"/>
  </si>
  <si>
    <t>I. 请回答是(Yes)或不是(No)。如回答“是（Yes）”，则请说明贵公司是如何实施纠正措施流程。</t>
    <phoneticPr fontId="5" type="noConversion"/>
  </si>
  <si>
    <t>J.请回答是(Yes)或不是(No)。美国证券交易委员会揭发冲突矿产的要求适用于所有遵循美国证券交易法的在美国证券交易所上市的公司。欲了解更多信息，请参阅www.sec.gov。</t>
    <phoneticPr fontId="5" type="noConversion"/>
  </si>
  <si>
    <t>冶炼厂名单工作表的填写说明。只限英文作答</t>
    <phoneticPr fontId="5" type="noConversion"/>
  </si>
  <si>
    <t>注：带星号（*）列表示此区域必须填写。</t>
    <phoneticPr fontId="5" type="noConversion"/>
  </si>
  <si>
    <t xml:space="preserve">此模板允许使用冶炼厂参考名单查询冶炼厂识别号码。 利用冶炼厂参考名单的功能，从左到右填写列B,C,D和E。                           每种金属、冶炼厂、国家联合需单独一行表示。 </t>
    <phoneticPr fontId="5" type="noConversion"/>
  </si>
  <si>
    <t xml:space="preserve">5. 冶炼厂识别 - 依据冶炼厂和精炼厂识别系统每一冶炼厂或精炼厂均有一独一无二的标识。 相信会有一间冶炼厂或一间精炼厂存在多个名称的情况出现。 因此，唯一的冶炼厂标识能将其它名称和别名进行统一。 </t>
    <phoneticPr fontId="5" type="noConversion"/>
  </si>
  <si>
    <t xml:space="preserve">6. 冶炼厂识别号码 - F列包括所有的冶炼厂识别号码。 如果在C列中选出冶炼厂名称，此栏会自动填入。 </t>
  </si>
  <si>
    <t xml:space="preserve">7. 冶炼厂所在街道 - 填入提供供应链矿产的冶炼厂街道。 </t>
  </si>
  <si>
    <t xml:space="preserve">8. 冶炼厂所在城市 - 填入提供供应链矿产的冶炼厂城市。 </t>
  </si>
  <si>
    <t xml:space="preserve">9. 冶炼厂所在州/省（请适用的表示）- 填入提供供应链矿产的冶炼厂所在州/省。 </t>
  </si>
  <si>
    <t xml:space="preserve">11. 冶炼厂联系电邮地址 - 填入被确认为冶炼厂联系人的电邮地址作为冶炼厂联系信息。 例如： John.Smith@SmelterXXX.com。         请在填写此栏前阅读冶炼厂联系名称指引。 </t>
    <phoneticPr fontId="5" type="noConversion"/>
  </si>
  <si>
    <t>12. 下一步计划 - 此栏为注释栏，允许申报人细说下一步如何管理冶炼厂。 如果所使用的冶炼厂不在不使用冲突矿产冶炼计划（CFSP)中合格的冶炼厂名单时，申报人可能会采取改善行动使之达标。                                               例：要求冶炼厂参加不使用冲突矿产冶炼计划（CFSP)、将冶炼厂从首选合作名单中删除，等等 。</t>
  </si>
  <si>
    <t xml:space="preserve">13. 矿场名称 - 这一填空栏允许申报人自行描述冶炼厂实际使用的矿场。 如知其实际名称请输入。 如冶炼厂所用炼料均100%为回收料和报废料，请输入“回收”或“报废”，并在P列填入“是（Yes)”。 </t>
    <phoneticPr fontId="5" type="noConversion"/>
  </si>
  <si>
    <t>14. 矿场的位置（国家） - 这一填空栏允许申报人自行描述冶炼厂所正在使用的矿场。 请输入矿场所在国家的名称。 如不清楚矿场所在的国家，请输入“不知道”。 如冶炼厂所用炼料均100%为回收料和报废料，请输入“回收”或“报废”。  此栏自由选择填写。</t>
    <phoneticPr fontId="5" type="noConversion"/>
  </si>
  <si>
    <t xml:space="preserve">15. 冶炼厂用的原料100%全部来自回收料或报废料吗？ - 若冶炼厂仅使用回收料或报废料作为提炼原料而没有使用其它物料则答“是（Yes）”， 否则答“不是（No）”。 </t>
    <phoneticPr fontId="5" type="noConversion"/>
  </si>
  <si>
    <t>16. 注释 - 用自由的格式的文字栏来输入任何有关冶炼厂的意见。例如：冶炼厂正在被YYY公司收购</t>
    <phoneticPr fontId="5" type="noConversion"/>
  </si>
  <si>
    <t xml:space="preserve">检查工作表是用于确认是否所有此申报报告需要的信息已经提供，是否实时更新和是否经的起任何在填申报时进行查阅。 此工作表用于确认申报完毕。                                           用此表检查所有栏目是否填写（已填栏目将显绿色提示）。如果有没显示绿色的，请检查显示红色的栏目和阅读C列中的备注信息按指示操作。 填表人可用D列中的定位标识URL直接进入要填写的栏目。 </t>
  </si>
  <si>
    <t>无使用冲突矿产冶炼厂计划（“计划”），合格的冶炼厂名单（“名单”）及计划模板和工具表，这包括但不限于，冲突矿产报告模板（统称为“工具表”），所提供的一切信息，仅供参考之用，并以其上载日期为准。在名单或工具表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</si>
  <si>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phoneticPr fontId="5" type="noConversion"/>
  </si>
  <si>
    <t xml:space="preserve">根据相关法律所允许的最大限度，EICC和GeSI声明拒绝任何损失，费用或任何性质的损害之责任，这包括但不限于，因用户使用名单或工具表而造成特殊的，偶然的，惩罚性的，直接的，间接的或后果性损害或失去收入或利润，无论是在侵权，合同，章程，或以其他方式造成的损害，即使他们已被告知有这种损害的可能性。
</t>
    <phoneticPr fontId="5" type="noConversion"/>
  </si>
  <si>
    <t xml:space="preserve">鉴于对名单和/或工具表单的使用，用户在此同意并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phoneticPr fontId="5" type="noConversion"/>
  </si>
  <si>
    <t>如果此条款及细则的某个条款部分在法律下无效或不可执行，被视为无效的部分应仅限于该无效或不能强制执行的部份，这将不以任何方式影响到条款及细则的其余条款。</t>
    <phoneticPr fontId="5" type="noConversion"/>
  </si>
  <si>
    <t>3TG是钽（Tantalum)，锡(Tin)，钨(Tungsten)，金（Glod)的缩写</t>
  </si>
  <si>
    <t>授权人</t>
    <phoneticPr fontId="5" type="noConversion"/>
  </si>
  <si>
    <t>不使用冲突矿产冶炼厂计划中的合规冶炼厂目录</t>
  </si>
  <si>
    <t>不使用冲突矿产冶炼厂计划（CFSP）</t>
  </si>
  <si>
    <t>不使用冲突矿产采购倡议</t>
  </si>
  <si>
    <t>冲突金属</t>
    <phoneticPr fontId="5" type="noConversion"/>
  </si>
  <si>
    <t xml:space="preserve">冲突矿产 </t>
  </si>
  <si>
    <t>例举的国家</t>
    <phoneticPr fontId="5" type="noConversion"/>
  </si>
  <si>
    <t xml:space="preserve">申报范围或种类 </t>
    <phoneticPr fontId="5" type="noConversion"/>
  </si>
  <si>
    <t>多德-弗兰克</t>
    <phoneticPr fontId="5" type="noConversion"/>
  </si>
  <si>
    <t>刚果民主共和国</t>
    <phoneticPr fontId="5" type="noConversion"/>
  </si>
  <si>
    <t>刚果民主共和国无冲突矿产</t>
  </si>
  <si>
    <t>全球电子可持续发展倡议组织</t>
    <phoneticPr fontId="5" type="noConversion"/>
  </si>
  <si>
    <t>独立的私营审核机构</t>
    <phoneticPr fontId="5" type="noConversion"/>
  </si>
  <si>
    <t>有目的添加</t>
    <phoneticPr fontId="5" type="noConversion"/>
  </si>
  <si>
    <t>IPC</t>
    <phoneticPr fontId="5" type="noConversion"/>
  </si>
  <si>
    <t>IPC-1755冲突矿产数据交换标准</t>
  </si>
  <si>
    <t>产品功能需要</t>
    <phoneticPr fontId="5" type="noConversion"/>
  </si>
  <si>
    <t>产品生产需要</t>
    <phoneticPr fontId="5" type="noConversion"/>
  </si>
  <si>
    <t>组织经济合作与发展</t>
    <phoneticPr fontId="5" type="noConversion"/>
  </si>
  <si>
    <t>回收或废料源</t>
    <phoneticPr fontId="5" type="noConversion"/>
  </si>
  <si>
    <t>冶炼厂识别序号</t>
    <phoneticPr fontId="5" type="noConversion"/>
  </si>
  <si>
    <t>钽（Ta)冶炼厂</t>
    <phoneticPr fontId="5" type="noConversion"/>
  </si>
  <si>
    <t>锡（Sn)冶炼厂</t>
    <phoneticPr fontId="5" type="noConversion"/>
  </si>
  <si>
    <t>钨（W)冶炼厂</t>
    <phoneticPr fontId="5" type="noConversion"/>
  </si>
  <si>
    <t>定义</t>
    <phoneticPr fontId="5" type="noConversion"/>
  </si>
  <si>
    <t>钽,锡,钨,金</t>
    <phoneticPr fontId="5" type="noConversion"/>
  </si>
  <si>
    <t xml:space="preserve">此栏目定义对申报内容负责的责任人.授权人可能与申报内容责任人不一致，故不能填写“相同一样”, 需提供授权人的姓名。 </t>
  </si>
  <si>
    <t xml:space="preserve">不使用冲突矿产冶炼厂计划（CFSP)中的合规冶炼厂目录包含了所有被认证过并且付合标准的冶炼厂和精炼厂. 其中的标准有来自不使用冲突矿产冶炼厂计划（CFSP)，不采购冲突矿产倡议计划（CFSI)和其它相关机构制定的标准（如，责任珠宝委员会、伦敦金银市场协会). 如果不在目录内的冶炼厂或精炼厂则表示其未被审核或未达到标准要求。 </t>
  </si>
  <si>
    <t>不使用冲突矿产冶炼厂计划是由电子行业公民联盟(EICC) 和全球电子可持续发展倡议组织(GeSI)来制定用以提高公司对金属责任采购进行查证的能力。 如要了解更多详细的计划信息请登陆http://www.conflictfreesourcing.org/conflict-free-smelter-program/</t>
  </si>
  <si>
    <t>不采购冲突矿产倡议组织是由电子行业公民联盟(EICC) 和全球电子可持续发展倡议组织(GeSI)的成员于2008发起成立，并已成为公司供应链就冲突矿产问题而最广泛使用和认可的标准。 今天来自7种不同行业超过150间公司加入了不采购冲突矿产倡议计划，共同促成了一系列查证工具和资源的落实，如不使用冲突矿产冶炼厂计划、冲突矿产报告模板、合理的原产国信息查询和一系列无冲突矿产采购指引。另外，不采购冲突矿产倡议组织还会定期举办关于冲突矿产专题的工作坊、参与政策制度的修定、与前沿的社会团体和政府机构研讨等。 更多信息请登陆http://www.conflictfreesourcing.org.</t>
  </si>
  <si>
    <t>冲突金属指从冲突矿产中提炼出来的金属</t>
  </si>
  <si>
    <t>根据2010年通过的《多德—弗兰克华尔街金融改革与消费者保护法》的法律定义，第1502（e)(4）条：“冲突矿物”是指（A)钶-钽(钶钽)，锡石，金，黑钨，或他们的衍生物质或（B）任何由美国国务卿定性为引起刚果民主共和国或毗邻国家财务冲突的矿产及其衍生物。 (详细请看http://www.sec.gov/about/laws/wallstreetreform-cpa.pdf)</t>
  </si>
  <si>
    <t>2010年通过的《多德—弗兰克华尔街金融改革与消费者保护法》定义了所禁止的源产地国家-刚果民主共和国及与其分享国际公认的国境线的9个国家：安哥拉、布隆迪、中非共和国、刚果共和国、卢旺达、南苏单、坦桑尼亚、乌干达、赞比亚</t>
    <phoneticPr fontId="5" type="noConversion"/>
  </si>
  <si>
    <t>为实现本模板的设计目的，“申报范围”明确了申报公司所申报信息的适用性。 申报范围可能涵盖了整间申报公司所提供的产品和服务或其部份适用的产品和服务。 此模板也可用于单一，多种或申报人自定义的产品。 “自定义”的申报范围可用于仅部分公司营运适用或部分产品系列适用的情况。</t>
    <phoneticPr fontId="5" type="noConversion"/>
  </si>
  <si>
    <t>2010年美国通过立法《多德—弗兰克华尔街金融改革与消费者保护法》第1502 （简称“多德—弗兰克”）                                  (http://www.sec.gov/about/laws/wallstreetreform-cpa.pdf)</t>
    <phoneticPr fontId="5" type="noConversion"/>
  </si>
  <si>
    <t>产品不含能直接或间直资助和受益于刚果民主共和国或毗邻国家内武装组织的物质成分。       资料来源：2010年美国通过立法《多德—弗兰克华尔街金融改革与消费者保护法》第1502 (http://www.sec.gov/about/laws/wallstreetreform-cpa.pdf)</t>
    <phoneticPr fontId="5" type="noConversion"/>
  </si>
  <si>
    <t>金精炼是指一种从黄金和含金量低的物料中提炼出纯度达99.5%或更高的黄金的冶金操作。    请参考不使用冲突矿产冶炼厂计划中的审核标准了解对这类型金属-金的完整描述。 http://www.conflictfreesourcing.org/audit-protocols-procedures/.</t>
  </si>
  <si>
    <t>冶炼厂审核中提到的“独立的私营审核机构”或称“独立的第三方审核机构”是指组织评估冶炼厂或精炼厂对物料的可追朔性是否达到不使用冲突矿产冶炼厂计划（CFSP)中的标准或相关审核标准。 为确保中立及公正，这类机构及其审核团队必须与被审核方无利益交往。</t>
  </si>
  <si>
    <t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t>
  </si>
  <si>
    <t>Necessary for the Production of a Product</t>
  </si>
  <si>
    <t>Organisation for Economic Co-operation and Development</t>
  </si>
  <si>
    <t>C24</t>
  </si>
  <si>
    <t>C25</t>
  </si>
  <si>
    <t>Recycled or Scrap Sources</t>
  </si>
  <si>
    <t>B26</t>
  </si>
  <si>
    <t>C26</t>
  </si>
  <si>
    <t>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t>
  </si>
  <si>
    <t>B27</t>
  </si>
  <si>
    <t>C27</t>
  </si>
  <si>
    <t>U.S. Securities and Exchange Commission (www.sec.gov)</t>
  </si>
  <si>
    <t>B28</t>
  </si>
  <si>
    <t>C28</t>
  </si>
  <si>
    <t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t>
  </si>
  <si>
    <t>B29</t>
  </si>
  <si>
    <t>C29</t>
  </si>
  <si>
    <t>Smelter Identification Number</t>
  </si>
  <si>
    <t>A unique identification number the CFSI assigns to companies that have been reported by members of the supply chain as smelters or refiners, whether or not they have been verified to meet the characteristics of smelters or refiners as defined in the CFSP audit protocols.</t>
  </si>
  <si>
    <t>Tantalum (Ta) smelter</t>
  </si>
  <si>
    <t>B30</t>
  </si>
  <si>
    <t>C30</t>
  </si>
  <si>
    <t>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t>
  </si>
  <si>
    <t>Tin (Sn) smelter</t>
  </si>
  <si>
    <t>C31</t>
  </si>
  <si>
    <t>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t>
  </si>
  <si>
    <t>C32</t>
  </si>
  <si>
    <t>B32</t>
  </si>
  <si>
    <t>Tungsten (W) smelter</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</si>
  <si>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</si>
  <si>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</si>
  <si>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</si>
  <si>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</si>
  <si>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</si>
  <si>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</si>
  <si>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</si>
  <si>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</si>
  <si>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</si>
  <si>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</si>
  <si>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</si>
  <si>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</si>
  <si>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</si>
  <si>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Articolo</t>
  </si>
  <si>
    <t>Lista delle fonderie conformi al programma CFS</t>
  </si>
  <si>
    <t>Programma CFS</t>
  </si>
  <si>
    <t>Minerali di conflitto (conflict minerals)</t>
  </si>
  <si>
    <t>Perimetro della dichiarazione</t>
  </si>
  <si>
    <t>DRC senza conflitti</t>
  </si>
  <si>
    <t>Fonderie/raffinerie d'oro</t>
  </si>
  <si>
    <t>Prodotto</t>
  </si>
  <si>
    <t>Materiale riciclato e scorie</t>
  </si>
  <si>
    <t>Fonderia</t>
  </si>
  <si>
    <t>Fonderia di tantalio</t>
  </si>
  <si>
    <t>Fonderia di stagno</t>
  </si>
  <si>
    <t>Fonderia di tungsteno</t>
  </si>
  <si>
    <t>DEFINIZIONE</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</si>
  <si>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</si>
  <si>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</si>
  <si>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</si>
  <si>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</si>
  <si>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</si>
  <si>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Organizzazione per la Cooperazione e lo Sviluppo Economico</t>
  </si>
  <si>
    <t>La produzione dell'azienda o il prodotto finito è un materiale o un oggetto che ha completato lo stadio finale della produzione ed è pronto per la distribuzione o la vendita ai clienti</t>
  </si>
  <si>
    <t>2BRA054</t>
  </si>
  <si>
    <t>Torecom</t>
  </si>
  <si>
    <t>1KOR081</t>
  </si>
  <si>
    <t>The Refinery of Shandong Gold Mining Co. Ltd</t>
  </si>
  <si>
    <t>Shandong Zhaojin Gold &amp; Silver Refinery Co. Ltd</t>
  </si>
  <si>
    <t>Jiangxi Tungsten Co Ltd</t>
  </si>
  <si>
    <t>Linwu Xianggui Smelter Co</t>
  </si>
  <si>
    <t>2CHN055</t>
  </si>
  <si>
    <t>Indra Eramulti Logam</t>
  </si>
  <si>
    <t>2IDN058</t>
  </si>
  <si>
    <t>2IDN059</t>
  </si>
  <si>
    <t>2IDN062</t>
  </si>
  <si>
    <t>PT Bangka Tin Industry</t>
  </si>
  <si>
    <t>PT DS Jaya Abadi</t>
  </si>
  <si>
    <t>PT Karimun Mining</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</si>
  <si>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</si>
  <si>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</si>
  <si>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</si>
  <si>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</si>
  <si>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</si>
  <si>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</si>
  <si>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</si>
  <si>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</si>
  <si>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</si>
  <si>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</si>
  <si>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</si>
  <si>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</si>
  <si>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</si>
  <si>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</si>
  <si>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</si>
  <si>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</si>
  <si>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</si>
  <si>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</si>
  <si>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</si>
  <si>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</si>
  <si>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</si>
  <si>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</si>
  <si>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</si>
  <si>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Rispondere alle seguenti domande a livello aziendale</t>
  </si>
  <si>
    <t>Localizzazione della Fonderia: Stato / Provincia</t>
  </si>
  <si>
    <t>Localizzazione della Fonderia: Paese</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</si>
  <si>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</si>
  <si>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</si>
  <si>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</si>
  <si>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</si>
  <si>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</si>
  <si>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</si>
  <si>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</si>
  <si>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Putra Karya</t>
  </si>
  <si>
    <t>PT Belitung Industri Sejahtera</t>
  </si>
  <si>
    <t>PT Bukit Timah</t>
  </si>
  <si>
    <t>PT Eunindo Usaha Mandiri</t>
  </si>
  <si>
    <t>PT Mitra Stania Prima</t>
  </si>
  <si>
    <t>PT Sariwiguna Binasentosa</t>
  </si>
  <si>
    <t>Titre du représentant légal:</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</si>
  <si>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</si>
  <si>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</si>
  <si>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분쟁으로부터 자유로운 준수 제련소 리스트 CFS Compliant Smelter List</t>
  </si>
  <si>
    <t>분쟁으로부터 자유로운 제련소 프로그램 CFS Program</t>
  </si>
  <si>
    <t>분쟁광물 Conflict Mineral</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</si>
  <si>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</si>
  <si>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</si>
  <si>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Cells</t>
    <phoneticPr fontId="31"/>
  </si>
  <si>
    <t>A1</t>
  </si>
  <si>
    <t>A2</t>
  </si>
  <si>
    <t>A3</t>
  </si>
  <si>
    <t>A4</t>
  </si>
  <si>
    <t>A6</t>
  </si>
  <si>
    <t>A7</t>
  </si>
  <si>
    <t>A8</t>
  </si>
  <si>
    <t xml:space="preserve">6. Source of Smelter Identification Number - This is the source of the Smelter Identification Number entered in Column F.  If a smelter name was selected in Column C using the dropdown box, this field will auto-populate. </t>
  </si>
  <si>
    <t xml:space="preserve">7. Smelter Street  – Fill in the street address of the smelter that processes the minerals that enter your supply chain. </t>
  </si>
  <si>
    <t>8. Smelter City – Fill in the city location of the smelter that processes the minerals that enter your supply chain.</t>
  </si>
  <si>
    <t>9. Smelter Location: State/Province, if applicable – Fill in the state or province location of the smelter that processes the minerals that enter your supply chain.</t>
  </si>
  <si>
    <t>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t>
  </si>
  <si>
    <t>11. Smelter Contact Email – Fill in the email address of the Smelter Facility contact person who was identified as the Smelter Contact Name.  Example: John.Smith@SmelterXXX.com.  Please review the instructions for Smelter Contact Name before completing this field.</t>
  </si>
  <si>
    <t>A65</t>
  </si>
  <si>
    <t>A66</t>
  </si>
  <si>
    <t xml:space="preserve">15. Does 100% of the smelter’s feedstock originate from recycled or scrap sources?  - Please answer "Yes" if the smelter solely obtains inputs for its smelting process(es) from recycled or scrap sources. Answer "No" otherwise. </t>
  </si>
  <si>
    <t>16. Comments – free form text field to enter any comments concerning the smelter.  Example: smelter is being acquired by Company YYY</t>
  </si>
  <si>
    <t>A67</t>
  </si>
  <si>
    <t xml:space="preserve">16. 추가 내용 - 제련소에 대한 추가 정보를 기입하시오. (예:  제련소는 YYY 회사가 구입중 )  </t>
  </si>
  <si>
    <t xml:space="preserve">16. Anmerkungen - geben Sie Ihre Anmerkungen zu den Schmelzhütten in das Textfeld ein. Beispiel: Smelter is being acquired by Company YYY </t>
  </si>
  <si>
    <t>16. Commenti – campo testo libero per inserire commenti relative alle fonderie.  Esempio: la fonderia è stata acquisita dalla Società YYY</t>
  </si>
  <si>
    <t>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t>
  </si>
  <si>
    <t>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t>
  </si>
  <si>
    <t>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t>
  </si>
  <si>
    <t>A69</t>
  </si>
  <si>
    <t>A71</t>
  </si>
  <si>
    <t>A72</t>
  </si>
  <si>
    <t>A73</t>
  </si>
  <si>
    <t>A74</t>
  </si>
  <si>
    <t>A75</t>
  </si>
  <si>
    <t>A76</t>
  </si>
  <si>
    <t>A77</t>
  </si>
  <si>
    <t>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t>
  </si>
  <si>
    <t>Completion required only if reporting level "Product (or List of Products)" selected on the 'Declaration' worksheet.</t>
  </si>
  <si>
    <t>Old Smelter ID</t>
  </si>
  <si>
    <t>New Smelter ID</t>
  </si>
  <si>
    <t>CID000019</t>
  </si>
  <si>
    <t>CID000035</t>
  </si>
  <si>
    <t>CID000041</t>
  </si>
  <si>
    <t>CID000058</t>
  </si>
  <si>
    <t>CID000077</t>
  </si>
  <si>
    <t>CID000082</t>
  </si>
  <si>
    <t>CID000090</t>
  </si>
  <si>
    <t>CID000103</t>
  </si>
  <si>
    <t>CID000113</t>
  </si>
  <si>
    <t>CID000128</t>
  </si>
  <si>
    <t>Bauer Walser AG</t>
  </si>
  <si>
    <t>CID000141</t>
  </si>
  <si>
    <t>CID000157</t>
  </si>
  <si>
    <t>C. Hafner GmbH + Co. KG</t>
  </si>
  <si>
    <t>CID000176</t>
  </si>
  <si>
    <t>CID000180</t>
  </si>
  <si>
    <t>CCR Refinery – Glencore Canada Corporation</t>
  </si>
  <si>
    <t>CID000185</t>
  </si>
  <si>
    <t>CID000189</t>
  </si>
  <si>
    <t>CID000233</t>
  </si>
  <si>
    <t>China National Gold Group Corporation</t>
  </si>
  <si>
    <t>CID000242</t>
  </si>
  <si>
    <t>CID000264</t>
  </si>
  <si>
    <t>Colt Refining</t>
  </si>
  <si>
    <t>CID000288</t>
  </si>
  <si>
    <t>CID000328</t>
  </si>
  <si>
    <t>CID000333</t>
  </si>
  <si>
    <t>Daye Non-Ferrous Metals Mining Ltd.</t>
  </si>
  <si>
    <t>CID000343</t>
  </si>
  <si>
    <t>CID000359</t>
  </si>
  <si>
    <t>Doduco</t>
  </si>
  <si>
    <t>CID000362</t>
  </si>
  <si>
    <t>CID000401</t>
  </si>
  <si>
    <t>CID000493</t>
  </si>
  <si>
    <t>Gansu Seemine Material Hi-Tech Co Ltd</t>
  </si>
  <si>
    <t>Added post old ID process</t>
  </si>
  <si>
    <t>CID000522</t>
  </si>
  <si>
    <t>Guangdong Jinding Gold Limited</t>
  </si>
  <si>
    <t>CID002312</t>
  </si>
  <si>
    <t>CID000694</t>
  </si>
  <si>
    <t>CID000707</t>
  </si>
  <si>
    <t>CID000711</t>
  </si>
  <si>
    <t>Hunan Chenzhou Mining Industry Group</t>
  </si>
  <si>
    <t>CID000767</t>
  </si>
  <si>
    <t>CID000778</t>
  </si>
  <si>
    <t>CID000801</t>
  </si>
  <si>
    <t>CID000807</t>
  </si>
  <si>
    <t>CID000814</t>
  </si>
  <si>
    <t>CID000823</t>
  </si>
  <si>
    <t>CID000855</t>
  </si>
  <si>
    <t>CID000920</t>
  </si>
  <si>
    <t>CID000924</t>
  </si>
  <si>
    <t>CID000927</t>
  </si>
  <si>
    <t>CID000929</t>
  </si>
  <si>
    <t>CID000937</t>
  </si>
  <si>
    <t>CID000957</t>
  </si>
  <si>
    <t>Kennecott Utah Copper LLC</t>
  </si>
  <si>
    <t>1USA088</t>
  </si>
  <si>
    <t>CID000969</t>
  </si>
  <si>
    <t>CID000981</t>
  </si>
  <si>
    <t>CID000988</t>
  </si>
  <si>
    <t>CID001029</t>
  </si>
  <si>
    <t>CID001032</t>
  </si>
  <si>
    <t>Lingbao Jinyuan Tonghui Refinery Co. Ltd.</t>
  </si>
  <si>
    <t>CID001058</t>
  </si>
  <si>
    <t>CID001078</t>
  </si>
  <si>
    <t>Luoyang Zijin Yinhui Metal Smelt Co Ltd</t>
  </si>
  <si>
    <t>CID001093</t>
  </si>
  <si>
    <t>CID001113</t>
  </si>
  <si>
    <t>CID001119</t>
  </si>
  <si>
    <t>CID001149</t>
  </si>
  <si>
    <t>CID001152</t>
  </si>
  <si>
    <t>CID001153</t>
  </si>
  <si>
    <t>CID001157</t>
  </si>
  <si>
    <t>CID001161</t>
  </si>
  <si>
    <t>CID001188</t>
  </si>
  <si>
    <t>CID001193</t>
  </si>
  <si>
    <t>CID001204</t>
  </si>
  <si>
    <t>CID001220</t>
  </si>
  <si>
    <t>CID001236</t>
  </si>
  <si>
    <t>CID001259</t>
  </si>
  <si>
    <t>CID001322</t>
  </si>
  <si>
    <t>Ohura Precious Metal Industry Co., Ltd</t>
  </si>
  <si>
    <t>CID001325</t>
  </si>
  <si>
    <t>CID001326</t>
  </si>
  <si>
    <t>CID001328</t>
  </si>
  <si>
    <t>CID001352</t>
  </si>
  <si>
    <t>Penglai Penggang Gold Industry Co Ltd</t>
  </si>
  <si>
    <t>CID001362</t>
  </si>
  <si>
    <t>CID001386</t>
  </si>
  <si>
    <t>CID001397</t>
  </si>
  <si>
    <t>CID001498</t>
  </si>
  <si>
    <t>CID001512</t>
  </si>
  <si>
    <t>CID001534</t>
  </si>
  <si>
    <t>CID001546</t>
  </si>
  <si>
    <t>CID001562</t>
  </si>
  <si>
    <t>CID001573</t>
  </si>
  <si>
    <t>CID001585</t>
  </si>
  <si>
    <t>CID001622</t>
  </si>
  <si>
    <t>So Accurate Group, Inc.</t>
  </si>
  <si>
    <t>1USA089</t>
  </si>
  <si>
    <t>CID001754</t>
  </si>
  <si>
    <t>CID001756</t>
  </si>
  <si>
    <t>CID001761</t>
  </si>
  <si>
    <t>CID001798</t>
  </si>
  <si>
    <t>CID001875</t>
  </si>
  <si>
    <t>CID001909</t>
  </si>
  <si>
    <t>CID001916</t>
  </si>
  <si>
    <t>CID001938</t>
  </si>
  <si>
    <t xml:space="preserve">Tongling nonferrous Metals Group Co.,Ltd </t>
  </si>
  <si>
    <t>CID001947</t>
  </si>
  <si>
    <t>CID001955</t>
  </si>
  <si>
    <t>CID001977</t>
  </si>
  <si>
    <t>CID001980</t>
  </si>
  <si>
    <t>CID001993</t>
  </si>
  <si>
    <t>CID002003</t>
  </si>
  <si>
    <t>CID002030</t>
  </si>
  <si>
    <t>YAMAMOTO PRECIOUS METAL CO., LTD.</t>
  </si>
  <si>
    <t>CID002100</t>
  </si>
  <si>
    <t>CID002129</t>
  </si>
  <si>
    <t>Yunnan Copper Industry Co Ltd</t>
  </si>
  <si>
    <t>CID000197</t>
  </si>
  <si>
    <t>CID002224</t>
  </si>
  <si>
    <t>CID002243</t>
  </si>
  <si>
    <t>CID000211</t>
  </si>
  <si>
    <t>CID000291</t>
  </si>
  <si>
    <t>CID000410</t>
  </si>
  <si>
    <t>CID000456</t>
  </si>
  <si>
    <t>CID000460</t>
  </si>
  <si>
    <t>CID000564</t>
  </si>
  <si>
    <t>Guangdong Zhiyuan New Material Co., Ltd.</t>
  </si>
  <si>
    <t>3CHN028</t>
  </si>
  <si>
    <t>CID000616</t>
  </si>
  <si>
    <t>CID000654</t>
  </si>
  <si>
    <t>CID000731</t>
  </si>
  <si>
    <t>CID000914</t>
  </si>
  <si>
    <t>CID000917</t>
  </si>
  <si>
    <t>CID000963</t>
  </si>
  <si>
    <t>CID000973</t>
  </si>
  <si>
    <t>CID001076</t>
  </si>
  <si>
    <t>3IND027</t>
  </si>
  <si>
    <t>CID001163</t>
  </si>
  <si>
    <t>CID001175</t>
  </si>
  <si>
    <t>CID001192</t>
  </si>
  <si>
    <t>CID001200</t>
  </si>
  <si>
    <t>CID001277</t>
  </si>
  <si>
    <t>CID001368</t>
  </si>
  <si>
    <t>CID001508</t>
  </si>
  <si>
    <t>CID001522</t>
  </si>
  <si>
    <t>CID001769</t>
  </si>
  <si>
    <t>CID001869</t>
  </si>
  <si>
    <t>CID001879</t>
  </si>
  <si>
    <t>CID001891</t>
  </si>
  <si>
    <t>CID001969</t>
  </si>
  <si>
    <t>CID002232</t>
  </si>
  <si>
    <t>China Rare Metal Materials Company</t>
  </si>
  <si>
    <t>CID000244</t>
  </si>
  <si>
    <t>CID000278</t>
  </si>
  <si>
    <t>CID000292</t>
  </si>
  <si>
    <t>CID000295</t>
  </si>
  <si>
    <t>CID000313</t>
  </si>
  <si>
    <t>CID000315</t>
  </si>
  <si>
    <t>CID000438</t>
  </si>
  <si>
    <t>Estanho de Rondônia S.A.</t>
  </si>
  <si>
    <t>2BRA067</t>
  </si>
  <si>
    <t>CID000448</t>
  </si>
  <si>
    <t>CID000468</t>
  </si>
  <si>
    <t>CID000538</t>
  </si>
  <si>
    <t>CID000555</t>
  </si>
  <si>
    <t>CID000760</t>
  </si>
  <si>
    <t>CID000864</t>
  </si>
  <si>
    <t>CID000942</t>
  </si>
  <si>
    <t>CID001063</t>
  </si>
  <si>
    <t>CID001070</t>
  </si>
  <si>
    <t>CID001105</t>
  </si>
  <si>
    <t>CID001143</t>
  </si>
  <si>
    <t>CID001173</t>
  </si>
  <si>
    <t>CID001179</t>
  </si>
  <si>
    <t>CID001182</t>
  </si>
  <si>
    <t>CID001191</t>
  </si>
  <si>
    <t>CID001305</t>
  </si>
  <si>
    <t>O.M. Manufacturing (Thailand) Co., Ltd.</t>
  </si>
  <si>
    <t>CID001314</t>
  </si>
  <si>
    <t>CID001337</t>
  </si>
  <si>
    <t>CID001399</t>
  </si>
  <si>
    <t>CID001402</t>
  </si>
  <si>
    <t>CID001412</t>
  </si>
  <si>
    <t>CID001419</t>
  </si>
  <si>
    <t>CID001421</t>
  </si>
  <si>
    <t>CID001428</t>
  </si>
  <si>
    <t>CID001434</t>
  </si>
  <si>
    <t>CID001438</t>
  </si>
  <si>
    <t>CID001448</t>
  </si>
  <si>
    <t>CID001453</t>
  </si>
  <si>
    <t>PT Prima Timah Utama</t>
  </si>
  <si>
    <t>CID001458</t>
  </si>
  <si>
    <t>PT REFINED BANGKA TIN</t>
  </si>
  <si>
    <t>CID001460</t>
  </si>
  <si>
    <t>CID001463</t>
  </si>
  <si>
    <t>CID001468</t>
  </si>
  <si>
    <t>CID001482</t>
  </si>
  <si>
    <t>CID001490</t>
  </si>
  <si>
    <t>Rui Da Hung</t>
  </si>
  <si>
    <t>CID001539</t>
  </si>
  <si>
    <t>2BRA066</t>
  </si>
  <si>
    <t>CID001758</t>
  </si>
  <si>
    <t>CID001898</t>
  </si>
  <si>
    <t>CID002036</t>
  </si>
  <si>
    <t>CID002158</t>
  </si>
  <si>
    <t>CID002180</t>
  </si>
  <si>
    <t>CID000004</t>
  </si>
  <si>
    <t>CID000105</t>
  </si>
  <si>
    <t>CID000218</t>
  </si>
  <si>
    <t>CID000258</t>
  </si>
  <si>
    <t>CID000345</t>
  </si>
  <si>
    <t>CID000499</t>
  </si>
  <si>
    <t>CID000568</t>
  </si>
  <si>
    <t>CID000683</t>
  </si>
  <si>
    <t>CID000766</t>
  </si>
  <si>
    <t>CID000769</t>
  </si>
  <si>
    <t>CID000825</t>
  </si>
  <si>
    <t>CID000868</t>
  </si>
  <si>
    <t>CID000875</t>
  </si>
  <si>
    <t>CID000966</t>
  </si>
  <si>
    <t>CID001889</t>
  </si>
  <si>
    <t>CID002044</t>
  </si>
  <si>
    <t>CID002047</t>
  </si>
  <si>
    <t>CID002082</t>
  </si>
  <si>
    <t>CID002236</t>
  </si>
  <si>
    <t>CID001477</t>
  </si>
  <si>
    <t>CID002095</t>
  </si>
  <si>
    <t>CID002313</t>
  </si>
  <si>
    <t xml:space="preserve">F. Do you collect conflict minerals due diligence information from your suppliers which is in conformance with the IPC-1755 Conflict Minerals Data Exchange standard [e.g., the CFSI Conflict Minerals Reporting Template]? </t>
  </si>
  <si>
    <t>*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t>
  </si>
  <si>
    <t>CFSIウェブサイト：(www.conflictfreesourcing.org)
トレーニング、ガイダンス、報告テンプレート、コンフリクトフリー製錬業者(CFS)プログラム適合製錬業者リスト</t>
  </si>
  <si>
    <t>この紛争鉱物報告テンプレートは、Electronic Industry Citizenship Coalition®(EICC®)及び Global e-Sustainability Initiative(GeSI)が作成した、無料の共通報告ツールです。このテンプレートは鉱物の 原産国と、使用される製錬・精製業者に関しサプライチェーンを通して情報を収集することを円滑にし、法律*のコンプライアンスを援助します。このテンプレートは、コンフリクトフリー製錬業者(CFS)プログラム**の監査を受けることにつながる可能性のある、新たな製錬・精製業者の特定もサポートします。</t>
  </si>
  <si>
    <t>*2010年に、コンゴ民主共和国(DRC)又は隣接国原産の「紛争鉱物」に関する条項が含まれる、ドッド・フランクウォール街改革及び消費者保護に関する法が可決されました。これを受けて、米国証券取引委員会(SEC)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の構築に関して指導する「OECD紛争地域及び高リスク地域からの鉱物の責任あるサプライチェーンのためのデューデリジェンス・ガイダンス(OECD Due Diligence Guidance for Responsible Supply Chains of Minerals from Conflict-Affected and High-Risk Areas)」（http://www.oecd.org/dataoecd/62/30/46740847.pdf）を参照しています。
**　CFSI（www.conflictfreesmelter.org/）の情報を参照してください。</t>
  </si>
  <si>
    <t>会社情報の記入（8～22行）に関する解説。回答は英語(半角)で入力してください。</t>
  </si>
  <si>
    <t xml:space="preserve">    注：(*)のある欄は回答必須項目です。</t>
  </si>
  <si>
    <t>1. 御社の正式名称を記入してください。省略形は使わないでください。</t>
  </si>
  <si>
    <t xml:space="preserve">2. 御社の申告範囲を選択してください。範囲の選択肢は以下のとおりです。
A. Company-wide: 全社
B. Product (or List of Products): 製品（または製品リスト）
C. User Defined (ユーザー定義)
「全社」の場合、申告には親会社が製造する製品または製品素材全体が含まれます。
申告範囲に「製品（または製品リスト）」を選択すると、製品リストのワークシートへのリンクが表示されます。この範囲を選択した場合、本申告範囲に当てはまる製品の品目番号を製品リストシートB列に記入してください。製品リストシートC列への品目説明の記入は任意です。
申告範囲に「ユーザー定義」を選択した場合、ユーザーは紛争金属の開示が適用される範囲を記入する必要があります。この範囲はサプライヤがテキストフィールドに定義するため、企業が説明へのリンクを提供するなどして、顧客または文書の受領者が容易に理解できるようにしなければなりません。
この欄は必須です。
</t>
  </si>
  <si>
    <t>4. 固有の識別番号又はコードの発行元を記入してください（「DUNS」「VAT」「顧客」等）。</t>
  </si>
  <si>
    <t>5. 御社の住所を省略せずに記入してください（番地、市、州/都道府県、国、郵便番号） 。この欄は任意です。</t>
  </si>
  <si>
    <t>6. このテンプレートの回答データの内容に関して連絡先となる担当者の名前を記入してください。この欄は必須です。</t>
  </si>
  <si>
    <t>8. 連絡先電話番号を記入してください。この欄は必須です。</t>
  </si>
  <si>
    <t>10. 回答責任者の役職を記入してください。この欄は任意です。</t>
  </si>
  <si>
    <t>11. 回答責任者の電話番号を記入してください。この欄は必須です。</t>
  </si>
  <si>
    <t>13. このテンプレートの作成日をDD-MMM-YYYY（例: 01-JAN-2012）の形式で記入してください。この欄は必須です。</t>
  </si>
  <si>
    <t>14. 例えば、ファイル名を「会社名-日付.xls」として保存します（日付はYYYY-MM-DDで記述）。</t>
  </si>
  <si>
    <t>7つのデューデリジェンスに関する質問（24～65行）に対する解説。
回答は英語（半角）で入力してください。</t>
  </si>
  <si>
    <t xml:space="preserve"> これらの7つの質問は各金属に関する使用法、原産地、調達先を明確にするものです。これらの質問への回答は、会社情報に関するセクションで選択した「申告範囲」が対象となります。</t>
  </si>
  <si>
    <t>7つの各質問には、各金属それぞれについてドロップダウンメニューから回答を選択してください。</t>
  </si>
  <si>
    <t>「No（いいえ）」という回答に対して、コメント欄に具体的な内容の記入を要求する企業もあります。</t>
  </si>
  <si>
    <t>質問A～J（69～87行）の記入に関する解説。質問A～Jは、質問1又は2において、いずれかの金属で「Yes（はい）」の回答がある場合、必須となります。
回答は英語（半角）で入力してください。</t>
  </si>
  <si>
    <t>「OECD紛争地域及び高リスク地域からの鉱物の責任あるサプライチェーンのための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</si>
  <si>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A.   「Yes（はい）」又は「No（いいえ）」でお答えください。必要に応じてコメントを記入してください。</t>
  </si>
  <si>
    <t>F. 「Yes（はい）」又は「No（いいえ）」でお答えください。CFSI CMRTフォーム又はIPC-1755規格に準拠するその他のフォーマットを使用する場合、「Yes（はい）」と回答してください。IPC-1755規格に準拠していないフォーマットを使用する場合、「No（いいえ）」と回答し、コメント欄にサプライヤーに対し何を要求しているかを記入してください（例：準拠証明書、税関申告書等）。</t>
  </si>
  <si>
    <t>G. 「Yes（はい）」又は「No（いいえ）」でお答えください。必要に応じてコメントを記入してください。</t>
  </si>
  <si>
    <t>I.  「Yes（はい）」又は「No（いいえ）」でお答えください。「Yes（はい）」の場合、是正措置プロセスをどのように管理しているかを説明してください。</t>
  </si>
  <si>
    <t>J. 「Yes（はい）」又は「No（いいえ）」でお答えください。米国証券取引委員会の開示規定は、米国証券取引所法の対象となる米国で株式などの証券が取引される企業に適用されます。詳しい情報については、www.sec.gov.を参照してください。</t>
  </si>
  <si>
    <t>Smelter List（製錬業者リスト）シートの記入に関する解説
回答は英語（半角）で入力してください。</t>
  </si>
  <si>
    <t>注：(*)のある欄は必須項目です。</t>
  </si>
  <si>
    <t>このテンプレートは、製錬業者参照表を使用して製錬業者を識別できます。列B、C、DおよびEは、製錬業者参照表の機能を利用するために、左から右への順序で記入する必要があります。
金属/精錬所/国の組合せの何れかが異なる場合は、行を変えてそれぞれ個別に登録してください。</t>
  </si>
  <si>
    <t>1. 金属(*) － ドロップダウンメニューを使用して、製錬業者情報を入力する該当金属を選択してください。この欄は必須です。</t>
  </si>
  <si>
    <t>3. 製錬業者名(*)　－　C列で「Smelter Not Listed（製錬業者が表に含まれていない）」を選択した場合、製錬業者名を記入してください。C列で製錬業者名を選択した場合には、この欄は自動入力されます。この欄は必須です。</t>
  </si>
  <si>
    <t>4. 製錬業者所在地：国(*)　－　C列で製錬業者名を選択した場合には、この欄は自動入力されます。C列で「Smelter Not Listed（製錬業者が表に含まれていない）」を選択した場合、ドロップダウンメニューの中から、製錬業者の所在する国を選択してください。この欄は必須です。</t>
  </si>
  <si>
    <t>5. 製錬業者識別番号　－　 これは確立された製錬・精製業者の識別システムに従い、製錬・精製業者に割り当てられた固有の識別番号です。一つの精錬・精製業者を表記するために、複数の名前や別名が使用されることが予想されるため、複数の名前や別名を単一の「製錬業者識別番号」に結びつけることができます。</t>
  </si>
  <si>
    <t>8. 製錬業者所在地：市　－　御社のサプライチェーンに含まれる鉱物を加工している製錬所の所在する市を記入してください。</t>
  </si>
  <si>
    <t xml:space="preserve">10. 製錬業者連絡先担当者名　－　 紛争鉱物報告テンプレート(CMRT)は、OECD紛争地域および高リスク地域からの鉱物のサプライチェーンに関するデューディリジェンスガイダンスおよび紛争鉱物に関する米証券取引員会の最終規則のコンプライアンスを目的に、調査企業のサプライチェーンを構成する企業の間を流通します。個人情報保護法のある国で使用される可能性がある場合は、関連法規に抵触する可能性がありますので「製錬業者連絡先担当者名」及び「製錬業者連絡先電子メール」の記載については、これらの情報を上記の企業間で共有することについて担当者の同意を得るなどの対応を行うことを推奨します。
この情報を共有する許可を得た場合、御社が連絡をとっている製錬業者担当者名を記入してください。
</t>
  </si>
  <si>
    <t>Must provide 1 or more Products or Item Numbers this declaration applies to.  From declaration tab select hyperlink in cellG16 to enter Product List tab</t>
  </si>
  <si>
    <t>Must provide list of smelters contributing material to supply chain on Smelter List tab</t>
  </si>
  <si>
    <t xml:space="preserve">
</t>
    <phoneticPr fontId="31"/>
  </si>
  <si>
    <t xml:space="preserve">
</t>
    <phoneticPr fontId="31"/>
  </si>
  <si>
    <t xml:space="preserve">
</t>
    <phoneticPr fontId="31"/>
  </si>
  <si>
    <t xml:space="preserve">
</t>
    <phoneticPr fontId="31"/>
  </si>
  <si>
    <t xml:space="preserve">
</t>
    <phoneticPr fontId="31"/>
  </si>
  <si>
    <t>METAL+Alias</t>
    <phoneticPr fontId="31"/>
  </si>
  <si>
    <t>Smelter Not Listed</t>
    <phoneticPr fontId="31"/>
  </si>
  <si>
    <t>該当箇所へのリンク</t>
  </si>
  <si>
    <t xml:space="preserve">소스자료와 연결 </t>
  </si>
  <si>
    <t>Lien au document d'origine</t>
  </si>
  <si>
    <t>Origen de Hipervínculo</t>
  </si>
  <si>
    <t xml:space="preserve">Collegamento ipertestuale alla fonte </t>
  </si>
  <si>
    <t>Korea Metal Co. Ltd</t>
  </si>
  <si>
    <t>Fenix Metals</t>
  </si>
  <si>
    <t>2POL064</t>
  </si>
  <si>
    <t>4CHN021</t>
  </si>
  <si>
    <t>4CHN022</t>
  </si>
  <si>
    <t>4CHN023</t>
  </si>
  <si>
    <t>4CHN024</t>
  </si>
  <si>
    <t>Dayu Weiliang Tungsten Co., Ltd.</t>
  </si>
  <si>
    <t>Fujian Jinxin Tungsten Co., Ltd.</t>
  </si>
  <si>
    <t>Jiangxi Minmetals Gao'an Non-ferrous Metals Co., Ltd.</t>
  </si>
  <si>
    <t>Hunan Chun-Chang Nonferrous Smelting &amp; Concentrating Co., Ltd.</t>
  </si>
  <si>
    <t>Xinhai Rendan Shaoguan Tungsten Co., Ltd.</t>
  </si>
  <si>
    <t>3BRA021</t>
  </si>
  <si>
    <t>QuantumClean</t>
  </si>
  <si>
    <t>3USA022</t>
  </si>
  <si>
    <t>Taki Chemicals</t>
  </si>
  <si>
    <t>3JPN023</t>
  </si>
  <si>
    <t>Tantalite Resources</t>
  </si>
  <si>
    <t>3ZAF024</t>
  </si>
  <si>
    <t>3EST025</t>
  </si>
  <si>
    <t>King-Tan Tantalum Industry Ltd</t>
  </si>
  <si>
    <t>3CHN026</t>
  </si>
  <si>
    <t>Hyperlink zum Ursprung</t>
  </si>
  <si>
    <t>Asahi Pretec Corporation</t>
  </si>
  <si>
    <t>United Precious Metal Refining, Inc.</t>
  </si>
  <si>
    <t>Malaysia Smelting Corporation (MSC)</t>
  </si>
  <si>
    <t>Ketapang</t>
  </si>
  <si>
    <t>2BRA063</t>
  </si>
  <si>
    <t>Akimasa Yamakawa, JEITA / John Plyler, BlackBerry</t>
  </si>
  <si>
    <t>July 12th
2013</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</si>
  <si>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</si>
  <si>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3.  귀사의 고유한 번호나 코드를 기입하십시오. (DUNS #, VAT # 등)</t>
  </si>
  <si>
    <t>B. Merci de répondre par "Oui" ou par "Non". Fournir le lien vers le site Internet dans la section Commentaires</t>
  </si>
  <si>
    <t xml:space="preserve">G.  "Yes=예" 또는 "No=아니오"로 답하시오. 추가 답변이 필요할 경우 작성하시오. </t>
  </si>
  <si>
    <t>G. Merci de répondre par "Oui" ou par "Non". Commenter si nécessaire</t>
  </si>
  <si>
    <t>I.   "Yes=예" 또는 "No=아니오"로 답하시오. "Yes=예"라고 답한 경우, 개선 조치 프로세스를 어떻게 관리하고 있는지 작성하시오.</t>
  </si>
  <si>
    <t>J2</t>
    <phoneticPr fontId="31"/>
  </si>
  <si>
    <t>Smelter ID</t>
    <phoneticPr fontId="31"/>
  </si>
  <si>
    <t>CFSI</t>
    <phoneticPr fontId="31"/>
  </si>
  <si>
    <t>A2</t>
    <phoneticPr fontId="31"/>
  </si>
  <si>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</si>
  <si>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</si>
  <si>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</si>
  <si>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</si>
  <si>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</si>
  <si>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</si>
  <si>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</si>
  <si>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</si>
  <si>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</si>
  <si>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</si>
  <si>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</si>
  <si>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</si>
  <si>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Must provide Contact name in Declaration tab cell D15</t>
    <phoneticPr fontId="31"/>
  </si>
  <si>
    <t>Must provide an email for Contact in Declaration tab cell D16</t>
    <phoneticPr fontId="31"/>
  </si>
  <si>
    <t>경제협력개발기구</t>
  </si>
  <si>
    <t>Organisation pour la Coopération et le Développement Economique</t>
  </si>
  <si>
    <t>Organisation für wirtschaftliche Zusammenarbeit und Entwicklung</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</si>
  <si>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</si>
  <si>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</si>
  <si>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Das Produkt einer Firma oder die Fertigware ist ein Material oder ein Element, das die letzte Stufe der Herstellung und / oder Verarbeitung abgeschlossen hat und für den Vertrieb oder den Verkauf an den Kunden bestimmt ist.</t>
  </si>
  <si>
    <t>Comments and Attachments</t>
  </si>
  <si>
    <t>Address:</t>
  </si>
  <si>
    <t>Comments</t>
  </si>
  <si>
    <t>Answer</t>
  </si>
  <si>
    <t>Company Name (*):</t>
  </si>
  <si>
    <t>Metal (*)</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</si>
  <si>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</si>
  <si>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</si>
  <si>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</si>
  <si>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</si>
  <si>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</si>
  <si>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Prima Timah Utama</t>
  </si>
  <si>
    <t>CV Serumpun Sebalai</t>
  </si>
  <si>
    <t>CV United Smelting</t>
  </si>
  <si>
    <t>EM Vinto</t>
  </si>
  <si>
    <t>Gejiu Zi-Li</t>
  </si>
  <si>
    <t>Liuzhou China Tin</t>
  </si>
  <si>
    <t>Metallo Chimique</t>
  </si>
  <si>
    <t>OMSA</t>
  </si>
  <si>
    <t>PT Artha Cipta Langgeng</t>
  </si>
  <si>
    <t>PT Babel Inti Perkasa</t>
  </si>
  <si>
    <t>Yunnan Chengfeng</t>
  </si>
  <si>
    <t>Metal</t>
  </si>
  <si>
    <t>Kyrgyzaltyn JSC</t>
  </si>
  <si>
    <t>Zijin Mining Group Co. Ltd</t>
  </si>
  <si>
    <t>Niotan</t>
  </si>
  <si>
    <t>Plansee</t>
  </si>
  <si>
    <t>ATI Metalworking Products</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</si>
  <si>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</si>
  <si>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</si>
  <si>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</si>
  <si>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</si>
  <si>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</si>
  <si>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</si>
  <si>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</si>
  <si>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</si>
  <si>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</si>
  <si>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</si>
  <si>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</si>
  <si>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</si>
  <si>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</si>
  <si>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</si>
  <si>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</si>
  <si>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DRC Conflict-Free</t>
  </si>
  <si>
    <t>Global e-Sustainability Initiative (www.gesi.org)</t>
  </si>
  <si>
    <t>English</t>
  </si>
  <si>
    <t>回答</t>
  </si>
  <si>
    <t>注释</t>
  </si>
  <si>
    <t>金属 (*)</t>
  </si>
  <si>
    <t>项目</t>
  </si>
  <si>
    <t>刚果民主共和国</t>
  </si>
  <si>
    <t>经济合作与发展组织</t>
  </si>
  <si>
    <t>GeSI</t>
  </si>
  <si>
    <t>Dodd-Frank</t>
  </si>
  <si>
    <t>용어</t>
  </si>
  <si>
    <t>정의</t>
  </si>
  <si>
    <t>글로벌 전자 지속가능성 이니셔티브 (Global e-Sustainability Initiative) 
www.gesi.org</t>
  </si>
  <si>
    <t>이 문서는 제품에 사용되는 주석, 탄탈륨, 텅스텐, 금의 구매 정보를 수집하기 위해 제작되었습니다.</t>
  </si>
  <si>
    <t>Nom de l'entreprise (*):</t>
  </si>
  <si>
    <t>Firmenname (*):</t>
  </si>
  <si>
    <t>Périmètre de la déclaration (*):</t>
  </si>
  <si>
    <t>Adresse:</t>
  </si>
  <si>
    <t>담당자 (*):</t>
  </si>
  <si>
    <t>製錬業者
Smelter</t>
  </si>
  <si>
    <t>タンタル製錬業者
Tantalum Smelter</t>
  </si>
  <si>
    <t>錫製錬業者
Tin Smelter</t>
  </si>
  <si>
    <t>タングステン製錬業者
Tungsten Smelter</t>
  </si>
  <si>
    <t>July 19th, 2011</t>
  </si>
  <si>
    <t>Required Fields</t>
  </si>
  <si>
    <t>Answer provided</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</si>
  <si>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</si>
  <si>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</si>
  <si>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</si>
  <si>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</si>
  <si>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</si>
  <si>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</si>
  <si>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</si>
  <si>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</si>
  <si>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</si>
  <si>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</si>
  <si>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</si>
  <si>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</si>
  <si>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</si>
  <si>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</si>
  <si>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</si>
  <si>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</si>
  <si>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</si>
  <si>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</si>
  <si>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</si>
  <si>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</si>
  <si>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</si>
  <si>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</si>
  <si>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</si>
  <si>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</si>
  <si>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</si>
  <si>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</si>
  <si>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</si>
  <si>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</si>
  <si>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</si>
  <si>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</si>
  <si>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</si>
  <si>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</si>
  <si>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</si>
  <si>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</si>
  <si>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</si>
  <si>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</si>
  <si>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</si>
  <si>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</si>
  <si>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</si>
  <si>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</si>
  <si>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</si>
  <si>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</si>
  <si>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</si>
  <si>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</si>
  <si>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</si>
  <si>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</si>
  <si>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</si>
  <si>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</si>
  <si>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</si>
  <si>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</si>
  <si>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</si>
  <si>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</si>
  <si>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</si>
  <si>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</si>
  <si>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</si>
  <si>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</si>
  <si>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</si>
  <si>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</si>
  <si>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</si>
  <si>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</si>
  <si>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</si>
  <si>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</si>
  <si>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</si>
  <si>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</si>
  <si>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</si>
  <si>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</si>
  <si>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</si>
  <si>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</si>
  <si>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</si>
  <si>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</si>
  <si>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</si>
  <si>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</si>
  <si>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</si>
  <si>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</si>
  <si>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</si>
  <si>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</si>
  <si>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</si>
  <si>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</si>
  <si>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</si>
  <si>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</si>
  <si>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</si>
  <si>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</si>
  <si>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</si>
  <si>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</si>
  <si>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</si>
  <si>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</si>
  <si>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</si>
  <si>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</si>
  <si>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</si>
  <si>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</si>
  <si>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</si>
  <si>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</si>
  <si>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</si>
  <si>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</si>
  <si>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</si>
  <si>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</si>
  <si>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</si>
  <si>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</si>
  <si>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</si>
  <si>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</si>
  <si>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</si>
  <si>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</si>
  <si>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</si>
  <si>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</si>
  <si>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</si>
  <si>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</si>
  <si>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</si>
  <si>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</si>
  <si>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</si>
  <si>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</si>
  <si>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</si>
  <si>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</si>
  <si>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</si>
  <si>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</si>
  <si>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</si>
  <si>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</si>
  <si>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</si>
  <si>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</si>
  <si>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</si>
  <si>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</si>
  <si>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</si>
  <si>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</si>
  <si>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</si>
  <si>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</si>
  <si>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</si>
  <si>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</si>
  <si>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</si>
  <si>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</si>
  <si>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</si>
  <si>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</si>
  <si>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</si>
  <si>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</si>
  <si>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</si>
  <si>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</si>
  <si>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</si>
  <si>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</si>
  <si>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</si>
  <si>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</si>
  <si>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</si>
  <si>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</si>
  <si>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</si>
  <si>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</si>
  <si>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</si>
  <si>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</si>
  <si>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</si>
  <si>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</si>
  <si>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</si>
  <si>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</si>
  <si>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</si>
  <si>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</si>
  <si>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</si>
  <si>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</si>
  <si>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</si>
  <si>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</si>
  <si>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</si>
  <si>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</si>
  <si>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</si>
  <si>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</si>
  <si>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</si>
  <si>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</si>
  <si>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</si>
  <si>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</si>
  <si>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</si>
  <si>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</si>
  <si>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</si>
  <si>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</si>
  <si>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</si>
  <si>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</si>
  <si>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</si>
  <si>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</si>
  <si>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</si>
  <si>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</si>
  <si>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</si>
  <si>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</si>
  <si>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</si>
  <si>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</si>
  <si>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</si>
  <si>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</si>
  <si>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</si>
  <si>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</si>
  <si>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</si>
  <si>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</si>
  <si>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</si>
  <si>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</si>
  <si>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</si>
  <si>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</si>
  <si>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</si>
  <si>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</si>
  <si>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</si>
  <si>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</si>
  <si>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</si>
  <si>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</si>
  <si>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</si>
  <si>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</si>
  <si>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</si>
  <si>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</si>
  <si>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</si>
  <si>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</si>
  <si>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</si>
  <si>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</si>
  <si>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</si>
  <si>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</si>
  <si>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</si>
  <si>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</si>
  <si>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</si>
  <si>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</si>
  <si>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</si>
  <si>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</si>
  <si>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</si>
  <si>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</si>
  <si>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</si>
  <si>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</si>
  <si>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</si>
  <si>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</si>
  <si>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</si>
  <si>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</si>
  <si>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</si>
  <si>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</si>
  <si>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</si>
  <si>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</si>
  <si>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</si>
  <si>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</si>
  <si>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</si>
  <si>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</si>
  <si>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</si>
  <si>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</si>
  <si>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</si>
  <si>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</si>
  <si>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Smelter Facility Location: Country</t>
  </si>
  <si>
    <t>Standard Smelter Names</t>
  </si>
  <si>
    <t>Known alias</t>
  </si>
  <si>
    <t>Ulba</t>
  </si>
  <si>
    <t>HC Starck GmbH</t>
  </si>
  <si>
    <t>Wolfram Bergbau und Hütten AG</t>
  </si>
  <si>
    <t>Wolfram Company CJSC</t>
  </si>
  <si>
    <t>Chongyi Zhangyuan Tungsten Co Ltd</t>
  </si>
  <si>
    <t>Jiangxi Nanshan</t>
  </si>
  <si>
    <t>Bangko Sentral ng Pilipinas (Central Bank of the Philippines)</t>
  </si>
  <si>
    <t>Caridad</t>
  </si>
  <si>
    <t>Dowa</t>
  </si>
  <si>
    <t>FSE Novosibirsk Refinery</t>
  </si>
  <si>
    <t>Japan Mint</t>
  </si>
  <si>
    <t>JSC Ekaterinburg Non-Ferrous Metal Processing Plant</t>
  </si>
  <si>
    <t>JSC Uralectromed</t>
  </si>
  <si>
    <t>Kazzinc Ltd</t>
  </si>
  <si>
    <t>Materion</t>
  </si>
  <si>
    <t>Moscow Special Alloys Processing Plant</t>
  </si>
  <si>
    <t>PAMP SA</t>
  </si>
  <si>
    <t>Prioksky Plant of Non-Ferrous Metals</t>
  </si>
  <si>
    <t>Royal Canadian Mint</t>
  </si>
  <si>
    <t>Schone Edelmetaal</t>
  </si>
  <si>
    <t>SOE Shyolkovsky Factory of Secondary Precious Metals</t>
  </si>
  <si>
    <t>Solar Applied Materials Technology Corp.</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</si>
  <si>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</si>
  <si>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</si>
  <si>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公司信息</t>
  </si>
  <si>
    <t>会社情報</t>
  </si>
  <si>
    <t>기업 정보</t>
  </si>
  <si>
    <t>会社レベルで以下の質問にお答えください</t>
  </si>
  <si>
    <t>회사 차원에서 다음 질문들에 답하시오.</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</si>
  <si>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</si>
  <si>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</si>
  <si>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</si>
  <si>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</si>
  <si>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</si>
  <si>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</si>
  <si>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</si>
  <si>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</si>
  <si>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</si>
  <si>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</si>
  <si>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</si>
  <si>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</si>
  <si>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</si>
  <si>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</si>
  <si>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</si>
  <si>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</si>
  <si>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</si>
  <si>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</si>
  <si>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</si>
  <si>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</si>
  <si>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</si>
  <si>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</si>
  <si>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</si>
  <si>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Produkt- oder Artikelbeschreibung</t>
  </si>
  <si>
    <t>Metall</t>
  </si>
  <si>
    <t>製錬施設所在地：国</t>
  </si>
  <si>
    <t xml:space="preserve">제련소 위치: 국가 </t>
  </si>
  <si>
    <t>Smelter Not Listed</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</si>
  <si>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</si>
  <si>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</si>
  <si>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</si>
  <si>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</si>
  <si>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2010 United States legislation, Dodd-Frank Wall Street Reform and Consumer Protection Act, Section 1502 (“Dodd-Frank”) (http://www.sec.gov/about/laws/wallstreetreform-cpa.pdf)</t>
  </si>
  <si>
    <t>Product</t>
  </si>
  <si>
    <t>A company’s Product or Finished good is a material or item which has completed the final stage of manufacturing and/or processing and is available for distribution or sale to customers.</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</si>
  <si>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</si>
  <si>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</si>
  <si>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</si>
  <si>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</si>
  <si>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</si>
  <si>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</si>
  <si>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</si>
  <si>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</si>
  <si>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</si>
  <si>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</si>
  <si>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</si>
  <si>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</si>
  <si>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</si>
  <si>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</si>
  <si>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</si>
  <si>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</si>
  <si>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</si>
  <si>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</si>
  <si>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</si>
  <si>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</si>
  <si>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</si>
  <si>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</si>
  <si>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</si>
  <si>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</si>
  <si>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</si>
  <si>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</si>
  <si>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</si>
  <si>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</si>
  <si>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</si>
  <si>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</si>
  <si>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</si>
  <si>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</si>
  <si>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</si>
  <si>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</si>
  <si>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</si>
  <si>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</si>
  <si>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</si>
  <si>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</si>
  <si>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</si>
  <si>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</si>
  <si>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</si>
  <si>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</si>
  <si>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</si>
  <si>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</si>
  <si>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</si>
  <si>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</si>
  <si>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Location (Country) of Mine(s) or if recycled or scrap sourced, enter "recycled" or "scrap"</t>
    <phoneticPr fontId="31"/>
  </si>
  <si>
    <t>A28</t>
  </si>
  <si>
    <t>A41</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</si>
  <si>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</si>
  <si>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</si>
  <si>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</si>
  <si>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</si>
  <si>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</si>
  <si>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</si>
  <si>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</si>
  <si>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</si>
  <si>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</si>
  <si>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</si>
  <si>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 xml:space="preserve">A. 귀사는 분쟁기여광물 사용 금지를 위한 구매 관련 정책이 있습니까? </t>
  </si>
  <si>
    <t>B61</t>
  </si>
  <si>
    <t xml:space="preserve">C. Do you require your direct suppliers to be DRC conflict-free?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</si>
  <si>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</si>
  <si>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</si>
  <si>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</si>
  <si>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3TG</t>
  </si>
  <si>
    <t>Tantalum, tin, tungsten, gold</t>
  </si>
  <si>
    <t>Authorizer</t>
  </si>
  <si>
    <t xml:space="preserve">This field identifies the person responsible for the content of the declaration. The authorizer may be a different individual from the contact person. It is not correct to use the words ‘‘same’’ or similar identification to provide the name of the authorizer. </t>
  </si>
  <si>
    <t>CFSP Compliant Smelter List</t>
  </si>
  <si>
    <t>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t>
  </si>
  <si>
    <t>Conflict-Free Smelter Program (CFSP)</t>
  </si>
  <si>
    <t>The Conflict-Free Smelter Program (CFSP) is a program developed by the EICC and GeSI to enhance company capability to verify the responsible sourcing of metals. Further details of the CFSP can be found here: http://www.conflictfreesourcing.org/conflict-free-smelter-program/.</t>
  </si>
  <si>
    <t>Conflict-Free Sourcing Initiative</t>
  </si>
  <si>
    <t>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t>
  </si>
  <si>
    <t>Conflict Metal</t>
  </si>
  <si>
    <t>Conflict metals are the metals derived from conflict minerals.</t>
  </si>
  <si>
    <t>Covered Country(ies)</t>
  </si>
  <si>
    <t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t>
  </si>
  <si>
    <t>Declaration Scope or Class</t>
  </si>
  <si>
    <t>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t>
  </si>
  <si>
    <t>DRC conflict-free</t>
  </si>
  <si>
    <t>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</si>
  <si>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Electronic Industry Citizenship Coalition (www.eicc.info)</t>
  </si>
  <si>
    <t>전자산업 시민연대 (Electronic Industry Citizenship Coalition)
www.eicc.info</t>
  </si>
  <si>
    <t>電子業界CSRアライアンス（Electronic Industry Citizenship Coalition）（www.eicc.info）</t>
  </si>
  <si>
    <t>Iniciativa Global e-Sustainability (www.gesi.org)</t>
  </si>
  <si>
    <t>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t>
  </si>
  <si>
    <t>Gold (Au) refiner (smelter)</t>
  </si>
  <si>
    <t>Independent Private Sector Audit Firm</t>
  </si>
  <si>
    <t>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t>
  </si>
  <si>
    <t>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t>
  </si>
  <si>
    <t>Intentionally added</t>
  </si>
  <si>
    <t>IPC</t>
  </si>
  <si>
    <t>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t>
  </si>
  <si>
    <t>IPC-1755 Conflict Minerals Data Exchange Standard</t>
  </si>
  <si>
    <t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t>
  </si>
  <si>
    <t>Necessary for the Functionality of a Product</t>
  </si>
  <si>
    <t>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</si>
  <si>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</si>
  <si>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</si>
  <si>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Dowa Kogyo k.k</t>
  </si>
  <si>
    <t>Johnson Matthey Canada</t>
  </si>
  <si>
    <t>JM USA</t>
  </si>
  <si>
    <t>The Perth Mint</t>
  </si>
  <si>
    <t>Shandong Gold Mining (Laizhou)</t>
  </si>
  <si>
    <t>SMM</t>
  </si>
  <si>
    <t>Empressa Nacional de Fundiciones (ENAF)</t>
  </si>
  <si>
    <t>MSC</t>
  </si>
  <si>
    <t>Taboca</t>
  </si>
  <si>
    <t>Funsur</t>
  </si>
  <si>
    <t>Chengfeng Metals Co Pte Ltd</t>
  </si>
  <si>
    <t>YTCL</t>
  </si>
  <si>
    <t>Cabot Corporation</t>
  </si>
  <si>
    <t>GTP</t>
  </si>
  <si>
    <t>Aug 29th, 2012</t>
  </si>
  <si>
    <t>이용 약관</t>
  </si>
  <si>
    <t>Starck</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</si>
  <si>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</si>
  <si>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</si>
  <si>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</si>
  <si>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</si>
  <si>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</si>
  <si>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</si>
  <si>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</si>
  <si>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Link zur "CFS Compliant Smelter"- Liste</t>
  </si>
  <si>
    <t>Provide comments in the Comment sections as required to clarify your responses.</t>
  </si>
  <si>
    <t>Ningxia Orient Tantalum Industry Co., Ltd.</t>
  </si>
  <si>
    <t>Zhuzhou Cement Carbide</t>
  </si>
  <si>
    <t>AGR Matthey</t>
  </si>
  <si>
    <t>Global Advanced Metals</t>
  </si>
  <si>
    <t>Thaisarco</t>
  </si>
  <si>
    <t>PT Tambang Timah</t>
  </si>
  <si>
    <t>PT Timah</t>
  </si>
  <si>
    <t>Mineração Taboca S.A.</t>
  </si>
  <si>
    <t>Minsur</t>
  </si>
  <si>
    <t>Johnson Matthey Inc</t>
  </si>
  <si>
    <t>Return to declaration tab</t>
  </si>
  <si>
    <t>Company Information</t>
  </si>
  <si>
    <t>Answer the Following Questions at a Company Level</t>
  </si>
  <si>
    <t>Question</t>
  </si>
  <si>
    <t>Heimerle + Meule GmbH</t>
  </si>
  <si>
    <t>1 of 8</t>
  </si>
  <si>
    <t>소개</t>
  </si>
  <si>
    <t>Introdução</t>
  </si>
  <si>
    <t>Einführung</t>
  </si>
  <si>
    <t>기업 정보 입력 안내서(8~18줄).
답변은 반드시 영어로 기입해야 합니다.</t>
  </si>
  <si>
    <t>*표는 반드시 입력하여야 합니다.</t>
  </si>
  <si>
    <t>1.  귀사의 법적인 공식 명칭을 기입하시오. 축약된 명칭을 기입하면 안됩니다.</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</si>
  <si>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</si>
  <si>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</si>
  <si>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</si>
  <si>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</si>
  <si>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 xml:space="preserve">Beim Bearbeiten und der Benutzung der Liste oder eines jeglichen Werkzeuges und der Beachtung dessen, stimmt der Anwender dem vorhergehenden zu. </t>
  </si>
  <si>
    <t>ITEM</t>
  </si>
  <si>
    <t>Posten</t>
  </si>
  <si>
    <t>CFS適合製錬業者リスト
CFS Compliant Smelter List</t>
  </si>
  <si>
    <t>Minerai de conflit</t>
  </si>
  <si>
    <t>선언범위 Declaration Scope</t>
  </si>
  <si>
    <t>Périmètre de la Déclaration</t>
  </si>
  <si>
    <t>コンゴ民主共和国（DRC）</t>
  </si>
  <si>
    <t>콩고민주공화국 DRC</t>
  </si>
  <si>
    <t>RDC</t>
  </si>
  <si>
    <t>RDC Sans Conflit</t>
  </si>
  <si>
    <t>RDC Livre de Conflito</t>
  </si>
  <si>
    <t>DRC Konflikt-Frei</t>
  </si>
  <si>
    <t>电子行业公民联盟</t>
  </si>
  <si>
    <t>金提炼厂(冶炼厂)</t>
  </si>
  <si>
    <t>金精製業者（製錬業者）</t>
  </si>
  <si>
    <t>Fonderie d'or</t>
  </si>
  <si>
    <t>経済協力開発機構（OECD）</t>
  </si>
  <si>
    <t>OCDE</t>
  </si>
  <si>
    <t>产品</t>
  </si>
  <si>
    <t>製品</t>
  </si>
  <si>
    <t>제품 Product</t>
  </si>
  <si>
    <t>Produit</t>
  </si>
  <si>
    <t>Produto</t>
  </si>
  <si>
    <t>Produkt</t>
  </si>
  <si>
    <t>证券交易委员会</t>
  </si>
  <si>
    <t>米国証券取引委員会（SEC）</t>
  </si>
  <si>
    <t>미국증권거래위원회 SEC</t>
  </si>
  <si>
    <t>冶炼厂</t>
  </si>
  <si>
    <t>제련소 Smelter</t>
  </si>
  <si>
    <t>Fonderie</t>
  </si>
  <si>
    <t>Fundição</t>
  </si>
  <si>
    <t>Schmelzhütte</t>
  </si>
  <si>
    <t>Fonderie de tantale</t>
  </si>
  <si>
    <t>Fonderie d'étain</t>
  </si>
  <si>
    <t>Fonderie de tungstène</t>
  </si>
  <si>
    <t>DEFINITION</t>
  </si>
  <si>
    <t>Definition</t>
  </si>
  <si>
    <t>2010년 미국 제정법, 도드프랭크 금융 개혁 및 소비자 보호를 위한 법률, 1502조(“Dodd-Frank”)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</si>
  <si>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</si>
  <si>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</si>
  <si>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</si>
  <si>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</si>
  <si>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</si>
  <si>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电子行业公民联盟 (www.eicc.info)</t>
  </si>
  <si>
    <t>全球电子可持续发展倡议 (www.gesi.org)</t>
  </si>
  <si>
    <t>미국증권거래위원회 (www.sec.gov)</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</si>
  <si>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</si>
  <si>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</si>
  <si>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</si>
  <si>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</si>
  <si>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</si>
  <si>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답변</t>
  </si>
  <si>
    <t>금속 (*)</t>
  </si>
  <si>
    <t>始めに</t>
  </si>
  <si>
    <t>項目</t>
  </si>
  <si>
    <t>定義</t>
  </si>
  <si>
    <t>コンゴ民主共和国</t>
  </si>
  <si>
    <t>グローバル・eサステナビリティ・イニシアティブ（Global e-Sustainability Initiative）（www.gesi.org）</t>
  </si>
  <si>
    <t>経済協力開発機構（Organization for Economic Co-operation and Development）</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</si>
  <si>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</si>
  <si>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</si>
  <si>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</si>
  <si>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</si>
  <si>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</si>
  <si>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</si>
  <si>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</si>
  <si>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</si>
  <si>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金属</t>
  </si>
  <si>
    <t>금속</t>
  </si>
  <si>
    <t>Jared Connors, Intel</t>
  </si>
  <si>
    <t>CFSプログラム
CFS Program</t>
  </si>
  <si>
    <t>紛争鉱物
Conflict Mineral</t>
  </si>
  <si>
    <t>DRCコンフリクトフリー
DRC Conflict-Free</t>
  </si>
  <si>
    <t>Smelter</t>
  </si>
  <si>
    <t>Smelting Branch of Yunnan Tin Company Limited</t>
  </si>
  <si>
    <t>Alias conocidos</t>
  </si>
  <si>
    <t>Smelter Reference List (*)</t>
  </si>
  <si>
    <t>製錬業者参照表(*)</t>
  </si>
  <si>
    <t>제련소 참조 리스트(*)</t>
  </si>
  <si>
    <t>Liste des fonderies référencées(*)</t>
  </si>
  <si>
    <t>Schmelzhütten-Referenz-Liste(*)</t>
  </si>
  <si>
    <t>Lista de referencia de fundidores(*)</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</si>
  <si>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</si>
  <si>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</si>
  <si>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</si>
  <si>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</si>
  <si>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</si>
  <si>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</si>
  <si>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</si>
  <si>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</si>
  <si>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</si>
  <si>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</si>
  <si>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</si>
  <si>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</si>
  <si>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</si>
  <si>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</si>
  <si>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</si>
  <si>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</si>
  <si>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</si>
  <si>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</si>
  <si>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</si>
  <si>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</si>
  <si>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</si>
  <si>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</si>
  <si>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</si>
  <si>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</si>
  <si>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</si>
  <si>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</si>
  <si>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</si>
  <si>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</si>
  <si>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</si>
  <si>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</si>
  <si>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</si>
  <si>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</si>
  <si>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</si>
  <si>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</si>
  <si>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</si>
  <si>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</si>
  <si>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</si>
  <si>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</si>
  <si>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</si>
  <si>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</si>
  <si>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</si>
  <si>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</si>
  <si>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</si>
  <si>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</si>
  <si>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</si>
  <si>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</si>
  <si>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</si>
  <si>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</si>
  <si>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</si>
  <si>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</si>
  <si>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</si>
  <si>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</si>
  <si>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</si>
  <si>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</si>
  <si>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</si>
  <si>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</si>
  <si>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</si>
  <si>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</si>
  <si>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</si>
  <si>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</si>
  <si>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</si>
  <si>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</si>
  <si>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</si>
  <si>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</si>
  <si>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</si>
  <si>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</si>
  <si>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</si>
  <si>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</si>
  <si>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</si>
  <si>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</si>
  <si>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</si>
  <si>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</si>
  <si>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</si>
  <si>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</si>
  <si>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</si>
  <si>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</si>
  <si>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</si>
  <si>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</si>
  <si>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</si>
  <si>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</si>
  <si>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</si>
  <si>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</si>
  <si>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</si>
  <si>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</si>
  <si>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</si>
  <si>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</si>
  <si>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</si>
  <si>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</si>
  <si>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</si>
  <si>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</si>
  <si>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</si>
  <si>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</si>
  <si>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</si>
  <si>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</si>
  <si>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</si>
  <si>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</si>
  <si>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</si>
  <si>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</si>
  <si>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</si>
  <si>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</si>
  <si>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</si>
  <si>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</si>
  <si>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</si>
  <si>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</si>
  <si>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</si>
  <si>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</si>
  <si>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</si>
  <si>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</si>
  <si>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</si>
  <si>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</si>
  <si>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</si>
  <si>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</si>
  <si>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</si>
  <si>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</si>
  <si>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</si>
  <si>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</si>
  <si>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</si>
  <si>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</si>
  <si>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</si>
  <si>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</si>
  <si>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</si>
  <si>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</si>
  <si>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</si>
  <si>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</si>
  <si>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</si>
  <si>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</si>
  <si>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</si>
  <si>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</si>
  <si>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</si>
  <si>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</si>
  <si>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</si>
  <si>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</si>
  <si>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</si>
  <si>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</si>
  <si>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</si>
  <si>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</si>
  <si>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</si>
  <si>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</si>
  <si>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</si>
  <si>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</si>
  <si>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</si>
  <si>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</si>
  <si>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</si>
  <si>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</si>
  <si>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</si>
  <si>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</si>
  <si>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</si>
  <si>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</si>
  <si>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</si>
  <si>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</si>
  <si>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</si>
  <si>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</si>
  <si>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</si>
  <si>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</si>
  <si>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</si>
  <si>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</si>
  <si>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</si>
  <si>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</si>
  <si>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</si>
  <si>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</si>
  <si>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</si>
  <si>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</si>
  <si>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</si>
  <si>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</si>
  <si>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</si>
  <si>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</si>
  <si>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</si>
  <si>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</si>
  <si>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</si>
  <si>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</si>
  <si>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</si>
  <si>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</si>
  <si>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</si>
  <si>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</si>
  <si>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</si>
  <si>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</si>
  <si>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</si>
  <si>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</si>
  <si>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</si>
  <si>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</si>
  <si>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</si>
  <si>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</si>
  <si>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</si>
  <si>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</si>
  <si>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</si>
  <si>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</si>
  <si>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</si>
  <si>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</si>
  <si>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</si>
  <si>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</si>
  <si>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</si>
  <si>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</si>
  <si>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</si>
  <si>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</si>
  <si>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</si>
  <si>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</si>
  <si>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</si>
  <si>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</si>
  <si>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</si>
  <si>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</si>
  <si>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</si>
  <si>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</si>
  <si>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</si>
  <si>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</si>
  <si>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</si>
  <si>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</si>
  <si>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</si>
  <si>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</si>
  <si>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</si>
  <si>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</si>
  <si>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</si>
  <si>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</si>
  <si>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</si>
  <si>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</si>
  <si>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</si>
  <si>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</si>
  <si>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</si>
  <si>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</si>
  <si>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</si>
  <si>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</si>
  <si>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</si>
  <si>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</si>
  <si>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</si>
  <si>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</si>
  <si>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</si>
  <si>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</si>
  <si>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</si>
  <si>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</si>
  <si>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</si>
  <si>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</si>
  <si>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</si>
  <si>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</si>
  <si>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</si>
  <si>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</si>
  <si>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</si>
  <si>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</si>
  <si>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</si>
  <si>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</si>
  <si>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</si>
  <si>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</si>
  <si>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</si>
  <si>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</si>
  <si>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</si>
  <si>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</si>
  <si>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</si>
  <si>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</si>
  <si>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</si>
  <si>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</si>
  <si>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</si>
  <si>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</si>
  <si>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</si>
  <si>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</si>
  <si>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</si>
  <si>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</si>
  <si>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</si>
  <si>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</si>
  <si>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</si>
  <si>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Exotech Inc.</t>
  </si>
  <si>
    <t>Mitsui Mining &amp; Smelting</t>
  </si>
  <si>
    <t>Solikamsk Metal Works</t>
  </si>
  <si>
    <t>Hi-Temp</t>
  </si>
  <si>
    <t>3USA016</t>
  </si>
  <si>
    <t>RFH</t>
  </si>
  <si>
    <t>3CHN017</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</si>
  <si>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</si>
  <si>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</si>
  <si>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</si>
  <si>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</si>
  <si>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</si>
  <si>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Articulo</t>
  </si>
  <si>
    <t>Lista de fundidores que cumplen con CFS</t>
  </si>
  <si>
    <t>Programa CFS</t>
  </si>
  <si>
    <t>Minerales en conflicto</t>
  </si>
  <si>
    <t>Producto</t>
  </si>
  <si>
    <t>Fundidor</t>
  </si>
  <si>
    <t>DEFINICION</t>
  </si>
  <si>
    <t>Western Australian Mint trading as The Perth Mint</t>
  </si>
  <si>
    <t>Country location</t>
  </si>
  <si>
    <t>Gold</t>
  </si>
  <si>
    <t>Tin</t>
  </si>
  <si>
    <t>Tantalum</t>
  </si>
  <si>
    <t>Tungsten</t>
  </si>
  <si>
    <t>Smelter Names</t>
  </si>
  <si>
    <t>Metall (*)</t>
  </si>
  <si>
    <t>Metal(*)</t>
  </si>
  <si>
    <t>Localisation de la fonderie : Pays (*)</t>
  </si>
  <si>
    <t>Schmelzhütte Standort: Land</t>
  </si>
  <si>
    <t>冶炼工厂地址（街道）</t>
  </si>
  <si>
    <t>Localisation de la fonderie : Rue et Numéro</t>
  </si>
  <si>
    <t>冶炼工厂地址（城市）</t>
  </si>
  <si>
    <t>Localisation de la fonderie : Ville</t>
  </si>
  <si>
    <t>冶炼工厂地址（州/省）</t>
  </si>
  <si>
    <t>製錬施設所在地：州／県</t>
  </si>
  <si>
    <t>제련소 위치: 도/주</t>
  </si>
  <si>
    <t>Localisation de la fonderie : Etat / Province</t>
  </si>
  <si>
    <t>Nom du contact de la fonderie</t>
  </si>
  <si>
    <t>Nombre del contacto en la fabrica del fundidor</t>
  </si>
  <si>
    <t>Email du contact de la fonderie</t>
  </si>
  <si>
    <t>Email de contacto en la fabrica del fundidor</t>
  </si>
  <si>
    <t>Prochaines étapes proposées, si applicable</t>
  </si>
  <si>
    <t>「CFS適合製錬業者リスト」へのリンク</t>
  </si>
  <si>
    <t>제출 전, 필수 항목이 모두 작성되었는 지 확인하기 위해, 붉게 표시된 부분을 검토하여 주십시오.</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</si>
  <si>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</si>
  <si>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</si>
  <si>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未記入の必須項目があります</t>
  </si>
  <si>
    <t>미기입 된 필수 항목</t>
  </si>
  <si>
    <t>Champs obligatoires non complétés</t>
  </si>
  <si>
    <t>Erforderliche Felder offen zur Vervollständigung</t>
  </si>
  <si>
    <t>Los restantes campos requeridos debe ser completados</t>
  </si>
  <si>
    <t>必須項目</t>
  </si>
  <si>
    <t>필수 항목</t>
  </si>
  <si>
    <t>Champs obligatoires</t>
  </si>
  <si>
    <t>Campos Obrigatórios</t>
  </si>
  <si>
    <t>Erforderliche Felder</t>
  </si>
  <si>
    <t>Campos requeridos</t>
  </si>
  <si>
    <t>기입된 답변</t>
  </si>
  <si>
    <t>Réponse fournie</t>
  </si>
  <si>
    <t>Resposta fornecida</t>
  </si>
  <si>
    <t>Antwort ist vorhanden</t>
  </si>
  <si>
    <t>Respuestas requeridos</t>
  </si>
  <si>
    <t>注</t>
  </si>
  <si>
    <t>노트</t>
  </si>
  <si>
    <t>Remarques</t>
  </si>
  <si>
    <t>Notas</t>
  </si>
  <si>
    <t>Notizen</t>
  </si>
  <si>
    <t>Produkt- oder Artikelnummer (*)</t>
  </si>
  <si>
    <t>This template allows for smelter identification using the Smelter Reference List. Columns B,C,D and E must be completed in order from left to right to utilize the Smelter Reference List feature.
Use a separate line for each metal/smelter/country combination</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</si>
  <si>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</si>
  <si>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PT Stanindo Inti Perkasa</t>
  </si>
  <si>
    <t>Duoluoshan</t>
  </si>
  <si>
    <t>Mitsubishi Materials Corporation</t>
  </si>
  <si>
    <t>Kemet Blue Powder</t>
  </si>
  <si>
    <t>Nihon Material Co. LTD</t>
  </si>
  <si>
    <t>Aida Chemical Industries Co. Ltd.</t>
  </si>
  <si>
    <t>Asaka Riken Co Ltd</t>
  </si>
  <si>
    <t>Sabin Metal Corp.</t>
  </si>
  <si>
    <t>Yokohama Metal Co Ltd</t>
  </si>
  <si>
    <t>1JPN071</t>
  </si>
  <si>
    <t>1JPN072</t>
  </si>
  <si>
    <t>1JPN073</t>
  </si>
  <si>
    <t>1JPN074</t>
  </si>
  <si>
    <t>1USA075</t>
  </si>
  <si>
    <t>1USA076</t>
  </si>
  <si>
    <t>1JPN077</t>
  </si>
  <si>
    <t>CNMC (Guangxi) PGMA Co. Ltd.</t>
  </si>
  <si>
    <t>2CHN050</t>
  </si>
  <si>
    <t>Guangxi Pinggui PGMA Co. Ltd.</t>
  </si>
  <si>
    <t>Minmetals Ganzhou Tin Co. Ltd.</t>
  </si>
  <si>
    <t>2CHN051</t>
  </si>
  <si>
    <t>Conghua Tantalum and Niobium Smeltry</t>
  </si>
  <si>
    <t>ATI Tungsten Materials</t>
  </si>
  <si>
    <t>Xianglu Tungsten Industry Co. Ltd.</t>
  </si>
  <si>
    <t>Zhangyuan Tungsten Co Ltd</t>
  </si>
  <si>
    <t>Zhuzhou Cemented Carbide Group Co Ltd</t>
  </si>
  <si>
    <t>4CHN015</t>
  </si>
  <si>
    <t>Japan New Metals Co Ltd</t>
  </si>
  <si>
    <t>4JPN017</t>
  </si>
  <si>
    <t>Hunan Chenzhou Mining Group Co</t>
  </si>
  <si>
    <t>4CHN018</t>
  </si>
  <si>
    <t>ZCCC</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</si>
  <si>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</si>
  <si>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Merci de répondre par "Oui" ou par "Non". Commenter si nécessaire</t>
  </si>
  <si>
    <t xml:space="preserve">B.  "Yes=예" 또는 "No=아니오"로 답하시오. 웹사이트 링크를 기입하시오. </t>
  </si>
  <si>
    <t>4CHN014</t>
  </si>
  <si>
    <t>Metalor Switzerland</t>
  </si>
  <si>
    <t>Schmelzhütte Identifizierung</t>
  </si>
  <si>
    <t>Standard Schmelzhütten Namen</t>
  </si>
  <si>
    <t>Bekannt als</t>
  </si>
  <si>
    <t>製錬業者識別番号</t>
  </si>
  <si>
    <t>標準的製錬業者名</t>
  </si>
  <si>
    <t>既知の別名</t>
  </si>
  <si>
    <t>2IDN049</t>
  </si>
  <si>
    <t>Asahi Pretec Corp koube koujyo</t>
  </si>
  <si>
    <t>제련소 리스트 답변 안내서. 
답변은 반드시 영어로 기입해야 합니다.</t>
  </si>
  <si>
    <t xml:space="preserve">주의 : *별표가 있는 항목은 반드시 기입해야 합니다. </t>
  </si>
  <si>
    <t xml:space="preserve">条款及细则
当有任何分歧时，英文版本的冲突矿产报告模板将被视为管控版本。 </t>
  </si>
  <si>
    <t>利用規約</t>
  </si>
  <si>
    <t>TERMOS E CONDIÇÕES</t>
  </si>
  <si>
    <t>Allgemeine Geschäftsbedingungen (AGB)</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</si>
  <si>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</si>
  <si>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</si>
  <si>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</si>
  <si>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</si>
  <si>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</si>
  <si>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Note: i campi con asterisco (*) sono a risposta obbligatoria</t>
  </si>
  <si>
    <t>G. Bitte mit "Ja" oder "Nein" antworten. Machen Sie Anmerkungen wenn notwendig.</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</si>
  <si>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</si>
  <si>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</si>
  <si>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</si>
  <si>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</si>
  <si>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A9</t>
  </si>
  <si>
    <t>A10</t>
  </si>
  <si>
    <t>A11</t>
  </si>
  <si>
    <t>A12</t>
  </si>
  <si>
    <t>A13</t>
  </si>
  <si>
    <t>A14</t>
  </si>
  <si>
    <t>A16</t>
  </si>
  <si>
    <t>A17</t>
  </si>
  <si>
    <t>A18</t>
  </si>
  <si>
    <t>A19</t>
  </si>
  <si>
    <t>A20</t>
  </si>
  <si>
    <t>A21</t>
  </si>
  <si>
    <t>A23</t>
  </si>
  <si>
    <t>A24</t>
  </si>
  <si>
    <t>A25</t>
  </si>
  <si>
    <t>A26</t>
  </si>
  <si>
    <t>A29</t>
  </si>
  <si>
    <t>A30</t>
  </si>
  <si>
    <t>A31</t>
  </si>
  <si>
    <t>A32</t>
  </si>
  <si>
    <t>A33</t>
  </si>
  <si>
    <t>A34</t>
  </si>
  <si>
    <t>A36</t>
  </si>
  <si>
    <t>A37</t>
  </si>
  <si>
    <t>A38</t>
  </si>
  <si>
    <t>A39</t>
  </si>
  <si>
    <t>A42</t>
  </si>
  <si>
    <t>A43</t>
  </si>
  <si>
    <t>A44</t>
  </si>
  <si>
    <t>A45</t>
  </si>
  <si>
    <t>A46</t>
  </si>
  <si>
    <t>A47</t>
  </si>
  <si>
    <t>A49</t>
  </si>
  <si>
    <t>A50</t>
  </si>
  <si>
    <t>A51</t>
  </si>
  <si>
    <t>A52</t>
  </si>
  <si>
    <t>A53</t>
  </si>
  <si>
    <t>A54</t>
  </si>
  <si>
    <t>A55</t>
  </si>
  <si>
    <t>A56</t>
  </si>
  <si>
    <t>A58</t>
  </si>
  <si>
    <t>A59</t>
  </si>
  <si>
    <t>A60</t>
  </si>
  <si>
    <t>A61</t>
  </si>
  <si>
    <t>A62</t>
  </si>
  <si>
    <t>A63</t>
  </si>
  <si>
    <t>A64</t>
  </si>
  <si>
    <t>Democratic Republic of Congo</t>
  </si>
  <si>
    <t>AngloGold Ashanti Mineração Ltda</t>
  </si>
  <si>
    <t>Argor-Heraeus SA</t>
  </si>
  <si>
    <t>ATAkulche</t>
  </si>
  <si>
    <t>Aurubis AG</t>
  </si>
  <si>
    <t>Central Bank of the Philippines Gold Refinery &amp; Mint</t>
  </si>
  <si>
    <t>Boliden AB</t>
  </si>
  <si>
    <t>Cendres &amp; Métaux SA</t>
  </si>
  <si>
    <t>Heraeus Precious Metals GmbH &amp; Co. KG</t>
  </si>
  <si>
    <t>Ishifuku Metal Industry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</si>
  <si>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</si>
  <si>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</si>
  <si>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</si>
  <si>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</si>
  <si>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</si>
  <si>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</si>
  <si>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</si>
  <si>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PT Aneka Tambang (Persero) Tbk</t>
  </si>
  <si>
    <t>Rand Refinery (Pty) Ltd</t>
  </si>
  <si>
    <t>Tanaka Kikinzoku Kogyo K.K.</t>
  </si>
  <si>
    <t>Great Wall Gold &amp; Silver Refinery</t>
  </si>
  <si>
    <t>Umicore Brasil Ltda</t>
  </si>
  <si>
    <t>Umicore SA Business Unit Precious Metals Refining</t>
  </si>
  <si>
    <t>Valcambi SA</t>
  </si>
  <si>
    <t>Zhongjin Gold Corporation Limited</t>
  </si>
  <si>
    <t>OJSC Kolyma Refinery</t>
  </si>
  <si>
    <t>PX Précinox SA</t>
  </si>
  <si>
    <t>Istanbul Gold Refinery</t>
  </si>
  <si>
    <t>Nadir Metal Rafineri San. Ve Tic. A.Ş.</t>
  </si>
  <si>
    <t>1DEU001</t>
  </si>
  <si>
    <t>1UZB002</t>
  </si>
  <si>
    <t>1BRA003</t>
  </si>
  <si>
    <t>1CHE004</t>
  </si>
  <si>
    <t>1JPN005</t>
  </si>
  <si>
    <t>1TUR006</t>
  </si>
  <si>
    <t>1DEU007</t>
  </si>
  <si>
    <t>1PHL008</t>
  </si>
  <si>
    <t>1SWE009</t>
  </si>
  <si>
    <t>1MEX010</t>
  </si>
  <si>
    <t>1CHE011</t>
  </si>
  <si>
    <t>1ITA013</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</si>
  <si>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</si>
  <si>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</si>
  <si>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</si>
  <si>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</si>
  <si>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</si>
  <si>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</si>
  <si>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</si>
  <si>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</si>
  <si>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</si>
  <si>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</si>
  <si>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</si>
  <si>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</si>
  <si>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</si>
  <si>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</si>
  <si>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</si>
  <si>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</si>
  <si>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</si>
  <si>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</si>
  <si>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</si>
  <si>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</si>
  <si>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</si>
  <si>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</si>
  <si>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</si>
  <si>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</si>
  <si>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</si>
  <si>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</si>
  <si>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</si>
  <si>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</si>
  <si>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</si>
  <si>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</si>
  <si>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</si>
  <si>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</si>
  <si>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</si>
  <si>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</si>
  <si>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</si>
  <si>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</si>
  <si>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</si>
  <si>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</si>
  <si>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</si>
  <si>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</si>
  <si>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</si>
  <si>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</si>
  <si>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</si>
  <si>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</si>
  <si>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</si>
  <si>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</si>
  <si>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</si>
  <si>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</si>
  <si>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</si>
  <si>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</si>
  <si>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</si>
  <si>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</si>
  <si>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</si>
  <si>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</si>
  <si>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</si>
  <si>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</si>
  <si>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</si>
  <si>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2IDN007</t>
  </si>
  <si>
    <t>2IDN008</t>
  </si>
  <si>
    <t>2IDN009</t>
  </si>
  <si>
    <t>2BOL010</t>
  </si>
  <si>
    <t>2CHN011</t>
  </si>
  <si>
    <t>2CHN012</t>
  </si>
  <si>
    <t>2CHN014</t>
  </si>
  <si>
    <t>2CHN015</t>
  </si>
  <si>
    <t>2MYS016</t>
  </si>
  <si>
    <t>2BEL017</t>
  </si>
  <si>
    <t>2BRA018</t>
  </si>
  <si>
    <t>2PER019</t>
  </si>
  <si>
    <t>2JPN020</t>
  </si>
  <si>
    <t>2RUS021</t>
  </si>
  <si>
    <t>2BOL022</t>
  </si>
  <si>
    <t>2IDN024</t>
  </si>
  <si>
    <t>2IDN025</t>
  </si>
  <si>
    <t>2IDN028</t>
  </si>
  <si>
    <t>2IDN030</t>
  </si>
  <si>
    <t>2IDN032</t>
  </si>
  <si>
    <t>2IDN033</t>
  </si>
  <si>
    <t>2IDN037</t>
  </si>
  <si>
    <t>2IDN038</t>
  </si>
  <si>
    <t>2IDN039</t>
  </si>
  <si>
    <t>2IDN040</t>
  </si>
  <si>
    <t>2IDN042</t>
  </si>
  <si>
    <t>2IDN044</t>
  </si>
  <si>
    <t>2THA046</t>
  </si>
  <si>
    <t>2CHN047</t>
  </si>
  <si>
    <t>2CHN048</t>
  </si>
  <si>
    <t>3CHN001</t>
  </si>
  <si>
    <t>3USA002</t>
  </si>
  <si>
    <t>3CHN003</t>
  </si>
  <si>
    <t>3USA005</t>
  </si>
  <si>
    <t>3DEU006</t>
  </si>
  <si>
    <t>3CHN007</t>
  </si>
  <si>
    <t>3JPN008</t>
  </si>
  <si>
    <t>3CHN009</t>
  </si>
  <si>
    <t>3USA010</t>
  </si>
  <si>
    <t>3AUT011</t>
  </si>
  <si>
    <t>3RUS012</t>
  </si>
  <si>
    <t>3KAZ014</t>
  </si>
  <si>
    <t>3CHN015</t>
  </si>
  <si>
    <t>4USA001</t>
  </si>
  <si>
    <t>4CHN002</t>
  </si>
  <si>
    <t>4CHN004</t>
  </si>
  <si>
    <t>4USA007</t>
  </si>
  <si>
    <t>4DEU008</t>
  </si>
  <si>
    <t>4CHN009</t>
  </si>
  <si>
    <t>4CHN010</t>
  </si>
  <si>
    <t>4AUT012</t>
  </si>
  <si>
    <t>4RUS013</t>
  </si>
  <si>
    <t>Répondre à la question suivante au niveau de l'entreprise</t>
  </si>
  <si>
    <t>Réponse</t>
  </si>
  <si>
    <t>Smelter List</t>
  </si>
  <si>
    <t>Gold</t>
    <phoneticPr fontId="31"/>
  </si>
  <si>
    <t>Tantalum</t>
    <phoneticPr fontId="31"/>
  </si>
  <si>
    <t>Tin</t>
    <phoneticPr fontId="31"/>
  </si>
  <si>
    <t>Tungsten</t>
    <phoneticPr fontId="31"/>
  </si>
  <si>
    <t>Checker</t>
  </si>
  <si>
    <t>G. Avete richiesto ai vostri fornitori il nominativo delle fonderie?</t>
  </si>
  <si>
    <t>I. Il vostro processo di verifica include la gestione di azioni correttive?</t>
  </si>
  <si>
    <t>J. Siete soggetti alla norma stabilita dalla SEC relativa all'obbligo di  divulgazione dei Conflict Minerals?</t>
  </si>
  <si>
    <t xml:space="preserve">
</t>
    <phoneticPr fontId="4" type="noConversion"/>
  </si>
  <si>
    <t xml:space="preserve">
</t>
    <phoneticPr fontId="4" type="noConversion"/>
  </si>
  <si>
    <t xml:space="preserve">
</t>
    <phoneticPr fontId="4" type="noConversion"/>
  </si>
  <si>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</si>
  <si>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</si>
  <si>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</si>
  <si>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</si>
  <si>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Beantworten Sie folgende Fragen auf Firmenebene</t>
  </si>
  <si>
    <t>Kommentare und Anlagen</t>
  </si>
  <si>
    <t>Konfliktmineral</t>
  </si>
  <si>
    <t>Hinweis: Eingaben mit (*) sind Pflichtfelder</t>
  </si>
  <si>
    <t>1. Geben sie ihren rechtmäßigen Firmennamen ein. Abkürzungen sind nicht zulässig.</t>
  </si>
  <si>
    <t>B67</t>
  </si>
  <si>
    <t xml:space="preserve">E. Have you implemented due diligence measures for conflict-free sourcing? </t>
  </si>
  <si>
    <t>1. Inserire la denominazione legale dell'Azienda. Si prega di non utilizzare abbreviazioni.</t>
  </si>
  <si>
    <t>3. Inserire il codice univoco di identificazione dell'Azienda (DUNS number, Partita IVA, etc..)</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</si>
  <si>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</si>
  <si>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</si>
  <si>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</si>
  <si>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</si>
  <si>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Declare if Gold used within the scope of products declared within this survey response originated from a recycled or scrap source on the Declaration tab cell D40</t>
    <phoneticPr fontId="31"/>
  </si>
  <si>
    <t>Declare if Tungsten used within the scope of products declared within this survey response originated from a recycled or scrap source on the Declaration tab cell D41</t>
    <phoneticPr fontId="31"/>
  </si>
  <si>
    <t>Provide % of completeness of supplier's smelter information on Declaration tab cell D50</t>
    <phoneticPr fontId="31"/>
  </si>
  <si>
    <t>Provide % of completeness of supplier's smelter information on Declaration tab cell D51</t>
    <phoneticPr fontId="31"/>
  </si>
  <si>
    <t>Provide % of completeness of supplier's smelter information on Declaration tab cell D52</t>
    <phoneticPr fontId="31"/>
  </si>
  <si>
    <t>Provide % of completeness of supplier's smelter information on Declaration tab cell D53</t>
    <phoneticPr fontId="31"/>
  </si>
  <si>
    <t>Declare if Tantalum used within the scope of products declared within this survey response originated from a recycled or scrap source on the Declaration tab cell D44</t>
    <phoneticPr fontId="31"/>
  </si>
  <si>
    <t>Declare if Tin used within the scope of products declared within this survey response originated from a recycled or scrap source on the Declaration tab cell D45</t>
    <phoneticPr fontId="31"/>
  </si>
  <si>
    <t>Declare if Gold used within the scope of products declared within this survey response originated from a recycled or scrap source on the Declaration tab cell D46</t>
    <phoneticPr fontId="31"/>
  </si>
  <si>
    <t>Declare if Tungsten used within the scope of products declared within this survey response originated from a recycled or scrap source on the Declaration tab cell D47</t>
    <phoneticPr fontId="31"/>
  </si>
  <si>
    <t>Declare if all smelter names have been provided in this survey response which fall under the scope of products declared within this survey response on the Declaration tab cell D56</t>
    <phoneticPr fontId="31"/>
  </si>
  <si>
    <t>Declare if all smelter names have been provided in this survey response which fall under the scope of products declared within this survey response on the Declaration tab cell D57</t>
    <phoneticPr fontId="31"/>
  </si>
  <si>
    <t>Declare if all smelter names have been provided in this survey response which fall under the scope of products declared within this survey response on the Declaration tab cell D58</t>
    <phoneticPr fontId="31"/>
  </si>
  <si>
    <t>Declare if all smelter names have been provided in this survey response which fall under the scope of products declared within this survey response on the Declaration tab cell D59</t>
    <phoneticPr fontId="31"/>
  </si>
  <si>
    <t>Must declare if all smelters your company and its suppliers use for Tantalum are on the Conflict-Free Smelter (CFS) list on Declaration tab cell D62</t>
    <phoneticPr fontId="31"/>
  </si>
  <si>
    <t>Must declare if all smelters your company and its suppliers use for Tin are on the Conflict-Free Smelter (CFS) list on Declaration tab cell D63</t>
    <phoneticPr fontId="31"/>
  </si>
  <si>
    <t>Must declare if all smelters your company and its suppliers use for Gold are on the Conflict-Free Smelter (CFS) list on Declaration tab cell D64</t>
    <phoneticPr fontId="31"/>
  </si>
  <si>
    <t>Must declare if all smelters your company and its suppliers use for Tungsten are on the Conflict-Free Smelter (CFS) list on Declaration tab cell D65</t>
    <phoneticPr fontId="31"/>
  </si>
  <si>
    <t>Must answer if your company has a DRC Conflict-Free sourcing policy on the Declaration tab cell D69</t>
    <phoneticPr fontId="31"/>
  </si>
  <si>
    <t>Must answer if your company has made your DRC Conflict-Free sourcing policy is publically available on your website on the Declaration tab cell D71</t>
    <phoneticPr fontId="31"/>
  </si>
  <si>
    <t>Must answer if you require your direct suppliers to be DRC Conflict-Free on the Declaration tab cell D73</t>
    <phoneticPr fontId="31"/>
  </si>
  <si>
    <t>Must answer if you require your direct suppliers to source from smelters validated as DRC Conflict-Free using the Conflict-Free Smelter list on Declaration tab cell D75</t>
    <phoneticPr fontId="31"/>
  </si>
  <si>
    <t>Must answer if you have implemented Conflict Minerals sourcing due diligence measures on Declaration tab cell D77</t>
    <phoneticPr fontId="31"/>
  </si>
  <si>
    <t>Must answer if you request your suppliers to fill out this Conflict Minerals reporting template on Declaration tab cell D79</t>
    <phoneticPr fontId="31"/>
  </si>
  <si>
    <t>Must answer if you request smelter names from your suppliers on the declaration tab cell D81</t>
    <phoneticPr fontId="31"/>
  </si>
  <si>
    <t>Must answer if you verify Conflict Minerals responses from your suppliers on Declaration tab cell D83</t>
    <phoneticPr fontId="31"/>
  </si>
  <si>
    <t>Must answer if your verification process includes corrective action management on Declaration tab cell D85</t>
    <phoneticPr fontId="31"/>
  </si>
  <si>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</si>
  <si>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</si>
  <si>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</si>
  <si>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</si>
  <si>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</si>
  <si>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Must answer if you are subject to the SEC Disclosure requirement on Declaration tab cell D87</t>
    <phoneticPr fontId="31"/>
  </si>
  <si>
    <t>Product List</t>
    <phoneticPr fontId="31"/>
  </si>
  <si>
    <t xml:space="preserve">E. Haben Sie Due Diligence- Maßnahmen für konfliktfreie Beschaffung eingeführt? </t>
  </si>
  <si>
    <t>E. Avete adottato con la dovuta diligenza misure per l'acquisto di metalli da zone senza conflitti?</t>
  </si>
  <si>
    <t>B69</t>
  </si>
  <si>
    <t>B71</t>
  </si>
  <si>
    <t xml:space="preserve">G. Do you request smelter names from your suppliers? </t>
  </si>
  <si>
    <t xml:space="preserve">G. 您是否有要求您的供应商提供冶炼厂的名字？ </t>
  </si>
  <si>
    <t xml:space="preserve">G. Demandez-vous les noms des fonderies à vos fournisseurs ? </t>
  </si>
  <si>
    <t xml:space="preserve">G. Erfragen Sie von Ihren Lieferanten die Namen der Schmelzhütten, die diese verwenden ? </t>
  </si>
  <si>
    <t xml:space="preserve">G. Pides  el nombre de los fundidores a tu proveedores? </t>
  </si>
  <si>
    <t>B73</t>
  </si>
  <si>
    <t>B75</t>
  </si>
  <si>
    <t xml:space="preserve">I. Votre processus de vérification inclut-il la gestion des actions correctives ? </t>
  </si>
  <si>
    <t>B77</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</si>
  <si>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</si>
  <si>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</si>
  <si>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Unterliegt Ihre Firma den Offenlegungspflichten der SEC im Bezug auf Konfliktmineralien? </t>
  </si>
  <si>
    <t xml:space="preserve">Tantalum  </t>
  </si>
  <si>
    <t>钽</t>
  </si>
  <si>
    <t>タンタル</t>
  </si>
  <si>
    <t xml:space="preserve">탄탈륨  </t>
  </si>
  <si>
    <t xml:space="preserve">Tantale  </t>
  </si>
  <si>
    <t xml:space="preserve">Tantal  </t>
  </si>
  <si>
    <t xml:space="preserve">Tantalio  </t>
  </si>
  <si>
    <t xml:space="preserve">Tin  </t>
  </si>
  <si>
    <t xml:space="preserve">锡 </t>
  </si>
  <si>
    <t>錫</t>
  </si>
  <si>
    <t xml:space="preserve">주석  </t>
  </si>
  <si>
    <t xml:space="preserve">Étain  </t>
  </si>
  <si>
    <t xml:space="preserve">Zinn  </t>
  </si>
  <si>
    <t xml:space="preserve">Estaño  </t>
  </si>
  <si>
    <t xml:space="preserve">Stagno  </t>
  </si>
  <si>
    <t xml:space="preserve">Gold  </t>
  </si>
  <si>
    <t>金</t>
  </si>
  <si>
    <t xml:space="preserve">금  </t>
  </si>
  <si>
    <t xml:space="preserve">Or  </t>
  </si>
  <si>
    <t xml:space="preserve">Oro  </t>
  </si>
  <si>
    <t xml:space="preserve">Tungsten  </t>
  </si>
  <si>
    <t xml:space="preserve">钨 </t>
  </si>
  <si>
    <t>タングステン</t>
  </si>
  <si>
    <t xml:space="preserve">텅스텐  </t>
  </si>
  <si>
    <t xml:space="preserve">Tungstène  </t>
  </si>
  <si>
    <t xml:space="preserve">Wolfram  </t>
  </si>
  <si>
    <t xml:space="preserve">Tungsteno  </t>
  </si>
  <si>
    <t>Ath</t>
  </si>
  <si>
    <t>E2</t>
  </si>
  <si>
    <t>Métal</t>
  </si>
  <si>
    <t>Métal (*)</t>
  </si>
  <si>
    <t>D4</t>
  </si>
  <si>
    <t>E4</t>
  </si>
  <si>
    <t>G4</t>
  </si>
  <si>
    <t>H4</t>
  </si>
  <si>
    <t>I4</t>
  </si>
  <si>
    <t>J4</t>
  </si>
  <si>
    <t>K4</t>
  </si>
  <si>
    <t>L4</t>
  </si>
  <si>
    <t>M4</t>
  </si>
  <si>
    <t>N4</t>
  </si>
  <si>
    <t>O4</t>
  </si>
  <si>
    <t>F4</t>
  </si>
  <si>
    <t>D1</t>
  </si>
  <si>
    <t>D3</t>
  </si>
  <si>
    <t>Product List</t>
  </si>
  <si>
    <t>D5</t>
  </si>
  <si>
    <t xml:space="preserve">
</t>
    <phoneticPr fontId="4" type="noConversion"/>
  </si>
  <si>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</si>
  <si>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</si>
  <si>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</si>
  <si>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</si>
  <si>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</si>
  <si>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</si>
  <si>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</si>
  <si>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</si>
  <si>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</si>
  <si>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</si>
  <si>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</si>
  <si>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</si>
  <si>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</si>
  <si>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</si>
  <si>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comment1</t>
    <phoneticPr fontId="31"/>
  </si>
  <si>
    <t>comment for remaining</t>
    <phoneticPr fontId="31"/>
  </si>
  <si>
    <t>Completed</t>
  </si>
  <si>
    <t>Al fine di assicurarsi che tutti campi siano stati compilati, prima di inviare il questionario al cliente, verificare tutti i campi evidenziati in rosso</t>
  </si>
  <si>
    <t>Campi obbligatori ancora da completare</t>
  </si>
  <si>
    <t>Campi obbligatori</t>
  </si>
  <si>
    <t>Risposta fornita</t>
  </si>
  <si>
    <t>Note</t>
  </si>
  <si>
    <t>Smelter not yet identified</t>
  </si>
  <si>
    <t>OPM</t>
  </si>
  <si>
    <t>Zhongyuan Gold Smelter of Zhongjin Gold Corporation</t>
  </si>
  <si>
    <t>Must provide your company name on the declaration tab cell D8</t>
  </si>
  <si>
    <t>Must determine the scope of declaration on the declaration tab cell D9</t>
  </si>
  <si>
    <t>Must provide Description of Scope on Declaration tab cell D9</t>
  </si>
  <si>
    <t>Must enter the URL in Declaration worksheet cell G71 if you answer "Yes" for question B. The format of the URL should be "www.companyname.com"</t>
  </si>
  <si>
    <t>Revision 3.01
May 30, 2014</t>
  </si>
  <si>
    <t>Revision 3.01 May 30, 2014</t>
  </si>
  <si>
    <t>Melt Metais e Ligas S/A</t>
  </si>
  <si>
    <t>CID002500</t>
  </si>
  <si>
    <t>Vietnam Youngsun Tungsten Industry Co., Ltd</t>
  </si>
  <si>
    <t>CID002011</t>
  </si>
  <si>
    <t>1. Added the tin smelter "Melt Metais e Ligas S/A"
2. Added the tungsten refiner "Vietnam Youngsun Tungsten Industry Co., Ltd"
3. Corrected the name of tin smelter "Liuzhou China Tin" to "China Tin Group Co., Ltd."
4. Corrected the name of tin smelter "PT Timah" to "PT Timah (Persero), Tbk"</t>
  </si>
  <si>
    <t>PT Timah (Persero), Tbk</t>
  </si>
  <si>
    <t>China Tin Group Co., Ltd.</t>
  </si>
  <si>
    <t>1. Removed the ability to overwrite the “Declaration Scope or Class” field. Users are restricted to only use the drop-down options.
2. Addressed issue with Checker incorrectly showing “Description of Scope” as missing data when a user selects “B. Product (or List of Products)” as the Declaration Scope.
3. Programmed Checker to show missing data when response to question B is "Yes", unless a url is entered the corresponding "Comments" field.</t>
  </si>
  <si>
    <t>Green Status Pro</t>
  </si>
  <si>
    <t>A999666333000</t>
  </si>
  <si>
    <t>Database</t>
  </si>
  <si>
    <t>100 F Street, NE, Washington, DC 20549</t>
  </si>
  <si>
    <t>Leo de Nevi</t>
  </si>
  <si>
    <t>leo.denevi@greenstatuspro.com</t>
  </si>
  <si>
    <t>(555) 555-1234</t>
  </si>
  <si>
    <t>http://company/policy</t>
  </si>
  <si>
    <t>Allgemeine Gold- &amp; Silberscheideanstalt</t>
  </si>
  <si>
    <t>Allgemeine Gold</t>
  </si>
  <si>
    <t>Alpha Metals</t>
  </si>
  <si>
    <t>Alpha Metal</t>
  </si>
  <si>
    <t>Cabot Supermetals</t>
  </si>
  <si>
    <t>Ganzhou Huaxing Tungsten</t>
  </si>
  <si>
    <t>We use GSP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</si>
</sst>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_ "/>
  </numFmts>
  <fonts count="78">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sz val="9"/>
      <color indexed="81"/>
      <name val="Tahoma"/>
      <family val="2"/>
    </font>
    <font>
      <sz val="12"/>
      <color indexed="81"/>
      <name val="Tahoma"/>
      <family val="2"/>
    </font>
    <font>
      <b/>
      <sz val="9"/>
      <color indexed="81"/>
      <name val="Tahoma"/>
      <family val="2"/>
    </font>
    <font>
      <u/>
      <sz val="14"/>
      <color indexed="12"/>
      <name val="Verdana"/>
      <family val="2"/>
    </font>
    <font>
      <u/>
      <sz val="12"/>
      <color indexed="12"/>
      <name val="Verdana"/>
      <family val="2"/>
    </font>
    <font>
      <u/>
      <sz val="16"/>
      <color indexed="12"/>
      <name val="Verdana"/>
      <family val="2"/>
    </font>
    <font>
      <sz val="8"/>
      <color indexed="81"/>
      <name val="Tahoma"/>
      <family val="2"/>
    </font>
    <font>
      <u/>
      <sz val="10"/>
      <color indexed="12"/>
      <name val="Verdana"/>
      <family val="2"/>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6"/>
      <name val="Cambria"/>
      <family val="1"/>
    </font>
    <font>
      <sz val="18"/>
      <name val="Verdana"/>
      <family val="2"/>
    </font>
    <font>
      <b/>
      <sz val="12"/>
      <color indexed="9"/>
      <name val="Cambria"/>
      <family val="1"/>
    </font>
    <font>
      <sz val="12"/>
      <color indexed="9"/>
      <name val="Cambria"/>
      <family val="1"/>
    </font>
    <font>
      <b/>
      <sz val="18"/>
      <name val="Verdana"/>
      <family val="2"/>
    </font>
    <font>
      <b/>
      <sz val="1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0"/>
      <color indexed="10"/>
      <name val="Verdana"/>
      <family val="2"/>
    </font>
    <font>
      <sz val="10"/>
      <color indexed="10"/>
      <name val="Verdana"/>
      <family val="2"/>
    </font>
    <font>
      <sz val="10"/>
      <color indexed="17"/>
      <name val="Verdana"/>
      <family val="2"/>
    </font>
    <font>
      <sz val="9"/>
      <color indexed="81"/>
      <name val="ＭＳ Ｐゴシック"/>
      <family val="3"/>
      <charset val="128"/>
    </font>
    <font>
      <sz val="12"/>
      <color indexed="10"/>
      <name val="Verdana"/>
      <family val="2"/>
    </font>
    <font>
      <sz val="7.5"/>
      <name val="Verdana"/>
      <family val="2"/>
    </font>
    <font>
      <sz val="14"/>
      <name val="Verdana"/>
      <family val="2"/>
    </font>
    <font>
      <sz val="16"/>
      <name val="Verdana"/>
      <family val="2"/>
    </font>
    <font>
      <sz val="22"/>
      <name val="Verdana"/>
      <family val="2"/>
    </font>
    <font>
      <b/>
      <sz val="9"/>
      <name val="Cambria"/>
      <family val="1"/>
    </font>
    <font>
      <b/>
      <sz val="11"/>
      <name val="Verdana"/>
      <family val="2"/>
    </font>
    <font>
      <b/>
      <sz val="14"/>
      <name val="Cambria"/>
      <family val="1"/>
    </font>
    <font>
      <u/>
      <sz val="18"/>
      <color indexed="12"/>
      <name val="Verdana"/>
      <family val="2"/>
    </font>
    <font>
      <sz val="11"/>
      <name val="Calibri"/>
      <family val="2"/>
    </font>
    <font>
      <sz val="11"/>
      <name val="ＭＳ Ｐゴシック"/>
      <family val="3"/>
      <charset val="128"/>
    </font>
    <font>
      <vertAlign val="superscript"/>
      <sz val="11"/>
      <name val="Calibri"/>
      <family val="2"/>
    </font>
    <font>
      <sz val="10"/>
      <name val="宋体"/>
    </font>
    <font>
      <sz val="11"/>
      <color indexed="10"/>
      <name val="Calibri"/>
      <family val="2"/>
    </font>
    <font>
      <b/>
      <sz val="11"/>
      <color indexed="8"/>
      <name val="Calibri"/>
      <family val="2"/>
    </font>
    <font>
      <sz val="11"/>
      <name val="Arial"/>
      <family val="2"/>
    </font>
    <font>
      <sz val="12"/>
      <color indexed="10"/>
      <name val="Calibri"/>
      <family val="2"/>
    </font>
    <font>
      <b/>
      <sz val="9"/>
      <name val="Verdana"/>
      <family val="2"/>
    </font>
    <font>
      <sz val="11"/>
      <color indexed="8"/>
      <name val="ＭＳ Ｐゴシック"/>
      <family val="3"/>
      <charset val="128"/>
    </font>
    <font>
      <sz val="10"/>
      <color indexed="10"/>
      <name val="Verdana"/>
      <family val="2"/>
    </font>
    <font>
      <sz val="10"/>
      <color indexed="9"/>
      <name val="Verdana"/>
      <family val="2"/>
    </font>
    <font>
      <sz val="11"/>
      <name val="ＭＳ Ｐゴシック"/>
      <family val="3"/>
      <charset val="128"/>
    </font>
    <font>
      <sz val="11"/>
      <color indexed="10"/>
      <name val="ＭＳ Ｐゴシック"/>
      <family val="3"/>
      <charset val="128"/>
    </font>
    <font>
      <sz val="11"/>
      <color indexed="10"/>
      <name val="Calibri"/>
      <family val="2"/>
    </font>
    <font>
      <sz val="11"/>
      <color indexed="17"/>
      <name val="ＭＳ Ｐゴシック"/>
      <family val="3"/>
      <charset val="128"/>
    </font>
    <font>
      <b/>
      <sz val="20"/>
      <color indexed="8"/>
      <name val="Verdana"/>
      <family val="2"/>
    </font>
    <font>
      <sz val="10"/>
      <color indexed="8"/>
      <name val="Verdana"/>
      <family val="2"/>
    </font>
    <font>
      <sz val="11"/>
      <color rgb="FF9C0006"/>
      <name val="ＭＳ Ｐゴシック"/>
      <family val="3"/>
      <charset val="128"/>
    </font>
    <font>
      <sz val="11"/>
      <color theme="1"/>
      <name val="ＭＳ Ｐゴシック"/>
      <family val="3"/>
      <charset val="128"/>
    </font>
  </fonts>
  <fills count="8">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
      <patternFill patternType="solid">
        <fgColor indexed="13"/>
        <bgColor indexed="64"/>
      </patternFill>
    </fill>
    <fill>
      <patternFill patternType="solid">
        <fgColor indexed="50"/>
        <bgColor indexed="64"/>
      </patternFill>
    </fill>
    <fill>
      <patternFill patternType="solid">
        <fgColor rgb="FFFFC7CE"/>
      </patternFill>
    </fill>
  </fills>
  <borders count="62">
    <border>
      <left/>
      <right/>
      <top/>
      <bottom/>
      <diagonal/>
    </border>
    <border>
      <left/>
      <right/>
      <top style="thin">
        <color indexed="56"/>
      </top>
      <bottom style="thin">
        <color indexed="56"/>
      </bottom>
      <diagonal/>
    </border>
    <border>
      <left style="thin">
        <color indexed="64"/>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right/>
      <top style="thin">
        <color indexed="56"/>
      </top>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style="thick">
        <color indexed="56"/>
      </left>
      <right/>
      <top/>
      <bottom style="thick">
        <color indexed="56"/>
      </bottom>
      <diagonal/>
    </border>
    <border>
      <left/>
      <right style="thin">
        <color indexed="56"/>
      </right>
      <top/>
      <bottom/>
      <diagonal/>
    </border>
    <border>
      <left style="thin">
        <color indexed="56"/>
      </left>
      <right/>
      <top/>
      <bottom style="thin">
        <color indexed="56"/>
      </bottom>
      <diagonal/>
    </border>
    <border>
      <left/>
      <right/>
      <top/>
      <bottom style="thin">
        <color indexed="9"/>
      </bottom>
      <diagonal/>
    </border>
    <border>
      <left/>
      <right style="thin">
        <color indexed="56"/>
      </right>
      <top style="thin">
        <color indexed="56"/>
      </top>
      <bottom/>
      <diagonal/>
    </border>
    <border>
      <left/>
      <right style="thin">
        <color indexed="56"/>
      </right>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56"/>
      </left>
      <right style="thin">
        <color indexed="56"/>
      </right>
      <top style="thin">
        <color indexed="56"/>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diagonal/>
    </border>
    <border>
      <left/>
      <right style="thick">
        <color indexed="64"/>
      </right>
      <top/>
      <bottom/>
      <diagonal/>
    </border>
    <border>
      <left/>
      <right style="thick">
        <color indexed="64"/>
      </right>
      <top/>
      <bottom style="thin">
        <color indexed="9"/>
      </bottom>
      <diagonal/>
    </border>
    <border>
      <left style="thin">
        <color indexed="56"/>
      </left>
      <right style="thick">
        <color indexed="64"/>
      </right>
      <top style="thin">
        <color indexed="56"/>
      </top>
      <bottom/>
      <diagonal/>
    </border>
    <border>
      <left/>
      <right style="thin">
        <color indexed="56"/>
      </right>
      <top style="thin">
        <color indexed="56"/>
      </top>
      <bottom style="thin">
        <color indexed="56"/>
      </bottom>
      <diagonal/>
    </border>
    <border>
      <left style="thin">
        <color indexed="56"/>
      </left>
      <right/>
      <top/>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thick">
        <color indexed="56"/>
      </left>
      <right style="thin">
        <color indexed="64"/>
      </right>
      <top style="thin">
        <color indexed="64"/>
      </top>
      <bottom/>
      <diagonal/>
    </border>
    <border>
      <left style="thick">
        <color indexed="56"/>
      </left>
      <right style="thin">
        <color indexed="64"/>
      </right>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dashed">
        <color indexed="64"/>
      </top>
      <bottom style="thin">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top style="thin">
        <color indexed="56"/>
      </top>
      <bottom style="thin">
        <color indexed="56"/>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56"/>
      </left>
      <right/>
      <top style="thin">
        <color indexed="56"/>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diagonal/>
    </border>
    <border>
      <left/>
      <right/>
      <top style="thin">
        <color indexed="64"/>
      </top>
      <bottom/>
      <diagonal/>
    </border>
    <border>
      <left style="thick">
        <color indexed="64"/>
      </left>
      <right/>
      <top/>
      <bottom style="thin">
        <color indexed="64"/>
      </bottom>
      <diagonal/>
    </border>
  </borders>
  <cellStyleXfs count="9">
    <xf numFmtId="0" fontId="0" fillId="0" borderId="0"/>
    <xf numFmtId="0" fontId="76" fillId="7" borderId="0" applyNumberFormat="0" applyBorder="0" applyAlignment="0" applyProtection="0"/>
    <xf numFmtId="0" fontId="7" fillId="0" borderId="0" applyNumberFormat="0" applyFill="0" applyBorder="0" applyAlignment="0" applyProtection="0">
      <alignment vertical="top"/>
      <protection locked="0"/>
    </xf>
    <xf numFmtId="0" fontId="5" fillId="0" borderId="0"/>
    <xf numFmtId="0" fontId="77" fillId="0" borderId="0"/>
    <xf numFmtId="0" fontId="6" fillId="0" borderId="0"/>
    <xf numFmtId="0" fontId="77" fillId="0" borderId="0"/>
    <xf numFmtId="0" fontId="10" fillId="0" borderId="0"/>
    <xf numFmtId="0" fontId="6" fillId="0" borderId="0"/>
  </cellStyleXfs>
  <cellXfs count="409">
    <xf numFmtId="0" fontId="0" fillId="0" borderId="0" xfId="0"/>
    <xf numFmtId="0" fontId="15" fillId="2" borderId="1" xfId="0" applyFont="1" applyFill="1" applyBorder="1" applyAlignment="1" applyProtection="1">
      <alignment horizontal="center" vertical="center"/>
    </xf>
    <xf numFmtId="0" fontId="27" fillId="2" borderId="2" xfId="7" applyFont="1" applyFill="1" applyBorder="1" applyAlignment="1">
      <alignment horizontal="center" vertical="top" wrapText="1"/>
    </xf>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2" borderId="5"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0" fillId="0" borderId="0" xfId="0" applyAlignment="1"/>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7" xfId="0" applyFont="1" applyFill="1" applyBorder="1" applyAlignment="1">
      <alignment horizontal="center"/>
    </xf>
    <xf numFmtId="0" fontId="0" fillId="2" borderId="8" xfId="0" applyFont="1" applyFill="1" applyBorder="1" applyAlignment="1">
      <alignment horizontal="center"/>
    </xf>
    <xf numFmtId="0" fontId="0" fillId="2" borderId="0" xfId="0" applyFont="1" applyFill="1" applyBorder="1" applyAlignment="1"/>
    <xf numFmtId="0" fontId="27" fillId="2" borderId="9" xfId="7" applyFont="1" applyFill="1" applyBorder="1" applyAlignment="1">
      <alignment vertical="center" wrapText="1"/>
    </xf>
    <xf numFmtId="0" fontId="27" fillId="2" borderId="9" xfId="7" applyFont="1" applyFill="1" applyBorder="1" applyAlignment="1">
      <alignment vertical="top" wrapText="1"/>
    </xf>
    <xf numFmtId="0" fontId="9" fillId="2" borderId="0" xfId="0" applyFont="1" applyFill="1" applyBorder="1" applyAlignment="1"/>
    <xf numFmtId="164" fontId="27" fillId="2" borderId="9" xfId="7"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28" fillId="2" borderId="9" xfId="7" applyFont="1" applyFill="1" applyBorder="1" applyAlignment="1">
      <alignment vertical="top" wrapText="1"/>
    </xf>
    <xf numFmtId="0" fontId="28" fillId="2" borderId="9" xfId="7" applyFont="1" applyFill="1" applyBorder="1" applyAlignment="1">
      <alignment vertical="center" wrapText="1"/>
    </xf>
    <xf numFmtId="0" fontId="28" fillId="2" borderId="10" xfId="7" applyFont="1" applyFill="1" applyBorder="1" applyAlignment="1">
      <alignment vertical="top" wrapText="1"/>
    </xf>
    <xf numFmtId="0" fontId="28" fillId="2" borderId="11" xfId="7" applyFont="1" applyFill="1" applyBorder="1" applyAlignment="1">
      <alignment vertical="top" wrapText="1"/>
    </xf>
    <xf numFmtId="0" fontId="42" fillId="2" borderId="12" xfId="7" applyFont="1" applyFill="1" applyBorder="1" applyAlignment="1">
      <alignment horizontal="center" vertical="center" wrapText="1"/>
    </xf>
    <xf numFmtId="0" fontId="42" fillId="2" borderId="13" xfId="7" applyFont="1" applyFill="1" applyBorder="1" applyAlignment="1">
      <alignment horizontal="center" vertical="center" wrapText="1"/>
    </xf>
    <xf numFmtId="0" fontId="30" fillId="2" borderId="13" xfId="7" applyFont="1" applyFill="1" applyBorder="1" applyAlignment="1">
      <alignment horizontal="center" vertical="center" wrapText="1"/>
    </xf>
    <xf numFmtId="0" fontId="0" fillId="2" borderId="12" xfId="0" applyFill="1" applyBorder="1" applyProtection="1"/>
    <xf numFmtId="0" fontId="6"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0" fontId="0" fillId="2" borderId="6" xfId="0" applyFill="1" applyBorder="1" applyAlignment="1" applyProtection="1">
      <alignment vertical="top" wrapText="1"/>
    </xf>
    <xf numFmtId="0" fontId="11" fillId="2" borderId="14" xfId="0" applyFont="1" applyFill="1" applyBorder="1" applyAlignment="1" applyProtection="1">
      <alignment vertical="center"/>
    </xf>
    <xf numFmtId="0" fontId="1" fillId="2" borderId="7" xfId="0" applyFont="1" applyFill="1" applyBorder="1" applyAlignment="1" applyProtection="1">
      <alignment vertical="center"/>
    </xf>
    <xf numFmtId="0" fontId="18" fillId="2" borderId="15" xfId="0" applyFont="1" applyFill="1" applyBorder="1" applyAlignment="1" applyProtection="1">
      <alignment horizontal="center" vertical="center"/>
      <protection locked="0" hidden="1"/>
    </xf>
    <xf numFmtId="0" fontId="11" fillId="2" borderId="16" xfId="0" applyFont="1" applyFill="1" applyBorder="1" applyAlignment="1" applyProtection="1">
      <alignment vertical="center"/>
    </xf>
    <xf numFmtId="0" fontId="1" fillId="2" borderId="17" xfId="0" applyFont="1" applyFill="1" applyBorder="1" applyAlignment="1" applyProtection="1">
      <alignment vertical="center"/>
    </xf>
    <xf numFmtId="0" fontId="15" fillId="2" borderId="1" xfId="0" applyFont="1" applyFill="1" applyBorder="1" applyAlignment="1" applyProtection="1">
      <alignment vertical="center"/>
      <protection hidden="1"/>
    </xf>
    <xf numFmtId="0" fontId="14" fillId="2" borderId="15" xfId="0" applyFont="1" applyFill="1" applyBorder="1" applyAlignment="1" applyProtection="1">
      <alignment horizontal="right" vertical="center"/>
      <protection hidden="1"/>
    </xf>
    <xf numFmtId="0" fontId="11" fillId="2" borderId="6" xfId="0" applyFont="1" applyFill="1" applyBorder="1" applyAlignment="1" applyProtection="1">
      <alignment vertical="center"/>
    </xf>
    <xf numFmtId="0" fontId="1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14" fillId="2" borderId="20" xfId="0" applyFont="1" applyFill="1" applyBorder="1" applyAlignment="1" applyProtection="1">
      <alignment wrapText="1"/>
      <protection hidden="1"/>
    </xf>
    <xf numFmtId="0" fontId="0" fillId="3" borderId="12" xfId="0" applyFill="1" applyBorder="1" applyProtection="1"/>
    <xf numFmtId="0" fontId="14" fillId="2" borderId="21" xfId="0" applyFont="1" applyFill="1" applyBorder="1" applyAlignment="1" applyProtection="1">
      <alignment horizontal="right" vertical="center"/>
      <protection hidden="1"/>
    </xf>
    <xf numFmtId="0" fontId="35" fillId="2" borderId="0" xfId="0" applyFont="1" applyFill="1" applyBorder="1" applyAlignment="1" applyProtection="1">
      <alignment horizontal="right" vertical="center"/>
    </xf>
    <xf numFmtId="0" fontId="36" fillId="2" borderId="0" xfId="0" applyFont="1" applyFill="1" applyBorder="1" applyAlignment="1" applyProtection="1">
      <alignment vertical="center"/>
    </xf>
    <xf numFmtId="0" fontId="11" fillId="2" borderId="22" xfId="0" applyFont="1" applyFill="1" applyBorder="1" applyAlignment="1" applyProtection="1">
      <alignment vertical="center"/>
    </xf>
    <xf numFmtId="0" fontId="36" fillId="2" borderId="20" xfId="0" applyFont="1" applyFill="1" applyBorder="1" applyAlignment="1" applyProtection="1">
      <alignment vertical="center"/>
    </xf>
    <xf numFmtId="0" fontId="11" fillId="2" borderId="23" xfId="0" applyFont="1" applyFill="1" applyBorder="1" applyAlignment="1" applyProtection="1">
      <alignment vertical="center"/>
    </xf>
    <xf numFmtId="2" fontId="14" fillId="2" borderId="1" xfId="0" applyNumberFormat="1" applyFont="1" applyFill="1" applyBorder="1" applyAlignment="1" applyProtection="1">
      <alignment horizontal="left" wrapText="1"/>
      <protection hidden="1"/>
    </xf>
    <xf numFmtId="0" fontId="14" fillId="2" borderId="21" xfId="0" applyFont="1" applyFill="1" applyBorder="1" applyAlignment="1" applyProtection="1">
      <alignment horizontal="left"/>
      <protection hidden="1"/>
    </xf>
    <xf numFmtId="0" fontId="15" fillId="2" borderId="1" xfId="0" applyFont="1" applyFill="1" applyBorder="1" applyAlignment="1" applyProtection="1">
      <alignment horizontal="left" vertical="center"/>
    </xf>
    <xf numFmtId="0" fontId="1" fillId="2" borderId="24" xfId="0" applyFont="1" applyFill="1" applyBorder="1" applyAlignment="1" applyProtection="1">
      <alignment vertical="center"/>
    </xf>
    <xf numFmtId="0" fontId="15" fillId="2" borderId="15" xfId="0" applyFont="1" applyFill="1" applyBorder="1" applyAlignment="1" applyProtection="1">
      <alignment vertical="center" wrapText="1"/>
      <protection hidden="1"/>
    </xf>
    <xf numFmtId="0" fontId="15" fillId="2" borderId="14" xfId="0" applyFont="1" applyFill="1" applyBorder="1" applyAlignment="1" applyProtection="1">
      <alignment vertical="center"/>
    </xf>
    <xf numFmtId="0" fontId="15" fillId="2" borderId="1" xfId="0" applyFont="1" applyFill="1" applyBorder="1" applyAlignment="1" applyProtection="1">
      <alignment vertical="center" wrapText="1"/>
      <protection hidden="1"/>
    </xf>
    <xf numFmtId="2" fontId="16" fillId="2" borderId="1" xfId="0" applyNumberFormat="1" applyFont="1" applyFill="1" applyBorder="1" applyAlignment="1" applyProtection="1">
      <alignment horizontal="left" wrapText="1"/>
      <protection hidden="1"/>
    </xf>
    <xf numFmtId="0" fontId="15" fillId="2" borderId="1" xfId="0" applyFont="1" applyFill="1" applyBorder="1" applyAlignment="1" applyProtection="1">
      <alignment vertical="center"/>
    </xf>
    <xf numFmtId="0" fontId="15" fillId="2" borderId="1" xfId="0" applyFont="1" applyFill="1" applyBorder="1" applyAlignment="1" applyProtection="1">
      <alignment horizontal="center" vertical="center" wrapText="1"/>
      <protection hidden="1"/>
    </xf>
    <xf numFmtId="0" fontId="11" fillId="2" borderId="1" xfId="0" applyFont="1" applyFill="1" applyBorder="1" applyAlignment="1" applyProtection="1">
      <alignment horizontal="left" vertical="center"/>
      <protection hidden="1"/>
    </xf>
    <xf numFmtId="0" fontId="11" fillId="2" borderId="1" xfId="0" applyFont="1" applyFill="1" applyBorder="1" applyAlignment="1" applyProtection="1">
      <alignment horizontal="center" vertical="center"/>
    </xf>
    <xf numFmtId="0" fontId="11" fillId="2" borderId="1" xfId="0" applyFont="1" applyFill="1" applyBorder="1" applyAlignment="1" applyProtection="1">
      <alignment horizontal="left" vertical="center"/>
    </xf>
    <xf numFmtId="0" fontId="1" fillId="2" borderId="8" xfId="0" applyFont="1" applyFill="1" applyBorder="1" applyAlignment="1" applyProtection="1">
      <alignment vertical="center"/>
    </xf>
    <xf numFmtId="0" fontId="2" fillId="2" borderId="15" xfId="0" applyFont="1" applyFill="1" applyBorder="1" applyAlignment="1" applyProtection="1">
      <alignment horizontal="left" vertical="top" wrapText="1"/>
      <protection hidden="1"/>
    </xf>
    <xf numFmtId="0" fontId="9" fillId="0" borderId="0" xfId="8" applyFont="1" applyFill="1" applyAlignment="1" applyProtection="1"/>
    <xf numFmtId="0" fontId="6" fillId="0" borderId="0" xfId="8"/>
    <xf numFmtId="0" fontId="6" fillId="0" borderId="0" xfId="8" applyFill="1" applyAlignment="1" applyProtection="1"/>
    <xf numFmtId="0" fontId="23" fillId="0" borderId="0" xfId="2" applyFont="1" applyFill="1" applyAlignment="1" applyProtection="1">
      <alignment horizontal="center"/>
      <protection hidden="1"/>
    </xf>
    <xf numFmtId="0" fontId="23" fillId="0" borderId="0" xfId="2" applyFont="1" applyFill="1" applyAlignment="1" applyProtection="1">
      <alignment horizontal="center" wrapText="1"/>
      <protection hidden="1"/>
    </xf>
    <xf numFmtId="0" fontId="2" fillId="0" borderId="0" xfId="0" applyFont="1" applyAlignment="1" applyProtection="1">
      <alignment horizontal="center"/>
      <protection hidden="1"/>
    </xf>
    <xf numFmtId="0" fontId="29"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14" fillId="2" borderId="20" xfId="0" applyFont="1" applyFill="1" applyBorder="1" applyAlignment="1" applyProtection="1">
      <alignment horizontal="center" wrapText="1"/>
      <protection hidden="1"/>
    </xf>
    <xf numFmtId="0" fontId="14" fillId="2" borderId="22" xfId="0" applyFont="1" applyFill="1" applyBorder="1" applyAlignment="1" applyProtection="1">
      <alignment horizontal="right" vertical="center"/>
      <protection hidden="1"/>
    </xf>
    <xf numFmtId="0" fontId="0" fillId="2" borderId="6" xfId="0" applyFill="1" applyBorder="1" applyAlignment="1"/>
    <xf numFmtId="0" fontId="0" fillId="2" borderId="25" xfId="0" applyFill="1" applyBorder="1" applyAlignment="1"/>
    <xf numFmtId="0" fontId="11" fillId="2" borderId="26" xfId="0" applyFont="1" applyFill="1" applyBorder="1" applyAlignment="1" applyProtection="1">
      <alignment vertical="center"/>
      <protection hidden="1"/>
    </xf>
    <xf numFmtId="0" fontId="11" fillId="2" borderId="14" xfId="0" applyFont="1" applyFill="1" applyBorder="1" applyAlignment="1" applyProtection="1">
      <alignment vertical="center"/>
      <protection hidden="1"/>
    </xf>
    <xf numFmtId="0" fontId="11" fillId="2" borderId="27"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 xfId="0" applyFont="1" applyFill="1" applyBorder="1" applyAlignment="1" applyProtection="1">
      <alignment horizontal="left" vertical="center"/>
      <protection hidden="1"/>
    </xf>
    <xf numFmtId="0" fontId="17" fillId="2" borderId="20" xfId="0" applyFont="1" applyFill="1" applyBorder="1" applyAlignment="1" applyProtection="1">
      <alignment horizontal="left" vertical="center" wrapText="1"/>
      <protection hidden="1"/>
    </xf>
    <xf numFmtId="0" fontId="35" fillId="2" borderId="0" xfId="0" applyFont="1" applyFill="1" applyBorder="1" applyAlignment="1" applyProtection="1">
      <alignment horizontal="right"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0" fillId="0" borderId="12" xfId="0" applyBorder="1" applyAlignment="1" applyProtection="1">
      <alignment horizontal="left" vertical="center" wrapText="1"/>
      <protection hidden="1"/>
    </xf>
    <xf numFmtId="0" fontId="0" fillId="0" borderId="12" xfId="0" applyBorder="1" applyAlignment="1" applyProtection="1">
      <alignment horizontal="left" vertical="center"/>
      <protection hidden="1"/>
    </xf>
    <xf numFmtId="165" fontId="0" fillId="0" borderId="12" xfId="0" applyNumberFormat="1" applyBorder="1" applyAlignment="1" applyProtection="1">
      <alignment horizontal="left" vertical="center" wrapText="1"/>
      <protection hidden="1"/>
    </xf>
    <xf numFmtId="0" fontId="0" fillId="1" borderId="12" xfId="0" applyFill="1" applyBorder="1" applyAlignment="1" applyProtection="1">
      <alignment horizontal="left" vertical="center" wrapText="1"/>
      <protection hidden="1"/>
    </xf>
    <xf numFmtId="0" fontId="14" fillId="2" borderId="28"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11" fillId="2" borderId="21"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1" fillId="2" borderId="20"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2" xfId="2" applyBorder="1" applyAlignment="1" applyProtection="1">
      <alignment vertical="center" wrapText="1"/>
      <protection hidden="1"/>
    </xf>
    <xf numFmtId="0" fontId="0" fillId="1" borderId="12" xfId="0" applyFill="1" applyBorder="1" applyAlignment="1" applyProtection="1">
      <alignment vertical="center" wrapText="1"/>
      <protection hidden="1"/>
    </xf>
    <xf numFmtId="0" fontId="7" fillId="0" borderId="12" xfId="2" applyFill="1" applyBorder="1" applyAlignment="1" applyProtection="1">
      <alignment vertical="center" wrapText="1"/>
      <protection hidden="1"/>
    </xf>
    <xf numFmtId="0" fontId="7" fillId="0" borderId="12" xfId="2" applyBorder="1" applyAlignment="1" applyProtection="1">
      <alignment vertical="center" wrapText="1"/>
    </xf>
    <xf numFmtId="0" fontId="15" fillId="2" borderId="15"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Fill="1" applyAlignment="1" applyProtection="1">
      <alignment horizontal="left" vertical="center"/>
    </xf>
    <xf numFmtId="0" fontId="40" fillId="0" borderId="0" xfId="0" applyFont="1" applyFill="1" applyBorder="1" applyAlignment="1" applyProtection="1">
      <alignment vertical="center" wrapText="1"/>
      <protection hidden="1"/>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0" fillId="3" borderId="0" xfId="0" applyFill="1" applyProtection="1">
      <protection locked="0"/>
    </xf>
    <xf numFmtId="0" fontId="0" fillId="0" borderId="0" xfId="0" applyFill="1" applyProtection="1">
      <protection locked="0"/>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1"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1" xfId="0" applyNumberFormat="1" applyFont="1" applyFill="1" applyBorder="1" applyAlignment="1" applyProtection="1">
      <alignment vertical="center" wrapText="1"/>
      <protection hidden="1"/>
    </xf>
    <xf numFmtId="0" fontId="23" fillId="0" borderId="31" xfId="2" applyFont="1" applyBorder="1" applyAlignment="1" applyProtection="1">
      <alignment horizontal="center"/>
      <protection hidden="1"/>
    </xf>
    <xf numFmtId="0" fontId="2" fillId="0" borderId="32" xfId="0" applyNumberFormat="1" applyFont="1" applyFill="1" applyBorder="1" applyAlignment="1" applyProtection="1">
      <alignment vertical="center" wrapText="1"/>
      <protection hidden="1"/>
    </xf>
    <xf numFmtId="0" fontId="38" fillId="0" borderId="31" xfId="0" applyNumberFormat="1" applyFont="1" applyFill="1" applyBorder="1" applyAlignment="1" applyProtection="1">
      <alignment vertical="center" wrapText="1"/>
      <protection hidden="1"/>
    </xf>
    <xf numFmtId="0" fontId="3" fillId="4" borderId="31" xfId="0" applyFont="1" applyFill="1" applyBorder="1" applyAlignment="1" applyProtection="1">
      <alignment wrapText="1"/>
      <protection hidden="1"/>
    </xf>
    <xf numFmtId="0" fontId="3" fillId="4" borderId="31"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34"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34" fillId="0" borderId="6" xfId="0" applyFont="1" applyFill="1" applyBorder="1" applyAlignment="1" applyProtection="1">
      <alignment wrapText="1"/>
    </xf>
    <xf numFmtId="0" fontId="37" fillId="0" borderId="0" xfId="0" applyFont="1" applyFill="1" applyBorder="1" applyAlignment="1" applyProtection="1">
      <alignment horizontal="right" wrapText="1"/>
    </xf>
    <xf numFmtId="0" fontId="46" fillId="0" borderId="0" xfId="0" applyFont="1" applyAlignment="1">
      <alignment vertical="top"/>
    </xf>
    <xf numFmtId="0" fontId="47" fillId="0" borderId="0" xfId="0" applyFont="1" applyAlignment="1">
      <alignment vertical="top"/>
    </xf>
    <xf numFmtId="0" fontId="0" fillId="0" borderId="0" xfId="0" applyFont="1" applyAlignment="1">
      <alignment vertical="top"/>
    </xf>
    <xf numFmtId="0" fontId="46" fillId="0" borderId="0" xfId="0" applyFont="1" applyFill="1" applyAlignment="1" applyProtection="1">
      <protection hidden="1"/>
    </xf>
    <xf numFmtId="0" fontId="0" fillId="3" borderId="12" xfId="0" applyFill="1" applyBorder="1"/>
    <xf numFmtId="0" fontId="0" fillId="5" borderId="0" xfId="0" applyFill="1" applyAlignment="1">
      <alignment vertical="top"/>
    </xf>
    <xf numFmtId="0" fontId="39" fillId="2" borderId="5" xfId="0" applyFont="1" applyFill="1" applyBorder="1" applyAlignment="1" applyProtection="1">
      <alignment horizontal="center" vertical="center" wrapText="1"/>
      <protection hidden="1"/>
    </xf>
    <xf numFmtId="0" fontId="45" fillId="3" borderId="12" xfId="0" applyFont="1" applyFill="1" applyBorder="1"/>
    <xf numFmtId="0" fontId="4" fillId="5" borderId="0" xfId="0" applyFont="1" applyFill="1"/>
    <xf numFmtId="0" fontId="33" fillId="0" borderId="0" xfId="0" applyFont="1" applyFill="1" applyBorder="1" applyAlignment="1" applyProtection="1">
      <alignment vertical="center"/>
      <protection locked="0"/>
    </xf>
    <xf numFmtId="0" fontId="0" fillId="0" borderId="10" xfId="0" applyBorder="1" applyAlignment="1" applyProtection="1">
      <alignment horizontal="left" vertical="center"/>
      <protection locked="0" hidden="1"/>
    </xf>
    <xf numFmtId="0" fontId="15" fillId="2" borderId="29"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protection locked="0"/>
    </xf>
    <xf numFmtId="0" fontId="0" fillId="2" borderId="34" xfId="0" applyFill="1" applyBorder="1" applyAlignment="1" applyProtection="1">
      <alignment wrapText="1"/>
      <protection locked="0"/>
    </xf>
    <xf numFmtId="0" fontId="4" fillId="2" borderId="35" xfId="0" applyFont="1" applyFill="1" applyBorder="1" applyAlignment="1" applyProtection="1">
      <alignment horizontal="center" wrapText="1"/>
      <protection locked="0"/>
    </xf>
    <xf numFmtId="0" fontId="11" fillId="2" borderId="36" xfId="0" applyFont="1" applyFill="1" applyBorder="1" applyAlignment="1" applyProtection="1">
      <alignment vertical="center"/>
      <protection locked="0"/>
    </xf>
    <xf numFmtId="0" fontId="11" fillId="0" borderId="0" xfId="0" applyFont="1" applyFill="1" applyBorder="1" applyAlignment="1" applyProtection="1">
      <alignment vertical="center"/>
      <protection locked="0"/>
    </xf>
    <xf numFmtId="0" fontId="0" fillId="2" borderId="37" xfId="0" applyFill="1" applyBorder="1" applyAlignment="1" applyProtection="1">
      <alignment wrapText="1"/>
      <protection hidden="1"/>
    </xf>
    <xf numFmtId="0" fontId="11" fillId="2" borderId="38" xfId="0" applyFont="1" applyFill="1" applyBorder="1" applyAlignment="1" applyProtection="1">
      <alignment vertical="center"/>
      <protection hidden="1"/>
    </xf>
    <xf numFmtId="0" fontId="0" fillId="0" borderId="0" xfId="0" applyBorder="1" applyProtection="1">
      <protection hidden="1"/>
    </xf>
    <xf numFmtId="0" fontId="14" fillId="2" borderId="39" xfId="0" applyFont="1" applyFill="1" applyBorder="1" applyAlignment="1" applyProtection="1">
      <alignment horizontal="left" wrapText="1"/>
      <protection hidden="1"/>
    </xf>
    <xf numFmtId="0" fontId="15" fillId="2" borderId="40" xfId="0" applyFont="1" applyFill="1" applyBorder="1" applyAlignment="1" applyProtection="1">
      <alignment horizontal="left" vertical="center" wrapText="1"/>
      <protection locked="0"/>
    </xf>
    <xf numFmtId="166" fontId="49" fillId="0" borderId="0" xfId="0" applyNumberFormat="1" applyFont="1" applyFill="1" applyAlignment="1" applyProtection="1">
      <alignment horizontal="center" vertical="center" wrapText="1"/>
      <protection hidden="1"/>
    </xf>
    <xf numFmtId="0" fontId="49" fillId="0" borderId="0" xfId="0" applyFont="1" applyAlignment="1" applyProtection="1">
      <alignment horizontal="center" wrapText="1"/>
      <protection hidden="1"/>
    </xf>
    <xf numFmtId="0" fontId="11" fillId="2" borderId="0" xfId="0" applyFont="1" applyFill="1" applyBorder="1" applyAlignment="1" applyProtection="1">
      <alignment horizontal="center" vertical="center" wrapText="1"/>
      <protection hidden="1"/>
    </xf>
    <xf numFmtId="49" fontId="15" fillId="2" borderId="41" xfId="0" applyNumberFormat="1" applyFont="1" applyFill="1" applyBorder="1" applyAlignment="1" applyProtection="1">
      <alignment horizontal="left" vertical="center" wrapText="1"/>
      <protection locked="0"/>
    </xf>
    <xf numFmtId="1" fontId="6" fillId="0" borderId="0" xfId="0" applyNumberFormat="1" applyFont="1" applyFill="1" applyProtection="1">
      <protection hidden="1"/>
    </xf>
    <xf numFmtId="0" fontId="44" fillId="0" borderId="0" xfId="0" applyFont="1" applyFill="1" applyAlignment="1" applyProtection="1">
      <alignment horizontal="center" vertical="center" wrapText="1"/>
      <protection hidden="1"/>
    </xf>
    <xf numFmtId="0" fontId="7" fillId="0" borderId="0" xfId="2" applyFill="1" applyAlignment="1" applyProtection="1">
      <alignment horizontal="center"/>
      <protection hidden="1"/>
    </xf>
    <xf numFmtId="0" fontId="50" fillId="2" borderId="26" xfId="2" applyFont="1" applyFill="1" applyBorder="1" applyAlignment="1" applyProtection="1">
      <alignment horizontal="left" vertical="center"/>
      <protection hidden="1"/>
    </xf>
    <xf numFmtId="0" fontId="51" fillId="2" borderId="0" xfId="2" applyFont="1" applyFill="1" applyAlignment="1" applyProtection="1">
      <alignment vertical="center"/>
    </xf>
    <xf numFmtId="0" fontId="51" fillId="2" borderId="0" xfId="2" applyFont="1" applyFill="1" applyBorder="1" applyAlignment="1" applyProtection="1">
      <alignment horizontal="center" vertical="center"/>
      <protection hidden="1"/>
    </xf>
    <xf numFmtId="0" fontId="52" fillId="0" borderId="20" xfId="2" applyFont="1" applyFill="1" applyBorder="1" applyAlignment="1" applyProtection="1">
      <alignment horizontal="center"/>
      <protection hidden="1"/>
    </xf>
    <xf numFmtId="0" fontId="53" fillId="2" borderId="0" xfId="2" applyFont="1" applyFill="1" applyBorder="1" applyAlignment="1" applyProtection="1">
      <alignment horizontal="center" vertical="center"/>
      <protection hidden="1"/>
    </xf>
    <xf numFmtId="0" fontId="54" fillId="2" borderId="42" xfId="0" applyFont="1" applyFill="1" applyBorder="1" applyAlignment="1" applyProtection="1">
      <alignment horizontal="center" vertical="center" wrapText="1"/>
      <protection hidden="1"/>
    </xf>
    <xf numFmtId="0" fontId="54" fillId="2" borderId="0" xfId="0" applyFont="1" applyFill="1" applyBorder="1" applyAlignment="1" applyProtection="1">
      <alignment horizontal="center" vertical="center" wrapText="1"/>
      <protection hidden="1"/>
    </xf>
    <xf numFmtId="0" fontId="55" fillId="2" borderId="0" xfId="0" applyFont="1" applyFill="1" applyBorder="1" applyAlignment="1" applyProtection="1">
      <alignment horizontal="center" vertical="center"/>
      <protection hidden="1"/>
    </xf>
    <xf numFmtId="0" fontId="14" fillId="2" borderId="0" xfId="0" applyFont="1" applyFill="1" applyBorder="1" applyAlignment="1" applyProtection="1">
      <alignment horizontal="left" wrapText="1"/>
      <protection locked="0"/>
    </xf>
    <xf numFmtId="0" fontId="0" fillId="2" borderId="43" xfId="0" applyFill="1" applyBorder="1" applyAlignment="1" applyProtection="1">
      <alignment horizontal="left" vertical="center"/>
      <protection locked="0"/>
    </xf>
    <xf numFmtId="0" fontId="0" fillId="2" borderId="44" xfId="0" applyFill="1" applyBorder="1" applyAlignment="1" applyProtection="1">
      <alignment horizontal="left" vertical="center"/>
      <protection locked="0"/>
    </xf>
    <xf numFmtId="0" fontId="0" fillId="2" borderId="45" xfId="0" applyFill="1" applyBorder="1" applyAlignment="1" applyProtection="1">
      <alignment horizontal="left" vertical="center"/>
      <protection locked="0"/>
    </xf>
    <xf numFmtId="0" fontId="11" fillId="2" borderId="46" xfId="0" applyFont="1" applyFill="1" applyBorder="1" applyAlignment="1" applyProtection="1">
      <alignment vertical="center" wrapText="1"/>
      <protection locked="0"/>
    </xf>
    <xf numFmtId="0" fontId="11" fillId="2" borderId="47" xfId="0" applyFont="1" applyFill="1" applyBorder="1" applyAlignment="1" applyProtection="1">
      <alignment vertical="center" wrapText="1"/>
      <protection locked="0"/>
    </xf>
    <xf numFmtId="0" fontId="11" fillId="2" borderId="25" xfId="0" applyFont="1" applyFill="1" applyBorder="1" applyAlignment="1" applyProtection="1">
      <alignment vertical="center" wrapText="1"/>
      <protection locked="0"/>
    </xf>
    <xf numFmtId="0" fontId="14" fillId="2" borderId="6" xfId="0" applyFont="1" applyFill="1" applyBorder="1" applyAlignment="1" applyProtection="1">
      <alignment horizontal="center" wrapText="1"/>
      <protection locked="0"/>
    </xf>
    <xf numFmtId="0" fontId="68" fillId="0" borderId="0" xfId="0" applyFont="1" applyAlignment="1">
      <alignment vertical="top"/>
    </xf>
    <xf numFmtId="0" fontId="45" fillId="0" borderId="0" xfId="0" applyFont="1" applyFill="1" applyAlignment="1" applyProtection="1">
      <protection hidden="1"/>
    </xf>
    <xf numFmtId="0" fontId="14" fillId="2" borderId="20" xfId="0" applyFont="1" applyFill="1" applyBorder="1" applyAlignment="1" applyProtection="1">
      <alignment horizontal="left" vertical="center" wrapText="1"/>
      <protection hidden="1"/>
    </xf>
    <xf numFmtId="0" fontId="11" fillId="2" borderId="20" xfId="0" applyFont="1" applyFill="1" applyBorder="1" applyAlignment="1" applyProtection="1">
      <protection hidden="1"/>
    </xf>
    <xf numFmtId="0" fontId="0" fillId="0" borderId="0" xfId="0" applyAlignment="1">
      <alignment horizontal="center"/>
    </xf>
    <xf numFmtId="0" fontId="0" fillId="0" borderId="0" xfId="0" applyAlignment="1">
      <alignment horizontal="center" vertical="center"/>
    </xf>
    <xf numFmtId="0" fontId="14" fillId="2" borderId="28" xfId="0" applyFont="1" applyFill="1" applyBorder="1" applyAlignment="1" applyProtection="1">
      <alignment horizontal="center" wrapText="1"/>
      <protection hidden="1"/>
    </xf>
    <xf numFmtId="0" fontId="0" fillId="0" borderId="0" xfId="0" applyFill="1" applyAlignment="1">
      <alignment horizontal="left"/>
    </xf>
    <xf numFmtId="164" fontId="6" fillId="0" borderId="0" xfId="0" applyNumberFormat="1" applyFont="1" applyFill="1" applyAlignment="1" applyProtection="1">
      <alignment horizontal="left" vertical="center"/>
    </xf>
    <xf numFmtId="0" fontId="11" fillId="0" borderId="0" xfId="0" applyNumberFormat="1" applyFont="1" applyFill="1" applyBorder="1" applyAlignment="1">
      <alignment horizontal="left"/>
    </xf>
    <xf numFmtId="0" fontId="45" fillId="0" borderId="0" xfId="0" applyFont="1" applyAlignment="1">
      <alignment vertical="top"/>
    </xf>
    <xf numFmtId="0" fontId="11" fillId="2" borderId="42" xfId="0" applyFont="1" applyFill="1" applyBorder="1" applyAlignment="1" applyProtection="1">
      <alignment vertical="center"/>
      <protection hidden="1"/>
    </xf>
    <xf numFmtId="0" fontId="14" fillId="2" borderId="42" xfId="0" applyFont="1" applyFill="1" applyBorder="1" applyAlignment="1" applyProtection="1">
      <alignment wrapText="1"/>
    </xf>
    <xf numFmtId="0" fontId="51" fillId="2" borderId="0" xfId="2" applyFont="1" applyFill="1" applyBorder="1" applyAlignment="1" applyProtection="1">
      <alignment vertical="center"/>
    </xf>
    <xf numFmtId="0" fontId="69" fillId="2" borderId="6" xfId="0" applyFont="1" applyFill="1" applyBorder="1" applyAlignment="1" applyProtection="1">
      <alignment vertical="top" wrapText="1"/>
    </xf>
    <xf numFmtId="0" fontId="32" fillId="6" borderId="0" xfId="0" applyFont="1" applyFill="1" applyAlignment="1">
      <alignment vertical="top"/>
    </xf>
    <xf numFmtId="0" fontId="70" fillId="6" borderId="0" xfId="0" applyFont="1" applyFill="1" applyAlignment="1">
      <alignment vertical="top"/>
    </xf>
    <xf numFmtId="0" fontId="0" fillId="6" borderId="0" xfId="0" applyFont="1" applyFill="1" applyAlignment="1">
      <alignment vertical="top"/>
    </xf>
    <xf numFmtId="0" fontId="0" fillId="6" borderId="0" xfId="0" applyFont="1" applyFill="1" applyAlignment="1">
      <alignment horizontal="left" vertical="top"/>
    </xf>
    <xf numFmtId="0" fontId="68" fillId="5" borderId="0" xfId="0" applyFont="1" applyFill="1" applyAlignment="1">
      <alignment vertical="top"/>
    </xf>
    <xf numFmtId="0" fontId="0" fillId="0" borderId="0" xfId="0" applyFont="1" applyFill="1" applyAlignment="1">
      <alignment vertical="top"/>
    </xf>
    <xf numFmtId="0" fontId="68" fillId="6" borderId="0" xfId="0" applyFont="1" applyFill="1" applyAlignment="1">
      <alignment vertical="top"/>
    </xf>
    <xf numFmtId="0" fontId="67" fillId="6" borderId="0" xfId="4" applyFont="1" applyFill="1" applyAlignment="1">
      <alignment vertical="top"/>
    </xf>
    <xf numFmtId="0" fontId="0" fillId="0" borderId="0" xfId="0" applyFont="1" applyFill="1" applyAlignment="1" applyProtection="1">
      <alignment horizontal="left" vertical="center"/>
    </xf>
    <xf numFmtId="164" fontId="0" fillId="0" borderId="0" xfId="0" applyNumberFormat="1" applyFont="1" applyFill="1" applyAlignment="1" applyProtection="1">
      <alignment horizontal="left" vertical="center"/>
    </xf>
    <xf numFmtId="0" fontId="18" fillId="2" borderId="22" xfId="0" applyFont="1" applyFill="1" applyBorder="1" applyAlignment="1" applyProtection="1">
      <alignment horizontal="right" wrapText="1"/>
      <protection hidden="1"/>
    </xf>
    <xf numFmtId="0" fontId="12" fillId="2" borderId="33" xfId="0" applyFont="1" applyFill="1" applyBorder="1" applyAlignment="1" applyProtection="1">
      <alignment vertical="center" wrapText="1"/>
    </xf>
    <xf numFmtId="0" fontId="59" fillId="6" borderId="0" xfId="0" applyFont="1" applyFill="1" applyAlignment="1">
      <alignment vertical="top"/>
    </xf>
    <xf numFmtId="0" fontId="59" fillId="6" borderId="0" xfId="0" applyNumberFormat="1" applyFont="1" applyFill="1" applyAlignment="1">
      <alignment vertical="top"/>
    </xf>
    <xf numFmtId="0" fontId="46" fillId="0" borderId="0" xfId="0" applyFont="1" applyFill="1" applyAlignment="1">
      <alignment vertical="top"/>
    </xf>
    <xf numFmtId="0" fontId="0" fillId="0" borderId="12" xfId="0" applyBorder="1" applyProtection="1">
      <protection locked="0"/>
    </xf>
    <xf numFmtId="0" fontId="0" fillId="0" borderId="48" xfId="0" applyBorder="1" applyProtection="1">
      <protection locked="0"/>
    </xf>
    <xf numFmtId="0" fontId="2" fillId="2" borderId="15" xfId="0" applyFont="1" applyFill="1" applyBorder="1" applyAlignment="1" applyProtection="1">
      <alignment horizontal="left" wrapText="1"/>
      <protection hidden="1"/>
    </xf>
    <xf numFmtId="0" fontId="0" fillId="6" borderId="0" xfId="0" applyFill="1" applyAlignment="1">
      <alignment vertical="top"/>
    </xf>
    <xf numFmtId="0" fontId="6" fillId="6" borderId="0" xfId="0" applyFont="1" applyFill="1" applyAlignment="1">
      <alignment vertical="top"/>
    </xf>
    <xf numFmtId="0" fontId="71" fillId="6" borderId="0" xfId="4" applyNumberFormat="1" applyFont="1" applyFill="1" applyBorder="1" applyAlignment="1" applyProtection="1">
      <alignment vertical="top"/>
      <protection hidden="1"/>
    </xf>
    <xf numFmtId="0" fontId="0" fillId="6" borderId="0" xfId="0" applyFill="1" applyAlignment="1">
      <alignment horizontal="left" vertical="top"/>
    </xf>
    <xf numFmtId="0" fontId="77" fillId="6" borderId="0" xfId="4" applyFill="1" applyBorder="1" applyAlignment="1">
      <alignment vertical="top"/>
    </xf>
    <xf numFmtId="0" fontId="6" fillId="6" borderId="0" xfId="0" applyFont="1" applyFill="1" applyAlignment="1">
      <alignment horizontal="left" vertical="top"/>
    </xf>
    <xf numFmtId="0" fontId="70" fillId="6" borderId="0" xfId="4" applyNumberFormat="1" applyFont="1" applyFill="1" applyBorder="1" applyAlignment="1" applyProtection="1">
      <alignment vertical="top"/>
      <protection hidden="1"/>
    </xf>
    <xf numFmtId="0" fontId="72" fillId="6" borderId="0" xfId="4" applyFont="1" applyFill="1" applyBorder="1" applyAlignment="1">
      <alignment vertical="top"/>
    </xf>
    <xf numFmtId="0" fontId="71" fillId="6" borderId="0" xfId="1" applyNumberFormat="1" applyFont="1" applyFill="1" applyBorder="1" applyAlignment="1" applyProtection="1">
      <alignment vertical="top"/>
      <protection hidden="1"/>
    </xf>
    <xf numFmtId="0" fontId="0" fillId="6" borderId="0" xfId="0" applyFill="1" applyAlignment="1"/>
    <xf numFmtId="0" fontId="64" fillId="6" borderId="0" xfId="4" applyNumberFormat="1" applyFont="1" applyFill="1" applyBorder="1" applyAlignment="1" applyProtection="1">
      <alignment vertical="top"/>
      <protection hidden="1"/>
    </xf>
    <xf numFmtId="0" fontId="77" fillId="6" borderId="0" xfId="4" applyFill="1" applyAlignment="1">
      <alignment vertical="top"/>
    </xf>
    <xf numFmtId="0" fontId="71" fillId="6" borderId="0" xfId="4" applyFont="1" applyFill="1" applyAlignment="1">
      <alignment vertical="top"/>
    </xf>
    <xf numFmtId="0" fontId="77" fillId="6" borderId="0" xfId="4" applyFill="1" applyAlignment="1">
      <alignment horizontal="left" vertical="top"/>
    </xf>
    <xf numFmtId="0" fontId="70" fillId="6" borderId="0" xfId="0" applyFont="1" applyFill="1" applyAlignment="1"/>
    <xf numFmtId="0" fontId="68" fillId="6" borderId="0" xfId="0" applyFont="1" applyFill="1" applyAlignment="1">
      <alignment horizontal="left" vertical="top"/>
    </xf>
    <xf numFmtId="0" fontId="68" fillId="0" borderId="0" xfId="0" applyFont="1" applyAlignment="1">
      <alignment horizontal="left" vertical="top"/>
    </xf>
    <xf numFmtId="0" fontId="73" fillId="6" borderId="0" xfId="4" applyFont="1" applyFill="1" applyAlignment="1">
      <alignment vertical="top"/>
    </xf>
    <xf numFmtId="0" fontId="6" fillId="6" borderId="0" xfId="0" applyFont="1" applyFill="1" applyAlignment="1" applyProtection="1">
      <alignment horizontal="left" vertical="top"/>
    </xf>
    <xf numFmtId="0" fontId="0" fillId="6" borderId="0" xfId="0" applyFill="1" applyAlignment="1">
      <alignment horizontal="left"/>
    </xf>
    <xf numFmtId="0" fontId="43" fillId="6" borderId="0" xfId="0" applyFont="1" applyFill="1" applyAlignment="1">
      <alignment vertical="center"/>
    </xf>
    <xf numFmtId="0" fontId="0" fillId="6" borderId="0" xfId="0" applyFill="1" applyAlignment="1" applyProtection="1">
      <protection hidden="1"/>
    </xf>
    <xf numFmtId="0" fontId="0" fillId="6" borderId="0" xfId="0" applyFill="1" applyAlignment="1" applyProtection="1">
      <alignment horizontal="left"/>
      <protection hidden="1"/>
    </xf>
    <xf numFmtId="0" fontId="45" fillId="0" borderId="0" xfId="0" applyFont="1" applyAlignment="1">
      <alignment horizontal="left" vertical="top"/>
    </xf>
    <xf numFmtId="0" fontId="66" fillId="0" borderId="0" xfId="0" applyFont="1" applyFill="1" applyBorder="1" applyAlignment="1" applyProtection="1">
      <alignment horizontal="right" wrapText="1"/>
      <protection hidden="1"/>
    </xf>
    <xf numFmtId="0" fontId="2" fillId="0" borderId="49" xfId="0" applyFont="1" applyFill="1" applyBorder="1" applyAlignment="1" applyProtection="1">
      <alignment horizontal="center"/>
      <protection hidden="1"/>
    </xf>
    <xf numFmtId="0" fontId="14" fillId="2" borderId="38" xfId="0" applyFont="1" applyFill="1" applyBorder="1" applyAlignment="1" applyProtection="1">
      <alignment horizontal="center" vertical="center"/>
      <protection hidden="1"/>
    </xf>
    <xf numFmtId="0" fontId="4" fillId="0" borderId="2" xfId="0" applyFont="1" applyFill="1" applyBorder="1" applyAlignment="1" applyProtection="1">
      <alignment wrapText="1"/>
    </xf>
    <xf numFmtId="0" fontId="0" fillId="0" borderId="12" xfId="0" applyBorder="1" applyAlignment="1" applyProtection="1">
      <alignment horizontal="right" vertical="center" wrapText="1"/>
      <protection hidden="1"/>
    </xf>
    <xf numFmtId="0" fontId="45" fillId="0" borderId="0" xfId="0" applyFont="1" applyProtection="1">
      <protection hidden="1"/>
    </xf>
    <xf numFmtId="2" fontId="27" fillId="2" borderId="2" xfId="7" applyNumberFormat="1" applyFont="1" applyFill="1" applyBorder="1" applyAlignment="1">
      <alignment horizontal="center" vertical="top" wrapText="1"/>
    </xf>
    <xf numFmtId="0" fontId="27" fillId="2" borderId="9" xfId="7" applyFont="1" applyFill="1" applyBorder="1" applyAlignment="1">
      <alignment horizontal="center" vertical="top" wrapText="1"/>
    </xf>
    <xf numFmtId="0" fontId="28" fillId="2" borderId="9" xfId="7" applyFont="1" applyFill="1" applyBorder="1" applyAlignment="1">
      <alignment horizontal="left" vertical="top" wrapText="1"/>
    </xf>
    <xf numFmtId="0" fontId="4" fillId="0" borderId="9" xfId="0" applyFont="1" applyFill="1" applyBorder="1" applyAlignment="1" applyProtection="1">
      <alignment vertical="top" wrapText="1"/>
    </xf>
    <xf numFmtId="0" fontId="0" fillId="0" borderId="0" xfId="0" applyFont="1" applyFill="1" applyAlignment="1">
      <alignment horizontal="left"/>
    </xf>
    <xf numFmtId="0" fontId="0" fillId="0" borderId="0" xfId="0" applyNumberFormat="1" applyFont="1" applyFill="1" applyBorder="1" applyAlignment="1">
      <alignment horizontal="left"/>
    </xf>
    <xf numFmtId="0" fontId="0" fillId="0" borderId="0" xfId="0" applyFont="1" applyFill="1"/>
    <xf numFmtId="0" fontId="0" fillId="0" borderId="0" xfId="0" applyFont="1"/>
    <xf numFmtId="0" fontId="75" fillId="0" borderId="0" xfId="3" applyFont="1" applyFill="1" applyBorder="1" applyAlignment="1">
      <alignment horizontal="left"/>
    </xf>
    <xf numFmtId="0" fontId="0" fillId="0" borderId="0" xfId="0" applyFont="1" applyFill="1" applyAlignment="1"/>
    <xf numFmtId="0" fontId="75" fillId="0" borderId="0" xfId="0" applyFont="1" applyFill="1" applyBorder="1" applyAlignment="1">
      <alignment horizontal="left"/>
    </xf>
    <xf numFmtId="0" fontId="0" fillId="0" borderId="0" xfId="0" applyFont="1" applyFill="1" applyBorder="1" applyAlignment="1" applyProtection="1">
      <alignment horizontal="left"/>
      <protection locked="0"/>
    </xf>
    <xf numFmtId="0" fontId="0" fillId="0" borderId="0" xfId="0" applyFont="1" applyFill="1" applyBorder="1" applyAlignment="1">
      <alignment horizontal="left"/>
    </xf>
    <xf numFmtId="0" fontId="0" fillId="0" borderId="0" xfId="8" applyFont="1" applyFill="1" applyAlignment="1" applyProtection="1">
      <alignment horizontal="left" vertical="center"/>
    </xf>
    <xf numFmtId="0" fontId="0" fillId="0" borderId="0" xfId="0" applyFont="1" applyAlignment="1">
      <alignment horizontal="left" vertical="center"/>
    </xf>
    <xf numFmtId="0" fontId="15" fillId="2" borderId="15" xfId="0" applyFont="1" applyFill="1" applyBorder="1" applyAlignment="1" applyProtection="1">
      <alignment wrapText="1"/>
      <protection locked="0" hidden="1"/>
    </xf>
    <xf numFmtId="0" fontId="15" fillId="0" borderId="15" xfId="0" applyFont="1" applyFill="1" applyBorder="1" applyAlignment="1" applyProtection="1">
      <alignment wrapText="1"/>
      <protection locked="0" hidden="1"/>
    </xf>
    <xf numFmtId="0" fontId="15" fillId="0" borderId="15" xfId="0" applyFont="1" applyFill="1" applyBorder="1" applyAlignment="1" applyProtection="1">
      <protection locked="0" hidden="1"/>
    </xf>
    <xf numFmtId="0" fontId="15" fillId="2" borderId="15" xfId="0" applyFont="1" applyFill="1" applyBorder="1" applyAlignment="1" applyProtection="1">
      <protection locked="0" hidden="1"/>
    </xf>
    <xf numFmtId="0" fontId="12" fillId="2" borderId="6"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4" fillId="2" borderId="50" xfId="0" applyFont="1" applyFill="1" applyBorder="1" applyAlignment="1">
      <alignment horizontal="center"/>
    </xf>
    <xf numFmtId="0" fontId="9" fillId="2" borderId="0" xfId="0" applyFont="1" applyFill="1" applyBorder="1" applyAlignment="1">
      <alignment horizontal="center"/>
    </xf>
    <xf numFmtId="0" fontId="29" fillId="2" borderId="0" xfId="0" applyFont="1" applyFill="1" applyBorder="1" applyAlignment="1">
      <alignment horizontal="center" vertical="center" wrapText="1"/>
    </xf>
    <xf numFmtId="0" fontId="29" fillId="2" borderId="51" xfId="0" applyFont="1" applyFill="1" applyBorder="1" applyAlignment="1">
      <alignment horizontal="center" vertical="center" wrapText="1"/>
    </xf>
    <xf numFmtId="0" fontId="27" fillId="2" borderId="10" xfId="7" applyFont="1" applyFill="1" applyBorder="1" applyAlignment="1">
      <alignment horizontal="center" vertical="top" wrapText="1"/>
    </xf>
    <xf numFmtId="0" fontId="27" fillId="2" borderId="11" xfId="7" applyFont="1" applyFill="1" applyBorder="1" applyAlignment="1">
      <alignment horizontal="center" vertical="top" wrapText="1"/>
    </xf>
    <xf numFmtId="0" fontId="27" fillId="2" borderId="2" xfId="7" applyFont="1" applyFill="1" applyBorder="1" applyAlignment="1">
      <alignment horizontal="center" vertical="top" wrapText="1"/>
    </xf>
    <xf numFmtId="0" fontId="27" fillId="2" borderId="10" xfId="7" applyFont="1" applyFill="1" applyBorder="1" applyAlignment="1">
      <alignment horizontal="left" vertical="top" wrapText="1"/>
    </xf>
    <xf numFmtId="0" fontId="27" fillId="2" borderId="11" xfId="7" applyFont="1" applyFill="1" applyBorder="1" applyAlignment="1">
      <alignment horizontal="left" vertical="top" wrapText="1"/>
    </xf>
    <xf numFmtId="0" fontId="27" fillId="2" borderId="2" xfId="7" applyFont="1" applyFill="1" applyBorder="1" applyAlignment="1">
      <alignment horizontal="left" vertical="top" wrapText="1"/>
    </xf>
    <xf numFmtId="164" fontId="27" fillId="2" borderId="10" xfId="7" applyNumberFormat="1" applyFont="1" applyFill="1" applyBorder="1" applyAlignment="1">
      <alignment horizontal="center" vertical="top" wrapText="1"/>
    </xf>
    <xf numFmtId="164" fontId="27" fillId="2" borderId="11" xfId="7" applyNumberFormat="1" applyFont="1" applyFill="1" applyBorder="1" applyAlignment="1">
      <alignment horizontal="center" vertical="top" wrapText="1"/>
    </xf>
    <xf numFmtId="164" fontId="27" fillId="2" borderId="2" xfId="7" applyNumberFormat="1" applyFont="1" applyFill="1" applyBorder="1" applyAlignment="1">
      <alignment horizontal="center" vertical="top" wrapText="1"/>
    </xf>
    <xf numFmtId="0" fontId="28" fillId="2" borderId="10" xfId="7" applyFont="1" applyFill="1" applyBorder="1" applyAlignment="1">
      <alignment horizontal="left" vertical="top" wrapText="1"/>
    </xf>
    <xf numFmtId="0" fontId="28" fillId="2" borderId="11" xfId="7" applyFont="1" applyFill="1" applyBorder="1" applyAlignment="1">
      <alignment horizontal="left" vertical="top" wrapText="1"/>
    </xf>
    <xf numFmtId="0" fontId="28" fillId="2" borderId="2" xfId="7" applyFont="1" applyFill="1" applyBorder="1" applyAlignment="1">
      <alignment horizontal="left" vertical="top" wrapText="1"/>
    </xf>
    <xf numFmtId="2" fontId="27" fillId="2" borderId="10" xfId="7" applyNumberFormat="1" applyFont="1" applyFill="1" applyBorder="1" applyAlignment="1">
      <alignment horizontal="center" vertical="top" wrapText="1"/>
    </xf>
    <xf numFmtId="2" fontId="27" fillId="2" borderId="11" xfId="7" applyNumberFormat="1" applyFont="1" applyFill="1" applyBorder="1" applyAlignment="1">
      <alignment horizontal="center" vertical="top" wrapText="1"/>
    </xf>
    <xf numFmtId="2" fontId="27" fillId="2" borderId="2" xfId="7" applyNumberFormat="1" applyFont="1" applyFill="1" applyBorder="1" applyAlignment="1">
      <alignment horizontal="center" vertical="top" wrapText="1"/>
    </xf>
    <xf numFmtId="0" fontId="27" fillId="0" borderId="10" xfId="7" applyFont="1" applyFill="1" applyBorder="1" applyAlignment="1">
      <alignment horizontal="center" vertical="top" wrapText="1"/>
    </xf>
    <xf numFmtId="0" fontId="27" fillId="0" borderId="11" xfId="7" applyFont="1" applyFill="1" applyBorder="1" applyAlignment="1">
      <alignment horizontal="center" vertical="top" wrapText="1"/>
    </xf>
    <xf numFmtId="0" fontId="27" fillId="0" borderId="2" xfId="7" applyFont="1" applyFill="1" applyBorder="1" applyAlignment="1">
      <alignment horizontal="center" vertical="top" wrapText="1"/>
    </xf>
    <xf numFmtId="164" fontId="27" fillId="0" borderId="10" xfId="7" applyNumberFormat="1" applyFont="1" applyFill="1" applyBorder="1" applyAlignment="1">
      <alignment horizontal="center" vertical="top" wrapText="1"/>
    </xf>
    <xf numFmtId="164" fontId="27" fillId="0" borderId="11" xfId="7" applyNumberFormat="1" applyFont="1" applyFill="1" applyBorder="1" applyAlignment="1">
      <alignment horizontal="center" vertical="top" wrapText="1"/>
    </xf>
    <xf numFmtId="164" fontId="27" fillId="0" borderId="2" xfId="7" applyNumberFormat="1" applyFont="1" applyFill="1" applyBorder="1" applyAlignment="1">
      <alignment horizontal="center" vertical="top"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52" xfId="0" applyFont="1" applyFill="1" applyBorder="1" applyAlignment="1" applyProtection="1">
      <alignment horizontal="center"/>
      <protection hidden="1"/>
    </xf>
    <xf numFmtId="0" fontId="0" fillId="2" borderId="7" xfId="0" applyFill="1" applyBorder="1" applyAlignment="1">
      <alignment horizontal="center"/>
    </xf>
    <xf numFmtId="0" fontId="0" fillId="2" borderId="8" xfId="0" applyFill="1" applyBorder="1" applyAlignment="1">
      <alignment horizontal="center"/>
    </xf>
    <xf numFmtId="0" fontId="17" fillId="2" borderId="25" xfId="0" applyFont="1" applyFill="1" applyBorder="1" applyAlignment="1" applyProtection="1">
      <alignment horizontal="center" vertical="center"/>
      <protection hidden="1"/>
    </xf>
    <xf numFmtId="0" fontId="17" fillId="2" borderId="50" xfId="0" applyFont="1" applyFill="1" applyBorder="1" applyAlignment="1" applyProtection="1">
      <alignment horizontal="center" vertical="center"/>
      <protection hidden="1"/>
    </xf>
    <xf numFmtId="0" fontId="11" fillId="2" borderId="53" xfId="0" applyFont="1" applyFill="1" applyBorder="1" applyAlignment="1" applyProtection="1">
      <alignment horizontal="left" vertical="center" wrapText="1"/>
      <protection locked="0"/>
    </xf>
    <xf numFmtId="0" fontId="11" fillId="2" borderId="1" xfId="0" applyFont="1" applyFill="1" applyBorder="1" applyAlignment="1" applyProtection="1">
      <alignment horizontal="left" vertical="center" wrapText="1"/>
      <protection locked="0"/>
    </xf>
    <xf numFmtId="0" fontId="11" fillId="2" borderId="41" xfId="0" applyFont="1" applyFill="1" applyBorder="1" applyAlignment="1" applyProtection="1">
      <alignment horizontal="left" vertical="center" wrapText="1"/>
      <protection locked="0"/>
    </xf>
    <xf numFmtId="0" fontId="15" fillId="2" borderId="53" xfId="0" applyFont="1" applyFill="1" applyBorder="1" applyAlignment="1" applyProtection="1">
      <alignment horizontal="left" vertical="center"/>
      <protection locked="0"/>
    </xf>
    <xf numFmtId="0" fontId="15" fillId="2" borderId="41" xfId="0" applyFont="1" applyFill="1" applyBorder="1" applyAlignment="1" applyProtection="1">
      <alignment horizontal="left" vertical="center"/>
      <protection locked="0"/>
    </xf>
    <xf numFmtId="0" fontId="24" fillId="0" borderId="20" xfId="2" applyFont="1" applyFill="1" applyBorder="1" applyAlignment="1" applyProtection="1">
      <alignment horizontal="center"/>
      <protection hidden="1"/>
    </xf>
    <xf numFmtId="0" fontId="15" fillId="2" borderId="1" xfId="0" applyFont="1" applyFill="1" applyBorder="1" applyAlignment="1" applyProtection="1">
      <alignment horizontal="center" vertical="center"/>
    </xf>
    <xf numFmtId="0" fontId="11" fillId="2" borderId="1" xfId="0" applyFont="1" applyFill="1" applyBorder="1" applyAlignment="1" applyProtection="1">
      <alignment horizontal="left" vertical="center" wrapText="1"/>
    </xf>
    <xf numFmtId="0" fontId="26" fillId="0" borderId="0" xfId="2" applyFont="1" applyFill="1" applyBorder="1" applyAlignment="1" applyProtection="1">
      <alignment horizontal="center" vertical="center" wrapText="1"/>
      <protection hidden="1"/>
    </xf>
    <xf numFmtId="0" fontId="22" fillId="0" borderId="20" xfId="2" applyFont="1" applyFill="1" applyBorder="1" applyAlignment="1" applyProtection="1">
      <alignment horizontal="center" wrapText="1"/>
      <protection hidden="1"/>
    </xf>
    <xf numFmtId="0" fontId="15" fillId="2" borderId="1" xfId="0" applyFont="1" applyFill="1" applyBorder="1" applyAlignment="1" applyProtection="1">
      <alignment horizontal="left" vertical="center"/>
      <protection locked="0"/>
    </xf>
    <xf numFmtId="0" fontId="15" fillId="2" borderId="53" xfId="0" applyFont="1" applyFill="1" applyBorder="1" applyAlignment="1" applyProtection="1">
      <alignment horizontal="left" vertical="center" wrapText="1"/>
      <protection locked="0"/>
    </xf>
    <xf numFmtId="0" fontId="15" fillId="2" borderId="1" xfId="0" applyFont="1" applyFill="1" applyBorder="1" applyAlignment="1" applyProtection="1">
      <alignment horizontal="left" vertical="center" wrapText="1"/>
      <protection locked="0"/>
    </xf>
    <xf numFmtId="0" fontId="15" fillId="2" borderId="41" xfId="0" applyFont="1" applyFill="1" applyBorder="1" applyAlignment="1" applyProtection="1">
      <alignment horizontal="left" vertical="center" wrapText="1"/>
      <protection locked="0"/>
    </xf>
    <xf numFmtId="0" fontId="17" fillId="2" borderId="0" xfId="0" applyFont="1" applyFill="1" applyBorder="1" applyAlignment="1" applyProtection="1">
      <alignment horizontal="center" wrapText="1"/>
    </xf>
    <xf numFmtId="0" fontId="9" fillId="2" borderId="20" xfId="0" applyFont="1" applyFill="1" applyBorder="1" applyAlignment="1" applyProtection="1">
      <alignment horizontal="center" wrapText="1"/>
      <protection hidden="1"/>
    </xf>
    <xf numFmtId="0" fontId="7" fillId="2" borderId="53" xfId="2" applyFill="1" applyBorder="1" applyAlignment="1" applyProtection="1">
      <alignment horizontal="left" vertical="center" wrapText="1"/>
      <protection locked="0"/>
    </xf>
    <xf numFmtId="0" fontId="14" fillId="2" borderId="1" xfId="0" applyFont="1" applyFill="1" applyBorder="1" applyAlignment="1" applyProtection="1">
      <alignment horizontal="left" wrapText="1"/>
      <protection hidden="1"/>
    </xf>
    <xf numFmtId="0" fontId="50" fillId="2" borderId="53" xfId="2" applyFont="1" applyFill="1" applyBorder="1" applyAlignment="1" applyProtection="1">
      <alignment horizontal="left" vertical="center"/>
      <protection locked="0" hidden="1"/>
    </xf>
    <xf numFmtId="0" fontId="50" fillId="2" borderId="1" xfId="2" applyFont="1" applyFill="1" applyBorder="1" applyAlignment="1" applyProtection="1">
      <alignment horizontal="left" vertical="center"/>
      <protection locked="0" hidden="1"/>
    </xf>
    <xf numFmtId="0" fontId="50" fillId="2" borderId="41" xfId="2" applyFont="1" applyFill="1" applyBorder="1" applyAlignment="1" applyProtection="1">
      <alignment horizontal="left" vertical="center"/>
      <protection locked="0" hidden="1"/>
    </xf>
    <xf numFmtId="0" fontId="14" fillId="2" borderId="20" xfId="0" applyFont="1" applyFill="1" applyBorder="1" applyAlignment="1" applyProtection="1">
      <alignment horizontal="center" vertical="top" wrapText="1"/>
      <protection hidden="1"/>
    </xf>
    <xf numFmtId="0" fontId="14" fillId="2" borderId="33" xfId="0" applyFont="1" applyFill="1" applyBorder="1" applyAlignment="1" applyProtection="1">
      <alignment horizontal="right" vertical="center"/>
      <protection hidden="1"/>
    </xf>
    <xf numFmtId="0" fontId="14" fillId="2" borderId="22" xfId="0" applyFont="1" applyFill="1" applyBorder="1" applyAlignment="1" applyProtection="1">
      <alignment horizontal="right" vertical="center"/>
      <protection hidden="1"/>
    </xf>
    <xf numFmtId="0" fontId="0" fillId="2" borderId="3" xfId="0" applyFill="1" applyBorder="1" applyAlignment="1" applyProtection="1">
      <alignment horizontal="center" vertical="top" wrapText="1"/>
    </xf>
    <xf numFmtId="0" fontId="0" fillId="2" borderId="4" xfId="0" applyFill="1" applyBorder="1" applyAlignment="1" applyProtection="1">
      <alignment horizontal="center" vertical="top" wrapText="1"/>
    </xf>
    <xf numFmtId="0" fontId="0" fillId="2" borderId="5" xfId="0" applyFill="1" applyBorder="1" applyAlignment="1" applyProtection="1">
      <alignment horizontal="center" vertical="top" wrapText="1"/>
    </xf>
    <xf numFmtId="0" fontId="13" fillId="2" borderId="53" xfId="0" applyFont="1" applyFill="1" applyBorder="1" applyAlignment="1" applyProtection="1">
      <alignment horizontal="center" vertical="center"/>
      <protection hidden="1"/>
    </xf>
    <xf numFmtId="0" fontId="13" fillId="2" borderId="1" xfId="0" applyFont="1" applyFill="1" applyBorder="1" applyAlignment="1" applyProtection="1">
      <alignment horizontal="center" vertical="center"/>
      <protection hidden="1"/>
    </xf>
    <xf numFmtId="0" fontId="13" fillId="2" borderId="41" xfId="0" applyFont="1" applyFill="1" applyBorder="1" applyAlignment="1" applyProtection="1">
      <alignment horizontal="center" vertical="center"/>
      <protection hidden="1"/>
    </xf>
    <xf numFmtId="0" fontId="15" fillId="2" borderId="27" xfId="0" applyFont="1" applyFill="1" applyBorder="1" applyAlignment="1" applyProtection="1">
      <alignment horizontal="left" vertical="center"/>
      <protection locked="0"/>
    </xf>
    <xf numFmtId="0" fontId="15" fillId="2" borderId="20"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0" xfId="0" applyFont="1" applyFill="1" applyBorder="1" applyAlignment="1" applyProtection="1">
      <alignment horizontal="center" vertical="center" wrapText="1"/>
      <protection hidden="1"/>
    </xf>
    <xf numFmtId="0" fontId="15" fillId="2" borderId="56" xfId="0" applyFont="1" applyFill="1" applyBorder="1" applyAlignment="1" applyProtection="1">
      <alignment horizontal="left" vertical="center" wrapText="1"/>
      <protection locked="0"/>
    </xf>
    <xf numFmtId="0" fontId="15" fillId="2" borderId="21" xfId="0" applyFont="1" applyFill="1" applyBorder="1" applyAlignment="1" applyProtection="1">
      <alignment horizontal="left" vertical="center" wrapText="1"/>
      <protection locked="0"/>
    </xf>
    <xf numFmtId="0" fontId="15" fillId="2" borderId="29" xfId="0" applyFont="1" applyFill="1" applyBorder="1" applyAlignment="1" applyProtection="1">
      <alignment horizontal="left" vertical="center" wrapText="1"/>
      <protection locked="0"/>
    </xf>
    <xf numFmtId="0" fontId="7" fillId="0" borderId="21" xfId="2" applyFill="1" applyBorder="1" applyAlignment="1" applyProtection="1">
      <alignment horizontal="center" vertical="center" wrapText="1"/>
      <protection hidden="1"/>
    </xf>
    <xf numFmtId="0" fontId="7" fillId="2" borderId="0" xfId="2" applyFill="1" applyBorder="1" applyAlignment="1" applyProtection="1">
      <alignment horizontal="center" vertical="center" wrapText="1"/>
      <protection hidden="1"/>
    </xf>
    <xf numFmtId="0" fontId="50" fillId="0" borderId="27" xfId="2" applyFont="1" applyFill="1" applyBorder="1" applyAlignment="1" applyProtection="1">
      <alignment horizontal="left" vertical="center"/>
      <protection hidden="1"/>
    </xf>
    <xf numFmtId="0" fontId="50" fillId="0" borderId="20" xfId="2" applyFont="1" applyFill="1" applyBorder="1" applyAlignment="1" applyProtection="1">
      <alignment horizontal="left" vertical="center"/>
      <protection hidden="1"/>
    </xf>
    <xf numFmtId="0" fontId="50" fillId="0" borderId="30" xfId="2" applyFont="1" applyFill="1" applyBorder="1" applyAlignment="1" applyProtection="1">
      <alignment horizontal="left" vertical="center"/>
      <protection hidden="1"/>
    </xf>
    <xf numFmtId="0" fontId="14" fillId="2" borderId="20" xfId="0" applyFont="1" applyFill="1" applyBorder="1" applyAlignment="1" applyProtection="1">
      <alignment horizontal="left" wrapText="1"/>
      <protection hidden="1"/>
    </xf>
    <xf numFmtId="0" fontId="0" fillId="0" borderId="54" xfId="0" applyBorder="1" applyProtection="1">
      <protection locked="0"/>
    </xf>
    <xf numFmtId="0" fontId="0" fillId="0" borderId="55" xfId="0" applyBorder="1" applyProtection="1">
      <protection locked="0"/>
    </xf>
    <xf numFmtId="0" fontId="0" fillId="0" borderId="13" xfId="0" applyBorder="1" applyProtection="1">
      <protection locked="0"/>
    </xf>
    <xf numFmtId="165" fontId="14" fillId="2" borderId="27" xfId="0" applyNumberFormat="1" applyFont="1" applyFill="1" applyBorder="1" applyAlignment="1" applyProtection="1">
      <alignment horizontal="center" wrapText="1"/>
      <protection locked="0"/>
    </xf>
    <xf numFmtId="165" fontId="14" fillId="2" borderId="30" xfId="0" applyNumberFormat="1" applyFont="1" applyFill="1" applyBorder="1" applyAlignment="1" applyProtection="1">
      <alignment horizontal="center" wrapText="1"/>
      <protection locked="0"/>
    </xf>
    <xf numFmtId="0" fontId="14" fillId="2" borderId="20" xfId="0" applyFont="1" applyFill="1" applyBorder="1" applyAlignment="1" applyProtection="1">
      <alignment horizontal="center" wrapText="1"/>
      <protection hidden="1"/>
    </xf>
    <xf numFmtId="0" fontId="11" fillId="2" borderId="57" xfId="0" applyFont="1" applyFill="1" applyBorder="1" applyAlignment="1" applyProtection="1">
      <alignment horizontal="center" vertical="center" wrapText="1"/>
      <protection hidden="1"/>
    </xf>
    <xf numFmtId="0" fontId="11" fillId="2" borderId="58" xfId="0" applyFont="1" applyFill="1" applyBorder="1" applyAlignment="1" applyProtection="1">
      <alignment horizontal="center" vertical="center" wrapText="1"/>
      <protection hidden="1"/>
    </xf>
    <xf numFmtId="0" fontId="4" fillId="2" borderId="35" xfId="0" applyFont="1" applyFill="1" applyBorder="1" applyAlignment="1" applyProtection="1">
      <alignment horizontal="center" wrapText="1"/>
      <protection locked="0"/>
    </xf>
    <xf numFmtId="0" fontId="57" fillId="2" borderId="42" xfId="2" applyFont="1" applyFill="1" applyBorder="1" applyAlignment="1" applyProtection="1">
      <alignment horizontal="center" vertical="center"/>
      <protection hidden="1"/>
    </xf>
    <xf numFmtId="0" fontId="57" fillId="2" borderId="0" xfId="2" applyFont="1" applyFill="1" applyBorder="1" applyAlignment="1" applyProtection="1">
      <alignment horizontal="center" vertical="center"/>
      <protection hidden="1"/>
    </xf>
    <xf numFmtId="0" fontId="56" fillId="2" borderId="59" xfId="0" applyFont="1" applyFill="1" applyBorder="1" applyAlignment="1" applyProtection="1">
      <alignment horizontal="center" vertical="center" wrapText="1"/>
      <protection hidden="1"/>
    </xf>
    <xf numFmtId="0" fontId="56" fillId="0" borderId="60" xfId="0" applyFont="1" applyBorder="1" applyAlignment="1">
      <alignment horizontal="center" vertical="center" wrapText="1"/>
    </xf>
    <xf numFmtId="0" fontId="56" fillId="0" borderId="61" xfId="0" applyFont="1" applyBorder="1" applyAlignment="1">
      <alignment horizontal="center" vertical="center" wrapText="1"/>
    </xf>
    <xf numFmtId="0" fontId="56" fillId="0" borderId="51" xfId="0" applyFont="1" applyBorder="1" applyAlignment="1">
      <alignment horizontal="center" vertical="center" wrapText="1"/>
    </xf>
    <xf numFmtId="0" fontId="74" fillId="0" borderId="0" xfId="2" applyFont="1" applyAlignment="1" applyProtection="1">
      <alignment horizontal="center" vertical="center" wrapText="1"/>
      <protection hidden="1"/>
    </xf>
    <xf numFmtId="0" fontId="6" fillId="0" borderId="0" xfId="0" applyFont="1" applyAlignment="1" applyProtection="1">
      <alignment horizontal="center" wrapText="1"/>
      <protection hidden="1"/>
    </xf>
    <xf numFmtId="0" fontId="22" fillId="2" borderId="0" xfId="2" applyFont="1" applyFill="1" applyBorder="1" applyAlignment="1" applyProtection="1">
      <alignment horizontal="center" vertical="center" wrapText="1"/>
      <protection hidden="1"/>
    </xf>
    <xf numFmtId="0" fontId="39" fillId="2" borderId="3" xfId="0" applyFont="1" applyFill="1" applyBorder="1" applyAlignment="1" applyProtection="1">
      <alignment horizontal="center" vertical="center" wrapText="1"/>
      <protection hidden="1"/>
    </xf>
    <xf numFmtId="0" fontId="0" fillId="0" borderId="4" xfId="0" applyBorder="1" applyAlignment="1">
      <alignment horizontal="center" vertical="center" wrapText="1"/>
    </xf>
    <xf numFmtId="0" fontId="4" fillId="2" borderId="52" xfId="0" applyFont="1" applyFill="1" applyBorder="1" applyAlignment="1" applyProtection="1">
      <alignment horizontal="center" wrapText="1"/>
      <protection hidden="1"/>
    </xf>
  </cellXfs>
  <cellStyles count="9">
    <cellStyle name="Bad 2" xfId="1"/>
    <cellStyle name="Hyperlink" xfId="2" builtinId="8"/>
    <cellStyle name="Normal" xfId="0" builtinId="0"/>
    <cellStyle name="Normal 2" xfId="3"/>
    <cellStyle name="Normal 3" xfId="4"/>
    <cellStyle name="Normal 4" xfId="5"/>
    <cellStyle name="Normal 5" xfId="6"/>
    <cellStyle name="Normal_Sheet1" xfId="7"/>
    <cellStyle name="標準 2" xfId="8"/>
  </cellStyles>
  <dxfs count="56">
    <dxf>
      <font>
        <condense val="0"/>
        <extend val="0"/>
        <color indexed="9"/>
      </font>
    </dxf>
    <dxf>
      <fill>
        <patternFill>
          <bgColor indexed="10"/>
        </patternFill>
      </fill>
    </dxf>
    <dxf>
      <font>
        <condense val="0"/>
        <extend val="0"/>
        <color auto="1"/>
      </font>
      <fill>
        <patternFill>
          <bgColor indexed="50"/>
        </patternFill>
      </fill>
    </dxf>
    <dxf>
      <font>
        <strike val="0"/>
        <color indexed="2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ont>
        <condense val="0"/>
        <extend val="0"/>
        <color auto="1"/>
      </font>
      <fill>
        <patternFill>
          <bgColor indexed="10"/>
        </patternFill>
      </fill>
    </dxf>
    <dxf>
      <fill>
        <patternFill>
          <bgColor indexed="13"/>
        </patternFill>
      </fill>
    </dxf>
    <dxf>
      <font>
        <condense val="0"/>
        <extend val="0"/>
        <color indexed="10"/>
      </font>
    </dxf>
    <dxf>
      <fill>
        <patternFill>
          <bgColor indexed="13"/>
        </patternFill>
      </fill>
    </dxf>
    <dxf>
      <fill>
        <patternFill>
          <bgColor indexed="13"/>
        </patternFill>
      </fill>
    </dxf>
    <dxf>
      <fill>
        <patternFill>
          <bgColor indexed="13"/>
        </patternFill>
      </fill>
    </dxf>
    <dxf>
      <fill>
        <patternFill>
          <bgColor indexed="13"/>
        </patternFill>
      </fill>
    </dxf>
    <dxf>
      <fill>
        <patternFill>
          <bgColor rgb="FF5F5F5F"/>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23"/>
        </patternFill>
      </fill>
    </dxf>
    <dxf>
      <fill>
        <patternFill>
          <bgColor indexed="13"/>
        </patternFill>
      </fill>
    </dxf>
    <dxf>
      <fill>
        <patternFill>
          <bgColor rgb="FFFFFF00"/>
        </patternFill>
      </fill>
    </dxf>
    <dxf>
      <fill>
        <patternFill>
          <bgColor indexed="13"/>
        </patternFill>
      </fill>
    </dxf>
    <dxf>
      <fill>
        <patternFill patternType="none">
          <bgColor indexed="65"/>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2924175</xdr:colOff>
      <xdr:row>1</xdr:row>
      <xdr:rowOff>38100</xdr:rowOff>
    </xdr:from>
    <xdr:to>
      <xdr:col>5</xdr:col>
      <xdr:colOff>3714750</xdr:colOff>
      <xdr:row>5</xdr:row>
      <xdr:rowOff>142875</xdr:rowOff>
    </xdr:to>
    <xdr:pic>
      <xdr:nvPicPr>
        <xdr:cNvPr id="4691"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58125" y="20955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8143875</xdr:colOff>
      <xdr:row>0</xdr:row>
      <xdr:rowOff>104775</xdr:rowOff>
    </xdr:from>
    <xdr:to>
      <xdr:col>0</xdr:col>
      <xdr:colOff>9305925</xdr:colOff>
      <xdr:row>0</xdr:row>
      <xdr:rowOff>1352550</xdr:rowOff>
    </xdr:to>
    <xdr:pic>
      <xdr:nvPicPr>
        <xdr:cNvPr id="943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43875" y="104775"/>
          <a:ext cx="11620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7219950</xdr:colOff>
      <xdr:row>1</xdr:row>
      <xdr:rowOff>66675</xdr:rowOff>
    </xdr:from>
    <xdr:to>
      <xdr:col>2</xdr:col>
      <xdr:colOff>7943850</xdr:colOff>
      <xdr:row>1</xdr:row>
      <xdr:rowOff>847725</xdr:rowOff>
    </xdr:to>
    <xdr:pic>
      <xdr:nvPicPr>
        <xdr:cNvPr id="1148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48875" y="238125"/>
          <a:ext cx="7239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666750</xdr:colOff>
      <xdr:row>1</xdr:row>
      <xdr:rowOff>438150</xdr:rowOff>
    </xdr:from>
    <xdr:to>
      <xdr:col>1</xdr:col>
      <xdr:colOff>2505075</xdr:colOff>
      <xdr:row>2</xdr:row>
      <xdr:rowOff>1238250</xdr:rowOff>
    </xdr:to>
    <xdr:pic>
      <xdr:nvPicPr>
        <xdr:cNvPr id="12504" name="図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638175"/>
          <a:ext cx="183832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76200</xdr:colOff>
      <xdr:row>1</xdr:row>
      <xdr:rowOff>190500</xdr:rowOff>
    </xdr:from>
    <xdr:to>
      <xdr:col>7</xdr:col>
      <xdr:colOff>257175</xdr:colOff>
      <xdr:row>2</xdr:row>
      <xdr:rowOff>600075</xdr:rowOff>
    </xdr:to>
    <xdr:pic>
      <xdr:nvPicPr>
        <xdr:cNvPr id="3728"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4650" y="361950"/>
          <a:ext cx="137160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209550</xdr:colOff>
      <xdr:row>0</xdr:row>
      <xdr:rowOff>238125</xdr:rowOff>
    </xdr:from>
    <xdr:to>
      <xdr:col>4</xdr:col>
      <xdr:colOff>1343025</xdr:colOff>
      <xdr:row>0</xdr:row>
      <xdr:rowOff>1381125</xdr:rowOff>
    </xdr:to>
    <xdr:pic>
      <xdr:nvPicPr>
        <xdr:cNvPr id="535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44125" y="238125"/>
          <a:ext cx="113347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371475</xdr:colOff>
      <xdr:row>0</xdr:row>
      <xdr:rowOff>85725</xdr:rowOff>
    </xdr:from>
    <xdr:to>
      <xdr:col>10</xdr:col>
      <xdr:colOff>409575</xdr:colOff>
      <xdr:row>3</xdr:row>
      <xdr:rowOff>38100</xdr:rowOff>
    </xdr:to>
    <xdr:pic>
      <xdr:nvPicPr>
        <xdr:cNvPr id="636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1175" y="85725"/>
          <a:ext cx="7239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200025</xdr:colOff>
      <xdr:row>0</xdr:row>
      <xdr:rowOff>323850</xdr:rowOff>
    </xdr:from>
    <xdr:to>
      <xdr:col>1</xdr:col>
      <xdr:colOff>485775</xdr:colOff>
      <xdr:row>3</xdr:row>
      <xdr:rowOff>95250</xdr:rowOff>
    </xdr:to>
    <xdr:pic>
      <xdr:nvPicPr>
        <xdr:cNvPr id="7765"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323850"/>
          <a:ext cx="5238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http://www.conflictfreesourcing.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www.conflictfreesourcing.org/"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40"/>
  <sheetViews>
    <sheetView showGridLines="0" zoomScale="90" zoomScaleNormal="90" workbookViewId="0"/>
  </sheetViews>
  <sheetFormatPr defaultRowHeight="12.75"/>
  <cols>
    <col min="1" max="1" width="0.875" style="152" customWidth="1"/>
    <col min="2" max="2" width="6.875" style="152" customWidth="1"/>
    <col min="3" max="3" width="8.5" style="152" customWidth="1"/>
    <col min="4" max="4" width="6.125" style="152" customWidth="1"/>
    <col min="5" max="5" width="42.375" style="152" customWidth="1"/>
    <col min="6" max="6" width="53.375" style="152" customWidth="1"/>
    <col min="7" max="7" width="0.875" style="152" customWidth="1"/>
    <col min="8" max="16384" width="9" style="152"/>
  </cols>
  <sheetData>
    <row r="1" spans="1:7" ht="13.5" thickTop="1">
      <c r="A1" s="9"/>
      <c r="B1" s="10"/>
      <c r="C1" s="10"/>
      <c r="D1" s="10"/>
      <c r="E1" s="10"/>
      <c r="F1" s="10"/>
      <c r="G1" s="11"/>
    </row>
    <row r="2" spans="1:7">
      <c r="A2" s="310"/>
      <c r="B2" s="39" t="s">
        <v>2287</v>
      </c>
      <c r="C2" s="36"/>
      <c r="D2" s="36"/>
      <c r="E2" s="3"/>
      <c r="F2" s="36"/>
      <c r="G2" s="34"/>
    </row>
    <row r="3" spans="1:7">
      <c r="A3" s="310"/>
      <c r="B3" s="5" t="s">
        <v>2265</v>
      </c>
      <c r="C3" s="6"/>
      <c r="D3" s="6"/>
      <c r="E3" s="3"/>
      <c r="F3" s="6"/>
      <c r="G3" s="34"/>
    </row>
    <row r="4" spans="1:7" ht="15.75">
      <c r="A4" s="310"/>
      <c r="B4" s="42" t="s">
        <v>2289</v>
      </c>
      <c r="C4" s="7"/>
      <c r="D4" s="7"/>
      <c r="E4" s="3"/>
      <c r="F4" s="7"/>
      <c r="G4" s="34"/>
    </row>
    <row r="5" spans="1:7">
      <c r="A5" s="310"/>
      <c r="B5" s="41" t="s">
        <v>2766</v>
      </c>
      <c r="C5" s="4"/>
      <c r="D5" s="4"/>
      <c r="E5" s="3"/>
      <c r="F5" s="4"/>
      <c r="G5" s="34"/>
    </row>
    <row r="6" spans="1:7">
      <c r="A6" s="310"/>
      <c r="B6" s="8"/>
      <c r="C6" s="8"/>
      <c r="D6" s="8"/>
      <c r="E6" s="8"/>
      <c r="F6" s="8"/>
      <c r="G6" s="34"/>
    </row>
    <row r="7" spans="1:7">
      <c r="A7" s="310"/>
      <c r="B7" s="8"/>
      <c r="C7" s="8"/>
      <c r="D7" s="8"/>
      <c r="E7" s="8"/>
      <c r="F7" s="8"/>
      <c r="G7" s="34"/>
    </row>
    <row r="8" spans="1:7">
      <c r="A8" s="310"/>
      <c r="B8" s="8"/>
      <c r="C8" s="8"/>
      <c r="D8" s="8"/>
      <c r="E8" s="8"/>
      <c r="F8" s="8"/>
      <c r="G8" s="34"/>
    </row>
    <row r="9" spans="1:7">
      <c r="A9" s="310"/>
      <c r="B9" s="313" t="s">
        <v>2290</v>
      </c>
      <c r="C9" s="313"/>
      <c r="D9" s="313"/>
      <c r="E9" s="313"/>
      <c r="F9" s="313"/>
      <c r="G9" s="34"/>
    </row>
    <row r="10" spans="1:7" ht="27" customHeight="1">
      <c r="A10" s="310"/>
      <c r="B10" s="314" t="s">
        <v>1418</v>
      </c>
      <c r="C10" s="314"/>
      <c r="D10" s="314"/>
      <c r="E10" s="314"/>
      <c r="F10" s="314"/>
      <c r="G10" s="34"/>
    </row>
    <row r="11" spans="1:7" ht="27" customHeight="1">
      <c r="A11" s="310"/>
      <c r="B11" s="315"/>
      <c r="C11" s="315"/>
      <c r="D11" s="315"/>
      <c r="E11" s="315"/>
      <c r="F11" s="315"/>
      <c r="G11" s="34"/>
    </row>
    <row r="12" spans="1:7" ht="16.5">
      <c r="A12" s="310"/>
      <c r="B12" s="47" t="s">
        <v>2288</v>
      </c>
      <c r="C12" s="48" t="s">
        <v>2291</v>
      </c>
      <c r="D12" s="49" t="s">
        <v>2292</v>
      </c>
      <c r="E12" s="48" t="s">
        <v>1844</v>
      </c>
      <c r="F12" s="48" t="s">
        <v>1845</v>
      </c>
      <c r="G12" s="34"/>
    </row>
    <row r="13" spans="1:7" ht="33.75">
      <c r="A13" s="310"/>
      <c r="B13" s="2">
        <v>1</v>
      </c>
      <c r="C13" s="38" t="s">
        <v>2847</v>
      </c>
      <c r="D13" s="40" t="s">
        <v>2326</v>
      </c>
      <c r="E13" s="44" t="s">
        <v>2293</v>
      </c>
      <c r="F13" s="37"/>
      <c r="G13" s="34"/>
    </row>
    <row r="14" spans="1:7" ht="33.75">
      <c r="A14" s="310"/>
      <c r="B14" s="2">
        <v>2</v>
      </c>
      <c r="C14" s="38" t="s">
        <v>2847</v>
      </c>
      <c r="D14" s="40" t="s">
        <v>2739</v>
      </c>
      <c r="E14" s="44" t="s">
        <v>1561</v>
      </c>
      <c r="F14" s="44" t="s">
        <v>1562</v>
      </c>
      <c r="G14" s="34"/>
    </row>
    <row r="15" spans="1:7" ht="88.9" customHeight="1">
      <c r="A15" s="310"/>
      <c r="B15" s="316">
        <v>2.0099999999999998</v>
      </c>
      <c r="C15" s="319" t="s">
        <v>2847</v>
      </c>
      <c r="D15" s="322" t="s">
        <v>1851</v>
      </c>
      <c r="E15" s="45" t="s">
        <v>1846</v>
      </c>
      <c r="F15" s="45" t="s">
        <v>1849</v>
      </c>
      <c r="G15" s="34"/>
    </row>
    <row r="16" spans="1:7" ht="97.15" customHeight="1">
      <c r="A16" s="310"/>
      <c r="B16" s="317"/>
      <c r="C16" s="320"/>
      <c r="D16" s="323"/>
      <c r="E16" s="46"/>
      <c r="F16" s="46" t="s">
        <v>1847</v>
      </c>
      <c r="G16" s="34"/>
    </row>
    <row r="17" spans="1:7" ht="62.45" customHeight="1">
      <c r="A17" s="310"/>
      <c r="B17" s="318"/>
      <c r="C17" s="321"/>
      <c r="D17" s="324"/>
      <c r="E17" s="43"/>
      <c r="F17" s="43" t="s">
        <v>1848</v>
      </c>
      <c r="G17" s="34"/>
    </row>
    <row r="18" spans="1:7" ht="114" customHeight="1">
      <c r="A18" s="310"/>
      <c r="B18" s="316">
        <v>2.02</v>
      </c>
      <c r="C18" s="319" t="s">
        <v>2847</v>
      </c>
      <c r="D18" s="322" t="s">
        <v>1853</v>
      </c>
      <c r="E18" s="45" t="s">
        <v>1419</v>
      </c>
      <c r="F18" s="45" t="s">
        <v>1543</v>
      </c>
      <c r="G18" s="34"/>
    </row>
    <row r="19" spans="1:7" ht="70.900000000000006" customHeight="1">
      <c r="A19" s="310"/>
      <c r="B19" s="317"/>
      <c r="C19" s="320"/>
      <c r="D19" s="323"/>
      <c r="E19" s="46" t="s">
        <v>1560</v>
      </c>
      <c r="F19" s="46" t="s">
        <v>1420</v>
      </c>
      <c r="G19" s="34"/>
    </row>
    <row r="20" spans="1:7" ht="89.45" customHeight="1">
      <c r="A20" s="310"/>
      <c r="B20" s="317"/>
      <c r="C20" s="320"/>
      <c r="D20" s="323"/>
      <c r="E20" s="46"/>
      <c r="F20" s="46" t="s">
        <v>1852</v>
      </c>
      <c r="G20" s="34"/>
    </row>
    <row r="21" spans="1:7" ht="70.150000000000006" customHeight="1">
      <c r="A21" s="310"/>
      <c r="B21" s="318"/>
      <c r="C21" s="321"/>
      <c r="D21" s="324"/>
      <c r="E21" s="43"/>
      <c r="F21" s="43" t="s">
        <v>1850</v>
      </c>
      <c r="G21" s="34"/>
    </row>
    <row r="22" spans="1:7" ht="90" customHeight="1">
      <c r="A22" s="310"/>
      <c r="B22" s="331">
        <v>2.0299999999999998</v>
      </c>
      <c r="C22" s="331" t="s">
        <v>2227</v>
      </c>
      <c r="D22" s="334" t="s">
        <v>2228</v>
      </c>
      <c r="E22" s="325" t="s">
        <v>1417</v>
      </c>
      <c r="F22" s="45" t="s">
        <v>1447</v>
      </c>
      <c r="G22" s="34"/>
    </row>
    <row r="23" spans="1:7" ht="96.6" customHeight="1">
      <c r="A23" s="310"/>
      <c r="B23" s="332"/>
      <c r="C23" s="332"/>
      <c r="D23" s="335"/>
      <c r="E23" s="326"/>
      <c r="F23" s="46" t="s">
        <v>2229</v>
      </c>
      <c r="G23" s="34"/>
    </row>
    <row r="24" spans="1:7" ht="72.599999999999994" customHeight="1">
      <c r="A24" s="310"/>
      <c r="B24" s="333"/>
      <c r="C24" s="333"/>
      <c r="D24" s="336"/>
      <c r="E24" s="327"/>
      <c r="F24" s="43" t="s">
        <v>1416</v>
      </c>
      <c r="G24" s="34"/>
    </row>
    <row r="25" spans="1:7" ht="72" customHeight="1">
      <c r="A25" s="310"/>
      <c r="B25" s="2" t="s">
        <v>1442</v>
      </c>
      <c r="C25" s="38" t="s">
        <v>1443</v>
      </c>
      <c r="D25" s="40" t="s">
        <v>1444</v>
      </c>
      <c r="E25" s="43"/>
      <c r="F25" s="43" t="s">
        <v>1448</v>
      </c>
      <c r="G25" s="34"/>
    </row>
    <row r="26" spans="1:7" ht="97.9" customHeight="1">
      <c r="A26" s="310"/>
      <c r="B26" s="328">
        <v>3</v>
      </c>
      <c r="C26" s="316" t="s">
        <v>324</v>
      </c>
      <c r="D26" s="322" t="s">
        <v>311</v>
      </c>
      <c r="E26" s="325" t="s">
        <v>0</v>
      </c>
      <c r="F26" s="45" t="s">
        <v>317</v>
      </c>
      <c r="G26" s="34"/>
    </row>
    <row r="27" spans="1:7" ht="90" customHeight="1">
      <c r="A27" s="310"/>
      <c r="B27" s="329"/>
      <c r="C27" s="317"/>
      <c r="D27" s="323"/>
      <c r="E27" s="326"/>
      <c r="F27" s="46" t="s">
        <v>312</v>
      </c>
      <c r="G27" s="34"/>
    </row>
    <row r="28" spans="1:7" ht="19.149999999999999" customHeight="1">
      <c r="A28" s="310"/>
      <c r="B28" s="329"/>
      <c r="C28" s="317"/>
      <c r="D28" s="323"/>
      <c r="E28" s="326"/>
      <c r="F28" s="46" t="s">
        <v>313</v>
      </c>
      <c r="G28" s="34"/>
    </row>
    <row r="29" spans="1:7" ht="74.45" customHeight="1">
      <c r="A29" s="310"/>
      <c r="B29" s="329"/>
      <c r="C29" s="317"/>
      <c r="D29" s="323"/>
      <c r="E29" s="326"/>
      <c r="F29" s="46" t="s">
        <v>314</v>
      </c>
      <c r="G29" s="34"/>
    </row>
    <row r="30" spans="1:7" ht="62.45" customHeight="1">
      <c r="A30" s="310"/>
      <c r="B30" s="329"/>
      <c r="C30" s="317"/>
      <c r="D30" s="323"/>
      <c r="E30" s="326"/>
      <c r="F30" s="46" t="s">
        <v>315</v>
      </c>
      <c r="G30" s="34"/>
    </row>
    <row r="31" spans="1:7" ht="81" customHeight="1">
      <c r="A31" s="310"/>
      <c r="B31" s="329"/>
      <c r="C31" s="317"/>
      <c r="D31" s="323"/>
      <c r="E31" s="326"/>
      <c r="F31" s="46" t="s">
        <v>316</v>
      </c>
      <c r="G31" s="34"/>
    </row>
    <row r="32" spans="1:7" ht="48.6" customHeight="1">
      <c r="A32" s="310"/>
      <c r="B32" s="329"/>
      <c r="C32" s="317"/>
      <c r="D32" s="323"/>
      <c r="E32" s="326"/>
      <c r="F32" s="46" t="s">
        <v>320</v>
      </c>
      <c r="G32" s="34"/>
    </row>
    <row r="33" spans="1:7" ht="98.45" customHeight="1">
      <c r="A33" s="310"/>
      <c r="B33" s="329"/>
      <c r="C33" s="317"/>
      <c r="D33" s="323"/>
      <c r="E33" s="326"/>
      <c r="F33" s="46" t="s">
        <v>319</v>
      </c>
      <c r="G33" s="34"/>
    </row>
    <row r="34" spans="1:7" ht="88.9" customHeight="1">
      <c r="A34" s="310"/>
      <c r="B34" s="329"/>
      <c r="C34" s="317"/>
      <c r="D34" s="323"/>
      <c r="E34" s="326"/>
      <c r="F34" s="46" t="s">
        <v>321</v>
      </c>
      <c r="G34" s="34"/>
    </row>
    <row r="35" spans="1:7" ht="28.9" customHeight="1">
      <c r="A35" s="310"/>
      <c r="B35" s="329"/>
      <c r="C35" s="317"/>
      <c r="D35" s="323"/>
      <c r="E35" s="326"/>
      <c r="F35" s="46" t="s">
        <v>322</v>
      </c>
      <c r="G35" s="34"/>
    </row>
    <row r="36" spans="1:7" ht="126.75">
      <c r="A36" s="310"/>
      <c r="B36" s="330"/>
      <c r="C36" s="318"/>
      <c r="D36" s="324"/>
      <c r="E36" s="327"/>
      <c r="F36" s="288" t="s">
        <v>323</v>
      </c>
      <c r="G36" s="34"/>
    </row>
    <row r="37" spans="1:7" ht="123.75">
      <c r="A37" s="310"/>
      <c r="B37" s="291">
        <v>3.01</v>
      </c>
      <c r="C37" s="292" t="s">
        <v>324</v>
      </c>
      <c r="D37" s="40"/>
      <c r="E37" s="293" t="s">
        <v>3614</v>
      </c>
      <c r="F37" s="294" t="s">
        <v>3611</v>
      </c>
      <c r="G37" s="34"/>
    </row>
    <row r="38" spans="1:7">
      <c r="A38" s="310"/>
      <c r="B38" s="2"/>
      <c r="C38" s="38"/>
      <c r="D38" s="40"/>
      <c r="E38" s="43"/>
      <c r="F38" s="43"/>
      <c r="G38" s="34"/>
    </row>
    <row r="39" spans="1:7" ht="13.5" thickBot="1">
      <c r="A39" s="311"/>
      <c r="B39" s="312" t="str">
        <f ca="1">OFFSET(L!$C$1,MATCH("General"&amp;"Cpy",L!$A:$A,0)-1,SL,,)</f>
        <v>© 2014 Conflict-Free Sourcing Initiative. All rights reserved.</v>
      </c>
      <c r="C39" s="312"/>
      <c r="D39" s="312"/>
      <c r="E39" s="312"/>
      <c r="F39" s="312"/>
      <c r="G39" s="35"/>
    </row>
    <row r="40" spans="1:7" ht="13.5" thickTop="1">
      <c r="A40" s="158"/>
      <c r="B40" s="159"/>
      <c r="C40" s="159"/>
      <c r="D40" s="159"/>
      <c r="E40" s="159"/>
      <c r="F40" s="159"/>
      <c r="G40" s="159"/>
    </row>
  </sheetData>
  <sheetProtection password="E815" sheet="1"/>
  <customSheetViews>
    <customSheetView guid="{81CF54B1-70AB-4A68-BB72-21925B5D4874}" state="hidden">
      <selection activeCell="E26" sqref="E26"/>
      <pageMargins left="0.7" right="0.7" top="0.75" bottom="0.75" header="0.3" footer="0.3"/>
      <pageSetup orientation="portrait" r:id="rId1"/>
    </customSheetView>
  </customSheetViews>
  <mergeCells count="18">
    <mergeCell ref="D22:D24"/>
    <mergeCell ref="E22:E24"/>
    <mergeCell ref="A2:A39"/>
    <mergeCell ref="B39:F39"/>
    <mergeCell ref="B9:F9"/>
    <mergeCell ref="B10:F11"/>
    <mergeCell ref="B15:B17"/>
    <mergeCell ref="C15:C17"/>
    <mergeCell ref="D15:D17"/>
    <mergeCell ref="B18:B21"/>
    <mergeCell ref="C18:C21"/>
    <mergeCell ref="D18:D21"/>
    <mergeCell ref="E26:E36"/>
    <mergeCell ref="D26:D36"/>
    <mergeCell ref="C26:C36"/>
    <mergeCell ref="B26:B36"/>
    <mergeCell ref="B22:B24"/>
    <mergeCell ref="C22:C24"/>
  </mergeCells>
  <phoneticPr fontId="31"/>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435"/>
  <sheetViews>
    <sheetView workbookViewId="0">
      <pane ySplit="1" topLeftCell="A164" activePane="bottomLeft" state="frozen"/>
      <selection pane="bottomLeft" activeCell="B170" sqref="B170"/>
    </sheetView>
  </sheetViews>
  <sheetFormatPr defaultColWidth="8.75" defaultRowHeight="10.5"/>
  <cols>
    <col min="1" max="1" width="6.75" style="55" bestFit="1" customWidth="1"/>
    <col min="2" max="2" width="33.375" style="55" customWidth="1"/>
    <col min="3" max="3" width="17.125" style="55" customWidth="1"/>
    <col min="4" max="4" width="30.75" style="55" customWidth="1"/>
    <col min="5" max="5" width="11.875" style="54" customWidth="1"/>
    <col min="6" max="16384" width="8.75" style="54"/>
  </cols>
  <sheetData>
    <row r="1" spans="1:12">
      <c r="B1" s="56" t="s">
        <v>3142</v>
      </c>
      <c r="C1" s="56" t="s">
        <v>3137</v>
      </c>
      <c r="D1" s="56" t="s">
        <v>2606</v>
      </c>
      <c r="E1" s="54" t="s">
        <v>2192</v>
      </c>
      <c r="F1" s="191" t="s">
        <v>2236</v>
      </c>
      <c r="G1" s="191" t="s">
        <v>1470</v>
      </c>
    </row>
    <row r="2" spans="1:12">
      <c r="A2" s="55" t="s">
        <v>3450</v>
      </c>
      <c r="B2" s="55" t="s">
        <v>3598</v>
      </c>
      <c r="E2" s="55" t="str">
        <f>A2&amp;B2</f>
        <v>GoldSmelter not yet identified</v>
      </c>
      <c r="F2" s="55"/>
      <c r="G2" s="55"/>
      <c r="L2" s="54" t="str">
        <f t="shared" ref="L2:L68" si="0">A2&amp;D2</f>
        <v>Gold</v>
      </c>
    </row>
    <row r="3" spans="1:12">
      <c r="A3" s="55" t="s">
        <v>3450</v>
      </c>
      <c r="B3" s="55" t="s">
        <v>148</v>
      </c>
      <c r="C3" s="55" t="s">
        <v>2534</v>
      </c>
      <c r="D3" s="55" t="s">
        <v>2015</v>
      </c>
      <c r="E3" s="55" t="str">
        <f t="shared" ref="E3:E69" si="1">A3&amp;B3</f>
        <v>GoldAccurate Refining Group</v>
      </c>
      <c r="F3" s="55" t="s">
        <v>2017</v>
      </c>
      <c r="G3" s="55" t="s">
        <v>2237</v>
      </c>
      <c r="L3" s="54" t="str">
        <f t="shared" si="0"/>
        <v>GoldSo Accurate Group, Inc.</v>
      </c>
    </row>
    <row r="4" spans="1:12">
      <c r="A4" s="55" t="s">
        <v>3450</v>
      </c>
      <c r="B4" s="55" t="s">
        <v>2753</v>
      </c>
      <c r="C4" s="55" t="s">
        <v>2964</v>
      </c>
      <c r="D4" s="55" t="s">
        <v>3136</v>
      </c>
      <c r="E4" s="55" t="str">
        <f t="shared" si="1"/>
        <v>GoldAGR Matthey</v>
      </c>
      <c r="F4" s="55" t="s">
        <v>2032</v>
      </c>
      <c r="G4" s="55" t="s">
        <v>2237</v>
      </c>
      <c r="L4" s="54" t="str">
        <f t="shared" si="0"/>
        <v>GoldWestern Australian Mint trading as The Perth Mint</v>
      </c>
    </row>
    <row r="5" spans="1:12">
      <c r="A5" s="55" t="s">
        <v>3450</v>
      </c>
      <c r="B5" s="55" t="s">
        <v>3193</v>
      </c>
      <c r="C5" s="55" t="s">
        <v>3059</v>
      </c>
      <c r="D5" s="55" t="s">
        <v>3193</v>
      </c>
      <c r="E5" s="55" t="str">
        <f t="shared" si="1"/>
        <v>GoldAida Chemical Industries Co. Ltd.</v>
      </c>
      <c r="F5" s="55" t="s">
        <v>1916</v>
      </c>
      <c r="G5" s="55" t="s">
        <v>2237</v>
      </c>
      <c r="L5" s="54" t="str">
        <f t="shared" si="0"/>
        <v>GoldAida Chemical Industries Co. Ltd.</v>
      </c>
    </row>
    <row r="6" spans="1:12">
      <c r="A6" s="55" t="s">
        <v>3450</v>
      </c>
      <c r="B6" s="55" t="s">
        <v>292</v>
      </c>
      <c r="C6" s="55" t="s">
        <v>3005</v>
      </c>
      <c r="D6" s="55" t="s">
        <v>292</v>
      </c>
      <c r="E6" s="55" t="str">
        <f t="shared" si="1"/>
        <v>GoldAllgemeine Gold-und Silberscheideanstalt A.G.</v>
      </c>
      <c r="F6" s="55" t="s">
        <v>1917</v>
      </c>
      <c r="G6" s="55" t="s">
        <v>2237</v>
      </c>
      <c r="L6" s="54" t="str">
        <f t="shared" si="0"/>
        <v>GoldAllgemeine Gold-und Silberscheideanstalt A.G.</v>
      </c>
    </row>
    <row r="7" spans="1:12">
      <c r="A7" s="55" t="s">
        <v>3450</v>
      </c>
      <c r="B7" s="55" t="s">
        <v>1859</v>
      </c>
      <c r="C7" s="55" t="s">
        <v>2535</v>
      </c>
      <c r="D7" s="55" t="s">
        <v>1859</v>
      </c>
      <c r="E7" s="55" t="str">
        <f t="shared" si="1"/>
        <v>GoldAlmalyk Mining and Metallurgical Complex (AMMC)</v>
      </c>
      <c r="F7" s="55" t="s">
        <v>1918</v>
      </c>
      <c r="G7" s="55" t="s">
        <v>2237</v>
      </c>
      <c r="L7" s="54" t="str">
        <f t="shared" si="0"/>
        <v>GoldAlmalyk Mining and Metallurgical Complex (AMMC)</v>
      </c>
    </row>
    <row r="8" spans="1:12">
      <c r="A8" s="55" t="s">
        <v>3450</v>
      </c>
      <c r="B8" s="55" t="s">
        <v>149</v>
      </c>
      <c r="C8" s="55" t="s">
        <v>3059</v>
      </c>
      <c r="D8" s="55" t="s">
        <v>2222</v>
      </c>
      <c r="E8" s="55" t="str">
        <f t="shared" si="1"/>
        <v>GoldAmagasaki Factory</v>
      </c>
      <c r="F8" s="55" t="s">
        <v>1921</v>
      </c>
      <c r="G8" s="55" t="s">
        <v>2237</v>
      </c>
      <c r="L8" s="54" t="str">
        <f t="shared" si="0"/>
        <v>GoldAsahi Pretec Corporation</v>
      </c>
    </row>
    <row r="9" spans="1:12">
      <c r="A9" s="55" t="s">
        <v>3450</v>
      </c>
      <c r="B9" s="55" t="s">
        <v>150</v>
      </c>
      <c r="C9" s="55" t="s">
        <v>2980</v>
      </c>
      <c r="D9" s="55" t="s">
        <v>150</v>
      </c>
      <c r="E9" s="55" t="str">
        <f t="shared" si="1"/>
        <v>GoldAngloGold Ashanti Córrego do Sítio Minerção</v>
      </c>
      <c r="F9" s="55" t="s">
        <v>1919</v>
      </c>
      <c r="G9" s="55" t="s">
        <v>2237</v>
      </c>
      <c r="L9" s="54" t="str">
        <f t="shared" si="0"/>
        <v>GoldAngloGold Ashanti Córrego do Sítio Minerção</v>
      </c>
    </row>
    <row r="10" spans="1:12">
      <c r="A10" s="55" t="s">
        <v>3450</v>
      </c>
      <c r="B10" s="55" t="s">
        <v>3298</v>
      </c>
      <c r="C10" s="55" t="s">
        <v>2980</v>
      </c>
      <c r="D10" s="55" t="s">
        <v>150</v>
      </c>
      <c r="E10" s="55" t="str">
        <f t="shared" si="1"/>
        <v>GoldAngloGold Ashanti Mineração Ltda</v>
      </c>
      <c r="F10" s="55" t="s">
        <v>1919</v>
      </c>
      <c r="G10" s="55" t="s">
        <v>2237</v>
      </c>
      <c r="L10" s="54" t="str">
        <f t="shared" si="0"/>
        <v>GoldAngloGold Ashanti Córrego do Sítio Minerção</v>
      </c>
    </row>
    <row r="11" spans="1:12">
      <c r="A11" s="55" t="s">
        <v>3450</v>
      </c>
      <c r="B11" s="55" t="s">
        <v>3299</v>
      </c>
      <c r="C11" s="55" t="s">
        <v>2989</v>
      </c>
      <c r="D11" s="55" t="s">
        <v>3299</v>
      </c>
      <c r="E11" s="55" t="str">
        <f t="shared" si="1"/>
        <v>GoldArgor-Heraeus SA</v>
      </c>
      <c r="F11" s="55" t="s">
        <v>1920</v>
      </c>
      <c r="G11" s="55" t="s">
        <v>2237</v>
      </c>
      <c r="L11" s="54" t="str">
        <f t="shared" si="0"/>
        <v>GoldArgor-Heraeus SA</v>
      </c>
    </row>
    <row r="12" spans="1:12">
      <c r="A12" s="55" t="s">
        <v>3450</v>
      </c>
      <c r="B12" s="55" t="s">
        <v>3232</v>
      </c>
      <c r="C12" s="55" t="s">
        <v>3059</v>
      </c>
      <c r="D12" s="55" t="s">
        <v>2222</v>
      </c>
      <c r="E12" s="55" t="str">
        <f t="shared" si="1"/>
        <v>GoldAsahi Pretec Corp koube koujyo</v>
      </c>
      <c r="F12" s="55" t="s">
        <v>1921</v>
      </c>
      <c r="G12" s="55" t="s">
        <v>2237</v>
      </c>
      <c r="L12" s="54" t="str">
        <f t="shared" si="0"/>
        <v>GoldAsahi Pretec Corporation</v>
      </c>
    </row>
    <row r="13" spans="1:12">
      <c r="A13" s="55" t="s">
        <v>3450</v>
      </c>
      <c r="B13" s="55" t="s">
        <v>2222</v>
      </c>
      <c r="C13" s="55" t="s">
        <v>3059</v>
      </c>
      <c r="D13" s="55" t="s">
        <v>2222</v>
      </c>
      <c r="E13" s="55" t="str">
        <f t="shared" si="1"/>
        <v>GoldAsahi Pretec Corporation</v>
      </c>
      <c r="F13" s="55" t="s">
        <v>1921</v>
      </c>
      <c r="G13" s="55" t="s">
        <v>2237</v>
      </c>
      <c r="L13" s="54" t="str">
        <f t="shared" si="0"/>
        <v>GoldAsahi Pretec Corporation</v>
      </c>
    </row>
    <row r="14" spans="1:12">
      <c r="A14" s="55" t="s">
        <v>3450</v>
      </c>
      <c r="B14" s="55" t="s">
        <v>3194</v>
      </c>
      <c r="C14" s="55" t="s">
        <v>3059</v>
      </c>
      <c r="D14" s="55" t="s">
        <v>3194</v>
      </c>
      <c r="E14" s="55" t="str">
        <f t="shared" si="1"/>
        <v>GoldAsaka Riken Co Ltd</v>
      </c>
      <c r="F14" s="55" t="s">
        <v>1922</v>
      </c>
      <c r="G14" s="55" t="s">
        <v>2237</v>
      </c>
      <c r="L14" s="54" t="str">
        <f t="shared" si="0"/>
        <v>GoldAsaka Riken Co Ltd</v>
      </c>
    </row>
    <row r="15" spans="1:12">
      <c r="A15" s="55" t="s">
        <v>3450</v>
      </c>
      <c r="B15" s="55" t="s">
        <v>3300</v>
      </c>
      <c r="C15" s="55" t="s">
        <v>2526</v>
      </c>
      <c r="D15" s="55" t="s">
        <v>1860</v>
      </c>
      <c r="E15" s="55" t="str">
        <f t="shared" si="1"/>
        <v>GoldATAkulche</v>
      </c>
      <c r="F15" s="55" t="s">
        <v>1923</v>
      </c>
      <c r="G15" s="55" t="s">
        <v>2237</v>
      </c>
      <c r="L15" s="54" t="str">
        <f t="shared" si="0"/>
        <v>GoldAtasay Kuyumculuk Sanayi Ve Ticaret A.S.</v>
      </c>
    </row>
    <row r="16" spans="1:12">
      <c r="A16" s="55" t="s">
        <v>3450</v>
      </c>
      <c r="B16" s="55" t="s">
        <v>1860</v>
      </c>
      <c r="C16" s="55" t="s">
        <v>2526</v>
      </c>
      <c r="D16" s="55" t="s">
        <v>1860</v>
      </c>
      <c r="E16" s="55" t="str">
        <f t="shared" si="1"/>
        <v>GoldAtasay Kuyumculuk Sanayi Ve Ticaret A.S.</v>
      </c>
      <c r="F16" s="55" t="s">
        <v>1923</v>
      </c>
      <c r="G16" s="55" t="s">
        <v>2237</v>
      </c>
      <c r="L16" s="54" t="str">
        <f t="shared" si="0"/>
        <v>GoldAtasay Kuyumculuk Sanayi Ve Ticaret A.S.</v>
      </c>
    </row>
    <row r="17" spans="1:12">
      <c r="A17" s="55" t="s">
        <v>3450</v>
      </c>
      <c r="B17" s="55" t="s">
        <v>3301</v>
      </c>
      <c r="C17" s="55" t="s">
        <v>3005</v>
      </c>
      <c r="D17" s="55" t="s">
        <v>3301</v>
      </c>
      <c r="E17" s="55" t="str">
        <f t="shared" si="1"/>
        <v>GoldAurubis AG</v>
      </c>
      <c r="F17" s="55" t="s">
        <v>1924</v>
      </c>
      <c r="G17" s="55" t="s">
        <v>2237</v>
      </c>
      <c r="L17" s="54" t="str">
        <f t="shared" si="0"/>
        <v>GoldAurubis AG</v>
      </c>
    </row>
    <row r="18" spans="1:12">
      <c r="A18" s="55" t="s">
        <v>3450</v>
      </c>
      <c r="B18" s="55" t="s">
        <v>2566</v>
      </c>
      <c r="C18" s="55" t="s">
        <v>2480</v>
      </c>
      <c r="D18" s="55" t="s">
        <v>2566</v>
      </c>
      <c r="E18" s="55" t="str">
        <f t="shared" si="1"/>
        <v>GoldBangko Sentral ng Pilipinas (Central Bank of the Philippines)</v>
      </c>
      <c r="F18" s="55" t="s">
        <v>1925</v>
      </c>
      <c r="G18" s="55" t="s">
        <v>2237</v>
      </c>
      <c r="L18" s="54" t="str">
        <f t="shared" si="0"/>
        <v>GoldBangko Sentral ng Pilipinas (Central Bank of the Philippines)</v>
      </c>
    </row>
    <row r="19" spans="1:12">
      <c r="A19" s="55" t="s">
        <v>3450</v>
      </c>
      <c r="B19" s="55" t="s">
        <v>1926</v>
      </c>
      <c r="C19" s="55" t="s">
        <v>3005</v>
      </c>
      <c r="D19" s="55" t="s">
        <v>1926</v>
      </c>
      <c r="E19" s="55" t="str">
        <f t="shared" si="1"/>
        <v>GoldBauer Walser AG</v>
      </c>
      <c r="F19" s="55" t="s">
        <v>1927</v>
      </c>
      <c r="G19" s="55" t="s">
        <v>2237</v>
      </c>
      <c r="L19" s="54" t="str">
        <f t="shared" si="0"/>
        <v>GoldBauer Walser AG</v>
      </c>
    </row>
    <row r="20" spans="1:12">
      <c r="A20" s="55" t="s">
        <v>3450</v>
      </c>
      <c r="B20" s="55" t="s">
        <v>3303</v>
      </c>
      <c r="C20" s="55" t="s">
        <v>2511</v>
      </c>
      <c r="D20" s="55" t="s">
        <v>3303</v>
      </c>
      <c r="E20" s="55" t="str">
        <f t="shared" si="1"/>
        <v>GoldBoliden AB</v>
      </c>
      <c r="F20" s="55" t="s">
        <v>1928</v>
      </c>
      <c r="G20" s="55" t="s">
        <v>2237</v>
      </c>
      <c r="L20" s="54" t="str">
        <f t="shared" si="0"/>
        <v>GoldBoliden AB</v>
      </c>
    </row>
    <row r="21" spans="1:12">
      <c r="A21" s="55" t="s">
        <v>3450</v>
      </c>
      <c r="B21" s="55" t="s">
        <v>1929</v>
      </c>
      <c r="C21" s="55" t="s">
        <v>3005</v>
      </c>
      <c r="D21" s="55" t="s">
        <v>1929</v>
      </c>
      <c r="E21" s="55" t="str">
        <f t="shared" si="1"/>
        <v>GoldC. Hafner GmbH + Co. KG</v>
      </c>
      <c r="F21" s="55" t="s">
        <v>1930</v>
      </c>
      <c r="G21" s="55" t="s">
        <v>2237</v>
      </c>
      <c r="L21" s="54" t="str">
        <f t="shared" si="0"/>
        <v>GoldC. Hafner GmbH + Co. KG</v>
      </c>
    </row>
    <row r="22" spans="1:12">
      <c r="A22" s="55" t="s">
        <v>3450</v>
      </c>
      <c r="B22" s="55" t="s">
        <v>2567</v>
      </c>
      <c r="C22" s="55" t="s">
        <v>3085</v>
      </c>
      <c r="D22" s="55" t="s">
        <v>2567</v>
      </c>
      <c r="E22" s="55" t="str">
        <f t="shared" si="1"/>
        <v>GoldCaridad</v>
      </c>
      <c r="F22" s="55" t="s">
        <v>1931</v>
      </c>
      <c r="G22" s="55" t="s">
        <v>2237</v>
      </c>
      <c r="L22" s="54" t="str">
        <f t="shared" si="0"/>
        <v>GoldCaridad</v>
      </c>
    </row>
    <row r="23" spans="1:12">
      <c r="A23" s="55" t="s">
        <v>3450</v>
      </c>
      <c r="B23" s="55" t="s">
        <v>1932</v>
      </c>
      <c r="C23" s="55" t="s">
        <v>2987</v>
      </c>
      <c r="D23" s="55" t="s">
        <v>1932</v>
      </c>
      <c r="E23" s="55" t="str">
        <f t="shared" si="1"/>
        <v>GoldCCR Refinery – Glencore Canada Corporation</v>
      </c>
      <c r="F23" s="55" t="s">
        <v>1933</v>
      </c>
      <c r="G23" s="55" t="s">
        <v>2237</v>
      </c>
      <c r="L23" s="54" t="str">
        <f t="shared" si="0"/>
        <v>GoldCCR Refinery – Glencore Canada Corporation</v>
      </c>
    </row>
    <row r="24" spans="1:12">
      <c r="A24" s="55" t="s">
        <v>3138</v>
      </c>
      <c r="B24" s="55" t="s">
        <v>3304</v>
      </c>
      <c r="C24" s="55" t="s">
        <v>2989</v>
      </c>
      <c r="D24" s="55" t="s">
        <v>3304</v>
      </c>
      <c r="E24" s="55" t="str">
        <f t="shared" si="1"/>
        <v>GoldCendres &amp; Métaux SA</v>
      </c>
      <c r="F24" s="55" t="s">
        <v>1934</v>
      </c>
      <c r="G24" s="55" t="s">
        <v>2237</v>
      </c>
      <c r="L24" s="54" t="str">
        <f t="shared" si="0"/>
        <v>GoldCendres &amp; Métaux SA</v>
      </c>
    </row>
    <row r="25" spans="1:12">
      <c r="A25" s="55" t="s">
        <v>3450</v>
      </c>
      <c r="B25" s="55" t="s">
        <v>3302</v>
      </c>
      <c r="C25" s="55" t="s">
        <v>2480</v>
      </c>
      <c r="D25" s="55" t="s">
        <v>2566</v>
      </c>
      <c r="E25" s="55" t="str">
        <f t="shared" si="1"/>
        <v>GoldCentral Bank of the Philippines Gold Refinery &amp; Mint</v>
      </c>
      <c r="F25" s="55" t="s">
        <v>1925</v>
      </c>
      <c r="G25" s="55" t="s">
        <v>2237</v>
      </c>
      <c r="L25" s="54" t="str">
        <f t="shared" si="0"/>
        <v>GoldBangko Sentral ng Pilipinas (Central Bank of the Philippines)</v>
      </c>
    </row>
    <row r="26" spans="1:12">
      <c r="A26" s="55" t="s">
        <v>3450</v>
      </c>
      <c r="B26" s="55" t="s">
        <v>293</v>
      </c>
      <c r="C26" s="55" t="s">
        <v>3056</v>
      </c>
      <c r="D26" s="55" t="s">
        <v>293</v>
      </c>
      <c r="E26" s="55" t="str">
        <f t="shared" si="1"/>
        <v>GoldChimet S.p.A.</v>
      </c>
      <c r="F26" s="55" t="s">
        <v>1935</v>
      </c>
      <c r="G26" s="55" t="s">
        <v>2237</v>
      </c>
      <c r="L26" s="54" t="str">
        <f t="shared" si="0"/>
        <v>GoldChimet S.p.A.</v>
      </c>
    </row>
    <row r="27" spans="1:12">
      <c r="A27" s="55" t="s">
        <v>3450</v>
      </c>
      <c r="B27" s="55" t="s">
        <v>151</v>
      </c>
      <c r="C27" s="55" t="s">
        <v>2991</v>
      </c>
      <c r="D27" s="55" t="s">
        <v>3600</v>
      </c>
      <c r="E27" s="55" t="str">
        <f t="shared" si="1"/>
        <v>GoldChina Henan Zhongyuan Gold Smelter</v>
      </c>
      <c r="F27" s="55" t="s">
        <v>2038</v>
      </c>
      <c r="G27" s="55" t="s">
        <v>2237</v>
      </c>
      <c r="L27" s="54" t="str">
        <f t="shared" si="0"/>
        <v>GoldZhongyuan Gold Smelter of Zhongjin Gold Corporation</v>
      </c>
    </row>
    <row r="28" spans="1:12">
      <c r="A28" s="55" t="s">
        <v>3450</v>
      </c>
      <c r="B28" s="55" t="s">
        <v>1936</v>
      </c>
      <c r="C28" s="55" t="s">
        <v>2991</v>
      </c>
      <c r="D28" s="55" t="s">
        <v>1936</v>
      </c>
      <c r="E28" s="55" t="str">
        <f t="shared" si="1"/>
        <v>GoldChina National Gold Group Corporation</v>
      </c>
      <c r="F28" s="55" t="s">
        <v>1937</v>
      </c>
      <c r="G28" s="55" t="s">
        <v>2237</v>
      </c>
      <c r="L28" s="54" t="str">
        <f t="shared" si="0"/>
        <v>GoldChina National Gold Group Corporation</v>
      </c>
    </row>
    <row r="29" spans="1:12">
      <c r="A29" s="55" t="s">
        <v>3450</v>
      </c>
      <c r="B29" s="55" t="s">
        <v>152</v>
      </c>
      <c r="C29" s="55" t="s">
        <v>2991</v>
      </c>
      <c r="D29" s="55" t="s">
        <v>1820</v>
      </c>
      <c r="E29" s="55" t="str">
        <f t="shared" si="1"/>
        <v>GoldChina's Shandong Gold Mining Co., Ltd</v>
      </c>
      <c r="F29" s="55" t="s">
        <v>2023</v>
      </c>
      <c r="G29" s="55" t="s">
        <v>2237</v>
      </c>
      <c r="L29" s="54" t="str">
        <f t="shared" si="0"/>
        <v>GoldThe Refinery of Shandong Gold Mining Co. Ltd</v>
      </c>
    </row>
    <row r="30" spans="1:12">
      <c r="A30" s="55" t="s">
        <v>3450</v>
      </c>
      <c r="B30" s="55" t="s">
        <v>1581</v>
      </c>
      <c r="C30" s="55" t="s">
        <v>3059</v>
      </c>
      <c r="D30" s="55" t="s">
        <v>1581</v>
      </c>
      <c r="E30" s="55" t="str">
        <f t="shared" si="1"/>
        <v>GoldChugai Mining</v>
      </c>
      <c r="F30" s="55" t="s">
        <v>1938</v>
      </c>
      <c r="G30" s="55" t="s">
        <v>2237</v>
      </c>
      <c r="L30" s="54" t="str">
        <f t="shared" si="0"/>
        <v>GoldChugai Mining</v>
      </c>
    </row>
    <row r="31" spans="1:12">
      <c r="A31" s="55" t="s">
        <v>3450</v>
      </c>
      <c r="B31" s="55" t="s">
        <v>1939</v>
      </c>
      <c r="C31" s="55" t="s">
        <v>2534</v>
      </c>
      <c r="D31" s="55" t="s">
        <v>1939</v>
      </c>
      <c r="E31" s="55" t="str">
        <f t="shared" si="1"/>
        <v>GoldColt Refining</v>
      </c>
      <c r="F31" s="55" t="s">
        <v>1940</v>
      </c>
      <c r="G31" s="55" t="s">
        <v>2237</v>
      </c>
      <c r="L31" s="54" t="str">
        <f t="shared" si="0"/>
        <v>GoldColt Refining</v>
      </c>
    </row>
    <row r="32" spans="1:12">
      <c r="A32" s="55" t="s">
        <v>3450</v>
      </c>
      <c r="B32" s="55" t="s">
        <v>1840</v>
      </c>
      <c r="C32" s="55" t="s">
        <v>3066</v>
      </c>
      <c r="D32" s="55" t="s">
        <v>1840</v>
      </c>
      <c r="E32" s="55" t="str">
        <f t="shared" si="1"/>
        <v>GoldDaejin Indus Co. Ltd</v>
      </c>
      <c r="F32" s="55" t="s">
        <v>1941</v>
      </c>
      <c r="G32" s="55" t="s">
        <v>2237</v>
      </c>
      <c r="L32" s="54" t="str">
        <f t="shared" si="0"/>
        <v>GoldDaejin Indus Co. Ltd</v>
      </c>
    </row>
    <row r="33" spans="1:12">
      <c r="A33" s="55" t="s">
        <v>3450</v>
      </c>
      <c r="B33" s="55" t="s">
        <v>1832</v>
      </c>
      <c r="C33" s="55" t="s">
        <v>3066</v>
      </c>
      <c r="D33" s="55" t="s">
        <v>1832</v>
      </c>
      <c r="E33" s="55" t="str">
        <f t="shared" si="1"/>
        <v>GoldDaeryongENC</v>
      </c>
      <c r="F33" s="55" t="s">
        <v>1942</v>
      </c>
      <c r="G33" s="55" t="s">
        <v>2237</v>
      </c>
      <c r="L33" s="54" t="str">
        <f t="shared" si="0"/>
        <v>GoldDaeryongENC</v>
      </c>
    </row>
    <row r="34" spans="1:12">
      <c r="A34" s="55" t="s">
        <v>3450</v>
      </c>
      <c r="B34" s="55" t="s">
        <v>1943</v>
      </c>
      <c r="C34" s="55" t="s">
        <v>2991</v>
      </c>
      <c r="D34" s="55" t="s">
        <v>1943</v>
      </c>
      <c r="E34" s="55" t="str">
        <f t="shared" si="1"/>
        <v>GoldDaye Non-Ferrous Metals Mining Ltd.</v>
      </c>
      <c r="F34" s="55" t="s">
        <v>1944</v>
      </c>
      <c r="G34" s="55" t="s">
        <v>2237</v>
      </c>
      <c r="L34" s="54" t="str">
        <f t="shared" si="0"/>
        <v>GoldDaye Non-Ferrous Metals Mining Ltd.</v>
      </c>
    </row>
    <row r="35" spans="1:12">
      <c r="A35" s="55" t="s">
        <v>3450</v>
      </c>
      <c r="B35" s="55" t="s">
        <v>1842</v>
      </c>
      <c r="C35" s="55" t="s">
        <v>3066</v>
      </c>
      <c r="D35" s="55" t="s">
        <v>1842</v>
      </c>
      <c r="E35" s="55" t="str">
        <f t="shared" si="1"/>
        <v>GoldDo Sung Corporation</v>
      </c>
      <c r="F35" s="55" t="s">
        <v>1945</v>
      </c>
      <c r="G35" s="55" t="s">
        <v>2237</v>
      </c>
      <c r="L35" s="54" t="str">
        <f t="shared" si="0"/>
        <v>GoldDo Sung Corporation</v>
      </c>
    </row>
    <row r="36" spans="1:12">
      <c r="A36" s="55" t="s">
        <v>3450</v>
      </c>
      <c r="B36" s="55" t="s">
        <v>204</v>
      </c>
      <c r="C36" s="55" t="s">
        <v>3066</v>
      </c>
      <c r="D36" s="55" t="s">
        <v>1842</v>
      </c>
      <c r="E36" s="55" t="str">
        <f>A36&amp;B36</f>
        <v>GoldDosung metal</v>
      </c>
      <c r="F36" s="55" t="s">
        <v>1945</v>
      </c>
      <c r="G36" s="55" t="s">
        <v>2237</v>
      </c>
      <c r="L36" s="54" t="str">
        <f>A36&amp;D36</f>
        <v>GoldDo Sung Corporation</v>
      </c>
    </row>
    <row r="37" spans="1:12">
      <c r="A37" s="55" t="s">
        <v>3450</v>
      </c>
      <c r="B37" s="55" t="s">
        <v>1946</v>
      </c>
      <c r="C37" s="55" t="s">
        <v>3005</v>
      </c>
      <c r="D37" s="55" t="s">
        <v>1946</v>
      </c>
      <c r="E37" s="55" t="str">
        <f t="shared" si="1"/>
        <v>GoldDoduco</v>
      </c>
      <c r="F37" s="55" t="s">
        <v>1947</v>
      </c>
      <c r="G37" s="55" t="s">
        <v>2237</v>
      </c>
      <c r="L37" s="54" t="str">
        <f t="shared" si="0"/>
        <v>GoldDoduco</v>
      </c>
    </row>
    <row r="38" spans="1:12">
      <c r="A38" s="55" t="s">
        <v>3450</v>
      </c>
      <c r="B38" s="55" t="s">
        <v>2568</v>
      </c>
      <c r="C38" s="55" t="s">
        <v>3059</v>
      </c>
      <c r="D38" s="55" t="s">
        <v>2568</v>
      </c>
      <c r="E38" s="55" t="str">
        <f t="shared" si="1"/>
        <v>GoldDowa</v>
      </c>
      <c r="F38" s="55" t="s">
        <v>1948</v>
      </c>
      <c r="G38" s="55" t="s">
        <v>2237</v>
      </c>
      <c r="L38" s="54" t="str">
        <f t="shared" si="0"/>
        <v>GoldDowa</v>
      </c>
    </row>
    <row r="39" spans="1:12">
      <c r="A39" s="55" t="s">
        <v>3450</v>
      </c>
      <c r="B39" s="55" t="s">
        <v>2725</v>
      </c>
      <c r="C39" s="55" t="s">
        <v>3059</v>
      </c>
      <c r="D39" s="55" t="s">
        <v>2568</v>
      </c>
      <c r="E39" s="55" t="str">
        <f t="shared" si="1"/>
        <v>GoldDowa Kogyo k.k</v>
      </c>
      <c r="F39" s="55" t="s">
        <v>1948</v>
      </c>
      <c r="G39" s="55" t="s">
        <v>2237</v>
      </c>
      <c r="L39" s="54" t="str">
        <f t="shared" si="0"/>
        <v>GoldDowa</v>
      </c>
    </row>
    <row r="40" spans="1:12">
      <c r="A40" s="55" t="s">
        <v>3450</v>
      </c>
      <c r="B40" s="55" t="s">
        <v>153</v>
      </c>
      <c r="C40" s="55" t="s">
        <v>3059</v>
      </c>
      <c r="D40" s="55" t="s">
        <v>2568</v>
      </c>
      <c r="E40" s="55" t="str">
        <f t="shared" si="1"/>
        <v>GoldDowa Metals &amp; Mining.</v>
      </c>
      <c r="F40" s="55" t="s">
        <v>1948</v>
      </c>
      <c r="G40" s="55" t="s">
        <v>2237</v>
      </c>
      <c r="L40" s="54" t="str">
        <f t="shared" si="0"/>
        <v>GoldDowa</v>
      </c>
    </row>
    <row r="41" spans="1:12">
      <c r="A41" s="55" t="s">
        <v>3450</v>
      </c>
      <c r="B41" s="55" t="s">
        <v>1205</v>
      </c>
      <c r="C41" s="55" t="s">
        <v>3059</v>
      </c>
      <c r="D41" s="55" t="s">
        <v>1205</v>
      </c>
      <c r="E41" s="55" t="str">
        <f t="shared" si="1"/>
        <v>GoldEco-System Recycling Co., Ltd.</v>
      </c>
      <c r="F41" s="55" t="s">
        <v>1206</v>
      </c>
      <c r="G41" s="55" t="s">
        <v>2237</v>
      </c>
      <c r="L41" s="54" t="str">
        <f t="shared" si="0"/>
        <v>GoldEco-System Recycling Co., Ltd.</v>
      </c>
    </row>
    <row r="42" spans="1:12">
      <c r="A42" s="55" t="s">
        <v>3450</v>
      </c>
      <c r="B42" s="55" t="s">
        <v>2569</v>
      </c>
      <c r="C42" s="55" t="s">
        <v>2492</v>
      </c>
      <c r="D42" s="55" t="s">
        <v>2569</v>
      </c>
      <c r="E42" s="55" t="str">
        <f t="shared" si="1"/>
        <v>GoldFSE Novosibirsk Refinery</v>
      </c>
      <c r="F42" s="55" t="s">
        <v>1949</v>
      </c>
      <c r="G42" s="55" t="s">
        <v>2237</v>
      </c>
      <c r="L42" s="54" t="str">
        <f t="shared" si="0"/>
        <v>GoldFSE Novosibirsk Refinery</v>
      </c>
    </row>
    <row r="43" spans="1:12">
      <c r="A43" s="55" t="s">
        <v>3450</v>
      </c>
      <c r="B43" s="55" t="s">
        <v>2569</v>
      </c>
      <c r="C43" s="55" t="s">
        <v>2492</v>
      </c>
      <c r="D43" s="55" t="s">
        <v>2569</v>
      </c>
      <c r="E43" s="55" t="str">
        <f t="shared" si="1"/>
        <v>GoldFSE Novosibirsk Refinery</v>
      </c>
      <c r="F43" s="55" t="s">
        <v>1949</v>
      </c>
      <c r="G43" s="55" t="s">
        <v>2237</v>
      </c>
      <c r="L43" s="54" t="str">
        <f t="shared" si="0"/>
        <v>GoldFSE Novosibirsk Refinery</v>
      </c>
    </row>
    <row r="44" spans="1:12">
      <c r="A44" s="55" t="s">
        <v>3450</v>
      </c>
      <c r="B44" s="55" t="s">
        <v>154</v>
      </c>
      <c r="C44" s="55" t="s">
        <v>2991</v>
      </c>
      <c r="D44" s="55" t="s">
        <v>2283</v>
      </c>
      <c r="E44" s="55" t="str">
        <f t="shared" si="1"/>
        <v>GoldFujian Zijin mining stock company gold smelter</v>
      </c>
      <c r="F44" s="55" t="s">
        <v>2039</v>
      </c>
      <c r="G44" s="55" t="s">
        <v>2237</v>
      </c>
      <c r="L44" s="54" t="str">
        <f t="shared" si="0"/>
        <v>GoldZijin Mining Group Co. Ltd</v>
      </c>
    </row>
    <row r="45" spans="1:12">
      <c r="A45" s="55" t="s">
        <v>3450</v>
      </c>
      <c r="B45" s="55" t="s">
        <v>1950</v>
      </c>
      <c r="C45" s="55" t="s">
        <v>2991</v>
      </c>
      <c r="D45" s="55" t="s">
        <v>1950</v>
      </c>
      <c r="E45" s="55" t="str">
        <f t="shared" si="1"/>
        <v>GoldGansu Seemine Material Hi-Tech Co Ltd</v>
      </c>
      <c r="F45" s="55" t="s">
        <v>1952</v>
      </c>
      <c r="G45" s="55" t="s">
        <v>2237</v>
      </c>
      <c r="L45" s="54" t="str">
        <f t="shared" si="0"/>
        <v>GoldGansu Seemine Material Hi-Tech Co Ltd</v>
      </c>
    </row>
    <row r="46" spans="1:12">
      <c r="A46" s="55" t="s">
        <v>3450</v>
      </c>
      <c r="B46" s="55" t="s">
        <v>155</v>
      </c>
      <c r="C46" s="55" t="s">
        <v>2991</v>
      </c>
      <c r="D46" s="55" t="s">
        <v>1820</v>
      </c>
      <c r="E46" s="55" t="str">
        <f t="shared" si="1"/>
        <v>GoldGold Mining in Shandong (Laizhou) Limited Company</v>
      </c>
      <c r="F46" s="55" t="s">
        <v>2023</v>
      </c>
      <c r="G46" s="55" t="s">
        <v>2237</v>
      </c>
      <c r="L46" s="54" t="str">
        <f t="shared" si="0"/>
        <v>GoldThe Refinery of Shandong Gold Mining Co. Ltd</v>
      </c>
    </row>
    <row r="47" spans="1:12">
      <c r="A47" s="55" t="s">
        <v>3450</v>
      </c>
      <c r="B47" s="55" t="s">
        <v>156</v>
      </c>
      <c r="C47" s="55" t="s">
        <v>2991</v>
      </c>
      <c r="D47" s="55" t="s">
        <v>1953</v>
      </c>
      <c r="E47" s="55" t="str">
        <f t="shared" si="1"/>
        <v>GoldGold Refinery of Guangdong Gaoyao Hetai Gold Mine</v>
      </c>
      <c r="F47" s="55" t="s">
        <v>1954</v>
      </c>
      <c r="G47" s="55" t="s">
        <v>2237</v>
      </c>
      <c r="L47" s="54" t="str">
        <f t="shared" si="0"/>
        <v>GoldGuangdong Jinding Gold Limited</v>
      </c>
    </row>
    <row r="48" spans="1:12">
      <c r="A48" s="55" t="s">
        <v>3450</v>
      </c>
      <c r="B48" s="55" t="s">
        <v>3317</v>
      </c>
      <c r="C48" s="55" t="s">
        <v>2991</v>
      </c>
      <c r="D48" s="55" t="s">
        <v>1864</v>
      </c>
      <c r="E48" s="55" t="str">
        <f t="shared" si="1"/>
        <v>GoldGreat Wall Gold &amp; Silver Refinery</v>
      </c>
      <c r="F48" s="55" t="s">
        <v>2022</v>
      </c>
      <c r="G48" s="55" t="s">
        <v>2237</v>
      </c>
      <c r="L48" s="54" t="str">
        <f t="shared" si="0"/>
        <v>GoldThe Great Wall Gold and Silver Refinery of China</v>
      </c>
    </row>
    <row r="49" spans="1:12">
      <c r="A49" s="55" t="s">
        <v>3450</v>
      </c>
      <c r="B49" s="55" t="s">
        <v>1953</v>
      </c>
      <c r="C49" s="55" t="s">
        <v>2991</v>
      </c>
      <c r="D49" s="55" t="s">
        <v>1953</v>
      </c>
      <c r="E49" s="55" t="str">
        <f t="shared" si="1"/>
        <v>GoldGuangdong Jinding Gold Limited</v>
      </c>
      <c r="F49" s="55" t="s">
        <v>1954</v>
      </c>
      <c r="G49" s="55" t="s">
        <v>2237</v>
      </c>
      <c r="L49" s="54" t="str">
        <f t="shared" si="0"/>
        <v>GoldGuangdong Jinding Gold Limited</v>
      </c>
    </row>
    <row r="50" spans="1:12">
      <c r="A50" s="55" t="s">
        <v>3450</v>
      </c>
      <c r="B50" s="55" t="s">
        <v>1201</v>
      </c>
      <c r="C50" s="55" t="s">
        <v>2991</v>
      </c>
      <c r="D50" s="55" t="s">
        <v>1201</v>
      </c>
      <c r="E50" s="55" t="str">
        <f t="shared" si="1"/>
        <v>GoldHangzhou Fuchunjiang Smelting Co., Ltd.</v>
      </c>
      <c r="F50" s="55" t="s">
        <v>1202</v>
      </c>
      <c r="G50" s="55" t="s">
        <v>2237</v>
      </c>
      <c r="L50" s="54" t="str">
        <f t="shared" si="0"/>
        <v>GoldHangzhou Fuchunjiang Smelting Co., Ltd.</v>
      </c>
    </row>
    <row r="51" spans="1:12">
      <c r="A51" s="55" t="s">
        <v>3450</v>
      </c>
      <c r="B51" s="55" t="s">
        <v>2765</v>
      </c>
      <c r="C51" s="55" t="s">
        <v>3005</v>
      </c>
      <c r="D51" s="55" t="s">
        <v>2765</v>
      </c>
      <c r="E51" s="55" t="str">
        <f t="shared" si="1"/>
        <v>GoldHeimerle + Meule GmbH</v>
      </c>
      <c r="F51" s="55" t="s">
        <v>1955</v>
      </c>
      <c r="G51" s="55" t="s">
        <v>2237</v>
      </c>
      <c r="L51" s="54" t="str">
        <f t="shared" si="0"/>
        <v>GoldHeimerle + Meule GmbH</v>
      </c>
    </row>
    <row r="52" spans="1:12">
      <c r="A52" s="55" t="s">
        <v>3450</v>
      </c>
      <c r="B52" s="55" t="s">
        <v>157</v>
      </c>
      <c r="C52" s="55" t="s">
        <v>2991</v>
      </c>
      <c r="D52" s="55" t="s">
        <v>3600</v>
      </c>
      <c r="E52" s="55" t="str">
        <f t="shared" si="1"/>
        <v>GoldHenan Zhongyuan Gold Smelter of Zhongjin Gold Corporation Limited</v>
      </c>
      <c r="F52" s="55" t="s">
        <v>2038</v>
      </c>
      <c r="G52" s="55" t="s">
        <v>2237</v>
      </c>
      <c r="L52" s="54" t="str">
        <f t="shared" si="0"/>
        <v>GoldZhongyuan Gold Smelter of Zhongjin Gold Corporation</v>
      </c>
    </row>
    <row r="53" spans="1:12">
      <c r="A53" s="55" t="s">
        <v>3450</v>
      </c>
      <c r="B53" s="55" t="s">
        <v>294</v>
      </c>
      <c r="C53" s="55" t="s">
        <v>3042</v>
      </c>
      <c r="D53" s="55" t="s">
        <v>294</v>
      </c>
      <c r="E53" s="55" t="str">
        <f t="shared" si="1"/>
        <v>GoldHeraeus Ltd. Hong Kong</v>
      </c>
      <c r="F53" s="55" t="s">
        <v>1956</v>
      </c>
      <c r="G53" s="55" t="s">
        <v>2237</v>
      </c>
      <c r="L53" s="54" t="str">
        <f t="shared" si="0"/>
        <v>GoldHeraeus Ltd. Hong Kong</v>
      </c>
    </row>
    <row r="54" spans="1:12">
      <c r="A54" s="55" t="s">
        <v>3450</v>
      </c>
      <c r="B54" s="55" t="s">
        <v>3305</v>
      </c>
      <c r="C54" s="55" t="s">
        <v>3005</v>
      </c>
      <c r="D54" s="55" t="s">
        <v>3305</v>
      </c>
      <c r="E54" s="55" t="str">
        <f t="shared" si="1"/>
        <v>GoldHeraeus Precious Metals GmbH &amp; Co. KG</v>
      </c>
      <c r="F54" s="55" t="s">
        <v>1957</v>
      </c>
      <c r="G54" s="55" t="s">
        <v>2237</v>
      </c>
      <c r="L54" s="54" t="str">
        <f t="shared" si="0"/>
        <v>GoldHeraeus Precious Metals GmbH &amp; Co. KG</v>
      </c>
    </row>
    <row r="55" spans="1:12">
      <c r="A55" s="55" t="s">
        <v>3450</v>
      </c>
      <c r="B55" s="55" t="s">
        <v>203</v>
      </c>
      <c r="C55" s="55" t="s">
        <v>2991</v>
      </c>
      <c r="D55" s="55" t="s">
        <v>1953</v>
      </c>
      <c r="E55" s="55" t="str">
        <f>A55&amp;B55</f>
        <v>GoldHeTai Gold Mineral GuangDong Ltd. Co.</v>
      </c>
      <c r="F55" s="55" t="s">
        <v>1954</v>
      </c>
      <c r="G55" s="55" t="s">
        <v>2237</v>
      </c>
      <c r="L55" s="54" t="str">
        <f>A55&amp;D55</f>
        <v>GoldGuangdong Jinding Gold Limited</v>
      </c>
    </row>
    <row r="56" spans="1:12">
      <c r="A56" s="55" t="s">
        <v>3450</v>
      </c>
      <c r="B56" s="55" t="s">
        <v>1958</v>
      </c>
      <c r="C56" s="55" t="s">
        <v>2991</v>
      </c>
      <c r="D56" s="55" t="s">
        <v>1958</v>
      </c>
      <c r="E56" s="55" t="str">
        <f t="shared" si="1"/>
        <v>GoldHunan Chenzhou Mining Industry Group</v>
      </c>
      <c r="F56" s="55" t="s">
        <v>1959</v>
      </c>
      <c r="G56" s="55" t="s">
        <v>2237</v>
      </c>
      <c r="L56" s="54" t="str">
        <f t="shared" si="0"/>
        <v>GoldHunan Chenzhou Mining Industry Group</v>
      </c>
    </row>
    <row r="57" spans="1:12">
      <c r="A57" s="55" t="s">
        <v>3450</v>
      </c>
      <c r="B57" s="55" t="s">
        <v>1841</v>
      </c>
      <c r="C57" s="55" t="s">
        <v>3066</v>
      </c>
      <c r="D57" s="55" t="s">
        <v>1841</v>
      </c>
      <c r="E57" s="55" t="str">
        <f t="shared" si="1"/>
        <v>GoldHwasung CJ Co. Ltd</v>
      </c>
      <c r="F57" s="55" t="s">
        <v>1960</v>
      </c>
      <c r="G57" s="55" t="s">
        <v>2237</v>
      </c>
      <c r="L57" s="54" t="str">
        <f t="shared" si="0"/>
        <v>GoldHwasung CJ Co. Ltd</v>
      </c>
    </row>
    <row r="58" spans="1:12">
      <c r="A58" s="55" t="s">
        <v>3450</v>
      </c>
      <c r="B58" s="55" t="s">
        <v>1861</v>
      </c>
      <c r="C58" s="55" t="s">
        <v>2991</v>
      </c>
      <c r="D58" s="55" t="s">
        <v>1861</v>
      </c>
      <c r="E58" s="55" t="str">
        <f t="shared" si="1"/>
        <v>GoldInner Mongolia Qiankun Gold and Silver Refinery Share Company Limited</v>
      </c>
      <c r="F58" s="55" t="s">
        <v>1961</v>
      </c>
      <c r="G58" s="55" t="s">
        <v>2237</v>
      </c>
      <c r="L58" s="54" t="str">
        <f t="shared" si="0"/>
        <v>GoldInner Mongolia Qiankun Gold and Silver Refinery Share Company Limited</v>
      </c>
    </row>
    <row r="59" spans="1:12">
      <c r="A59" s="55" t="s">
        <v>3450</v>
      </c>
      <c r="B59" s="55" t="s">
        <v>3306</v>
      </c>
      <c r="C59" s="55" t="s">
        <v>3059</v>
      </c>
      <c r="D59" s="55" t="s">
        <v>3306</v>
      </c>
      <c r="E59" s="55" t="str">
        <f t="shared" si="1"/>
        <v>GoldIshifuku Metal Industry Co., Ltd.</v>
      </c>
      <c r="F59" s="55" t="s">
        <v>1962</v>
      </c>
      <c r="G59" s="55" t="s">
        <v>2237</v>
      </c>
      <c r="L59" s="54" t="str">
        <f t="shared" si="0"/>
        <v>GoldIshifuku Metal Industry Co., Ltd.</v>
      </c>
    </row>
    <row r="60" spans="1:12">
      <c r="A60" s="55" t="s">
        <v>3450</v>
      </c>
      <c r="B60" s="55" t="s">
        <v>3324</v>
      </c>
      <c r="C60" s="55" t="s">
        <v>2526</v>
      </c>
      <c r="D60" s="55" t="s">
        <v>3324</v>
      </c>
      <c r="E60" s="55" t="str">
        <f t="shared" si="1"/>
        <v>GoldIstanbul Gold Refinery</v>
      </c>
      <c r="F60" s="55" t="s">
        <v>1963</v>
      </c>
      <c r="G60" s="55" t="s">
        <v>2237</v>
      </c>
      <c r="L60" s="54" t="str">
        <f t="shared" si="0"/>
        <v>GoldIstanbul Gold Refinery</v>
      </c>
    </row>
    <row r="61" spans="1:12">
      <c r="A61" s="55" t="s">
        <v>3450</v>
      </c>
      <c r="B61" s="55" t="s">
        <v>2570</v>
      </c>
      <c r="C61" s="55" t="s">
        <v>3059</v>
      </c>
      <c r="D61" s="55" t="s">
        <v>2570</v>
      </c>
      <c r="E61" s="55" t="str">
        <f t="shared" si="1"/>
        <v>GoldJapan Mint</v>
      </c>
      <c r="F61" s="55" t="s">
        <v>1964</v>
      </c>
      <c r="G61" s="55" t="s">
        <v>2237</v>
      </c>
      <c r="L61" s="54" t="str">
        <f t="shared" si="0"/>
        <v>GoldJapan Mint</v>
      </c>
    </row>
    <row r="62" spans="1:12">
      <c r="A62" s="55" t="s">
        <v>3450</v>
      </c>
      <c r="B62" s="55" t="s">
        <v>1862</v>
      </c>
      <c r="C62" s="55" t="s">
        <v>2991</v>
      </c>
      <c r="D62" s="55" t="s">
        <v>1862</v>
      </c>
      <c r="E62" s="55" t="str">
        <f t="shared" si="1"/>
        <v>GoldJiangxi Copper Company Limited</v>
      </c>
      <c r="F62" s="55" t="s">
        <v>1965</v>
      </c>
      <c r="G62" s="55" t="s">
        <v>2237</v>
      </c>
      <c r="L62" s="54" t="str">
        <f t="shared" si="0"/>
        <v>GoldJiangxi Copper Company Limited</v>
      </c>
    </row>
    <row r="63" spans="1:12">
      <c r="A63" s="55" t="s">
        <v>3450</v>
      </c>
      <c r="B63" s="55" t="s">
        <v>2727</v>
      </c>
      <c r="C63" s="55" t="s">
        <v>2534</v>
      </c>
      <c r="D63" s="55" t="s">
        <v>2760</v>
      </c>
      <c r="E63" s="55" t="str">
        <f t="shared" si="1"/>
        <v>GoldJM USA</v>
      </c>
      <c r="F63" s="55" t="s">
        <v>1966</v>
      </c>
      <c r="G63" s="55" t="s">
        <v>2237</v>
      </c>
      <c r="L63" s="54" t="str">
        <f t="shared" si="0"/>
        <v>GoldJohnson Matthey Inc</v>
      </c>
    </row>
    <row r="64" spans="1:12">
      <c r="A64" s="55" t="s">
        <v>3450</v>
      </c>
      <c r="B64" s="55" t="s">
        <v>158</v>
      </c>
      <c r="C64" s="55" t="s">
        <v>2534</v>
      </c>
      <c r="D64" s="55" t="s">
        <v>2760</v>
      </c>
      <c r="E64" s="55" t="str">
        <f t="shared" si="1"/>
        <v>GoldJohnson Matthey (Salt Lake City)</v>
      </c>
      <c r="F64" s="55" t="s">
        <v>1966</v>
      </c>
      <c r="G64" s="55" t="s">
        <v>2237</v>
      </c>
      <c r="L64" s="54" t="str">
        <f t="shared" si="0"/>
        <v>GoldJohnson Matthey Inc</v>
      </c>
    </row>
    <row r="65" spans="1:12">
      <c r="A65" s="55" t="s">
        <v>3450</v>
      </c>
      <c r="B65" s="55" t="s">
        <v>2726</v>
      </c>
      <c r="C65" s="55" t="s">
        <v>2987</v>
      </c>
      <c r="D65" s="55" t="s">
        <v>295</v>
      </c>
      <c r="E65" s="55" t="str">
        <f>A65&amp;B65</f>
        <v>GoldJohnson Matthey Canada</v>
      </c>
      <c r="F65" s="55" t="s">
        <v>1967</v>
      </c>
      <c r="G65" s="55" t="s">
        <v>2237</v>
      </c>
      <c r="L65" s="54" t="str">
        <f>A65&amp;D65</f>
        <v>GoldJohnson Matthey Ltd</v>
      </c>
    </row>
    <row r="66" spans="1:12">
      <c r="A66" s="55" t="s">
        <v>3450</v>
      </c>
      <c r="B66" s="55" t="s">
        <v>2760</v>
      </c>
      <c r="C66" s="55" t="s">
        <v>2534</v>
      </c>
      <c r="D66" s="55" t="s">
        <v>2760</v>
      </c>
      <c r="E66" s="55" t="str">
        <f t="shared" si="1"/>
        <v>GoldJohnson Matthey Inc</v>
      </c>
      <c r="F66" s="55" t="s">
        <v>1966</v>
      </c>
      <c r="G66" s="55" t="s">
        <v>2237</v>
      </c>
      <c r="L66" s="54" t="str">
        <f t="shared" si="0"/>
        <v>GoldJohnson Matthey Inc</v>
      </c>
    </row>
    <row r="67" spans="1:12">
      <c r="A67" s="55" t="s">
        <v>3450</v>
      </c>
      <c r="B67" s="55" t="s">
        <v>295</v>
      </c>
      <c r="C67" s="55" t="s">
        <v>2987</v>
      </c>
      <c r="D67" s="55" t="s">
        <v>295</v>
      </c>
      <c r="E67" s="55" t="str">
        <f t="shared" si="1"/>
        <v>GoldJohnson Matthey Ltd</v>
      </c>
      <c r="F67" s="55" t="s">
        <v>1967</v>
      </c>
      <c r="G67" s="55" t="s">
        <v>2237</v>
      </c>
      <c r="L67" s="54" t="str">
        <f t="shared" si="0"/>
        <v>GoldJohnson Matthey Ltd</v>
      </c>
    </row>
    <row r="68" spans="1:12">
      <c r="A68" s="55" t="s">
        <v>3450</v>
      </c>
      <c r="B68" s="55" t="s">
        <v>2571</v>
      </c>
      <c r="C68" s="55" t="s">
        <v>2492</v>
      </c>
      <c r="D68" s="55" t="s">
        <v>2571</v>
      </c>
      <c r="E68" s="55" t="str">
        <f t="shared" si="1"/>
        <v>GoldJSC Ekaterinburg Non-Ferrous Metal Processing Plant</v>
      </c>
      <c r="F68" s="55" t="s">
        <v>1968</v>
      </c>
      <c r="G68" s="55" t="s">
        <v>2237</v>
      </c>
      <c r="L68" s="54" t="str">
        <f t="shared" si="0"/>
        <v>GoldJSC Ekaterinburg Non-Ferrous Metal Processing Plant</v>
      </c>
    </row>
    <row r="69" spans="1:12">
      <c r="A69" s="55" t="s">
        <v>3450</v>
      </c>
      <c r="B69" s="55" t="s">
        <v>2572</v>
      </c>
      <c r="C69" s="55" t="s">
        <v>2492</v>
      </c>
      <c r="D69" s="55" t="s">
        <v>2572</v>
      </c>
      <c r="E69" s="55" t="str">
        <f t="shared" si="1"/>
        <v>GoldJSC Uralectromed</v>
      </c>
      <c r="F69" s="55" t="s">
        <v>1969</v>
      </c>
      <c r="G69" s="55" t="s">
        <v>2237</v>
      </c>
      <c r="L69" s="54" t="str">
        <f t="shared" ref="L69:L133" si="2">A69&amp;D69</f>
        <v>GoldJSC Uralectromed</v>
      </c>
    </row>
    <row r="70" spans="1:12">
      <c r="A70" s="55" t="s">
        <v>3450</v>
      </c>
      <c r="B70" s="55" t="s">
        <v>296</v>
      </c>
      <c r="C70" s="55" t="s">
        <v>3059</v>
      </c>
      <c r="D70" s="55" t="s">
        <v>296</v>
      </c>
      <c r="E70" s="55" t="str">
        <f t="shared" ref="E70:E134" si="3">A70&amp;B70</f>
        <v>GoldJX Nippon Mining &amp; Metals Co., Ltd.</v>
      </c>
      <c r="F70" s="55" t="s">
        <v>1970</v>
      </c>
      <c r="G70" s="55" t="s">
        <v>2237</v>
      </c>
      <c r="L70" s="54" t="str">
        <f t="shared" si="2"/>
        <v>GoldJX Nippon Mining &amp; Metals Co., Ltd.</v>
      </c>
    </row>
    <row r="71" spans="1:12">
      <c r="A71" s="55" t="s">
        <v>3450</v>
      </c>
      <c r="B71" s="55" t="s">
        <v>2573</v>
      </c>
      <c r="C71" s="55" t="s">
        <v>3060</v>
      </c>
      <c r="D71" s="55" t="s">
        <v>2573</v>
      </c>
      <c r="E71" s="55" t="str">
        <f t="shared" si="3"/>
        <v>GoldKazzinc Ltd</v>
      </c>
      <c r="F71" s="55" t="s">
        <v>1971</v>
      </c>
      <c r="G71" s="55" t="s">
        <v>2237</v>
      </c>
      <c r="L71" s="54" t="str">
        <f t="shared" si="2"/>
        <v>GoldKazzinc Ltd</v>
      </c>
    </row>
    <row r="72" spans="1:12">
      <c r="A72" s="55" t="s">
        <v>3450</v>
      </c>
      <c r="B72" s="55" t="s">
        <v>1972</v>
      </c>
      <c r="C72" s="55" t="s">
        <v>2534</v>
      </c>
      <c r="D72" s="55" t="s">
        <v>1972</v>
      </c>
      <c r="E72" s="55" t="str">
        <f t="shared" si="3"/>
        <v>GoldKennecott Utah Copper LLC</v>
      </c>
      <c r="F72" s="55" t="s">
        <v>1974</v>
      </c>
      <c r="G72" s="55" t="s">
        <v>2237</v>
      </c>
      <c r="L72" s="54" t="str">
        <f t="shared" si="2"/>
        <v>GoldKennecott Utah Copper LLC</v>
      </c>
    </row>
    <row r="73" spans="1:12">
      <c r="A73" s="55" t="s">
        <v>3450</v>
      </c>
      <c r="B73" s="55" t="s">
        <v>297</v>
      </c>
      <c r="C73" s="55" t="s">
        <v>3059</v>
      </c>
      <c r="D73" s="55" t="s">
        <v>297</v>
      </c>
      <c r="E73" s="55" t="str">
        <f t="shared" si="3"/>
        <v>GoldKojima Chemicals Co., Ltd</v>
      </c>
      <c r="F73" s="55" t="s">
        <v>1975</v>
      </c>
      <c r="G73" s="55" t="s">
        <v>2237</v>
      </c>
      <c r="L73" s="54" t="str">
        <f t="shared" si="2"/>
        <v>GoldKojima Chemicals Co., Ltd</v>
      </c>
    </row>
    <row r="74" spans="1:12">
      <c r="A74" s="55" t="s">
        <v>3450</v>
      </c>
      <c r="B74" s="55" t="s">
        <v>2199</v>
      </c>
      <c r="C74" s="55" t="s">
        <v>3066</v>
      </c>
      <c r="D74" s="55" t="s">
        <v>2199</v>
      </c>
      <c r="E74" s="55" t="str">
        <f t="shared" si="3"/>
        <v>GoldKorea Metal Co. Ltd</v>
      </c>
      <c r="F74" s="55" t="s">
        <v>1976</v>
      </c>
      <c r="G74" s="55" t="s">
        <v>2237</v>
      </c>
      <c r="L74" s="54" t="str">
        <f t="shared" si="2"/>
        <v>GoldKorea Metal Co. Ltd</v>
      </c>
    </row>
    <row r="75" spans="1:12">
      <c r="A75" s="55" t="s">
        <v>3450</v>
      </c>
      <c r="B75" s="55" t="s">
        <v>2282</v>
      </c>
      <c r="C75" s="55" t="s">
        <v>3062</v>
      </c>
      <c r="D75" s="55" t="s">
        <v>2282</v>
      </c>
      <c r="E75" s="55" t="str">
        <f t="shared" si="3"/>
        <v>GoldKyrgyzaltyn JSC</v>
      </c>
      <c r="F75" s="55" t="s">
        <v>1977</v>
      </c>
      <c r="G75" s="55" t="s">
        <v>2237</v>
      </c>
      <c r="L75" s="54" t="str">
        <f t="shared" si="2"/>
        <v>GoldKyrgyzaltyn JSC</v>
      </c>
    </row>
    <row r="76" spans="1:12">
      <c r="A76" s="55" t="s">
        <v>3450</v>
      </c>
      <c r="B76" s="55" t="s">
        <v>1863</v>
      </c>
      <c r="C76" s="55" t="s">
        <v>2494</v>
      </c>
      <c r="D76" s="55" t="s">
        <v>1863</v>
      </c>
      <c r="E76" s="55" t="str">
        <f t="shared" si="3"/>
        <v>GoldL' azurde Company For Jewelry</v>
      </c>
      <c r="F76" s="55" t="s">
        <v>1978</v>
      </c>
      <c r="G76" s="55" t="s">
        <v>2237</v>
      </c>
      <c r="L76" s="54" t="str">
        <f t="shared" si="2"/>
        <v>GoldL' azurde Company For Jewelry</v>
      </c>
    </row>
    <row r="77" spans="1:12">
      <c r="A77" s="55" t="s">
        <v>3450</v>
      </c>
      <c r="B77" s="55" t="s">
        <v>159</v>
      </c>
      <c r="C77" s="55" t="s">
        <v>3085</v>
      </c>
      <c r="D77" s="55" t="s">
        <v>2567</v>
      </c>
      <c r="E77" s="55" t="str">
        <f t="shared" si="3"/>
        <v>GoldLa Caridad</v>
      </c>
      <c r="F77" s="55" t="s">
        <v>1931</v>
      </c>
      <c r="G77" s="55" t="s">
        <v>2237</v>
      </c>
      <c r="L77" s="54" t="str">
        <f t="shared" si="2"/>
        <v>GoldCaridad</v>
      </c>
    </row>
    <row r="78" spans="1:12">
      <c r="A78" s="55" t="s">
        <v>3450</v>
      </c>
      <c r="B78" s="55" t="s">
        <v>160</v>
      </c>
      <c r="C78" s="55" t="s">
        <v>2991</v>
      </c>
      <c r="D78" s="55" t="s">
        <v>1820</v>
      </c>
      <c r="E78" s="55" t="str">
        <f t="shared" si="3"/>
        <v>GoldLAIZHOU SHANDONG</v>
      </c>
      <c r="F78" s="55" t="s">
        <v>2023</v>
      </c>
      <c r="G78" s="55" t="s">
        <v>2237</v>
      </c>
      <c r="L78" s="54" t="str">
        <f t="shared" si="2"/>
        <v>GoldThe Refinery of Shandong Gold Mining Co. Ltd</v>
      </c>
    </row>
    <row r="79" spans="1:12">
      <c r="A79" s="55" t="s">
        <v>3450</v>
      </c>
      <c r="B79" s="55" t="s">
        <v>1979</v>
      </c>
      <c r="C79" s="55" t="s">
        <v>2991</v>
      </c>
      <c r="D79" s="55" t="s">
        <v>1979</v>
      </c>
      <c r="E79" s="55" t="str">
        <f t="shared" si="3"/>
        <v>GoldLingbao Jinyuan Tonghui Refinery Co. Ltd.</v>
      </c>
      <c r="F79" s="55" t="s">
        <v>1980</v>
      </c>
      <c r="G79" s="55" t="s">
        <v>2237</v>
      </c>
      <c r="L79" s="54" t="str">
        <f t="shared" si="2"/>
        <v>GoldLingbao Jinyuan Tonghui Refinery Co. Ltd.</v>
      </c>
    </row>
    <row r="80" spans="1:12">
      <c r="A80" s="55" t="s">
        <v>3450</v>
      </c>
      <c r="B80" s="55" t="s">
        <v>298</v>
      </c>
      <c r="C80" s="55" t="s">
        <v>3066</v>
      </c>
      <c r="D80" s="55" t="s">
        <v>298</v>
      </c>
      <c r="E80" s="55" t="str">
        <f t="shared" si="3"/>
        <v>GoldLS-NIKKO Copper Inc.</v>
      </c>
      <c r="F80" s="55" t="s">
        <v>1981</v>
      </c>
      <c r="G80" s="55" t="s">
        <v>2237</v>
      </c>
      <c r="L80" s="54" t="str">
        <f t="shared" si="2"/>
        <v>GoldLS-NIKKO Copper Inc.</v>
      </c>
    </row>
    <row r="81" spans="1:12">
      <c r="A81" s="55" t="s">
        <v>3450</v>
      </c>
      <c r="B81" s="55" t="s">
        <v>161</v>
      </c>
      <c r="C81" s="55" t="s">
        <v>2991</v>
      </c>
      <c r="D81" s="55" t="s">
        <v>2283</v>
      </c>
      <c r="E81" s="55" t="str">
        <f t="shared" si="3"/>
        <v>GoldLuoyang Zijin Yinhui Gold Smelting</v>
      </c>
      <c r="F81" s="55" t="s">
        <v>2039</v>
      </c>
      <c r="G81" s="55" t="s">
        <v>2237</v>
      </c>
      <c r="L81" s="54" t="str">
        <f t="shared" si="2"/>
        <v>GoldZijin Mining Group Co. Ltd</v>
      </c>
    </row>
    <row r="82" spans="1:12">
      <c r="A82" s="55" t="s">
        <v>3450</v>
      </c>
      <c r="B82" s="55" t="s">
        <v>1982</v>
      </c>
      <c r="C82" s="55" t="s">
        <v>2991</v>
      </c>
      <c r="D82" s="55" t="s">
        <v>1982</v>
      </c>
      <c r="E82" s="55" t="str">
        <f t="shared" si="3"/>
        <v>GoldLuoyang Zijin Yinhui Metal Smelt Co Ltd</v>
      </c>
      <c r="F82" s="55" t="s">
        <v>1983</v>
      </c>
      <c r="G82" s="55" t="s">
        <v>2237</v>
      </c>
      <c r="L82" s="54" t="str">
        <f t="shared" si="2"/>
        <v>GoldLuoyang Zijin Yinhui Metal Smelt Co Ltd</v>
      </c>
    </row>
    <row r="83" spans="1:12">
      <c r="A83" s="55" t="s">
        <v>3450</v>
      </c>
      <c r="B83" s="55" t="s">
        <v>2574</v>
      </c>
      <c r="C83" s="55" t="s">
        <v>2534</v>
      </c>
      <c r="D83" s="55" t="s">
        <v>2574</v>
      </c>
      <c r="E83" s="55" t="str">
        <f t="shared" si="3"/>
        <v>GoldMaterion</v>
      </c>
      <c r="F83" s="55" t="s">
        <v>1984</v>
      </c>
      <c r="G83" s="55" t="s">
        <v>2237</v>
      </c>
      <c r="L83" s="54" t="str">
        <f t="shared" si="2"/>
        <v>GoldMaterion</v>
      </c>
    </row>
    <row r="84" spans="1:12">
      <c r="A84" s="55" t="s">
        <v>3450</v>
      </c>
      <c r="B84" s="55" t="s">
        <v>299</v>
      </c>
      <c r="C84" s="55" t="s">
        <v>3059</v>
      </c>
      <c r="D84" s="55" t="s">
        <v>299</v>
      </c>
      <c r="E84" s="55" t="str">
        <f t="shared" si="3"/>
        <v>GoldMatsuda Sangyo Co., Ltd.</v>
      </c>
      <c r="F84" s="55" t="s">
        <v>1985</v>
      </c>
      <c r="G84" s="55" t="s">
        <v>2237</v>
      </c>
      <c r="L84" s="54" t="str">
        <f t="shared" si="2"/>
        <v>GoldMatsuda Sangyo Co., Ltd.</v>
      </c>
    </row>
    <row r="85" spans="1:12">
      <c r="A85" s="55" t="s">
        <v>3450</v>
      </c>
      <c r="B85" s="55" t="s">
        <v>162</v>
      </c>
      <c r="C85" s="55" t="s">
        <v>3059</v>
      </c>
      <c r="D85" s="55" t="s">
        <v>303</v>
      </c>
      <c r="E85" s="55" t="str">
        <f t="shared" si="3"/>
        <v>GoldMEM(Sumitomo Group)</v>
      </c>
      <c r="F85" s="55" t="s">
        <v>2020</v>
      </c>
      <c r="G85" s="55" t="s">
        <v>2237</v>
      </c>
      <c r="L85" s="54" t="str">
        <f t="shared" si="2"/>
        <v>GoldSumitomo Metal Mining Co., Ltd.</v>
      </c>
    </row>
    <row r="86" spans="1:12">
      <c r="A86" s="55" t="s">
        <v>3450</v>
      </c>
      <c r="B86" s="55" t="s">
        <v>163</v>
      </c>
      <c r="C86" s="55" t="s">
        <v>2989</v>
      </c>
      <c r="D86" s="55" t="s">
        <v>3307</v>
      </c>
      <c r="E86" s="55" t="str">
        <f t="shared" si="3"/>
        <v>GoldMetalor Group Refining Division</v>
      </c>
      <c r="F86" s="55" t="s">
        <v>1988</v>
      </c>
      <c r="G86" s="55" t="s">
        <v>2237</v>
      </c>
      <c r="L86" s="54" t="str">
        <f t="shared" si="2"/>
        <v>GoldMetalor Technologies SA</v>
      </c>
    </row>
    <row r="87" spans="1:12">
      <c r="A87" s="55" t="s">
        <v>3450</v>
      </c>
      <c r="B87" s="55" t="s">
        <v>3224</v>
      </c>
      <c r="C87" s="55" t="s">
        <v>2989</v>
      </c>
      <c r="D87" s="55" t="s">
        <v>3307</v>
      </c>
      <c r="E87" s="55" t="str">
        <f t="shared" si="3"/>
        <v>GoldMetalor Switzerland</v>
      </c>
      <c r="F87" s="55" t="s">
        <v>1988</v>
      </c>
      <c r="G87" s="55" t="s">
        <v>2237</v>
      </c>
      <c r="L87" s="54" t="str">
        <f t="shared" si="2"/>
        <v>GoldMetalor Technologies SA</v>
      </c>
    </row>
    <row r="88" spans="1:12">
      <c r="A88" s="55" t="s">
        <v>3450</v>
      </c>
      <c r="B88" s="55" t="s">
        <v>3308</v>
      </c>
      <c r="C88" s="55" t="s">
        <v>3042</v>
      </c>
      <c r="D88" s="55" t="s">
        <v>3308</v>
      </c>
      <c r="E88" s="55" t="str">
        <f t="shared" si="3"/>
        <v>GoldMetalor Technologies (Hong Kong) Ltd</v>
      </c>
      <c r="F88" s="55" t="s">
        <v>1986</v>
      </c>
      <c r="G88" s="55" t="s">
        <v>2237</v>
      </c>
      <c r="L88" s="54" t="str">
        <f t="shared" si="2"/>
        <v>GoldMetalor Technologies (Hong Kong) Ltd</v>
      </c>
    </row>
    <row r="89" spans="1:12">
      <c r="A89" s="55" t="s">
        <v>3450</v>
      </c>
      <c r="B89" s="55" t="s">
        <v>300</v>
      </c>
      <c r="C89" s="55" t="s">
        <v>2497</v>
      </c>
      <c r="D89" s="55" t="s">
        <v>300</v>
      </c>
      <c r="E89" s="55" t="str">
        <f t="shared" si="3"/>
        <v>GoldMetalor Technologies (Singapore) Pte. Ltd.</v>
      </c>
      <c r="F89" s="55" t="s">
        <v>1987</v>
      </c>
      <c r="G89" s="55" t="s">
        <v>2237</v>
      </c>
      <c r="L89" s="54" t="str">
        <f t="shared" si="2"/>
        <v>GoldMetalor Technologies (Singapore) Pte. Ltd.</v>
      </c>
    </row>
    <row r="90" spans="1:12">
      <c r="A90" s="55" t="s">
        <v>3450</v>
      </c>
      <c r="B90" s="55" t="s">
        <v>3307</v>
      </c>
      <c r="C90" s="55" t="s">
        <v>2989</v>
      </c>
      <c r="D90" s="55" t="s">
        <v>3307</v>
      </c>
      <c r="E90" s="55" t="str">
        <f t="shared" si="3"/>
        <v>GoldMetalor Technologies SA</v>
      </c>
      <c r="F90" s="55" t="s">
        <v>1988</v>
      </c>
      <c r="G90" s="55" t="s">
        <v>2237</v>
      </c>
      <c r="L90" s="54" t="str">
        <f t="shared" si="2"/>
        <v>GoldMetalor Technologies SA</v>
      </c>
    </row>
    <row r="91" spans="1:12">
      <c r="A91" s="55" t="s">
        <v>3450</v>
      </c>
      <c r="B91" s="55" t="s">
        <v>3309</v>
      </c>
      <c r="C91" s="55" t="s">
        <v>2534</v>
      </c>
      <c r="D91" s="55" t="s">
        <v>3309</v>
      </c>
      <c r="E91" s="55" t="str">
        <f t="shared" si="3"/>
        <v>GoldMetalor USA Refining Corporation</v>
      </c>
      <c r="F91" s="55" t="s">
        <v>1989</v>
      </c>
      <c r="G91" s="55" t="s">
        <v>2237</v>
      </c>
      <c r="L91" s="54" t="str">
        <f t="shared" si="2"/>
        <v>GoldMetalor USA Refining Corporation</v>
      </c>
    </row>
    <row r="92" spans="1:12">
      <c r="A92" s="55" t="s">
        <v>3450</v>
      </c>
      <c r="B92" s="55" t="s">
        <v>3310</v>
      </c>
      <c r="C92" s="55" t="s">
        <v>3085</v>
      </c>
      <c r="D92" s="55" t="s">
        <v>3310</v>
      </c>
      <c r="E92" s="55" t="str">
        <f t="shared" si="3"/>
        <v>GoldMet-Mex Peñoles, S.A.</v>
      </c>
      <c r="F92" s="55" t="s">
        <v>1990</v>
      </c>
      <c r="G92" s="55" t="s">
        <v>2237</v>
      </c>
      <c r="L92" s="54" t="str">
        <f t="shared" si="2"/>
        <v>GoldMet-Mex Peñoles, S.A.</v>
      </c>
    </row>
    <row r="93" spans="1:12">
      <c r="A93" s="55" t="s">
        <v>3450</v>
      </c>
      <c r="B93" s="55" t="s">
        <v>3190</v>
      </c>
      <c r="C93" s="55" t="s">
        <v>3059</v>
      </c>
      <c r="D93" s="55" t="s">
        <v>3190</v>
      </c>
      <c r="E93" s="55" t="str">
        <f t="shared" si="3"/>
        <v>GoldMitsubishi Materials Corporation</v>
      </c>
      <c r="F93" s="55" t="s">
        <v>1991</v>
      </c>
      <c r="G93" s="55" t="s">
        <v>2237</v>
      </c>
      <c r="L93" s="54" t="str">
        <f t="shared" si="2"/>
        <v>GoldMitsubishi Materials Corporation</v>
      </c>
    </row>
    <row r="94" spans="1:12">
      <c r="A94" s="55" t="s">
        <v>3450</v>
      </c>
      <c r="B94" s="55" t="s">
        <v>3311</v>
      </c>
      <c r="C94" s="55" t="s">
        <v>3059</v>
      </c>
      <c r="D94" s="55" t="s">
        <v>3311</v>
      </c>
      <c r="E94" s="55" t="str">
        <f t="shared" si="3"/>
        <v>GoldMitsui Mining and Smelting Co., Ltd.</v>
      </c>
      <c r="F94" s="55" t="s">
        <v>1992</v>
      </c>
      <c r="G94" s="55" t="s">
        <v>2237</v>
      </c>
      <c r="L94" s="54" t="str">
        <f t="shared" si="2"/>
        <v>GoldMitsui Mining and Smelting Co., Ltd.</v>
      </c>
    </row>
    <row r="95" spans="1:12">
      <c r="A95" s="55" t="s">
        <v>3450</v>
      </c>
      <c r="B95" s="55" t="s">
        <v>2575</v>
      </c>
      <c r="C95" s="55" t="s">
        <v>2492</v>
      </c>
      <c r="D95" s="55" t="s">
        <v>2575</v>
      </c>
      <c r="E95" s="55" t="str">
        <f t="shared" si="3"/>
        <v>GoldMoscow Special Alloys Processing Plant</v>
      </c>
      <c r="F95" s="55" t="s">
        <v>1993</v>
      </c>
      <c r="G95" s="55" t="s">
        <v>2237</v>
      </c>
      <c r="L95" s="54" t="str">
        <f t="shared" si="2"/>
        <v>GoldMoscow Special Alloys Processing Plant</v>
      </c>
    </row>
    <row r="96" spans="1:12">
      <c r="A96" s="55" t="s">
        <v>3450</v>
      </c>
      <c r="B96" s="55" t="s">
        <v>3325</v>
      </c>
      <c r="C96" s="55" t="s">
        <v>2526</v>
      </c>
      <c r="D96" s="55" t="s">
        <v>3325</v>
      </c>
      <c r="E96" s="55" t="str">
        <f t="shared" si="3"/>
        <v>GoldNadir Metal Rafineri San. Ve Tic. A.Ş.</v>
      </c>
      <c r="F96" s="55" t="s">
        <v>1994</v>
      </c>
      <c r="G96" s="55" t="s">
        <v>2237</v>
      </c>
      <c r="L96" s="54" t="str">
        <f t="shared" si="2"/>
        <v>GoldNadir Metal Rafineri San. Ve Tic. A.Ş.</v>
      </c>
    </row>
    <row r="97" spans="1:12">
      <c r="A97" s="55" t="s">
        <v>3450</v>
      </c>
      <c r="B97" s="55" t="s">
        <v>3312</v>
      </c>
      <c r="C97" s="55" t="s">
        <v>2535</v>
      </c>
      <c r="D97" s="55" t="s">
        <v>3312</v>
      </c>
      <c r="E97" s="55" t="str">
        <f t="shared" si="3"/>
        <v>GoldNavoi Mining and Metallurgical Combinat</v>
      </c>
      <c r="F97" s="55" t="s">
        <v>1995</v>
      </c>
      <c r="G97" s="55" t="s">
        <v>2237</v>
      </c>
      <c r="L97" s="54" t="str">
        <f t="shared" si="2"/>
        <v>GoldNavoi Mining and Metallurgical Combinat</v>
      </c>
    </row>
    <row r="98" spans="1:12">
      <c r="A98" s="55" t="s">
        <v>3450</v>
      </c>
      <c r="B98" s="55" t="s">
        <v>3192</v>
      </c>
      <c r="C98" s="55" t="s">
        <v>3059</v>
      </c>
      <c r="D98" s="55" t="s">
        <v>3192</v>
      </c>
      <c r="E98" s="55" t="str">
        <f t="shared" si="3"/>
        <v>GoldNihon Material Co. LTD</v>
      </c>
      <c r="F98" s="55" t="s">
        <v>1996</v>
      </c>
      <c r="G98" s="55" t="s">
        <v>2237</v>
      </c>
      <c r="L98" s="54" t="str">
        <f t="shared" si="2"/>
        <v>GoldNihon Material Co. LTD</v>
      </c>
    </row>
    <row r="99" spans="1:12">
      <c r="A99" s="55" t="s">
        <v>3450</v>
      </c>
      <c r="B99" s="55" t="s">
        <v>164</v>
      </c>
      <c r="C99" s="55" t="s">
        <v>3059</v>
      </c>
      <c r="D99" s="55" t="s">
        <v>303</v>
      </c>
      <c r="E99" s="55" t="str">
        <f t="shared" si="3"/>
        <v>GoldNiihama Nickel Refinery</v>
      </c>
      <c r="F99" s="55" t="s">
        <v>2020</v>
      </c>
      <c r="G99" s="55" t="s">
        <v>2237</v>
      </c>
      <c r="L99" s="54" t="str">
        <f t="shared" si="2"/>
        <v>GoldSumitomo Metal Mining Co., Ltd.</v>
      </c>
    </row>
    <row r="100" spans="1:12">
      <c r="A100" s="55" t="s">
        <v>3450</v>
      </c>
      <c r="B100" s="55" t="s">
        <v>165</v>
      </c>
      <c r="C100" s="55" t="s">
        <v>3059</v>
      </c>
      <c r="D100" s="55" t="s">
        <v>303</v>
      </c>
      <c r="E100" s="55" t="str">
        <f t="shared" si="3"/>
        <v>GoldNiihamaToyo Smelter&amp;Refinery</v>
      </c>
      <c r="F100" s="55" t="s">
        <v>2020</v>
      </c>
      <c r="G100" s="55" t="s">
        <v>2237</v>
      </c>
      <c r="L100" s="54" t="str">
        <f t="shared" si="2"/>
        <v>GoldSumitomo Metal Mining Co., Ltd.</v>
      </c>
    </row>
    <row r="101" spans="1:12">
      <c r="A101" s="55" t="s">
        <v>3450</v>
      </c>
      <c r="B101" s="55" t="s">
        <v>166</v>
      </c>
      <c r="C101" s="55" t="s">
        <v>2535</v>
      </c>
      <c r="D101" s="55" t="s">
        <v>3312</v>
      </c>
      <c r="E101" s="55" t="str">
        <f t="shared" si="3"/>
        <v>GoldNMC</v>
      </c>
      <c r="F101" s="55" t="s">
        <v>1995</v>
      </c>
      <c r="G101" s="55" t="s">
        <v>2237</v>
      </c>
      <c r="L101" s="54" t="str">
        <f t="shared" si="2"/>
        <v>GoldNavoi Mining and Metallurgical Combinat</v>
      </c>
    </row>
    <row r="102" spans="1:12">
      <c r="A102" s="55" t="s">
        <v>3450</v>
      </c>
      <c r="B102" s="55" t="s">
        <v>301</v>
      </c>
      <c r="C102" s="55" t="s">
        <v>2534</v>
      </c>
      <c r="D102" s="55" t="s">
        <v>301</v>
      </c>
      <c r="E102" s="55" t="str">
        <f t="shared" si="3"/>
        <v>GoldOhio Precious Metals, LLC</v>
      </c>
      <c r="F102" s="55" t="s">
        <v>1997</v>
      </c>
      <c r="G102" s="55" t="s">
        <v>2237</v>
      </c>
      <c r="L102" s="54" t="str">
        <f t="shared" si="2"/>
        <v>GoldOhio Precious Metals, LLC</v>
      </c>
    </row>
    <row r="103" spans="1:12">
      <c r="A103" s="55" t="s">
        <v>3450</v>
      </c>
      <c r="B103" s="55" t="s">
        <v>1998</v>
      </c>
      <c r="C103" s="55" t="s">
        <v>3059</v>
      </c>
      <c r="D103" s="55" t="s">
        <v>1998</v>
      </c>
      <c r="E103" s="55" t="str">
        <f t="shared" si="3"/>
        <v>GoldOhura Precious Metal Industry Co., Ltd</v>
      </c>
      <c r="F103" s="55" t="s">
        <v>1999</v>
      </c>
      <c r="G103" s="55" t="s">
        <v>2237</v>
      </c>
      <c r="L103" s="54" t="str">
        <f t="shared" si="2"/>
        <v>GoldOhura Precious Metal Industry Co., Ltd</v>
      </c>
    </row>
    <row r="104" spans="1:12">
      <c r="A104" s="55" t="s">
        <v>3450</v>
      </c>
      <c r="B104" s="55" t="s">
        <v>3313</v>
      </c>
      <c r="C104" s="55" t="s">
        <v>2492</v>
      </c>
      <c r="D104" s="55" t="s">
        <v>3313</v>
      </c>
      <c r="E104" s="55" t="str">
        <f t="shared" si="3"/>
        <v>GoldOJSC “The Gulidov Krasnoyarsk Non-Ferrous Metals Plant” (OJSC Krastvetmet)</v>
      </c>
      <c r="F104" s="55" t="s">
        <v>2000</v>
      </c>
      <c r="G104" s="55" t="s">
        <v>2237</v>
      </c>
      <c r="L104" s="54" t="str">
        <f t="shared" si="2"/>
        <v>GoldOJSC “The Gulidov Krasnoyarsk Non-Ferrous Metals Plant” (OJSC Krastvetmet)</v>
      </c>
    </row>
    <row r="105" spans="1:12">
      <c r="A105" s="55" t="s">
        <v>3450</v>
      </c>
      <c r="B105" s="55" t="s">
        <v>3322</v>
      </c>
      <c r="C105" s="55" t="s">
        <v>2492</v>
      </c>
      <c r="D105" s="55" t="s">
        <v>3322</v>
      </c>
      <c r="E105" s="55" t="str">
        <f t="shared" si="3"/>
        <v>GoldOJSC Kolyma Refinery</v>
      </c>
      <c r="F105" s="55" t="s">
        <v>2001</v>
      </c>
      <c r="G105" s="55" t="s">
        <v>2237</v>
      </c>
      <c r="L105" s="54" t="str">
        <f t="shared" si="2"/>
        <v>GoldOJSC Kolyma Refinery</v>
      </c>
    </row>
    <row r="106" spans="1:12">
      <c r="A106" s="55" t="s">
        <v>3450</v>
      </c>
      <c r="B106" s="55" t="s">
        <v>167</v>
      </c>
      <c r="C106" s="55" t="s">
        <v>2492</v>
      </c>
      <c r="D106" s="55" t="s">
        <v>3313</v>
      </c>
      <c r="E106" s="55" t="str">
        <f t="shared" si="3"/>
        <v>GoldOJSC Krastvetmett</v>
      </c>
      <c r="F106" s="55" t="s">
        <v>2000</v>
      </c>
      <c r="G106" s="55" t="s">
        <v>2237</v>
      </c>
      <c r="L106" s="54" t="str">
        <f t="shared" si="2"/>
        <v>GoldOJSC “The Gulidov Krasnoyarsk Non-Ferrous Metals Plant” (OJSC Krastvetmet)</v>
      </c>
    </row>
    <row r="107" spans="1:12">
      <c r="A107" s="55" t="s">
        <v>3450</v>
      </c>
      <c r="B107" s="55" t="s">
        <v>3599</v>
      </c>
      <c r="C107" s="55" t="s">
        <v>2534</v>
      </c>
      <c r="D107" s="55" t="s">
        <v>301</v>
      </c>
      <c r="E107" s="55" t="str">
        <f t="shared" si="3"/>
        <v>GoldOPM</v>
      </c>
      <c r="F107" s="55" t="s">
        <v>1997</v>
      </c>
      <c r="G107" s="55" t="s">
        <v>2237</v>
      </c>
      <c r="L107" s="54" t="str">
        <f t="shared" si="2"/>
        <v>GoldOhio Precious Metals, LLC</v>
      </c>
    </row>
    <row r="108" spans="1:12">
      <c r="A108" s="55" t="s">
        <v>3450</v>
      </c>
      <c r="B108" s="55" t="s">
        <v>2576</v>
      </c>
      <c r="C108" s="55" t="s">
        <v>2989</v>
      </c>
      <c r="D108" s="55" t="s">
        <v>2576</v>
      </c>
      <c r="E108" s="55" t="str">
        <f t="shared" si="3"/>
        <v>GoldPAMP SA</v>
      </c>
      <c r="F108" s="55" t="s">
        <v>2002</v>
      </c>
      <c r="G108" s="55" t="s">
        <v>2237</v>
      </c>
      <c r="L108" s="54" t="str">
        <f t="shared" si="2"/>
        <v>GoldPAMP SA</v>
      </c>
    </row>
    <row r="109" spans="1:12">
      <c r="A109" s="55" t="s">
        <v>3450</v>
      </c>
      <c r="B109" s="55" t="s">
        <v>3</v>
      </c>
      <c r="C109" s="55" t="s">
        <v>3059</v>
      </c>
      <c r="D109" s="55" t="s">
        <v>296</v>
      </c>
      <c r="E109" s="55" t="str">
        <f t="shared" si="3"/>
        <v>GoldPan Pacific Copper Co. LTD</v>
      </c>
      <c r="F109" s="55" t="s">
        <v>1970</v>
      </c>
      <c r="G109" s="55" t="s">
        <v>2237</v>
      </c>
      <c r="L109" s="54" t="str">
        <f t="shared" si="2"/>
        <v>GoldJX Nippon Mining &amp; Metals Co., Ltd.</v>
      </c>
    </row>
    <row r="110" spans="1:12">
      <c r="A110" s="55" t="s">
        <v>3450</v>
      </c>
      <c r="B110" s="55" t="s">
        <v>2003</v>
      </c>
      <c r="C110" s="55" t="s">
        <v>2991</v>
      </c>
      <c r="D110" s="55" t="s">
        <v>2003</v>
      </c>
      <c r="E110" s="55" t="str">
        <f t="shared" si="3"/>
        <v>GoldPenglai Penggang Gold Industry Co Ltd</v>
      </c>
      <c r="F110" s="55" t="s">
        <v>2004</v>
      </c>
      <c r="G110" s="55" t="s">
        <v>2237</v>
      </c>
      <c r="L110" s="54" t="str">
        <f t="shared" si="2"/>
        <v>GoldPenglai Penggang Gold Industry Co Ltd</v>
      </c>
    </row>
    <row r="111" spans="1:12">
      <c r="A111" s="55" t="s">
        <v>3450</v>
      </c>
      <c r="B111" s="55" t="s">
        <v>168</v>
      </c>
      <c r="C111" s="55" t="s">
        <v>2964</v>
      </c>
      <c r="D111" s="55" t="s">
        <v>3136</v>
      </c>
      <c r="E111" s="55" t="str">
        <f t="shared" si="3"/>
        <v>GoldPerth Mint</v>
      </c>
      <c r="F111" s="55" t="s">
        <v>2032</v>
      </c>
      <c r="G111" s="55" t="s">
        <v>2237</v>
      </c>
      <c r="L111" s="54" t="str">
        <f t="shared" si="2"/>
        <v>GoldWestern Australian Mint trading as The Perth Mint</v>
      </c>
    </row>
    <row r="112" spans="1:12">
      <c r="A112" s="55" t="s">
        <v>3450</v>
      </c>
      <c r="B112" s="55" t="s">
        <v>2577</v>
      </c>
      <c r="C112" s="55" t="s">
        <v>2492</v>
      </c>
      <c r="D112" s="55" t="s">
        <v>2577</v>
      </c>
      <c r="E112" s="55" t="str">
        <f t="shared" si="3"/>
        <v>GoldPrioksky Plant of Non-Ferrous Metals</v>
      </c>
      <c r="F112" s="55" t="s">
        <v>2005</v>
      </c>
      <c r="G112" s="55" t="s">
        <v>2237</v>
      </c>
      <c r="L112" s="54" t="str">
        <f t="shared" si="2"/>
        <v>GoldPrioksky Plant of Non-Ferrous Metals</v>
      </c>
    </row>
    <row r="113" spans="1:12">
      <c r="A113" s="55" t="s">
        <v>3450</v>
      </c>
      <c r="B113" s="55" t="s">
        <v>3314</v>
      </c>
      <c r="C113" s="55" t="s">
        <v>3048</v>
      </c>
      <c r="D113" s="55" t="s">
        <v>3314</v>
      </c>
      <c r="E113" s="55" t="str">
        <f t="shared" si="3"/>
        <v>GoldPT Aneka Tambang (Persero) Tbk</v>
      </c>
      <c r="F113" s="55" t="s">
        <v>2006</v>
      </c>
      <c r="G113" s="55" t="s">
        <v>2237</v>
      </c>
      <c r="L113" s="54" t="str">
        <f t="shared" si="2"/>
        <v>GoldPT Aneka Tambang (Persero) Tbk</v>
      </c>
    </row>
    <row r="114" spans="1:12">
      <c r="A114" s="55" t="s">
        <v>3450</v>
      </c>
      <c r="B114" s="55" t="s">
        <v>3323</v>
      </c>
      <c r="C114" s="55" t="s">
        <v>2989</v>
      </c>
      <c r="D114" s="55" t="s">
        <v>3323</v>
      </c>
      <c r="E114" s="55" t="str">
        <f t="shared" si="3"/>
        <v>GoldPX Précinox SA</v>
      </c>
      <c r="F114" s="55" t="s">
        <v>2007</v>
      </c>
      <c r="G114" s="55" t="s">
        <v>2237</v>
      </c>
      <c r="L114" s="54" t="str">
        <f t="shared" si="2"/>
        <v>GoldPX Précinox SA</v>
      </c>
    </row>
    <row r="115" spans="1:12">
      <c r="A115" s="55" t="s">
        <v>3450</v>
      </c>
      <c r="B115" s="55" t="s">
        <v>3315</v>
      </c>
      <c r="C115" s="55" t="s">
        <v>2547</v>
      </c>
      <c r="D115" s="55" t="s">
        <v>3315</v>
      </c>
      <c r="E115" s="55" t="str">
        <f t="shared" si="3"/>
        <v>GoldRand Refinery (Pty) Ltd</v>
      </c>
      <c r="F115" s="55" t="s">
        <v>2008</v>
      </c>
      <c r="G115" s="55" t="s">
        <v>2237</v>
      </c>
      <c r="L115" s="54" t="str">
        <f t="shared" si="2"/>
        <v>GoldRand Refinery (Pty) Ltd</v>
      </c>
    </row>
    <row r="116" spans="1:12">
      <c r="A116" s="55" t="s">
        <v>3450</v>
      </c>
      <c r="B116" s="55" t="s">
        <v>169</v>
      </c>
      <c r="C116" s="55" t="s">
        <v>3066</v>
      </c>
      <c r="D116" s="55" t="s">
        <v>298</v>
      </c>
      <c r="E116" s="55" t="str">
        <f t="shared" si="3"/>
        <v>GoldRefinery LS-Nikko Copper Inc.</v>
      </c>
      <c r="F116" s="55" t="s">
        <v>1981</v>
      </c>
      <c r="G116" s="55" t="s">
        <v>2237</v>
      </c>
      <c r="L116" s="54" t="str">
        <f t="shared" si="2"/>
        <v>GoldLS-NIKKO Copper Inc.</v>
      </c>
    </row>
    <row r="117" spans="1:12">
      <c r="A117" s="55" t="s">
        <v>3450</v>
      </c>
      <c r="B117" s="55" t="s">
        <v>170</v>
      </c>
      <c r="C117" s="55" t="s">
        <v>2991</v>
      </c>
      <c r="D117" s="55" t="s">
        <v>1820</v>
      </c>
      <c r="E117" s="55" t="str">
        <f t="shared" si="3"/>
        <v>GoldRefinery Of Shangdong Gold Mining Co.LTD.</v>
      </c>
      <c r="F117" s="55" t="s">
        <v>2023</v>
      </c>
      <c r="G117" s="55" t="s">
        <v>2237</v>
      </c>
      <c r="L117" s="54" t="str">
        <f t="shared" si="2"/>
        <v>GoldThe Refinery of Shandong Gold Mining Co. Ltd</v>
      </c>
    </row>
    <row r="118" spans="1:12">
      <c r="A118" s="55" t="s">
        <v>3450</v>
      </c>
      <c r="B118" s="55" t="s">
        <v>2578</v>
      </c>
      <c r="C118" s="55" t="s">
        <v>2987</v>
      </c>
      <c r="D118" s="55" t="s">
        <v>2578</v>
      </c>
      <c r="E118" s="55" t="str">
        <f t="shared" si="3"/>
        <v>GoldRoyal Canadian Mint</v>
      </c>
      <c r="F118" s="55" t="s">
        <v>2009</v>
      </c>
      <c r="G118" s="55" t="s">
        <v>2237</v>
      </c>
      <c r="L118" s="54" t="str">
        <f t="shared" si="2"/>
        <v>GoldRoyal Canadian Mint</v>
      </c>
    </row>
    <row r="119" spans="1:12">
      <c r="A119" s="55" t="s">
        <v>3450</v>
      </c>
      <c r="B119" s="55" t="s">
        <v>3195</v>
      </c>
      <c r="C119" s="55" t="s">
        <v>2534</v>
      </c>
      <c r="D119" s="55" t="s">
        <v>3195</v>
      </c>
      <c r="E119" s="55" t="str">
        <f t="shared" si="3"/>
        <v>GoldSabin Metal Corp.</v>
      </c>
      <c r="F119" s="55" t="s">
        <v>2010</v>
      </c>
      <c r="G119" s="55" t="s">
        <v>2237</v>
      </c>
      <c r="L119" s="54" t="str">
        <f t="shared" si="2"/>
        <v>GoldSabin Metal Corp.</v>
      </c>
    </row>
    <row r="120" spans="1:12">
      <c r="A120" s="55" t="s">
        <v>3450</v>
      </c>
      <c r="B120" s="55" t="s">
        <v>1833</v>
      </c>
      <c r="C120" s="55" t="s">
        <v>3066</v>
      </c>
      <c r="D120" s="55" t="s">
        <v>1833</v>
      </c>
      <c r="E120" s="55" t="str">
        <f t="shared" si="3"/>
        <v>GoldSAMWON METALS Corp.</v>
      </c>
      <c r="F120" s="55" t="s">
        <v>2011</v>
      </c>
      <c r="G120" s="55" t="s">
        <v>2237</v>
      </c>
      <c r="L120" s="54" t="str">
        <f t="shared" si="2"/>
        <v>GoldSAMWON METALS Corp.</v>
      </c>
    </row>
    <row r="121" spans="1:12">
      <c r="A121" s="55" t="s">
        <v>3450</v>
      </c>
      <c r="B121" s="55" t="s">
        <v>2579</v>
      </c>
      <c r="C121" s="55" t="s">
        <v>3108</v>
      </c>
      <c r="D121" s="55" t="s">
        <v>2579</v>
      </c>
      <c r="E121" s="55" t="str">
        <f t="shared" si="3"/>
        <v>GoldSchone Edelmetaal</v>
      </c>
      <c r="F121" s="55" t="s">
        <v>2012</v>
      </c>
      <c r="G121" s="55" t="s">
        <v>2237</v>
      </c>
      <c r="L121" s="54" t="str">
        <f t="shared" si="2"/>
        <v>GoldSchone Edelmetaal</v>
      </c>
    </row>
    <row r="122" spans="1:12">
      <c r="A122" s="55" t="s">
        <v>3450</v>
      </c>
      <c r="B122" s="55" t="s">
        <v>302</v>
      </c>
      <c r="C122" s="55" t="s">
        <v>3015</v>
      </c>
      <c r="D122" s="55" t="s">
        <v>302</v>
      </c>
      <c r="E122" s="55" t="str">
        <f t="shared" si="3"/>
        <v>GoldSEMPSA Joyería Platería SA</v>
      </c>
      <c r="F122" s="55" t="s">
        <v>2013</v>
      </c>
      <c r="G122" s="55" t="s">
        <v>2237</v>
      </c>
      <c r="L122" s="54" t="str">
        <f t="shared" si="2"/>
        <v>GoldSEMPSA Joyería Platería SA</v>
      </c>
    </row>
    <row r="123" spans="1:12">
      <c r="A123" s="55" t="s">
        <v>3450</v>
      </c>
      <c r="B123" s="55" t="s">
        <v>171</v>
      </c>
      <c r="C123" s="55" t="s">
        <v>2991</v>
      </c>
      <c r="D123" s="55" t="s">
        <v>3600</v>
      </c>
      <c r="E123" s="55" t="str">
        <f t="shared" si="3"/>
        <v>GoldShandong gold deposit in Zhaoyuan</v>
      </c>
      <c r="F123" s="55" t="s">
        <v>2038</v>
      </c>
      <c r="G123" s="55" t="s">
        <v>2237</v>
      </c>
      <c r="L123" s="54" t="str">
        <f t="shared" si="2"/>
        <v>GoldZhongyuan Gold Smelter of Zhongjin Gold Corporation</v>
      </c>
    </row>
    <row r="124" spans="1:12">
      <c r="A124" s="55" t="s">
        <v>3450</v>
      </c>
      <c r="B124" s="55" t="s">
        <v>2729</v>
      </c>
      <c r="C124" s="55" t="s">
        <v>2991</v>
      </c>
      <c r="D124" s="55" t="s">
        <v>1820</v>
      </c>
      <c r="E124" s="55" t="str">
        <f t="shared" si="3"/>
        <v>GoldShandong Gold Mining (Laizhou)</v>
      </c>
      <c r="F124" s="55" t="s">
        <v>2023</v>
      </c>
      <c r="G124" s="55" t="s">
        <v>2237</v>
      </c>
      <c r="L124" s="54" t="str">
        <f t="shared" si="2"/>
        <v>GoldThe Refinery of Shandong Gold Mining Co. Ltd</v>
      </c>
    </row>
    <row r="125" spans="1:12">
      <c r="A125" s="55" t="s">
        <v>3450</v>
      </c>
      <c r="B125" s="55" t="s">
        <v>205</v>
      </c>
      <c r="C125" s="55" t="s">
        <v>2991</v>
      </c>
      <c r="D125" s="55" t="s">
        <v>1821</v>
      </c>
      <c r="E125" s="55" t="str">
        <f>A125&amp;B125</f>
        <v>GoldShandong laizhou city, the three mountain island street agency</v>
      </c>
      <c r="F125" s="55" t="s">
        <v>2014</v>
      </c>
      <c r="G125" s="55" t="s">
        <v>2237</v>
      </c>
      <c r="L125" s="54" t="str">
        <f>A125&amp;D125</f>
        <v>GoldShandong Zhaojin Gold &amp; Silver Refinery Co. Ltd</v>
      </c>
    </row>
    <row r="126" spans="1:12">
      <c r="A126" s="55" t="s">
        <v>3450</v>
      </c>
      <c r="B126" s="55" t="s">
        <v>172</v>
      </c>
      <c r="C126" s="55" t="s">
        <v>2991</v>
      </c>
      <c r="D126" s="55" t="s">
        <v>1821</v>
      </c>
      <c r="E126" s="55" t="str">
        <f t="shared" si="3"/>
        <v>GoldShandong Zhaojiing Gold &amp; Silver Smelter</v>
      </c>
      <c r="F126" s="55" t="s">
        <v>2014</v>
      </c>
      <c r="G126" s="55" t="s">
        <v>2237</v>
      </c>
      <c r="L126" s="54" t="str">
        <f t="shared" si="2"/>
        <v>GoldShandong Zhaojin Gold &amp; Silver Refinery Co. Ltd</v>
      </c>
    </row>
    <row r="127" spans="1:12">
      <c r="A127" s="55" t="s">
        <v>3450</v>
      </c>
      <c r="B127" s="55" t="s">
        <v>1821</v>
      </c>
      <c r="C127" s="55" t="s">
        <v>2991</v>
      </c>
      <c r="D127" s="55" t="s">
        <v>1821</v>
      </c>
      <c r="E127" s="55" t="str">
        <f t="shared" si="3"/>
        <v>GoldShandong Zhaojin Gold &amp; Silver Refinery Co. Ltd</v>
      </c>
      <c r="F127" s="55" t="s">
        <v>2014</v>
      </c>
      <c r="G127" s="55" t="s">
        <v>2237</v>
      </c>
      <c r="L127" s="54" t="str">
        <f t="shared" si="2"/>
        <v>GoldShandong Zhaojin Gold &amp; Silver Refinery Co. Ltd</v>
      </c>
    </row>
    <row r="128" spans="1:12">
      <c r="A128" s="55" t="s">
        <v>3450</v>
      </c>
      <c r="B128" s="55" t="s">
        <v>173</v>
      </c>
      <c r="C128" s="55" t="s">
        <v>2991</v>
      </c>
      <c r="D128" s="55" t="s">
        <v>1821</v>
      </c>
      <c r="E128" s="55" t="str">
        <f t="shared" si="3"/>
        <v>GoldShandong Zhaojin Group Co., Ltd.</v>
      </c>
      <c r="F128" s="55" t="s">
        <v>2014</v>
      </c>
      <c r="G128" s="55" t="s">
        <v>2237</v>
      </c>
      <c r="L128" s="54" t="str">
        <f t="shared" si="2"/>
        <v>GoldShandong Zhaojin Gold &amp; Silver Refinery Co. Ltd</v>
      </c>
    </row>
    <row r="129" spans="1:12">
      <c r="A129" s="55" t="s">
        <v>3450</v>
      </c>
      <c r="B129" s="55" t="s">
        <v>174</v>
      </c>
      <c r="C129" s="55" t="s">
        <v>2991</v>
      </c>
      <c r="D129" s="55" t="s">
        <v>1821</v>
      </c>
      <c r="E129" s="55" t="str">
        <f t="shared" si="3"/>
        <v>GoldShandong Zhaojin Kanfort</v>
      </c>
      <c r="F129" s="55" t="s">
        <v>2014</v>
      </c>
      <c r="G129" s="55" t="s">
        <v>2237</v>
      </c>
      <c r="L129" s="54" t="str">
        <f t="shared" si="2"/>
        <v>GoldShandong Zhaojin Gold &amp; Silver Refinery Co. Ltd</v>
      </c>
    </row>
    <row r="130" spans="1:12">
      <c r="A130" s="55" t="s">
        <v>3450</v>
      </c>
      <c r="B130" s="55" t="s">
        <v>175</v>
      </c>
      <c r="C130" s="55" t="s">
        <v>2991</v>
      </c>
      <c r="D130" s="55" t="s">
        <v>3600</v>
      </c>
      <c r="E130" s="55" t="str">
        <f t="shared" si="3"/>
        <v>GoldShandong Zhaoyuan Gold Argentine refining company</v>
      </c>
      <c r="F130" s="55" t="s">
        <v>2038</v>
      </c>
      <c r="G130" s="55" t="s">
        <v>2237</v>
      </c>
      <c r="L130" s="54" t="str">
        <f t="shared" si="2"/>
        <v>GoldZhongyuan Gold Smelter of Zhongjin Gold Corporation</v>
      </c>
    </row>
    <row r="131" spans="1:12">
      <c r="A131" s="55" t="s">
        <v>3450</v>
      </c>
      <c r="B131" s="55" t="s">
        <v>176</v>
      </c>
      <c r="C131" s="55" t="s">
        <v>2991</v>
      </c>
      <c r="D131" s="55" t="s">
        <v>3600</v>
      </c>
      <c r="E131" s="55" t="str">
        <f t="shared" si="3"/>
        <v>GoldShandong Zhongkuang Group Co., Ltd..</v>
      </c>
      <c r="F131" s="55" t="s">
        <v>2038</v>
      </c>
      <c r="G131" s="55" t="s">
        <v>2237</v>
      </c>
      <c r="L131" s="54" t="str">
        <f t="shared" si="2"/>
        <v>GoldZhongyuan Gold Smelter of Zhongjin Gold Corporation</v>
      </c>
    </row>
    <row r="132" spans="1:12">
      <c r="A132" s="55" t="s">
        <v>3450</v>
      </c>
      <c r="B132" s="55" t="s">
        <v>177</v>
      </c>
      <c r="C132" s="55" t="s">
        <v>3059</v>
      </c>
      <c r="D132" s="55" t="s">
        <v>3316</v>
      </c>
      <c r="E132" s="55" t="str">
        <f t="shared" si="3"/>
        <v>GoldShonan Plant Tanaka Kikinzoku</v>
      </c>
      <c r="F132" s="55" t="s">
        <v>2021</v>
      </c>
      <c r="G132" s="55" t="s">
        <v>2237</v>
      </c>
      <c r="L132" s="54" t="str">
        <f t="shared" si="2"/>
        <v>GoldTanaka Kikinzoku Kogyo K.K.</v>
      </c>
    </row>
    <row r="133" spans="1:12">
      <c r="A133" s="55" t="s">
        <v>3450</v>
      </c>
      <c r="B133" s="55" t="s">
        <v>178</v>
      </c>
      <c r="C133" s="55" t="s">
        <v>3059</v>
      </c>
      <c r="D133" s="55" t="s">
        <v>3316</v>
      </c>
      <c r="E133" s="55" t="str">
        <f t="shared" si="3"/>
        <v>GoldSingapore Tanaka</v>
      </c>
      <c r="F133" s="55" t="s">
        <v>2021</v>
      </c>
      <c r="G133" s="55" t="s">
        <v>2237</v>
      </c>
      <c r="L133" s="54" t="str">
        <f t="shared" si="2"/>
        <v>GoldTanaka Kikinzoku Kogyo K.K.</v>
      </c>
    </row>
    <row r="134" spans="1:12">
      <c r="A134" s="55" t="s">
        <v>3450</v>
      </c>
      <c r="B134" s="55" t="s">
        <v>2730</v>
      </c>
      <c r="C134" s="55" t="s">
        <v>3059</v>
      </c>
      <c r="D134" s="55" t="s">
        <v>303</v>
      </c>
      <c r="E134" s="55" t="str">
        <f t="shared" si="3"/>
        <v>GoldSMM</v>
      </c>
      <c r="F134" s="55" t="s">
        <v>2020</v>
      </c>
      <c r="G134" s="55" t="s">
        <v>2237</v>
      </c>
      <c r="L134" s="54" t="str">
        <f t="shared" ref="L134:L193" si="4">A134&amp;D134</f>
        <v>GoldSumitomo Metal Mining Co., Ltd.</v>
      </c>
    </row>
    <row r="135" spans="1:12">
      <c r="A135" s="55" t="s">
        <v>3450</v>
      </c>
      <c r="B135" s="55" t="s">
        <v>2015</v>
      </c>
      <c r="C135" s="55" t="s">
        <v>2534</v>
      </c>
      <c r="D135" s="55" t="s">
        <v>2015</v>
      </c>
      <c r="E135" s="55" t="str">
        <f t="shared" ref="E135:E194" si="5">A135&amp;B135</f>
        <v>GoldSo Accurate Group, Inc.</v>
      </c>
      <c r="F135" s="55" t="s">
        <v>2017</v>
      </c>
      <c r="G135" s="55" t="s">
        <v>2237</v>
      </c>
      <c r="L135" s="54" t="str">
        <f t="shared" si="4"/>
        <v>GoldSo Accurate Group, Inc.</v>
      </c>
    </row>
    <row r="136" spans="1:12">
      <c r="A136" s="55" t="s">
        <v>3450</v>
      </c>
      <c r="B136" s="55" t="s">
        <v>2580</v>
      </c>
      <c r="C136" s="55" t="s">
        <v>2492</v>
      </c>
      <c r="D136" s="55" t="s">
        <v>2580</v>
      </c>
      <c r="E136" s="55" t="str">
        <f t="shared" si="5"/>
        <v>GoldSOE Shyolkovsky Factory of Secondary Precious Metals</v>
      </c>
      <c r="F136" s="55" t="s">
        <v>2018</v>
      </c>
      <c r="G136" s="55" t="s">
        <v>2237</v>
      </c>
      <c r="L136" s="54" t="str">
        <f t="shared" si="4"/>
        <v>GoldSOE Shyolkovsky Factory of Secondary Precious Metals</v>
      </c>
    </row>
    <row r="137" spans="1:12">
      <c r="A137" s="55" t="s">
        <v>3450</v>
      </c>
      <c r="B137" s="55" t="s">
        <v>179</v>
      </c>
      <c r="C137" s="55" t="s">
        <v>2528</v>
      </c>
      <c r="D137" s="55" t="s">
        <v>2581</v>
      </c>
      <c r="E137" s="55" t="str">
        <f t="shared" si="5"/>
        <v>GoldSolar</v>
      </c>
      <c r="F137" s="55" t="s">
        <v>2019</v>
      </c>
      <c r="G137" s="55" t="s">
        <v>2237</v>
      </c>
      <c r="L137" s="54" t="str">
        <f t="shared" si="4"/>
        <v>GoldSolar Applied Materials Technology Corp.</v>
      </c>
    </row>
    <row r="138" spans="1:12">
      <c r="A138" s="55" t="s">
        <v>3450</v>
      </c>
      <c r="B138" s="55" t="s">
        <v>2581</v>
      </c>
      <c r="C138" s="55" t="s">
        <v>2528</v>
      </c>
      <c r="D138" s="55" t="s">
        <v>2581</v>
      </c>
      <c r="E138" s="55" t="str">
        <f t="shared" si="5"/>
        <v>GoldSolar Applied Materials Technology Corp.</v>
      </c>
      <c r="F138" s="55" t="s">
        <v>2019</v>
      </c>
      <c r="G138" s="55" t="s">
        <v>2237</v>
      </c>
      <c r="L138" s="54" t="str">
        <f t="shared" si="4"/>
        <v>GoldSolar Applied Materials Technology Corp.</v>
      </c>
    </row>
    <row r="139" spans="1:12">
      <c r="A139" s="55" t="s">
        <v>3450</v>
      </c>
      <c r="B139" s="55" t="s">
        <v>180</v>
      </c>
      <c r="C139" s="55" t="s">
        <v>2528</v>
      </c>
      <c r="D139" s="55" t="s">
        <v>2581</v>
      </c>
      <c r="E139" s="55" t="str">
        <f t="shared" si="5"/>
        <v>GoldSOLAR CHEMICALAPPLIED MATERIALS TECHNOLOGY (KUN SHAN)</v>
      </c>
      <c r="F139" s="55" t="s">
        <v>2019</v>
      </c>
      <c r="G139" s="55" t="s">
        <v>2237</v>
      </c>
      <c r="L139" s="54" t="str">
        <f t="shared" si="4"/>
        <v>GoldSolar Applied Materials Technology Corp.</v>
      </c>
    </row>
    <row r="140" spans="1:12">
      <c r="A140" s="55" t="s">
        <v>3450</v>
      </c>
      <c r="B140" s="55" t="s">
        <v>181</v>
      </c>
      <c r="C140" s="55" t="s">
        <v>2528</v>
      </c>
      <c r="D140" s="55" t="s">
        <v>2581</v>
      </c>
      <c r="E140" s="55" t="str">
        <f t="shared" si="5"/>
        <v>GoldSolartech</v>
      </c>
      <c r="F140" s="55" t="s">
        <v>2019</v>
      </c>
      <c r="G140" s="55" t="s">
        <v>2237</v>
      </c>
      <c r="L140" s="54" t="str">
        <f t="shared" si="4"/>
        <v>GoldSolar Applied Materials Technology Corp.</v>
      </c>
    </row>
    <row r="141" spans="1:12">
      <c r="A141" s="55" t="s">
        <v>3450</v>
      </c>
      <c r="B141" s="55" t="s">
        <v>182</v>
      </c>
      <c r="C141" s="55" t="s">
        <v>3059</v>
      </c>
      <c r="D141" s="55" t="s">
        <v>303</v>
      </c>
      <c r="E141" s="55" t="str">
        <f t="shared" si="5"/>
        <v>GoldSumitomo Kinzoku  Kozan K.K.</v>
      </c>
      <c r="F141" s="55" t="s">
        <v>2020</v>
      </c>
      <c r="G141" s="55" t="s">
        <v>2237</v>
      </c>
      <c r="L141" s="54" t="str">
        <f t="shared" si="4"/>
        <v>GoldSumitomo Metal Mining Co., Ltd.</v>
      </c>
    </row>
    <row r="142" spans="1:12">
      <c r="A142" s="55" t="s">
        <v>3450</v>
      </c>
      <c r="B142" s="55" t="s">
        <v>303</v>
      </c>
      <c r="C142" s="55" t="s">
        <v>3059</v>
      </c>
      <c r="D142" s="55" t="s">
        <v>303</v>
      </c>
      <c r="E142" s="55" t="str">
        <f t="shared" si="5"/>
        <v>GoldSumitomo Metal Mining Co., Ltd.</v>
      </c>
      <c r="F142" s="55" t="s">
        <v>2020</v>
      </c>
      <c r="G142" s="55" t="s">
        <v>2237</v>
      </c>
      <c r="L142" s="54" t="str">
        <f t="shared" si="4"/>
        <v>GoldSumitomo Metal Mining Co., Ltd.</v>
      </c>
    </row>
    <row r="143" spans="1:12">
      <c r="A143" s="55" t="s">
        <v>3450</v>
      </c>
      <c r="B143" s="55" t="s">
        <v>183</v>
      </c>
      <c r="C143" s="55" t="s">
        <v>3059</v>
      </c>
      <c r="D143" s="55" t="s">
        <v>303</v>
      </c>
      <c r="E143" s="55" t="str">
        <f t="shared" si="5"/>
        <v>GoldSumitomo, Canada</v>
      </c>
      <c r="F143" s="55" t="s">
        <v>2020</v>
      </c>
      <c r="G143" s="55" t="s">
        <v>2237</v>
      </c>
      <c r="L143" s="54" t="str">
        <f t="shared" si="4"/>
        <v>GoldSumitomo Metal Mining Co., Ltd.</v>
      </c>
    </row>
    <row r="144" spans="1:12">
      <c r="A144" s="55" t="s">
        <v>3450</v>
      </c>
      <c r="B144" s="55" t="s">
        <v>184</v>
      </c>
      <c r="C144" s="55" t="s">
        <v>3059</v>
      </c>
      <c r="D144" s="55" t="s">
        <v>3316</v>
      </c>
      <c r="E144" s="55" t="str">
        <f t="shared" si="5"/>
        <v>GoldTanaka Denshi Kogyo K.K</v>
      </c>
      <c r="F144" s="55" t="s">
        <v>2021</v>
      </c>
      <c r="G144" s="55" t="s">
        <v>2237</v>
      </c>
      <c r="L144" s="54" t="str">
        <f t="shared" si="4"/>
        <v>GoldTanaka Kikinzoku Kogyo K.K.</v>
      </c>
    </row>
    <row r="145" spans="1:12">
      <c r="A145" s="55" t="s">
        <v>3450</v>
      </c>
      <c r="B145" s="55" t="s">
        <v>185</v>
      </c>
      <c r="C145" s="55" t="s">
        <v>3059</v>
      </c>
      <c r="D145" s="55" t="s">
        <v>3316</v>
      </c>
      <c r="E145" s="55" t="str">
        <f t="shared" si="5"/>
        <v>GoldTanaka Electronics(Hong Kong)Pte.Ltd</v>
      </c>
      <c r="F145" s="55" t="s">
        <v>2021</v>
      </c>
      <c r="G145" s="55" t="s">
        <v>2237</v>
      </c>
      <c r="L145" s="54" t="str">
        <f t="shared" si="4"/>
        <v>GoldTanaka Kikinzoku Kogyo K.K.</v>
      </c>
    </row>
    <row r="146" spans="1:12">
      <c r="A146" s="55" t="s">
        <v>3450</v>
      </c>
      <c r="B146" s="55" t="s">
        <v>186</v>
      </c>
      <c r="C146" s="55" t="s">
        <v>3059</v>
      </c>
      <c r="D146" s="55" t="s">
        <v>3316</v>
      </c>
      <c r="E146" s="55" t="str">
        <f t="shared" si="5"/>
        <v>GoldTANAKA Electronics(Malasia) SDN. BHD.</v>
      </c>
      <c r="F146" s="55" t="s">
        <v>2021</v>
      </c>
      <c r="G146" s="55" t="s">
        <v>2237</v>
      </c>
      <c r="L146" s="54" t="str">
        <f t="shared" si="4"/>
        <v>GoldTanaka Kikinzoku Kogyo K.K.</v>
      </c>
    </row>
    <row r="147" spans="1:12">
      <c r="A147" s="55" t="s">
        <v>3450</v>
      </c>
      <c r="B147" s="55" t="s">
        <v>187</v>
      </c>
      <c r="C147" s="55" t="s">
        <v>3059</v>
      </c>
      <c r="D147" s="55" t="s">
        <v>3316</v>
      </c>
      <c r="E147" s="55" t="str">
        <f t="shared" si="5"/>
        <v>GoldTanaka Electronics（Singapore）Pte.Ltd</v>
      </c>
      <c r="F147" s="55" t="s">
        <v>2021</v>
      </c>
      <c r="G147" s="55" t="s">
        <v>2237</v>
      </c>
      <c r="L147" s="54" t="str">
        <f t="shared" si="4"/>
        <v>GoldTanaka Kikinzoku Kogyo K.K.</v>
      </c>
    </row>
    <row r="148" spans="1:12">
      <c r="A148" s="55" t="s">
        <v>3450</v>
      </c>
      <c r="B148" s="55" t="s">
        <v>3316</v>
      </c>
      <c r="C148" s="55" t="s">
        <v>3059</v>
      </c>
      <c r="D148" s="55" t="s">
        <v>3316</v>
      </c>
      <c r="E148" s="55" t="str">
        <f t="shared" si="5"/>
        <v>GoldTanaka Kikinzoku Kogyo K.K.</v>
      </c>
      <c r="F148" s="55" t="s">
        <v>2021</v>
      </c>
      <c r="G148" s="55" t="s">
        <v>2237</v>
      </c>
      <c r="L148" s="54" t="str">
        <f t="shared" si="4"/>
        <v>GoldTanaka Kikinzoku Kogyo K.K.</v>
      </c>
    </row>
    <row r="149" spans="1:12">
      <c r="A149" s="55" t="s">
        <v>3450</v>
      </c>
      <c r="B149" s="55" t="s">
        <v>1864</v>
      </c>
      <c r="C149" s="55" t="s">
        <v>2991</v>
      </c>
      <c r="D149" s="55" t="s">
        <v>1864</v>
      </c>
      <c r="E149" s="55" t="str">
        <f t="shared" si="5"/>
        <v>GoldThe Great Wall Gold and Silver Refinery of China</v>
      </c>
      <c r="F149" s="55" t="s">
        <v>2022</v>
      </c>
      <c r="G149" s="55" t="s">
        <v>2237</v>
      </c>
      <c r="L149" s="54" t="str">
        <f t="shared" si="4"/>
        <v>GoldThe Great Wall Gold and Silver Refinery of China</v>
      </c>
    </row>
    <row r="150" spans="1:12">
      <c r="A150" s="55" t="s">
        <v>3450</v>
      </c>
      <c r="B150" s="55" t="s">
        <v>2728</v>
      </c>
      <c r="C150" s="55" t="s">
        <v>2964</v>
      </c>
      <c r="D150" s="55" t="s">
        <v>3136</v>
      </c>
      <c r="E150" s="55" t="str">
        <f t="shared" si="5"/>
        <v>GoldThe Perth Mint</v>
      </c>
      <c r="F150" s="55" t="s">
        <v>2032</v>
      </c>
      <c r="G150" s="55" t="s">
        <v>2237</v>
      </c>
      <c r="L150" s="54" t="str">
        <f t="shared" si="4"/>
        <v>GoldWestern Australian Mint trading as The Perth Mint</v>
      </c>
    </row>
    <row r="151" spans="1:12">
      <c r="A151" s="55" t="s">
        <v>3450</v>
      </c>
      <c r="B151" s="55" t="s">
        <v>1820</v>
      </c>
      <c r="C151" s="55" t="s">
        <v>2991</v>
      </c>
      <c r="D151" s="55" t="s">
        <v>1820</v>
      </c>
      <c r="E151" s="55" t="str">
        <f t="shared" si="5"/>
        <v>GoldThe Refinery of Shandong Gold Mining Co. Ltd</v>
      </c>
      <c r="F151" s="55" t="s">
        <v>2023</v>
      </c>
      <c r="G151" s="55" t="s">
        <v>2237</v>
      </c>
      <c r="L151" s="54" t="str">
        <f t="shared" si="4"/>
        <v>GoldThe Refinery of Shandong Gold Mining Co. Ltd</v>
      </c>
    </row>
    <row r="152" spans="1:12">
      <c r="A152" s="55" t="s">
        <v>3450</v>
      </c>
      <c r="B152" s="55" t="s">
        <v>304</v>
      </c>
      <c r="C152" s="55" t="s">
        <v>3059</v>
      </c>
      <c r="D152" s="55" t="s">
        <v>304</v>
      </c>
      <c r="E152" s="55" t="str">
        <f t="shared" si="5"/>
        <v>GoldTokuriki Honten Co., Ltd</v>
      </c>
      <c r="F152" s="55" t="s">
        <v>2024</v>
      </c>
      <c r="G152" s="55" t="s">
        <v>2237</v>
      </c>
      <c r="L152" s="54" t="str">
        <f t="shared" si="4"/>
        <v>GoldTokuriki Honten Co., Ltd</v>
      </c>
    </row>
    <row r="153" spans="1:12">
      <c r="A153" s="55" t="s">
        <v>3450</v>
      </c>
      <c r="B153" s="55" t="s">
        <v>2025</v>
      </c>
      <c r="C153" s="55" t="s">
        <v>2991</v>
      </c>
      <c r="D153" s="55" t="s">
        <v>2025</v>
      </c>
      <c r="E153" s="55" t="str">
        <f t="shared" si="5"/>
        <v xml:space="preserve">GoldTongling nonferrous Metals Group Co.,Ltd </v>
      </c>
      <c r="F153" s="55" t="s">
        <v>2026</v>
      </c>
      <c r="G153" s="55" t="s">
        <v>2237</v>
      </c>
      <c r="L153" s="54" t="str">
        <f t="shared" si="4"/>
        <v xml:space="preserve">GoldTongling nonferrous Metals Group Co.,Ltd </v>
      </c>
    </row>
    <row r="154" spans="1:12">
      <c r="A154" s="55" t="s">
        <v>3450</v>
      </c>
      <c r="B154" s="55" t="s">
        <v>1818</v>
      </c>
      <c r="C154" s="55" t="s">
        <v>3066</v>
      </c>
      <c r="D154" s="55" t="s">
        <v>1818</v>
      </c>
      <c r="E154" s="55" t="str">
        <f t="shared" si="5"/>
        <v>GoldTorecom</v>
      </c>
      <c r="F154" s="55" t="s">
        <v>2027</v>
      </c>
      <c r="G154" s="55" t="s">
        <v>2237</v>
      </c>
      <c r="L154" s="54" t="str">
        <f t="shared" si="4"/>
        <v>GoldTorecom</v>
      </c>
    </row>
    <row r="155" spans="1:12">
      <c r="A155" s="55" t="s">
        <v>3450</v>
      </c>
      <c r="B155" s="55" t="s">
        <v>188</v>
      </c>
      <c r="C155" s="55" t="s">
        <v>3059</v>
      </c>
      <c r="D155" s="55" t="s">
        <v>303</v>
      </c>
      <c r="E155" s="55" t="str">
        <f t="shared" si="5"/>
        <v>GoldToyo Smelter &amp; Refinery (Ehime)</v>
      </c>
      <c r="F155" s="55" t="s">
        <v>2020</v>
      </c>
      <c r="G155" s="55" t="s">
        <v>2237</v>
      </c>
      <c r="L155" s="54" t="str">
        <f t="shared" si="4"/>
        <v>GoldSumitomo Metal Mining Co., Ltd.</v>
      </c>
    </row>
    <row r="156" spans="1:12">
      <c r="A156" s="55" t="s">
        <v>3450</v>
      </c>
      <c r="B156" s="55" t="s">
        <v>189</v>
      </c>
      <c r="C156" s="55" t="s">
        <v>3059</v>
      </c>
      <c r="D156" s="55" t="s">
        <v>303</v>
      </c>
      <c r="E156" s="55" t="str">
        <f t="shared" si="5"/>
        <v>GoldToyo Smelter &amp; Refinery of Sumitomo Metal Mining Co.Ltd</v>
      </c>
      <c r="F156" s="55" t="s">
        <v>2020</v>
      </c>
      <c r="G156" s="55" t="s">
        <v>2237</v>
      </c>
      <c r="L156" s="54" t="str">
        <f t="shared" si="4"/>
        <v>GoldSumitomo Metal Mining Co., Ltd.</v>
      </c>
    </row>
    <row r="157" spans="1:12">
      <c r="A157" s="55" t="s">
        <v>3450</v>
      </c>
      <c r="B157" s="55" t="s">
        <v>3318</v>
      </c>
      <c r="C157" s="55" t="s">
        <v>2980</v>
      </c>
      <c r="D157" s="55" t="s">
        <v>3318</v>
      </c>
      <c r="E157" s="55" t="str">
        <f t="shared" si="5"/>
        <v>GoldUmicore Brasil Ltda</v>
      </c>
      <c r="F157" s="55" t="s">
        <v>2028</v>
      </c>
      <c r="G157" s="55" t="s">
        <v>2237</v>
      </c>
      <c r="L157" s="54" t="str">
        <f t="shared" si="4"/>
        <v>GoldUmicore Brasil Ltda</v>
      </c>
    </row>
    <row r="158" spans="1:12">
      <c r="A158" s="55" t="s">
        <v>3450</v>
      </c>
      <c r="B158" s="55" t="s">
        <v>190</v>
      </c>
      <c r="C158" s="55" t="s">
        <v>2968</v>
      </c>
      <c r="D158" s="55" t="s">
        <v>3319</v>
      </c>
      <c r="E158" s="55" t="str">
        <f t="shared" si="5"/>
        <v>GoldUmicore Feingold</v>
      </c>
      <c r="F158" s="55" t="s">
        <v>2029</v>
      </c>
      <c r="G158" s="55" t="s">
        <v>2237</v>
      </c>
      <c r="L158" s="54" t="str">
        <f t="shared" si="4"/>
        <v>GoldUmicore SA Business Unit Precious Metals Refining</v>
      </c>
    </row>
    <row r="159" spans="1:12">
      <c r="A159" s="55" t="s">
        <v>3450</v>
      </c>
      <c r="B159" s="55" t="s">
        <v>491</v>
      </c>
      <c r="C159" s="55" t="s">
        <v>2518</v>
      </c>
      <c r="D159" s="55" t="s">
        <v>491</v>
      </c>
      <c r="E159" s="55" t="str">
        <f t="shared" si="5"/>
        <v>GoldUmicore Precious Metals Thailand</v>
      </c>
      <c r="F159" s="55" t="s">
        <v>492</v>
      </c>
      <c r="G159" s="55" t="s">
        <v>2237</v>
      </c>
      <c r="L159" s="54" t="str">
        <f t="shared" si="4"/>
        <v>GoldUmicore Precious Metals Thailand</v>
      </c>
    </row>
    <row r="160" spans="1:12">
      <c r="A160" s="55" t="s">
        <v>3450</v>
      </c>
      <c r="B160" s="55" t="s">
        <v>3319</v>
      </c>
      <c r="C160" s="55" t="s">
        <v>2968</v>
      </c>
      <c r="D160" s="55" t="s">
        <v>3319</v>
      </c>
      <c r="E160" s="55" t="str">
        <f t="shared" si="5"/>
        <v>GoldUmicore SA Business Unit Precious Metals Refining</v>
      </c>
      <c r="F160" s="55" t="s">
        <v>2029</v>
      </c>
      <c r="G160" s="55" t="s">
        <v>2237</v>
      </c>
      <c r="L160" s="54" t="str">
        <f t="shared" si="4"/>
        <v>GoldUmicore SA Business Unit Precious Metals Refining</v>
      </c>
    </row>
    <row r="161" spans="1:12">
      <c r="A161" s="55" t="s">
        <v>3450</v>
      </c>
      <c r="B161" s="55" t="s">
        <v>2223</v>
      </c>
      <c r="C161" s="55" t="s">
        <v>2534</v>
      </c>
      <c r="D161" s="55" t="s">
        <v>2223</v>
      </c>
      <c r="E161" s="55" t="str">
        <f t="shared" si="5"/>
        <v>GoldUnited Precious Metal Refining, Inc.</v>
      </c>
      <c r="F161" s="55" t="s">
        <v>2030</v>
      </c>
      <c r="G161" s="55" t="s">
        <v>2237</v>
      </c>
      <c r="L161" s="54" t="str">
        <f t="shared" si="4"/>
        <v>GoldUnited Precious Metal Refining, Inc.</v>
      </c>
    </row>
    <row r="162" spans="1:12">
      <c r="A162" s="55" t="s">
        <v>3450</v>
      </c>
      <c r="B162" s="55" t="s">
        <v>191</v>
      </c>
      <c r="C162" s="55" t="s">
        <v>2534</v>
      </c>
      <c r="D162" s="55" t="s">
        <v>2223</v>
      </c>
      <c r="E162" s="55" t="str">
        <f t="shared" si="5"/>
        <v>GoldUnited Refining Company</v>
      </c>
      <c r="F162" s="55" t="s">
        <v>2030</v>
      </c>
      <c r="G162" s="55" t="s">
        <v>2237</v>
      </c>
      <c r="L162" s="54" t="str">
        <f t="shared" si="4"/>
        <v>GoldUnited Precious Metal Refining, Inc.</v>
      </c>
    </row>
    <row r="163" spans="1:12">
      <c r="A163" s="55" t="s">
        <v>3450</v>
      </c>
      <c r="B163" s="55" t="s">
        <v>3320</v>
      </c>
      <c r="C163" s="55" t="s">
        <v>2989</v>
      </c>
      <c r="D163" s="55" t="s">
        <v>3320</v>
      </c>
      <c r="E163" s="55" t="str">
        <f t="shared" si="5"/>
        <v>GoldValcambi SA</v>
      </c>
      <c r="F163" s="55" t="s">
        <v>2031</v>
      </c>
      <c r="G163" s="55" t="s">
        <v>2237</v>
      </c>
      <c r="L163" s="54" t="str">
        <f t="shared" si="4"/>
        <v>GoldValcambi SA</v>
      </c>
    </row>
    <row r="164" spans="1:12">
      <c r="A164" s="55" t="s">
        <v>3450</v>
      </c>
      <c r="B164" s="55" t="s">
        <v>3136</v>
      </c>
      <c r="C164" s="55" t="s">
        <v>2964</v>
      </c>
      <c r="D164" s="55" t="s">
        <v>3136</v>
      </c>
      <c r="E164" s="55" t="str">
        <f t="shared" si="5"/>
        <v>GoldWestern Australian Mint trading as The Perth Mint</v>
      </c>
      <c r="F164" s="55" t="s">
        <v>2032</v>
      </c>
      <c r="G164" s="55" t="s">
        <v>2237</v>
      </c>
      <c r="L164" s="54" t="str">
        <f t="shared" si="4"/>
        <v>GoldWestern Australian Mint trading as The Perth Mint</v>
      </c>
    </row>
    <row r="165" spans="1:12">
      <c r="A165" s="55" t="s">
        <v>3450</v>
      </c>
      <c r="B165" s="55" t="s">
        <v>192</v>
      </c>
      <c r="C165" s="55" t="s">
        <v>2534</v>
      </c>
      <c r="D165" s="55" t="s">
        <v>2574</v>
      </c>
      <c r="E165" s="55" t="str">
        <f t="shared" si="5"/>
        <v>GoldWilliams Advanced Materials</v>
      </c>
      <c r="F165" s="55" t="s">
        <v>1984</v>
      </c>
      <c r="G165" s="55" t="s">
        <v>2237</v>
      </c>
      <c r="L165" s="54" t="str">
        <f t="shared" si="4"/>
        <v>GoldMaterion</v>
      </c>
    </row>
    <row r="166" spans="1:12">
      <c r="A166" s="55" t="s">
        <v>3450</v>
      </c>
      <c r="B166" s="55" t="s">
        <v>2</v>
      </c>
      <c r="C166" s="55" t="s">
        <v>2987</v>
      </c>
      <c r="D166" s="55" t="s">
        <v>1932</v>
      </c>
      <c r="E166" s="55" t="str">
        <f>A166&amp;B166</f>
        <v>GoldXstrata Canada Corporation</v>
      </c>
      <c r="F166" s="55" t="s">
        <v>1933</v>
      </c>
      <c r="G166" s="55" t="s">
        <v>2237</v>
      </c>
    </row>
    <row r="167" spans="1:12">
      <c r="A167" s="55" t="s">
        <v>3450</v>
      </c>
      <c r="B167" s="55" t="s">
        <v>2033</v>
      </c>
      <c r="C167" s="55" t="s">
        <v>3059</v>
      </c>
      <c r="D167" s="55" t="s">
        <v>2033</v>
      </c>
      <c r="E167" s="55" t="str">
        <f t="shared" si="5"/>
        <v>GoldYAMAMOTO PRECIOUS METAL CO., LTD.</v>
      </c>
      <c r="F167" s="55" t="s">
        <v>2034</v>
      </c>
      <c r="G167" s="55" t="s">
        <v>2237</v>
      </c>
      <c r="L167" s="54" t="str">
        <f t="shared" si="4"/>
        <v>GoldYAMAMOTO PRECIOUS METAL CO., LTD.</v>
      </c>
    </row>
    <row r="168" spans="1:12">
      <c r="A168" s="55" t="s">
        <v>3450</v>
      </c>
      <c r="B168" s="55" t="s">
        <v>3196</v>
      </c>
      <c r="C168" s="55" t="s">
        <v>3059</v>
      </c>
      <c r="D168" s="55" t="s">
        <v>3196</v>
      </c>
      <c r="E168" s="55" t="str">
        <f t="shared" si="5"/>
        <v>GoldYokohama Metal Co Ltd</v>
      </c>
      <c r="F168" s="55" t="s">
        <v>2035</v>
      </c>
      <c r="G168" s="55" t="s">
        <v>2237</v>
      </c>
      <c r="L168" s="54" t="str">
        <f t="shared" si="4"/>
        <v>GoldYokohama Metal Co Ltd</v>
      </c>
    </row>
    <row r="169" spans="1:12">
      <c r="A169" s="55" t="s">
        <v>3450</v>
      </c>
      <c r="B169" s="55" t="s">
        <v>193</v>
      </c>
      <c r="C169" s="55" t="s">
        <v>3059</v>
      </c>
      <c r="D169" s="55" t="s">
        <v>3196</v>
      </c>
      <c r="E169" s="55" t="str">
        <f t="shared" si="5"/>
        <v>GoldYokohama Precious Metal Co.,Ltd.</v>
      </c>
      <c r="F169" s="55" t="s">
        <v>2035</v>
      </c>
      <c r="G169" s="55" t="s">
        <v>2237</v>
      </c>
      <c r="L169" s="54" t="str">
        <f t="shared" si="4"/>
        <v>GoldYokohama Metal Co Ltd</v>
      </c>
    </row>
    <row r="170" spans="1:12">
      <c r="A170" s="55" t="s">
        <v>3450</v>
      </c>
      <c r="B170" s="55" t="s">
        <v>2036</v>
      </c>
      <c r="C170" s="55" t="s">
        <v>2991</v>
      </c>
      <c r="D170" s="55" t="s">
        <v>2036</v>
      </c>
      <c r="E170" s="55" t="str">
        <f t="shared" si="5"/>
        <v>GoldYunnan Copper Industry Co Ltd</v>
      </c>
      <c r="F170" s="55" t="s">
        <v>2037</v>
      </c>
      <c r="G170" s="55" t="s">
        <v>2237</v>
      </c>
      <c r="L170" s="54" t="str">
        <f t="shared" si="4"/>
        <v>GoldYunnan Copper Industry Co Ltd</v>
      </c>
    </row>
    <row r="171" spans="1:12">
      <c r="A171" s="55" t="s">
        <v>3450</v>
      </c>
      <c r="B171" s="55" t="s">
        <v>194</v>
      </c>
      <c r="C171" s="55" t="s">
        <v>2991</v>
      </c>
      <c r="D171" s="55" t="s">
        <v>1821</v>
      </c>
      <c r="E171" s="55" t="str">
        <f t="shared" si="5"/>
        <v>GoldZhao Jin Gold Argentine Refining Co Ltd</v>
      </c>
      <c r="F171" s="55" t="s">
        <v>2014</v>
      </c>
      <c r="G171" s="55" t="s">
        <v>2237</v>
      </c>
      <c r="L171" s="54" t="str">
        <f t="shared" si="4"/>
        <v>GoldShandong Zhaojin Gold &amp; Silver Refinery Co. Ltd</v>
      </c>
    </row>
    <row r="172" spans="1:12">
      <c r="A172" s="55" t="s">
        <v>3450</v>
      </c>
      <c r="B172" s="55" t="s">
        <v>195</v>
      </c>
      <c r="C172" s="55" t="s">
        <v>2991</v>
      </c>
      <c r="D172" s="55" t="s">
        <v>1821</v>
      </c>
      <c r="E172" s="55" t="str">
        <f t="shared" si="5"/>
        <v>GoldZhao Jin LiFu</v>
      </c>
      <c r="F172" s="55" t="s">
        <v>2014</v>
      </c>
      <c r="G172" s="55" t="s">
        <v>2237</v>
      </c>
      <c r="L172" s="54" t="str">
        <f t="shared" si="4"/>
        <v>GoldShandong Zhaojin Gold &amp; Silver Refinery Co. Ltd</v>
      </c>
    </row>
    <row r="173" spans="1:12">
      <c r="A173" s="55" t="s">
        <v>3450</v>
      </c>
      <c r="B173" s="55" t="s">
        <v>196</v>
      </c>
      <c r="C173" s="55" t="s">
        <v>2991</v>
      </c>
      <c r="D173" s="55" t="s">
        <v>1821</v>
      </c>
      <c r="E173" s="55" t="str">
        <f t="shared" si="5"/>
        <v>GoldZhao Jin Mining Industry Co Ltd</v>
      </c>
      <c r="F173" s="55" t="s">
        <v>2014</v>
      </c>
      <c r="G173" s="55" t="s">
        <v>2237</v>
      </c>
      <c r="L173" s="54" t="str">
        <f t="shared" si="4"/>
        <v>GoldShandong Zhaojin Gold &amp; Silver Refinery Co. Ltd</v>
      </c>
    </row>
    <row r="174" spans="1:12">
      <c r="A174" s="55" t="s">
        <v>3450</v>
      </c>
      <c r="B174" s="55" t="s">
        <v>197</v>
      </c>
      <c r="C174" s="55" t="s">
        <v>2991</v>
      </c>
      <c r="D174" s="55" t="s">
        <v>3600</v>
      </c>
      <c r="E174" s="55" t="str">
        <f t="shared" si="5"/>
        <v>GoldZhao Yuan Gold Mine</v>
      </c>
      <c r="F174" s="55" t="s">
        <v>2038</v>
      </c>
      <c r="G174" s="55" t="s">
        <v>2237</v>
      </c>
      <c r="L174" s="54" t="str">
        <f t="shared" si="4"/>
        <v>GoldZhongyuan Gold Smelter of Zhongjin Gold Corporation</v>
      </c>
    </row>
    <row r="175" spans="1:12">
      <c r="A175" s="55" t="s">
        <v>3450</v>
      </c>
      <c r="B175" s="55" t="s">
        <v>198</v>
      </c>
      <c r="C175" s="55" t="s">
        <v>2991</v>
      </c>
      <c r="D175" s="55" t="s">
        <v>3600</v>
      </c>
      <c r="E175" s="55" t="str">
        <f t="shared" si="5"/>
        <v>GoldZhao Yuan Jin Kuang</v>
      </c>
      <c r="F175" s="55" t="s">
        <v>2038</v>
      </c>
      <c r="G175" s="55" t="s">
        <v>2237</v>
      </c>
      <c r="L175" s="54" t="str">
        <f t="shared" si="4"/>
        <v>GoldZhongyuan Gold Smelter of Zhongjin Gold Corporation</v>
      </c>
    </row>
    <row r="176" spans="1:12">
      <c r="A176" s="55" t="s">
        <v>3450</v>
      </c>
      <c r="B176" s="55" t="s">
        <v>199</v>
      </c>
      <c r="C176" s="55" t="s">
        <v>2991</v>
      </c>
      <c r="D176" s="55" t="s">
        <v>1821</v>
      </c>
      <c r="E176" s="55" t="str">
        <f t="shared" si="5"/>
        <v>GoldZhaojin Gold &amp; Silver Refinery Co.,Ltd</v>
      </c>
      <c r="F176" s="55" t="s">
        <v>2014</v>
      </c>
      <c r="G176" s="55" t="s">
        <v>2237</v>
      </c>
      <c r="L176" s="54" t="str">
        <f t="shared" si="4"/>
        <v>GoldShandong Zhaojin Gold &amp; Silver Refinery Co. Ltd</v>
      </c>
    </row>
    <row r="177" spans="1:12">
      <c r="A177" s="55" t="s">
        <v>3450</v>
      </c>
      <c r="B177" s="55" t="s">
        <v>206</v>
      </c>
      <c r="C177" s="55" t="s">
        <v>2991</v>
      </c>
      <c r="D177" s="55" t="s">
        <v>3600</v>
      </c>
      <c r="E177" s="55" t="str">
        <f>A177&amp;B177</f>
        <v>GoldZhaojin Group and Gold Mineral China Co.,Ltd of Shandong Zhaoyuan</v>
      </c>
      <c r="F177" s="55" t="s">
        <v>2038</v>
      </c>
      <c r="G177" s="55" t="s">
        <v>2237</v>
      </c>
      <c r="L177" s="54" t="str">
        <f>A177&amp;D177</f>
        <v>GoldZhongyuan Gold Smelter of Zhongjin Gold Corporation</v>
      </c>
    </row>
    <row r="178" spans="1:12">
      <c r="A178" s="55" t="s">
        <v>3450</v>
      </c>
      <c r="B178" s="55" t="s">
        <v>200</v>
      </c>
      <c r="C178" s="55" t="s">
        <v>2991</v>
      </c>
      <c r="D178" s="55" t="s">
        <v>1821</v>
      </c>
      <c r="E178" s="55" t="str">
        <f t="shared" si="5"/>
        <v>GoldZhaojin Lai Fuk （烟台招金励福贵金属股份有限公司）</v>
      </c>
      <c r="F178" s="55" t="s">
        <v>2014</v>
      </c>
      <c r="G178" s="55" t="s">
        <v>2237</v>
      </c>
      <c r="L178" s="54" t="str">
        <f t="shared" si="4"/>
        <v>GoldShandong Zhaojin Gold &amp; Silver Refinery Co. Ltd</v>
      </c>
    </row>
    <row r="179" spans="1:12">
      <c r="A179" s="55" t="s">
        <v>3450</v>
      </c>
      <c r="B179" s="55" t="s">
        <v>3321</v>
      </c>
      <c r="C179" s="55" t="s">
        <v>2991</v>
      </c>
      <c r="D179" s="55" t="s">
        <v>3600</v>
      </c>
      <c r="E179" s="55" t="str">
        <f t="shared" si="5"/>
        <v>GoldZhongjin Gold Corporation Limited</v>
      </c>
      <c r="F179" s="55" t="s">
        <v>2038</v>
      </c>
      <c r="G179" s="55" t="s">
        <v>2237</v>
      </c>
      <c r="L179" s="54" t="str">
        <f t="shared" si="4"/>
        <v>GoldZhongyuan Gold Smelter of Zhongjin Gold Corporation</v>
      </c>
    </row>
    <row r="180" spans="1:12">
      <c r="A180" s="55" t="s">
        <v>3450</v>
      </c>
      <c r="B180" s="55" t="s">
        <v>3600</v>
      </c>
      <c r="C180" s="55" t="s">
        <v>2991</v>
      </c>
      <c r="D180" s="55" t="s">
        <v>3600</v>
      </c>
      <c r="E180" s="55" t="str">
        <f t="shared" si="5"/>
        <v>GoldZhongyuan Gold Smelter of Zhongjin Gold Corporation</v>
      </c>
      <c r="F180" s="55" t="s">
        <v>2038</v>
      </c>
      <c r="G180" s="55" t="s">
        <v>2237</v>
      </c>
      <c r="L180" s="54" t="str">
        <f t="shared" si="4"/>
        <v>GoldZhongyuan Gold Smelter of Zhongjin Gold Corporation</v>
      </c>
    </row>
    <row r="181" spans="1:12">
      <c r="A181" s="55" t="s">
        <v>3450</v>
      </c>
      <c r="B181" s="55" t="s">
        <v>201</v>
      </c>
      <c r="C181" s="55" t="s">
        <v>2991</v>
      </c>
      <c r="D181" s="55" t="s">
        <v>1982</v>
      </c>
      <c r="E181" s="55" t="str">
        <f t="shared" si="5"/>
        <v>GoldZi Jin Yinhui gold smelters in Luoyang</v>
      </c>
      <c r="F181" s="55" t="s">
        <v>1983</v>
      </c>
      <c r="G181" s="55" t="s">
        <v>2237</v>
      </c>
      <c r="L181" s="54" t="str">
        <f t="shared" si="4"/>
        <v>GoldLuoyang Zijin Yinhui Metal Smelt Co Ltd</v>
      </c>
    </row>
    <row r="182" spans="1:12">
      <c r="A182" s="55" t="s">
        <v>3450</v>
      </c>
      <c r="B182" s="55" t="s">
        <v>202</v>
      </c>
      <c r="C182" s="55" t="s">
        <v>2991</v>
      </c>
      <c r="D182" s="55" t="s">
        <v>2283</v>
      </c>
      <c r="E182" s="55" t="str">
        <f t="shared" si="5"/>
        <v>GoldZijin Kuang Ye Refinery</v>
      </c>
      <c r="F182" s="55" t="s">
        <v>2039</v>
      </c>
      <c r="G182" s="55" t="s">
        <v>2237</v>
      </c>
      <c r="L182" s="54" t="str">
        <f t="shared" si="4"/>
        <v>GoldZijin Mining Group Co. Ltd</v>
      </c>
    </row>
    <row r="183" spans="1:12">
      <c r="A183" s="55" t="s">
        <v>3450</v>
      </c>
      <c r="B183" s="55" t="s">
        <v>2283</v>
      </c>
      <c r="C183" s="55" t="s">
        <v>2991</v>
      </c>
      <c r="D183" s="55" t="s">
        <v>2283</v>
      </c>
      <c r="E183" s="55" t="str">
        <f t="shared" si="5"/>
        <v>GoldZijin Mining Group Co. Ltd</v>
      </c>
      <c r="F183" s="55" t="s">
        <v>2039</v>
      </c>
      <c r="G183" s="55" t="s">
        <v>2237</v>
      </c>
      <c r="L183" s="54" t="str">
        <f t="shared" si="4"/>
        <v>GoldZijin Mining Group Co. Ltd</v>
      </c>
    </row>
    <row r="184" spans="1:12">
      <c r="A184" s="55" t="s">
        <v>3450</v>
      </c>
      <c r="B184" s="55" t="s">
        <v>207</v>
      </c>
      <c r="C184" s="55" t="s">
        <v>2991</v>
      </c>
      <c r="D184" s="55" t="s">
        <v>2283</v>
      </c>
      <c r="E184" s="55" t="str">
        <f t="shared" si="5"/>
        <v>GoldZijin Mining Industry Corporation (Shanghang) gold smelting plant</v>
      </c>
      <c r="F184" s="55" t="s">
        <v>2039</v>
      </c>
      <c r="G184" s="55" t="s">
        <v>2237</v>
      </c>
      <c r="L184" s="54" t="str">
        <f t="shared" si="4"/>
        <v>GoldZijin Mining Group Co. Ltd</v>
      </c>
    </row>
    <row r="185" spans="1:12">
      <c r="A185" s="55" t="s">
        <v>3450</v>
      </c>
      <c r="B185" s="55" t="s">
        <v>2193</v>
      </c>
      <c r="E185" s="55" t="str">
        <f t="shared" si="5"/>
        <v>GoldSmelter Not Listed</v>
      </c>
      <c r="F185" s="55"/>
      <c r="G185" s="55"/>
      <c r="L185" s="54" t="str">
        <f t="shared" si="4"/>
        <v>Gold</v>
      </c>
    </row>
    <row r="186" spans="1:12">
      <c r="A186" s="55" t="s">
        <v>3451</v>
      </c>
      <c r="B186" s="55" t="s">
        <v>3598</v>
      </c>
      <c r="E186" s="55" t="str">
        <f t="shared" si="5"/>
        <v>TantalumSmelter not yet identified</v>
      </c>
      <c r="F186" s="55"/>
      <c r="G186" s="55"/>
      <c r="L186" s="54" t="str">
        <f t="shared" si="4"/>
        <v>Tantalum</v>
      </c>
    </row>
    <row r="187" spans="1:12">
      <c r="A187" s="55" t="s">
        <v>3451</v>
      </c>
      <c r="B187" s="55" t="s">
        <v>2737</v>
      </c>
      <c r="C187" s="55" t="s">
        <v>2534</v>
      </c>
      <c r="D187" s="55" t="s">
        <v>2754</v>
      </c>
      <c r="E187" s="55" t="str">
        <f t="shared" si="5"/>
        <v>TantalumCabot Corporation</v>
      </c>
      <c r="F187" s="55" t="s">
        <v>2045</v>
      </c>
      <c r="G187" s="55" t="s">
        <v>2237</v>
      </c>
      <c r="L187" s="54" t="str">
        <f t="shared" si="4"/>
        <v>TantalumGlobal Advanced Metals</v>
      </c>
    </row>
    <row r="188" spans="1:12">
      <c r="A188" s="55" t="s">
        <v>3451</v>
      </c>
      <c r="B188" s="55" t="s">
        <v>208</v>
      </c>
      <c r="C188" s="55" t="s">
        <v>2534</v>
      </c>
      <c r="D188" s="55" t="s">
        <v>2754</v>
      </c>
      <c r="E188" s="55" t="str">
        <f t="shared" si="5"/>
        <v>TantalumCabot Super metals</v>
      </c>
      <c r="F188" s="55" t="s">
        <v>2045</v>
      </c>
      <c r="G188" s="55" t="s">
        <v>2237</v>
      </c>
      <c r="L188" s="54" t="str">
        <f t="shared" si="4"/>
        <v>TantalumGlobal Advanced Metals</v>
      </c>
    </row>
    <row r="189" spans="1:12">
      <c r="A189" s="55" t="s">
        <v>3451</v>
      </c>
      <c r="B189" s="55" t="s">
        <v>6</v>
      </c>
      <c r="C189" s="55" t="s">
        <v>2991</v>
      </c>
      <c r="D189" s="55" t="s">
        <v>6</v>
      </c>
      <c r="E189" s="55" t="str">
        <f t="shared" si="5"/>
        <v>TantalumChangsha South Tantalum Niobium Co., Ltd.</v>
      </c>
      <c r="F189" s="55" t="s">
        <v>2040</v>
      </c>
      <c r="G189" s="55" t="s">
        <v>2237</v>
      </c>
      <c r="L189" s="54" t="str">
        <f t="shared" si="4"/>
        <v>TantalumChangsha South Tantalum Niobium Co., Ltd.</v>
      </c>
    </row>
    <row r="190" spans="1:12">
      <c r="A190" s="55" t="s">
        <v>3451</v>
      </c>
      <c r="B190" s="55" t="s">
        <v>3209</v>
      </c>
      <c r="C190" s="55" t="s">
        <v>2991</v>
      </c>
      <c r="D190" s="55" t="s">
        <v>3209</v>
      </c>
      <c r="E190" s="55" t="str">
        <f t="shared" si="5"/>
        <v>TantalumConghua Tantalum and Niobium Smeltry</v>
      </c>
      <c r="F190" s="55" t="s">
        <v>2041</v>
      </c>
      <c r="G190" s="55" t="s">
        <v>2237</v>
      </c>
      <c r="L190" s="54" t="str">
        <f t="shared" si="4"/>
        <v>TantalumConghua Tantalum and Niobium Smeltry</v>
      </c>
    </row>
    <row r="191" spans="1:12">
      <c r="A191" s="55" t="s">
        <v>3451</v>
      </c>
      <c r="B191" s="55" t="s">
        <v>209</v>
      </c>
      <c r="C191" s="55" t="s">
        <v>2991</v>
      </c>
      <c r="D191" s="55" t="s">
        <v>3189</v>
      </c>
      <c r="E191" s="55" t="str">
        <f t="shared" si="5"/>
        <v>TantalumDouluoshan Sapphire Rare Metal Co Ltd</v>
      </c>
      <c r="F191" s="55" t="s">
        <v>2042</v>
      </c>
      <c r="G191" s="55" t="s">
        <v>2237</v>
      </c>
      <c r="L191" s="54" t="str">
        <f t="shared" si="4"/>
        <v>TantalumDuoluoshan</v>
      </c>
    </row>
    <row r="192" spans="1:12">
      <c r="A192" s="55" t="s">
        <v>3451</v>
      </c>
      <c r="B192" s="55" t="s">
        <v>3189</v>
      </c>
      <c r="C192" s="55" t="s">
        <v>2991</v>
      </c>
      <c r="D192" s="55" t="s">
        <v>3189</v>
      </c>
      <c r="E192" s="55" t="str">
        <f t="shared" si="5"/>
        <v>TantalumDuoluoshan</v>
      </c>
      <c r="F192" s="55" t="s">
        <v>2042</v>
      </c>
      <c r="G192" s="55" t="s">
        <v>2237</v>
      </c>
      <c r="L192" s="54" t="str">
        <f t="shared" si="4"/>
        <v>TantalumDuoluoshan</v>
      </c>
    </row>
    <row r="193" spans="1:12">
      <c r="A193" s="55" t="s">
        <v>3451</v>
      </c>
      <c r="B193" s="55" t="s">
        <v>3117</v>
      </c>
      <c r="C193" s="55" t="s">
        <v>2534</v>
      </c>
      <c r="D193" s="55" t="s">
        <v>3117</v>
      </c>
      <c r="E193" s="55" t="str">
        <f t="shared" si="5"/>
        <v>TantalumExotech Inc.</v>
      </c>
      <c r="F193" s="55" t="s">
        <v>2043</v>
      </c>
      <c r="G193" s="55" t="s">
        <v>2237</v>
      </c>
      <c r="L193" s="54" t="str">
        <f t="shared" si="4"/>
        <v>TantalumExotech Inc.</v>
      </c>
    </row>
    <row r="194" spans="1:12">
      <c r="A194" s="55" t="s">
        <v>3451</v>
      </c>
      <c r="B194" s="55" t="s">
        <v>280</v>
      </c>
      <c r="C194" s="55" t="s">
        <v>2991</v>
      </c>
      <c r="D194" s="55" t="s">
        <v>280</v>
      </c>
      <c r="E194" s="55" t="str">
        <f t="shared" si="5"/>
        <v>TantalumF&amp;X Electro-Materials Ltd.</v>
      </c>
      <c r="F194" s="55" t="s">
        <v>2044</v>
      </c>
      <c r="G194" s="55" t="s">
        <v>2237</v>
      </c>
      <c r="L194" s="54" t="str">
        <f t="shared" ref="L194:L260" si="6">A194&amp;D194</f>
        <v>TantalumF&amp;X Electro-Materials Ltd.</v>
      </c>
    </row>
    <row r="195" spans="1:12">
      <c r="A195" s="55" t="s">
        <v>3451</v>
      </c>
      <c r="B195" s="55" t="s">
        <v>210</v>
      </c>
      <c r="C195" s="55" t="s">
        <v>2534</v>
      </c>
      <c r="D195" s="55" t="s">
        <v>2754</v>
      </c>
      <c r="E195" s="55" t="str">
        <f t="shared" ref="E195:E261" si="7">A195&amp;B195</f>
        <v>TantalumGAM</v>
      </c>
      <c r="F195" s="55" t="s">
        <v>2045</v>
      </c>
      <c r="G195" s="55" t="s">
        <v>2237</v>
      </c>
      <c r="L195" s="54" t="str">
        <f t="shared" si="6"/>
        <v>TantalumGlobal Advanced Metals</v>
      </c>
    </row>
    <row r="196" spans="1:12">
      <c r="A196" s="55" t="s">
        <v>3451</v>
      </c>
      <c r="B196" s="55" t="s">
        <v>2754</v>
      </c>
      <c r="C196" s="55" t="s">
        <v>2534</v>
      </c>
      <c r="D196" s="55" t="s">
        <v>2754</v>
      </c>
      <c r="E196" s="55" t="str">
        <f t="shared" si="7"/>
        <v>TantalumGlobal Advanced Metals</v>
      </c>
      <c r="F196" s="55" t="s">
        <v>2045</v>
      </c>
      <c r="G196" s="55" t="s">
        <v>2237</v>
      </c>
      <c r="L196" s="54" t="str">
        <f t="shared" si="6"/>
        <v>TantalumGlobal Advanced Metals</v>
      </c>
    </row>
    <row r="197" spans="1:12">
      <c r="A197" s="55" t="s">
        <v>3451</v>
      </c>
      <c r="B197" s="55" t="s">
        <v>2046</v>
      </c>
      <c r="C197" s="55" t="s">
        <v>2991</v>
      </c>
      <c r="D197" s="55" t="s">
        <v>2046</v>
      </c>
      <c r="E197" s="55" t="str">
        <f t="shared" si="7"/>
        <v>TantalumGuangdong Zhiyuan New Material Co., Ltd.</v>
      </c>
      <c r="F197" s="55" t="s">
        <v>2048</v>
      </c>
      <c r="G197" s="55" t="s">
        <v>2237</v>
      </c>
      <c r="L197" s="54" t="str">
        <f t="shared" si="6"/>
        <v>TantalumGuangdong Zhiyuan New Material Co., Ltd.</v>
      </c>
    </row>
    <row r="198" spans="1:12">
      <c r="A198" s="55" t="s">
        <v>3451</v>
      </c>
      <c r="B198" s="55" t="s">
        <v>281</v>
      </c>
      <c r="C198" s="55" t="s">
        <v>3005</v>
      </c>
      <c r="D198" s="55" t="s">
        <v>281</v>
      </c>
      <c r="E198" s="55" t="str">
        <f t="shared" si="7"/>
        <v>TantalumH.C. Starck Group</v>
      </c>
      <c r="F198" s="55" t="s">
        <v>2049</v>
      </c>
      <c r="G198" s="55" t="s">
        <v>2237</v>
      </c>
      <c r="L198" s="54" t="str">
        <f t="shared" si="6"/>
        <v>TantalumH.C. Starck Group</v>
      </c>
    </row>
    <row r="199" spans="1:12">
      <c r="A199" s="55" t="s">
        <v>3451</v>
      </c>
      <c r="B199" s="55" t="s">
        <v>7</v>
      </c>
      <c r="C199" s="55" t="s">
        <v>2991</v>
      </c>
      <c r="D199" s="55" t="s">
        <v>7</v>
      </c>
      <c r="E199" s="55" t="str">
        <f t="shared" si="7"/>
        <v>TantalumHengyang King Xing Lifeng New Materials Co., Ltd.</v>
      </c>
      <c r="F199" s="55" t="s">
        <v>1204</v>
      </c>
      <c r="G199" s="55" t="s">
        <v>2237</v>
      </c>
      <c r="L199" s="54" t="str">
        <f t="shared" si="6"/>
        <v>TantalumHengyang King Xing Lifeng New Materials Co., Ltd.</v>
      </c>
    </row>
    <row r="200" spans="1:12">
      <c r="A200" s="55" t="s">
        <v>3451</v>
      </c>
      <c r="B200" s="55" t="s">
        <v>3120</v>
      </c>
      <c r="C200" s="55" t="s">
        <v>2534</v>
      </c>
      <c r="D200" s="55" t="s">
        <v>3120</v>
      </c>
      <c r="E200" s="55" t="str">
        <f t="shared" si="7"/>
        <v>TantalumHi-Temp</v>
      </c>
      <c r="F200" s="55" t="s">
        <v>2050</v>
      </c>
      <c r="G200" s="55" t="s">
        <v>2237</v>
      </c>
      <c r="L200" s="54" t="str">
        <f t="shared" si="6"/>
        <v>TantalumHi-Temp</v>
      </c>
    </row>
    <row r="201" spans="1:12">
      <c r="A201" s="55" t="s">
        <v>3451</v>
      </c>
      <c r="B201" s="55" t="s">
        <v>8</v>
      </c>
      <c r="C201" s="55" t="s">
        <v>2991</v>
      </c>
      <c r="D201" s="55" t="s">
        <v>8</v>
      </c>
      <c r="E201" s="55" t="str">
        <f t="shared" si="7"/>
        <v>TantalumJiuJiang JinXin Nonferrous Metals Co., Ltd.</v>
      </c>
      <c r="F201" s="55" t="s">
        <v>2051</v>
      </c>
      <c r="G201" s="55" t="s">
        <v>2237</v>
      </c>
      <c r="L201" s="54" t="str">
        <f t="shared" si="6"/>
        <v>TantalumJiuJiang JinXin Nonferrous Metals Co., Ltd.</v>
      </c>
    </row>
    <row r="202" spans="1:12">
      <c r="A202" s="55" t="s">
        <v>3451</v>
      </c>
      <c r="B202" s="55" t="s">
        <v>282</v>
      </c>
      <c r="C202" s="55" t="s">
        <v>2991</v>
      </c>
      <c r="D202" s="55" t="s">
        <v>282</v>
      </c>
      <c r="E202" s="55" t="str">
        <f t="shared" si="7"/>
        <v>TantalumJiujiang Tanbre Co., Ltd.</v>
      </c>
      <c r="F202" s="55" t="s">
        <v>2052</v>
      </c>
      <c r="G202" s="55" t="s">
        <v>2237</v>
      </c>
      <c r="L202" s="54" t="str">
        <f t="shared" si="6"/>
        <v>TantalumJiujiang Tanbre Co., Ltd.</v>
      </c>
    </row>
    <row r="203" spans="1:12">
      <c r="A203" s="55" t="s">
        <v>3451</v>
      </c>
      <c r="B203" s="55" t="s">
        <v>3191</v>
      </c>
      <c r="C203" s="55" t="s">
        <v>2534</v>
      </c>
      <c r="D203" s="55" t="s">
        <v>3191</v>
      </c>
      <c r="E203" s="55" t="str">
        <f t="shared" si="7"/>
        <v>TantalumKemet Blue Powder</v>
      </c>
      <c r="F203" s="55" t="s">
        <v>2053</v>
      </c>
      <c r="G203" s="55" t="s">
        <v>2237</v>
      </c>
      <c r="L203" s="54" t="str">
        <f t="shared" si="6"/>
        <v>TantalumKemet Blue Powder</v>
      </c>
    </row>
    <row r="204" spans="1:12">
      <c r="A204" s="55" t="s">
        <v>3451</v>
      </c>
      <c r="B204" s="55" t="s">
        <v>2219</v>
      </c>
      <c r="C204" s="55" t="s">
        <v>2991</v>
      </c>
      <c r="D204" s="55" t="s">
        <v>2219</v>
      </c>
      <c r="E204" s="55" t="str">
        <f t="shared" si="7"/>
        <v>TantalumKing-Tan Tantalum Industry Ltd</v>
      </c>
      <c r="F204" s="55" t="s">
        <v>2054</v>
      </c>
      <c r="G204" s="55" t="s">
        <v>2237</v>
      </c>
      <c r="L204" s="54" t="str">
        <f t="shared" si="6"/>
        <v>TantalumKing-Tan Tantalum Industry Ltd</v>
      </c>
    </row>
    <row r="205" spans="1:12">
      <c r="A205" s="55" t="s">
        <v>3451</v>
      </c>
      <c r="B205" s="55" t="s">
        <v>283</v>
      </c>
      <c r="C205" s="55" t="s">
        <v>2980</v>
      </c>
      <c r="D205" s="55" t="s">
        <v>283</v>
      </c>
      <c r="E205" s="55" t="str">
        <f t="shared" si="7"/>
        <v>TantalumLSM Brasil S.A.</v>
      </c>
      <c r="F205" s="55" t="s">
        <v>2055</v>
      </c>
      <c r="G205" s="55" t="s">
        <v>2237</v>
      </c>
      <c r="L205" s="54" t="str">
        <f t="shared" si="6"/>
        <v>TantalumLSM Brasil S.A.</v>
      </c>
    </row>
    <row r="206" spans="1:12">
      <c r="A206" s="55" t="s">
        <v>3451</v>
      </c>
      <c r="B206" s="55" t="s">
        <v>284</v>
      </c>
      <c r="C206" s="55" t="s">
        <v>3049</v>
      </c>
      <c r="D206" s="55" t="s">
        <v>284</v>
      </c>
      <c r="E206" s="55" t="str">
        <f t="shared" si="7"/>
        <v>TantalumMetallurgical Products India (Pvt.) Ltd.</v>
      </c>
      <c r="F206" s="55" t="s">
        <v>2057</v>
      </c>
      <c r="G206" s="55" t="s">
        <v>2237</v>
      </c>
      <c r="L206" s="54" t="str">
        <f t="shared" si="6"/>
        <v>TantalumMetallurgical Products India (Pvt.) Ltd.</v>
      </c>
    </row>
    <row r="207" spans="1:12">
      <c r="A207" s="55" t="s">
        <v>3451</v>
      </c>
      <c r="B207" s="55" t="s">
        <v>2758</v>
      </c>
      <c r="C207" s="55" t="s">
        <v>2980</v>
      </c>
      <c r="D207" s="55" t="s">
        <v>2758</v>
      </c>
      <c r="E207" s="55" t="str">
        <f t="shared" si="7"/>
        <v>TantalumMineração Taboca S.A.</v>
      </c>
      <c r="F207" s="55" t="s">
        <v>2058</v>
      </c>
      <c r="G207" s="55" t="s">
        <v>2237</v>
      </c>
      <c r="L207" s="54" t="str">
        <f t="shared" si="6"/>
        <v>TantalumMineração Taboca S.A.</v>
      </c>
    </row>
    <row r="208" spans="1:12">
      <c r="A208" s="55" t="s">
        <v>3451</v>
      </c>
      <c r="B208" s="55" t="s">
        <v>3118</v>
      </c>
      <c r="C208" s="55" t="s">
        <v>3059</v>
      </c>
      <c r="D208" s="55" t="s">
        <v>3118</v>
      </c>
      <c r="E208" s="55" t="str">
        <f t="shared" si="7"/>
        <v>TantalumMitsui Mining &amp; Smelting</v>
      </c>
      <c r="F208" s="55" t="s">
        <v>2059</v>
      </c>
      <c r="G208" s="55" t="s">
        <v>2237</v>
      </c>
      <c r="L208" s="54" t="str">
        <f t="shared" si="6"/>
        <v>TantalumMitsui Mining &amp; Smelting</v>
      </c>
    </row>
    <row r="209" spans="1:12">
      <c r="A209" s="55" t="s">
        <v>3451</v>
      </c>
      <c r="B209" s="55" t="s">
        <v>286</v>
      </c>
      <c r="C209" s="55" t="s">
        <v>3016</v>
      </c>
      <c r="D209" s="55" t="s">
        <v>286</v>
      </c>
      <c r="E209" s="55" t="str">
        <f t="shared" si="7"/>
        <v>TantalumMolycorp Silmet A.S.</v>
      </c>
      <c r="F209" s="55" t="s">
        <v>2060</v>
      </c>
      <c r="G209" s="55" t="s">
        <v>2237</v>
      </c>
      <c r="L209" s="54" t="str">
        <f t="shared" si="6"/>
        <v>TantalumMolycorp Silmet A.S.</v>
      </c>
    </row>
    <row r="210" spans="1:12">
      <c r="A210" s="55" t="s">
        <v>3451</v>
      </c>
      <c r="B210" s="55" t="s">
        <v>285</v>
      </c>
      <c r="C210" s="55" t="s">
        <v>3049</v>
      </c>
      <c r="D210" s="55" t="s">
        <v>284</v>
      </c>
      <c r="E210" s="55" t="str">
        <f>A210&amp;B210</f>
        <v>TantalumMPIL</v>
      </c>
      <c r="F210" s="55" t="s">
        <v>2057</v>
      </c>
      <c r="G210" s="55" t="s">
        <v>2237</v>
      </c>
    </row>
    <row r="211" spans="1:12">
      <c r="A211" s="55" t="s">
        <v>3451</v>
      </c>
      <c r="B211" s="55" t="s">
        <v>2751</v>
      </c>
      <c r="C211" s="55" t="s">
        <v>2991</v>
      </c>
      <c r="D211" s="55" t="s">
        <v>2751</v>
      </c>
      <c r="E211" s="55" t="str">
        <f t="shared" si="7"/>
        <v>TantalumNingxia Orient Tantalum Industry Co., Ltd.</v>
      </c>
      <c r="F211" s="55" t="s">
        <v>2061</v>
      </c>
      <c r="G211" s="55" t="s">
        <v>2237</v>
      </c>
      <c r="L211" s="54" t="str">
        <f t="shared" si="6"/>
        <v>TantalumNingxia Orient Tantalum Industry Co., Ltd.</v>
      </c>
    </row>
    <row r="212" spans="1:12">
      <c r="A212" s="55" t="s">
        <v>3451</v>
      </c>
      <c r="B212" s="55" t="s">
        <v>2284</v>
      </c>
      <c r="C212" s="55" t="s">
        <v>2534</v>
      </c>
      <c r="D212" s="55" t="s">
        <v>3191</v>
      </c>
      <c r="E212" s="55" t="str">
        <f t="shared" si="7"/>
        <v>TantalumNiotan</v>
      </c>
      <c r="F212" s="55" t="s">
        <v>2053</v>
      </c>
      <c r="G212" s="55" t="s">
        <v>2237</v>
      </c>
      <c r="L212" s="54" t="str">
        <f t="shared" si="6"/>
        <v>TantalumKemet Blue Powder</v>
      </c>
    </row>
    <row r="213" spans="1:12">
      <c r="A213" s="55" t="s">
        <v>3451</v>
      </c>
      <c r="B213" s="55" t="s">
        <v>211</v>
      </c>
      <c r="C213" s="55" t="s">
        <v>2991</v>
      </c>
      <c r="D213" s="55" t="s">
        <v>2751</v>
      </c>
      <c r="E213" s="55" t="str">
        <f t="shared" si="7"/>
        <v>TantalumORIENT TANTALUM INDUSTRY CO.,LTD</v>
      </c>
      <c r="F213" s="55" t="s">
        <v>2061</v>
      </c>
      <c r="G213" s="55" t="s">
        <v>2237</v>
      </c>
      <c r="L213" s="54" t="str">
        <f t="shared" si="6"/>
        <v>TantalumNingxia Orient Tantalum Industry Co., Ltd.</v>
      </c>
    </row>
    <row r="214" spans="1:12">
      <c r="A214" s="55" t="s">
        <v>3451</v>
      </c>
      <c r="B214" s="55" t="s">
        <v>2285</v>
      </c>
      <c r="C214" s="55" t="s">
        <v>2965</v>
      </c>
      <c r="D214" s="55" t="s">
        <v>2285</v>
      </c>
      <c r="E214" s="55" t="str">
        <f t="shared" si="7"/>
        <v>TantalumPlansee</v>
      </c>
      <c r="F214" s="55" t="s">
        <v>2062</v>
      </c>
      <c r="G214" s="55" t="s">
        <v>2237</v>
      </c>
      <c r="L214" s="54" t="str">
        <f t="shared" si="6"/>
        <v>TantalumPlansee</v>
      </c>
    </row>
    <row r="215" spans="1:12">
      <c r="A215" s="55" t="s">
        <v>3451</v>
      </c>
      <c r="B215" s="55" t="s">
        <v>2212</v>
      </c>
      <c r="C215" s="55" t="s">
        <v>2534</v>
      </c>
      <c r="D215" s="55" t="s">
        <v>2212</v>
      </c>
      <c r="E215" s="55" t="str">
        <f t="shared" si="7"/>
        <v>TantalumQuantumClean</v>
      </c>
      <c r="F215" s="55" t="s">
        <v>2063</v>
      </c>
      <c r="G215" s="55" t="s">
        <v>2237</v>
      </c>
      <c r="L215" s="54" t="str">
        <f t="shared" si="6"/>
        <v>TantalumQuantumClean</v>
      </c>
    </row>
    <row r="216" spans="1:12">
      <c r="A216" s="55" t="s">
        <v>3451</v>
      </c>
      <c r="B216" s="55" t="s">
        <v>3122</v>
      </c>
      <c r="C216" s="55" t="s">
        <v>2991</v>
      </c>
      <c r="D216" s="55" t="s">
        <v>213</v>
      </c>
      <c r="E216" s="55" t="str">
        <f t="shared" si="7"/>
        <v>TantalumRFH</v>
      </c>
      <c r="F216" s="55" t="s">
        <v>2064</v>
      </c>
      <c r="G216" s="55" t="s">
        <v>2237</v>
      </c>
      <c r="L216" s="54" t="str">
        <f t="shared" si="6"/>
        <v>TantalumRFH Tantalum Smeltry Co., Ltd</v>
      </c>
    </row>
    <row r="217" spans="1:12">
      <c r="A217" s="55" t="s">
        <v>3451</v>
      </c>
      <c r="B217" s="55" t="s">
        <v>212</v>
      </c>
      <c r="C217" s="55" t="s">
        <v>2991</v>
      </c>
      <c r="D217" s="55" t="s">
        <v>213</v>
      </c>
      <c r="E217" s="55" t="str">
        <f t="shared" si="7"/>
        <v>TantalumRFH (Yanling Jincheng Tantalum &amp; Niobium Co., Ltd)</v>
      </c>
      <c r="F217" s="55" t="s">
        <v>2064</v>
      </c>
      <c r="G217" s="55" t="s">
        <v>2237</v>
      </c>
      <c r="L217" s="54" t="str">
        <f t="shared" si="6"/>
        <v>TantalumRFH Tantalum Smeltry Co., Ltd</v>
      </c>
    </row>
    <row r="218" spans="1:12">
      <c r="A218" s="55" t="s">
        <v>3451</v>
      </c>
      <c r="B218" s="55" t="s">
        <v>213</v>
      </c>
      <c r="C218" s="55" t="s">
        <v>2991</v>
      </c>
      <c r="D218" s="55" t="s">
        <v>213</v>
      </c>
      <c r="E218" s="55" t="str">
        <f t="shared" si="7"/>
        <v>TantalumRFH Tantalum Smeltry Co., Ltd</v>
      </c>
      <c r="F218" s="55" t="s">
        <v>2064</v>
      </c>
      <c r="G218" s="55" t="s">
        <v>2237</v>
      </c>
      <c r="L218" s="54" t="str">
        <f t="shared" si="6"/>
        <v>TantalumRFH Tantalum Smeltry Co., Ltd</v>
      </c>
    </row>
    <row r="219" spans="1:12">
      <c r="A219" s="55" t="s">
        <v>3451</v>
      </c>
      <c r="B219" s="55" t="s">
        <v>1199</v>
      </c>
      <c r="C219" s="55" t="s">
        <v>2991</v>
      </c>
      <c r="D219" s="55" t="s">
        <v>1199</v>
      </c>
      <c r="E219" s="55" t="str">
        <f t="shared" si="7"/>
        <v>TantalumShanghai Jiangxi Metals Co. Ltd</v>
      </c>
      <c r="F219" s="55" t="s">
        <v>1200</v>
      </c>
      <c r="G219" s="55" t="s">
        <v>2237</v>
      </c>
      <c r="L219" s="54" t="str">
        <f t="shared" si="6"/>
        <v>TantalumShanghai Jiangxi Metals Co. Ltd</v>
      </c>
    </row>
    <row r="220" spans="1:12">
      <c r="A220" s="55" t="s">
        <v>3451</v>
      </c>
      <c r="B220" s="55" t="s">
        <v>3119</v>
      </c>
      <c r="C220" s="55" t="s">
        <v>2492</v>
      </c>
      <c r="D220" s="55" t="s">
        <v>3119</v>
      </c>
      <c r="E220" s="55" t="str">
        <f t="shared" si="7"/>
        <v>TantalumSolikamsk Metal Works</v>
      </c>
      <c r="F220" s="55" t="s">
        <v>2065</v>
      </c>
      <c r="G220" s="55" t="s">
        <v>2237</v>
      </c>
      <c r="L220" s="54" t="str">
        <f t="shared" si="6"/>
        <v>TantalumSolikamsk Metal Works</v>
      </c>
    </row>
    <row r="221" spans="1:12">
      <c r="A221" s="55" t="s">
        <v>3451</v>
      </c>
      <c r="B221" s="55" t="s">
        <v>2741</v>
      </c>
      <c r="C221" s="55" t="s">
        <v>3005</v>
      </c>
      <c r="D221" s="55" t="s">
        <v>281</v>
      </c>
      <c r="E221" s="55" t="str">
        <f t="shared" si="7"/>
        <v>TantalumStarck</v>
      </c>
      <c r="F221" s="55" t="s">
        <v>2049</v>
      </c>
      <c r="G221" s="55" t="s">
        <v>2237</v>
      </c>
      <c r="L221" s="54" t="str">
        <f t="shared" si="6"/>
        <v>TantalumH.C. Starck Group</v>
      </c>
    </row>
    <row r="222" spans="1:12">
      <c r="A222" s="55" t="s">
        <v>3451</v>
      </c>
      <c r="B222" s="55" t="s">
        <v>214</v>
      </c>
      <c r="C222" s="55" t="s">
        <v>3059</v>
      </c>
      <c r="D222" s="55" t="s">
        <v>2214</v>
      </c>
      <c r="E222" s="55" t="str">
        <f t="shared" si="7"/>
        <v>TantalumTakei Chemicals</v>
      </c>
      <c r="F222" s="55" t="s">
        <v>2066</v>
      </c>
      <c r="G222" s="55" t="s">
        <v>2237</v>
      </c>
      <c r="L222" s="54" t="str">
        <f t="shared" si="6"/>
        <v>TantalumTaki Chemicals</v>
      </c>
    </row>
    <row r="223" spans="1:12">
      <c r="A223" s="55" t="s">
        <v>3451</v>
      </c>
      <c r="B223" s="55" t="s">
        <v>2214</v>
      </c>
      <c r="C223" s="55" t="s">
        <v>3059</v>
      </c>
      <c r="D223" s="55" t="s">
        <v>2214</v>
      </c>
      <c r="E223" s="55" t="str">
        <f t="shared" si="7"/>
        <v>TantalumTaki Chemicals</v>
      </c>
      <c r="F223" s="55" t="s">
        <v>2066</v>
      </c>
      <c r="G223" s="55" t="s">
        <v>2237</v>
      </c>
      <c r="L223" s="54" t="str">
        <f t="shared" si="6"/>
        <v>TantalumTaki Chemicals</v>
      </c>
    </row>
    <row r="224" spans="1:12">
      <c r="A224" s="55" t="s">
        <v>3451</v>
      </c>
      <c r="B224" s="55" t="s">
        <v>2216</v>
      </c>
      <c r="C224" s="55" t="s">
        <v>2547</v>
      </c>
      <c r="D224" s="55" t="s">
        <v>2216</v>
      </c>
      <c r="E224" s="55" t="str">
        <f t="shared" si="7"/>
        <v>TantalumTantalite Resources</v>
      </c>
      <c r="F224" s="55" t="s">
        <v>2067</v>
      </c>
      <c r="G224" s="55" t="s">
        <v>2237</v>
      </c>
      <c r="L224" s="54" t="str">
        <f t="shared" si="6"/>
        <v>TantalumTantalite Resources</v>
      </c>
    </row>
    <row r="225" spans="1:12">
      <c r="A225" s="55" t="s">
        <v>3451</v>
      </c>
      <c r="B225" s="55" t="s">
        <v>3125</v>
      </c>
      <c r="C225" s="55" t="s">
        <v>2534</v>
      </c>
      <c r="D225" s="55" t="s">
        <v>3125</v>
      </c>
      <c r="E225" s="55" t="str">
        <f t="shared" si="7"/>
        <v>TantalumTelex</v>
      </c>
      <c r="F225" s="55" t="s">
        <v>2068</v>
      </c>
      <c r="G225" s="55" t="s">
        <v>2237</v>
      </c>
      <c r="L225" s="54" t="str">
        <f t="shared" si="6"/>
        <v>TantalumTelex</v>
      </c>
    </row>
    <row r="226" spans="1:12">
      <c r="A226" s="55" t="s">
        <v>3451</v>
      </c>
      <c r="B226" s="55" t="s">
        <v>2560</v>
      </c>
      <c r="C226" s="55" t="s">
        <v>3060</v>
      </c>
      <c r="D226" s="55" t="s">
        <v>2560</v>
      </c>
      <c r="E226" s="55" t="str">
        <f t="shared" si="7"/>
        <v>TantalumUlba</v>
      </c>
      <c r="F226" s="55" t="s">
        <v>2069</v>
      </c>
      <c r="G226" s="55" t="s">
        <v>2237</v>
      </c>
      <c r="L226" s="54" t="str">
        <f t="shared" si="6"/>
        <v>TantalumUlba</v>
      </c>
    </row>
    <row r="227" spans="1:12">
      <c r="A227" s="55" t="s">
        <v>3451</v>
      </c>
      <c r="B227" s="55" t="s">
        <v>216</v>
      </c>
      <c r="C227" s="55" t="s">
        <v>3060</v>
      </c>
      <c r="D227" s="55" t="s">
        <v>2560</v>
      </c>
      <c r="E227" s="55" t="str">
        <f>A227&amp;B227</f>
        <v>TantalumULBA Metallurgical Plant JSC</v>
      </c>
      <c r="F227" s="55" t="s">
        <v>2069</v>
      </c>
      <c r="G227" s="55" t="s">
        <v>2237</v>
      </c>
    </row>
    <row r="228" spans="1:12">
      <c r="A228" s="55" t="s">
        <v>3451</v>
      </c>
      <c r="B228" s="55" t="s">
        <v>287</v>
      </c>
      <c r="C228" s="55" t="s">
        <v>2991</v>
      </c>
      <c r="D228" s="55" t="s">
        <v>287</v>
      </c>
      <c r="E228" s="55" t="str">
        <f>A228&amp;B228</f>
        <v>TantalumYichun Jin Yang Rare Metal Co., Ltd</v>
      </c>
      <c r="F228" s="55" t="s">
        <v>305</v>
      </c>
      <c r="G228" s="55" t="s">
        <v>2237</v>
      </c>
    </row>
    <row r="229" spans="1:12">
      <c r="A229" s="55" t="s">
        <v>3451</v>
      </c>
      <c r="B229" s="55" t="s">
        <v>215</v>
      </c>
      <c r="C229" s="55" t="s">
        <v>2991</v>
      </c>
      <c r="D229" s="55" t="s">
        <v>3189</v>
      </c>
      <c r="E229" s="55" t="str">
        <f t="shared" si="7"/>
        <v xml:space="preserve">TantalumZhaoqing Duoluoshan Non-ferrous Metals Co.,Ltd </v>
      </c>
      <c r="F229" s="55" t="s">
        <v>2042</v>
      </c>
      <c r="G229" s="55" t="s">
        <v>2237</v>
      </c>
      <c r="L229" s="54" t="str">
        <f t="shared" si="6"/>
        <v>TantalumDuoluoshan</v>
      </c>
    </row>
    <row r="230" spans="1:12">
      <c r="A230" s="55" t="s">
        <v>3451</v>
      </c>
      <c r="B230" s="55" t="s">
        <v>2752</v>
      </c>
      <c r="C230" s="55" t="s">
        <v>2991</v>
      </c>
      <c r="D230" s="55" t="s">
        <v>2752</v>
      </c>
      <c r="E230" s="55" t="str">
        <f t="shared" si="7"/>
        <v>TantalumZhuzhou Cement Carbide</v>
      </c>
      <c r="F230" s="55" t="s">
        <v>2070</v>
      </c>
      <c r="G230" s="55" t="s">
        <v>2237</v>
      </c>
      <c r="L230" s="54" t="str">
        <f t="shared" si="6"/>
        <v>TantalumZhuzhou Cement Carbide</v>
      </c>
    </row>
    <row r="231" spans="1:12">
      <c r="A231" s="55" t="s">
        <v>3451</v>
      </c>
      <c r="B231" s="55" t="s">
        <v>2616</v>
      </c>
      <c r="E231" s="55" t="str">
        <f t="shared" si="7"/>
        <v>TantalumSmelter Not Listed</v>
      </c>
      <c r="F231" s="55"/>
      <c r="G231" s="55" t="s">
        <v>2237</v>
      </c>
      <c r="L231" s="54" t="str">
        <f t="shared" si="6"/>
        <v>Tantalum</v>
      </c>
    </row>
    <row r="232" spans="1:12">
      <c r="A232" s="55" t="s">
        <v>3452</v>
      </c>
      <c r="B232" s="55" t="s">
        <v>3598</v>
      </c>
      <c r="E232" s="55" t="str">
        <f t="shared" si="7"/>
        <v>TinSmelter not yet identified</v>
      </c>
      <c r="F232" s="55"/>
      <c r="G232" s="55" t="s">
        <v>2237</v>
      </c>
      <c r="L232" s="54" t="str">
        <f t="shared" si="6"/>
        <v>Tin</v>
      </c>
    </row>
    <row r="233" spans="1:12">
      <c r="A233" s="55" t="s">
        <v>3452</v>
      </c>
      <c r="B233" s="55" t="s">
        <v>288</v>
      </c>
      <c r="C233" s="55" t="s">
        <v>2534</v>
      </c>
      <c r="D233" s="55" t="s">
        <v>288</v>
      </c>
      <c r="E233" s="55" t="str">
        <f t="shared" si="7"/>
        <v>TinAlpha</v>
      </c>
      <c r="F233" s="55" t="s">
        <v>2074</v>
      </c>
      <c r="G233" s="55" t="s">
        <v>2237</v>
      </c>
      <c r="L233" s="54" t="str">
        <f t="shared" si="6"/>
        <v>TinAlpha</v>
      </c>
    </row>
    <row r="234" spans="1:12">
      <c r="A234" s="55" t="s">
        <v>3452</v>
      </c>
      <c r="B234" s="55" t="s">
        <v>217</v>
      </c>
      <c r="C234" s="55" t="s">
        <v>2479</v>
      </c>
      <c r="D234" s="55" t="s">
        <v>2759</v>
      </c>
      <c r="E234" s="55" t="str">
        <f t="shared" si="7"/>
        <v>TinAmalgamated Metal Corp PLC</v>
      </c>
      <c r="F234" s="55" t="s">
        <v>2094</v>
      </c>
      <c r="G234" s="55" t="s">
        <v>2237</v>
      </c>
      <c r="L234" s="54" t="str">
        <f t="shared" si="6"/>
        <v>TinMinsur</v>
      </c>
    </row>
    <row r="235" spans="1:12">
      <c r="A235" s="55" t="s">
        <v>3452</v>
      </c>
      <c r="B235" s="55" t="s">
        <v>218</v>
      </c>
      <c r="C235" s="55" t="s">
        <v>3048</v>
      </c>
      <c r="D235" s="55" t="s">
        <v>3612</v>
      </c>
      <c r="E235" s="55" t="str">
        <f t="shared" si="7"/>
        <v>TinBangka Tin,Mentok,PT Timah (Persero) TBK</v>
      </c>
      <c r="F235" s="55" t="s">
        <v>2116</v>
      </c>
      <c r="G235" s="55" t="s">
        <v>2237</v>
      </c>
      <c r="L235" s="54" t="str">
        <f t="shared" si="6"/>
        <v>TinPT Timah (Persero), Tbk</v>
      </c>
    </row>
    <row r="236" spans="1:12">
      <c r="A236" s="55" t="s">
        <v>3452</v>
      </c>
      <c r="B236" s="55" t="s">
        <v>219</v>
      </c>
      <c r="C236" s="55" t="s">
        <v>3048</v>
      </c>
      <c r="D236" s="55" t="s">
        <v>1867</v>
      </c>
      <c r="E236" s="55" t="str">
        <f t="shared" si="7"/>
        <v>TinBrand IMLI</v>
      </c>
      <c r="F236" s="55" t="s">
        <v>2105</v>
      </c>
      <c r="G236" s="55" t="s">
        <v>2237</v>
      </c>
      <c r="L236" s="54" t="str">
        <f t="shared" si="6"/>
        <v>TinPT Bukit Timah</v>
      </c>
    </row>
    <row r="237" spans="1:12">
      <c r="A237" s="55" t="s">
        <v>3452</v>
      </c>
      <c r="B237" s="55" t="s">
        <v>2735</v>
      </c>
      <c r="C237" s="55" t="s">
        <v>2991</v>
      </c>
      <c r="D237" s="55" t="s">
        <v>2280</v>
      </c>
      <c r="E237" s="55" t="str">
        <f t="shared" si="7"/>
        <v>TinChengfeng Metals Co Pte Ltd</v>
      </c>
      <c r="F237" s="55" t="s">
        <v>2124</v>
      </c>
      <c r="G237" s="55" t="s">
        <v>2237</v>
      </c>
      <c r="L237" s="54" t="str">
        <f t="shared" si="6"/>
        <v>TinYunnan Chengfeng</v>
      </c>
    </row>
    <row r="238" spans="1:12">
      <c r="A238" s="55" t="s">
        <v>3452</v>
      </c>
      <c r="B238" s="55" t="s">
        <v>220</v>
      </c>
      <c r="C238" s="55" t="s">
        <v>2991</v>
      </c>
      <c r="D238" s="55" t="s">
        <v>3613</v>
      </c>
      <c r="E238" s="55" t="str">
        <f t="shared" si="7"/>
        <v>TinChina Lai Bin tin smelting co.,ltd</v>
      </c>
      <c r="F238" s="55" t="s">
        <v>2089</v>
      </c>
      <c r="G238" s="55" t="s">
        <v>2237</v>
      </c>
      <c r="L238" s="54" t="str">
        <f t="shared" si="6"/>
        <v>TinChina Tin Group Co., Ltd.</v>
      </c>
    </row>
    <row r="239" spans="1:12">
      <c r="A239" s="55" t="s">
        <v>3452</v>
      </c>
      <c r="B239" s="55" t="s">
        <v>2071</v>
      </c>
      <c r="C239" s="55" t="s">
        <v>2991</v>
      </c>
      <c r="D239" s="55" t="s">
        <v>2071</v>
      </c>
      <c r="E239" s="55" t="str">
        <f t="shared" si="7"/>
        <v>TinChina Rare Metal Materials Company</v>
      </c>
      <c r="F239" s="55" t="s">
        <v>2072</v>
      </c>
      <c r="G239" s="55" t="s">
        <v>2237</v>
      </c>
      <c r="L239" s="54" t="str">
        <f t="shared" si="6"/>
        <v>TinChina Rare Metal Materials Company</v>
      </c>
    </row>
    <row r="240" spans="1:12">
      <c r="A240" s="55" t="s">
        <v>3452</v>
      </c>
      <c r="B240" s="55" t="s">
        <v>221</v>
      </c>
      <c r="C240" s="55" t="s">
        <v>2991</v>
      </c>
      <c r="D240" s="55" t="s">
        <v>3613</v>
      </c>
      <c r="E240" s="55" t="str">
        <f t="shared" si="7"/>
        <v>TinChina Tin</v>
      </c>
      <c r="F240" s="55" t="s">
        <v>2089</v>
      </c>
      <c r="G240" s="55" t="s">
        <v>2237</v>
      </c>
      <c r="L240" s="54" t="str">
        <f t="shared" si="6"/>
        <v>TinChina Tin Group Co., Ltd.</v>
      </c>
    </row>
    <row r="241" spans="1:12">
      <c r="A241" s="55" t="s">
        <v>3452</v>
      </c>
      <c r="B241" s="55" t="s">
        <v>222</v>
      </c>
      <c r="C241" s="55" t="s">
        <v>2991</v>
      </c>
      <c r="D241" s="55" t="s">
        <v>3613</v>
      </c>
      <c r="E241" s="55" t="str">
        <f t="shared" si="7"/>
        <v>TinChina tin group in Guangxi</v>
      </c>
      <c r="F241" s="55" t="s">
        <v>2089</v>
      </c>
      <c r="G241" s="55" t="s">
        <v>2237</v>
      </c>
      <c r="L241" s="54" t="str">
        <f t="shared" si="6"/>
        <v>TinChina Tin Group Co., Ltd.</v>
      </c>
    </row>
    <row r="242" spans="1:12">
      <c r="A242" s="55" t="s">
        <v>3452</v>
      </c>
      <c r="B242" s="55" t="s">
        <v>3613</v>
      </c>
      <c r="C242" s="55" t="s">
        <v>2991</v>
      </c>
      <c r="D242" s="55" t="s">
        <v>3613</v>
      </c>
      <c r="E242" s="55" t="str">
        <f t="shared" si="7"/>
        <v>TinChina Tin Group Co., Ltd.</v>
      </c>
      <c r="F242" s="55" t="s">
        <v>2089</v>
      </c>
      <c r="G242" s="55" t="s">
        <v>2237</v>
      </c>
    </row>
    <row r="243" spans="1:12">
      <c r="A243" s="55" t="s">
        <v>3452</v>
      </c>
      <c r="B243" s="55" t="s">
        <v>223</v>
      </c>
      <c r="C243" s="55" t="s">
        <v>2991</v>
      </c>
      <c r="D243" s="55" t="s">
        <v>291</v>
      </c>
      <c r="E243" s="55" t="str">
        <f t="shared" si="7"/>
        <v>TinChina Yunnan Tin Co Ltd.</v>
      </c>
      <c r="F243" s="55" t="s">
        <v>2125</v>
      </c>
      <c r="G243" s="55" t="s">
        <v>2237</v>
      </c>
      <c r="L243" s="54" t="str">
        <f t="shared" si="6"/>
        <v>TinYunnan Tin Company, Ltd.</v>
      </c>
    </row>
    <row r="244" spans="1:12">
      <c r="A244" s="55" t="s">
        <v>3452</v>
      </c>
      <c r="B244" s="55" t="s">
        <v>3204</v>
      </c>
      <c r="C244" s="55" t="s">
        <v>2991</v>
      </c>
      <c r="D244" s="55" t="s">
        <v>3204</v>
      </c>
      <c r="E244" s="55" t="str">
        <f t="shared" si="7"/>
        <v>TinCNMC (Guangxi) PGMA Co. Ltd.</v>
      </c>
      <c r="F244" s="55" t="s">
        <v>2073</v>
      </c>
      <c r="G244" s="55" t="s">
        <v>2237</v>
      </c>
      <c r="L244" s="54" t="str">
        <f t="shared" si="6"/>
        <v>TinCNMC (Guangxi) PGMA Co. Ltd.</v>
      </c>
    </row>
    <row r="245" spans="1:12">
      <c r="A245" s="55" t="s">
        <v>3452</v>
      </c>
      <c r="B245" s="55" t="s">
        <v>224</v>
      </c>
      <c r="C245" s="55" t="s">
        <v>2979</v>
      </c>
      <c r="D245" s="55" t="s">
        <v>2273</v>
      </c>
      <c r="E245" s="55" t="str">
        <f t="shared" si="7"/>
        <v>TinComplejo Metalurgico Vinto S.A.</v>
      </c>
      <c r="F245" s="55" t="s">
        <v>2078</v>
      </c>
      <c r="G245" s="55" t="s">
        <v>2237</v>
      </c>
      <c r="L245" s="54" t="str">
        <f t="shared" si="6"/>
        <v>TinEM Vinto</v>
      </c>
    </row>
    <row r="246" spans="1:12">
      <c r="A246" s="55" t="s">
        <v>3452</v>
      </c>
      <c r="B246" s="55" t="s">
        <v>2268</v>
      </c>
      <c r="C246" s="55" t="s">
        <v>2534</v>
      </c>
      <c r="D246" s="55" t="s">
        <v>288</v>
      </c>
      <c r="E246" s="55" t="str">
        <f t="shared" si="7"/>
        <v>TinCookson</v>
      </c>
      <c r="F246" s="55" t="s">
        <v>2074</v>
      </c>
      <c r="G246" s="55" t="s">
        <v>2237</v>
      </c>
      <c r="L246" s="54" t="str">
        <f t="shared" si="6"/>
        <v>TinAlpha</v>
      </c>
    </row>
    <row r="247" spans="1:12">
      <c r="A247" s="55" t="s">
        <v>3452</v>
      </c>
      <c r="B247" s="55" t="s">
        <v>1843</v>
      </c>
      <c r="C247" s="55" t="s">
        <v>2980</v>
      </c>
      <c r="D247" s="55" t="s">
        <v>1843</v>
      </c>
      <c r="E247" s="55" t="str">
        <f t="shared" si="7"/>
        <v>TinCooper Santa</v>
      </c>
      <c r="F247" s="55" t="s">
        <v>2075</v>
      </c>
      <c r="G247" s="55" t="s">
        <v>2237</v>
      </c>
      <c r="L247" s="54" t="str">
        <f t="shared" si="6"/>
        <v>TinCooper Santa</v>
      </c>
    </row>
    <row r="248" spans="1:12">
      <c r="A248" s="55" t="s">
        <v>3452</v>
      </c>
      <c r="B248" s="55" t="s">
        <v>2269</v>
      </c>
      <c r="C248" s="55" t="s">
        <v>3048</v>
      </c>
      <c r="D248" s="55" t="s">
        <v>1830</v>
      </c>
      <c r="E248" s="55" t="str">
        <f t="shared" si="7"/>
        <v>TinCV DS Jaya Abadi</v>
      </c>
      <c r="F248" s="55" t="s">
        <v>2106</v>
      </c>
      <c r="G248" s="55" t="s">
        <v>2237</v>
      </c>
      <c r="L248" s="54" t="str">
        <f t="shared" si="6"/>
        <v>TinPT DS Jaya Abadi</v>
      </c>
    </row>
    <row r="249" spans="1:12">
      <c r="A249" s="55" t="s">
        <v>3452</v>
      </c>
      <c r="B249" s="55" t="s">
        <v>2270</v>
      </c>
      <c r="C249" s="55" t="s">
        <v>3048</v>
      </c>
      <c r="D249" s="55" t="s">
        <v>2110</v>
      </c>
      <c r="E249" s="55" t="str">
        <f t="shared" si="7"/>
        <v>TinCV Prima Timah Utama</v>
      </c>
      <c r="F249" s="55" t="s">
        <v>2111</v>
      </c>
      <c r="G249" s="55" t="s">
        <v>2237</v>
      </c>
      <c r="L249" s="54" t="str">
        <f t="shared" si="6"/>
        <v>TinPT Prima Timah Utama</v>
      </c>
    </row>
    <row r="250" spans="1:12">
      <c r="A250" s="55" t="s">
        <v>3452</v>
      </c>
      <c r="B250" s="55" t="s">
        <v>2271</v>
      </c>
      <c r="C250" s="55" t="s">
        <v>3048</v>
      </c>
      <c r="D250" s="55" t="s">
        <v>2271</v>
      </c>
      <c r="E250" s="55" t="str">
        <f t="shared" si="7"/>
        <v>TinCV Serumpun Sebalai</v>
      </c>
      <c r="F250" s="55" t="s">
        <v>2076</v>
      </c>
      <c r="G250" s="55" t="s">
        <v>2237</v>
      </c>
      <c r="L250" s="54" t="str">
        <f t="shared" si="6"/>
        <v>TinCV Serumpun Sebalai</v>
      </c>
    </row>
    <row r="251" spans="1:12">
      <c r="A251" s="55" t="s">
        <v>3452</v>
      </c>
      <c r="B251" s="55" t="s">
        <v>2272</v>
      </c>
      <c r="C251" s="55" t="s">
        <v>3048</v>
      </c>
      <c r="D251" s="55" t="s">
        <v>2272</v>
      </c>
      <c r="E251" s="55" t="str">
        <f t="shared" si="7"/>
        <v>TinCV United Smelting</v>
      </c>
      <c r="F251" s="55" t="s">
        <v>2077</v>
      </c>
      <c r="G251" s="55" t="s">
        <v>2237</v>
      </c>
      <c r="L251" s="54" t="str">
        <f t="shared" si="6"/>
        <v>TinCV United Smelting</v>
      </c>
    </row>
    <row r="252" spans="1:12">
      <c r="A252" s="55" t="s">
        <v>3452</v>
      </c>
      <c r="B252" s="55" t="s">
        <v>225</v>
      </c>
      <c r="C252" s="55" t="s">
        <v>2528</v>
      </c>
      <c r="D252" s="55" t="s">
        <v>2118</v>
      </c>
      <c r="E252" s="55" t="str">
        <f t="shared" si="7"/>
        <v>TinDa Tong Co., Ltd</v>
      </c>
      <c r="F252" s="55" t="s">
        <v>2119</v>
      </c>
      <c r="G252" s="55" t="s">
        <v>2237</v>
      </c>
      <c r="L252" s="54" t="str">
        <f t="shared" si="6"/>
        <v>TinRui Da Hung</v>
      </c>
    </row>
    <row r="253" spans="1:12">
      <c r="A253" s="55" t="s">
        <v>3452</v>
      </c>
      <c r="B253" s="55" t="s">
        <v>2273</v>
      </c>
      <c r="C253" s="55" t="s">
        <v>2979</v>
      </c>
      <c r="D253" s="55" t="s">
        <v>2273</v>
      </c>
      <c r="E253" s="55" t="str">
        <f t="shared" si="7"/>
        <v>TinEM Vinto</v>
      </c>
      <c r="F253" s="55" t="s">
        <v>2078</v>
      </c>
      <c r="G253" s="55" t="s">
        <v>2237</v>
      </c>
      <c r="L253" s="54" t="str">
        <f t="shared" si="6"/>
        <v>TinEM Vinto</v>
      </c>
    </row>
    <row r="254" spans="1:12">
      <c r="A254" s="55" t="s">
        <v>3452</v>
      </c>
      <c r="B254" s="55" t="s">
        <v>226</v>
      </c>
      <c r="C254" s="55" t="s">
        <v>2979</v>
      </c>
      <c r="D254" s="55" t="s">
        <v>2273</v>
      </c>
      <c r="E254" s="55" t="str">
        <f t="shared" si="7"/>
        <v>TinEMPERESA METALURGICA VINTO</v>
      </c>
      <c r="F254" s="55" t="s">
        <v>2078</v>
      </c>
      <c r="G254" s="55" t="s">
        <v>2237</v>
      </c>
      <c r="L254" s="54" t="str">
        <f t="shared" si="6"/>
        <v>TinEM Vinto</v>
      </c>
    </row>
    <row r="255" spans="1:12">
      <c r="A255" s="55" t="s">
        <v>3452</v>
      </c>
      <c r="B255" s="55" t="s">
        <v>2731</v>
      </c>
      <c r="C255" s="55" t="s">
        <v>2979</v>
      </c>
      <c r="D255" s="55" t="s">
        <v>2273</v>
      </c>
      <c r="E255" s="55" t="str">
        <f t="shared" si="7"/>
        <v>TinEmpressa Nacional de Fundiciones (ENAF)</v>
      </c>
      <c r="F255" s="55" t="s">
        <v>2078</v>
      </c>
      <c r="G255" s="55" t="s">
        <v>2237</v>
      </c>
      <c r="L255" s="54" t="str">
        <f t="shared" si="6"/>
        <v>TinEM Vinto</v>
      </c>
    </row>
    <row r="256" spans="1:12">
      <c r="A256" s="55" t="s">
        <v>3452</v>
      </c>
      <c r="B256" s="55" t="s">
        <v>227</v>
      </c>
      <c r="C256" s="55" t="s">
        <v>2979</v>
      </c>
      <c r="D256" s="55" t="s">
        <v>2273</v>
      </c>
      <c r="E256" s="55" t="str">
        <f t="shared" si="7"/>
        <v>TinENAF</v>
      </c>
      <c r="F256" s="55" t="s">
        <v>2078</v>
      </c>
      <c r="G256" s="55" t="s">
        <v>2237</v>
      </c>
      <c r="L256" s="54" t="str">
        <f t="shared" si="6"/>
        <v>TinEM Vinto</v>
      </c>
    </row>
    <row r="257" spans="1:12">
      <c r="A257" s="55" t="s">
        <v>3452</v>
      </c>
      <c r="B257" s="55" t="s">
        <v>2079</v>
      </c>
      <c r="C257" s="55" t="s">
        <v>2980</v>
      </c>
      <c r="D257" s="55" t="s">
        <v>2079</v>
      </c>
      <c r="E257" s="55" t="str">
        <f t="shared" si="7"/>
        <v>TinEstanho de Rondônia S.A.</v>
      </c>
      <c r="F257" s="55" t="s">
        <v>2081</v>
      </c>
      <c r="G257" s="55" t="s">
        <v>2237</v>
      </c>
      <c r="L257" s="54" t="str">
        <f t="shared" si="6"/>
        <v>TinEstanho de Rondônia S.A.</v>
      </c>
    </row>
    <row r="258" spans="1:12">
      <c r="A258" s="55" t="s">
        <v>3452</v>
      </c>
      <c r="B258" s="55" t="s">
        <v>2200</v>
      </c>
      <c r="C258" s="55" t="s">
        <v>2483</v>
      </c>
      <c r="D258" s="55" t="s">
        <v>2200</v>
      </c>
      <c r="E258" s="55" t="str">
        <f t="shared" si="7"/>
        <v>TinFenix Metals</v>
      </c>
      <c r="F258" s="55" t="s">
        <v>2082</v>
      </c>
      <c r="G258" s="55" t="s">
        <v>2237</v>
      </c>
      <c r="L258" s="54" t="str">
        <f t="shared" si="6"/>
        <v>TinFenix Metals</v>
      </c>
    </row>
    <row r="259" spans="1:12">
      <c r="A259" s="55" t="s">
        <v>3452</v>
      </c>
      <c r="B259" s="55" t="s">
        <v>2569</v>
      </c>
      <c r="C259" s="55" t="s">
        <v>2492</v>
      </c>
      <c r="D259" s="55" t="s">
        <v>1580</v>
      </c>
      <c r="E259" s="55" t="str">
        <f t="shared" si="7"/>
        <v>TinFSE Novosibirsk Refinery</v>
      </c>
      <c r="F259" s="55" t="s">
        <v>2096</v>
      </c>
      <c r="G259" s="55" t="s">
        <v>2237</v>
      </c>
      <c r="L259" s="54" t="str">
        <f t="shared" si="6"/>
        <v>TinNovosibirsk Integrated Tin Works</v>
      </c>
    </row>
    <row r="260" spans="1:12">
      <c r="A260" s="55" t="s">
        <v>3452</v>
      </c>
      <c r="B260" s="55" t="s">
        <v>2734</v>
      </c>
      <c r="C260" s="55" t="s">
        <v>2479</v>
      </c>
      <c r="D260" s="55" t="s">
        <v>2759</v>
      </c>
      <c r="E260" s="55" t="str">
        <f t="shared" si="7"/>
        <v>TinFunsur</v>
      </c>
      <c r="F260" s="55" t="s">
        <v>2094</v>
      </c>
      <c r="G260" s="55" t="s">
        <v>2237</v>
      </c>
      <c r="L260" s="54" t="str">
        <f t="shared" si="6"/>
        <v>TinMinsur</v>
      </c>
    </row>
    <row r="261" spans="1:12">
      <c r="A261" s="55" t="s">
        <v>3452</v>
      </c>
      <c r="B261" s="55" t="s">
        <v>228</v>
      </c>
      <c r="C261" s="55" t="s">
        <v>2991</v>
      </c>
      <c r="D261" s="55" t="s">
        <v>2280</v>
      </c>
      <c r="E261" s="55" t="str">
        <f t="shared" si="7"/>
        <v>TinGeiju City Datun Chengfeng Smelter</v>
      </c>
      <c r="F261" s="55" t="s">
        <v>2124</v>
      </c>
      <c r="G261" s="55" t="s">
        <v>2237</v>
      </c>
      <c r="L261" s="54" t="str">
        <f t="shared" ref="L261:L327" si="8">A261&amp;D261</f>
        <v>TinYunnan Chengfeng</v>
      </c>
    </row>
    <row r="262" spans="1:12">
      <c r="A262" s="55" t="s">
        <v>3452</v>
      </c>
      <c r="B262" s="55" t="s">
        <v>289</v>
      </c>
      <c r="C262" s="55" t="s">
        <v>2991</v>
      </c>
      <c r="D262" s="55" t="s">
        <v>289</v>
      </c>
      <c r="E262" s="55" t="str">
        <f t="shared" ref="E262:E328" si="9">A262&amp;B262</f>
        <v>TinGejiu Non-Ferrous Metal Processing Co. Ltd.</v>
      </c>
      <c r="F262" s="55" t="s">
        <v>2083</v>
      </c>
      <c r="G262" s="55" t="s">
        <v>2237</v>
      </c>
      <c r="L262" s="54" t="str">
        <f t="shared" si="8"/>
        <v>TinGejiu Non-Ferrous Metal Processing Co. Ltd.</v>
      </c>
    </row>
    <row r="263" spans="1:12">
      <c r="A263" s="55" t="s">
        <v>3452</v>
      </c>
      <c r="B263" s="55" t="s">
        <v>2274</v>
      </c>
      <c r="C263" s="55" t="s">
        <v>2991</v>
      </c>
      <c r="D263" s="55" t="s">
        <v>2274</v>
      </c>
      <c r="E263" s="55" t="str">
        <f t="shared" si="9"/>
        <v>TinGejiu Zi-Li</v>
      </c>
      <c r="F263" s="55" t="s">
        <v>2084</v>
      </c>
      <c r="G263" s="55" t="s">
        <v>2237</v>
      </c>
      <c r="L263" s="54" t="str">
        <f t="shared" si="8"/>
        <v>TinGejiu Zi-Li</v>
      </c>
    </row>
    <row r="264" spans="1:12">
      <c r="A264" s="55" t="s">
        <v>3452</v>
      </c>
      <c r="B264" s="55" t="s">
        <v>229</v>
      </c>
      <c r="C264" s="55" t="s">
        <v>2991</v>
      </c>
      <c r="D264" s="55" t="s">
        <v>3613</v>
      </c>
      <c r="E264" s="55" t="str">
        <f t="shared" si="9"/>
        <v>TinGuangXi China Tin</v>
      </c>
      <c r="F264" s="55" t="s">
        <v>2089</v>
      </c>
      <c r="G264" s="55" t="s">
        <v>2237</v>
      </c>
      <c r="L264" s="54" t="str">
        <f t="shared" si="8"/>
        <v>TinChina Tin Group Co., Ltd.</v>
      </c>
    </row>
    <row r="265" spans="1:12">
      <c r="A265" s="55" t="s">
        <v>3452</v>
      </c>
      <c r="B265" s="55" t="s">
        <v>3206</v>
      </c>
      <c r="C265" s="55" t="s">
        <v>2991</v>
      </c>
      <c r="D265" s="55" t="s">
        <v>3204</v>
      </c>
      <c r="E265" s="55" t="str">
        <f t="shared" si="9"/>
        <v>TinGuangxi Pinggui PGMA Co. Ltd.</v>
      </c>
      <c r="F265" s="55" t="s">
        <v>2073</v>
      </c>
      <c r="G265" s="55" t="s">
        <v>2237</v>
      </c>
      <c r="L265" s="54" t="str">
        <f t="shared" si="8"/>
        <v>TinCNMC (Guangxi) PGMA Co. Ltd.</v>
      </c>
    </row>
    <row r="266" spans="1:12">
      <c r="A266" s="55" t="s">
        <v>3452</v>
      </c>
      <c r="B266" s="55" t="s">
        <v>1583</v>
      </c>
      <c r="C266" s="55" t="s">
        <v>2991</v>
      </c>
      <c r="D266" s="55" t="s">
        <v>1583</v>
      </c>
      <c r="E266" s="55" t="str">
        <f t="shared" si="9"/>
        <v>TinHuichang Jinshunda Tin Co. Ltd</v>
      </c>
      <c r="F266" s="55" t="s">
        <v>2085</v>
      </c>
      <c r="G266" s="55" t="s">
        <v>2237</v>
      </c>
      <c r="L266" s="54" t="str">
        <f t="shared" si="8"/>
        <v>TinHuichang Jinshunda Tin Co. Ltd</v>
      </c>
    </row>
    <row r="267" spans="1:12">
      <c r="A267" s="55" t="s">
        <v>3452</v>
      </c>
      <c r="B267" s="55" t="s">
        <v>230</v>
      </c>
      <c r="C267" s="55" t="s">
        <v>2991</v>
      </c>
      <c r="D267" s="55" t="s">
        <v>1583</v>
      </c>
      <c r="E267" s="55" t="str">
        <f t="shared" si="9"/>
        <v>TinHuichang Shun Tin Kam Industries, Ltd.</v>
      </c>
      <c r="F267" s="55" t="s">
        <v>2085</v>
      </c>
      <c r="G267" s="55" t="s">
        <v>2237</v>
      </c>
      <c r="L267" s="54" t="str">
        <f t="shared" si="8"/>
        <v>TinHuichang Jinshunda Tin Co. Ltd</v>
      </c>
    </row>
    <row r="268" spans="1:12">
      <c r="A268" s="55" t="s">
        <v>3452</v>
      </c>
      <c r="B268" s="55" t="s">
        <v>231</v>
      </c>
      <c r="C268" s="55" t="s">
        <v>3048</v>
      </c>
      <c r="D268" s="55" t="s">
        <v>3612</v>
      </c>
      <c r="E268" s="55" t="str">
        <f t="shared" si="9"/>
        <v>TinIndonesia State Tin Corporation, MentokSmelter</v>
      </c>
      <c r="F268" s="55" t="s">
        <v>2116</v>
      </c>
      <c r="G268" s="55" t="s">
        <v>2237</v>
      </c>
      <c r="L268" s="54" t="str">
        <f t="shared" si="8"/>
        <v>TinPT Timah (Persero), Tbk</v>
      </c>
    </row>
    <row r="269" spans="1:12">
      <c r="A269" s="55" t="s">
        <v>3452</v>
      </c>
      <c r="B269" s="55" t="s">
        <v>232</v>
      </c>
      <c r="C269" s="55" t="s">
        <v>3048</v>
      </c>
      <c r="D269" s="55" t="s">
        <v>3612</v>
      </c>
      <c r="E269" s="55" t="str">
        <f t="shared" si="9"/>
        <v>TinIndonesian Tin Ingot</v>
      </c>
      <c r="F269" s="55" t="s">
        <v>2116</v>
      </c>
      <c r="G269" s="55" t="s">
        <v>2237</v>
      </c>
      <c r="L269" s="54" t="str">
        <f t="shared" si="8"/>
        <v>TinPT Timah (Persero), Tbk</v>
      </c>
    </row>
    <row r="270" spans="1:12">
      <c r="A270" s="55" t="s">
        <v>3452</v>
      </c>
      <c r="B270" s="55" t="s">
        <v>1825</v>
      </c>
      <c r="C270" s="55" t="s">
        <v>3048</v>
      </c>
      <c r="D270" s="55" t="s">
        <v>1867</v>
      </c>
      <c r="E270" s="55" t="str">
        <f t="shared" si="9"/>
        <v>TinIndra Eramulti Logam</v>
      </c>
      <c r="F270" s="55" t="s">
        <v>2105</v>
      </c>
      <c r="G270" s="55" t="s">
        <v>2237</v>
      </c>
      <c r="L270" s="54" t="str">
        <f t="shared" si="8"/>
        <v>TinPT Bukit Timah</v>
      </c>
    </row>
    <row r="271" spans="1:12">
      <c r="A271" s="55" t="s">
        <v>3452</v>
      </c>
      <c r="B271" s="55" t="s">
        <v>2565</v>
      </c>
      <c r="C271" s="55" t="s">
        <v>2991</v>
      </c>
      <c r="D271" s="55" t="s">
        <v>2565</v>
      </c>
      <c r="E271" s="55" t="str">
        <f t="shared" si="9"/>
        <v>TinJiangxi Nanshan</v>
      </c>
      <c r="F271" s="55" t="s">
        <v>2086</v>
      </c>
      <c r="G271" s="55" t="s">
        <v>2237</v>
      </c>
      <c r="L271" s="54" t="str">
        <f t="shared" si="8"/>
        <v>TinJiangxi Nanshan</v>
      </c>
    </row>
    <row r="272" spans="1:12">
      <c r="A272" s="55" t="s">
        <v>3452</v>
      </c>
      <c r="B272" s="55" t="s">
        <v>1585</v>
      </c>
      <c r="C272" s="55" t="s">
        <v>2991</v>
      </c>
      <c r="D272" s="55" t="s">
        <v>1585</v>
      </c>
      <c r="E272" s="55" t="str">
        <f t="shared" si="9"/>
        <v>TinKai Unita Trade Limited Liability Company</v>
      </c>
      <c r="F272" s="55" t="s">
        <v>2087</v>
      </c>
      <c r="G272" s="55" t="s">
        <v>2237</v>
      </c>
      <c r="L272" s="54" t="str">
        <f t="shared" si="8"/>
        <v>TinKai Unita Trade Limited Liability Company</v>
      </c>
    </row>
    <row r="273" spans="1:12">
      <c r="A273" s="55" t="s">
        <v>3452</v>
      </c>
      <c r="B273" s="55" t="s">
        <v>233</v>
      </c>
      <c r="C273" s="55" t="s">
        <v>3048</v>
      </c>
      <c r="D273" s="55" t="s">
        <v>1865</v>
      </c>
      <c r="E273" s="55" t="str">
        <f t="shared" si="9"/>
        <v>TinKetabang</v>
      </c>
      <c r="F273" s="55" t="s">
        <v>2102</v>
      </c>
      <c r="G273" s="55" t="s">
        <v>2237</v>
      </c>
      <c r="L273" s="54" t="str">
        <f t="shared" si="8"/>
        <v>TinPT Bangka Putra Karya</v>
      </c>
    </row>
    <row r="274" spans="1:12">
      <c r="A274" s="55" t="s">
        <v>3452</v>
      </c>
      <c r="B274" s="55" t="s">
        <v>2225</v>
      </c>
      <c r="C274" s="55" t="s">
        <v>3048</v>
      </c>
      <c r="D274" s="55" t="s">
        <v>1865</v>
      </c>
      <c r="E274" s="55" t="str">
        <f t="shared" si="9"/>
        <v>TinKetapang</v>
      </c>
      <c r="F274" s="55" t="s">
        <v>2102</v>
      </c>
      <c r="G274" s="55" t="s">
        <v>2237</v>
      </c>
      <c r="L274" s="54" t="str">
        <f t="shared" si="8"/>
        <v>TinPT Bangka Putra Karya</v>
      </c>
    </row>
    <row r="275" spans="1:12">
      <c r="A275" s="55" t="s">
        <v>3452</v>
      </c>
      <c r="B275" s="55" t="s">
        <v>234</v>
      </c>
      <c r="C275" s="55" t="s">
        <v>3048</v>
      </c>
      <c r="D275" s="55" t="s">
        <v>2756</v>
      </c>
      <c r="E275" s="55" t="str">
        <f t="shared" si="9"/>
        <v>TinKundur LL Indonesia</v>
      </c>
      <c r="F275" s="55" t="s">
        <v>2145</v>
      </c>
      <c r="G275" s="55" t="s">
        <v>2237</v>
      </c>
      <c r="L275" s="54" t="str">
        <f t="shared" si="8"/>
        <v>TinPT Tambang Timah</v>
      </c>
    </row>
    <row r="276" spans="1:12">
      <c r="A276" s="55" t="s">
        <v>3452</v>
      </c>
      <c r="B276" s="55" t="s">
        <v>1823</v>
      </c>
      <c r="C276" s="55" t="s">
        <v>2991</v>
      </c>
      <c r="D276" s="55" t="s">
        <v>1823</v>
      </c>
      <c r="E276" s="55" t="str">
        <f t="shared" si="9"/>
        <v>TinLinwu Xianggui Smelter Co</v>
      </c>
      <c r="F276" s="55" t="s">
        <v>2088</v>
      </c>
      <c r="G276" s="55" t="s">
        <v>2237</v>
      </c>
      <c r="L276" s="54" t="str">
        <f t="shared" si="8"/>
        <v>TinLinwu Xianggui Smelter Co</v>
      </c>
    </row>
    <row r="277" spans="1:12">
      <c r="A277" s="55" t="s">
        <v>3139</v>
      </c>
      <c r="B277" s="55" t="s">
        <v>2275</v>
      </c>
      <c r="C277" s="55" t="s">
        <v>2991</v>
      </c>
      <c r="D277" s="55" t="s">
        <v>3613</v>
      </c>
      <c r="E277" s="55" t="str">
        <f t="shared" si="9"/>
        <v>TinLiuzhou China Tin</v>
      </c>
      <c r="F277" s="55" t="s">
        <v>2089</v>
      </c>
      <c r="G277" s="55" t="s">
        <v>2237</v>
      </c>
      <c r="L277" s="54" t="str">
        <f t="shared" si="8"/>
        <v>TinChina Tin Group Co., Ltd.</v>
      </c>
    </row>
    <row r="278" spans="1:12">
      <c r="A278" s="55" t="s">
        <v>3452</v>
      </c>
      <c r="B278" s="55" t="s">
        <v>493</v>
      </c>
      <c r="C278" s="55" t="s">
        <v>2980</v>
      </c>
      <c r="D278" s="55" t="s">
        <v>493</v>
      </c>
      <c r="E278" s="55" t="str">
        <f t="shared" si="9"/>
        <v>TinMagnu's Minerais Metais e Ligas LTDA</v>
      </c>
      <c r="F278" s="55" t="s">
        <v>483</v>
      </c>
      <c r="G278" s="55" t="s">
        <v>2237</v>
      </c>
      <c r="L278" s="54" t="str">
        <f t="shared" si="8"/>
        <v>TinMagnu's Minerais Metais e Ligas LTDA</v>
      </c>
    </row>
    <row r="279" spans="1:12">
      <c r="A279" s="55" t="s">
        <v>3452</v>
      </c>
      <c r="B279" s="55" t="s">
        <v>2224</v>
      </c>
      <c r="C279" s="55" t="s">
        <v>3099</v>
      </c>
      <c r="D279" s="55" t="s">
        <v>2224</v>
      </c>
      <c r="E279" s="55" t="str">
        <f t="shared" si="9"/>
        <v>TinMalaysia Smelting Corporation (MSC)</v>
      </c>
      <c r="F279" s="55" t="s">
        <v>2090</v>
      </c>
      <c r="G279" s="55" t="s">
        <v>2237</v>
      </c>
      <c r="L279" s="54" t="str">
        <f t="shared" si="8"/>
        <v>TinMalaysia Smelting Corporation (MSC)</v>
      </c>
    </row>
    <row r="280" spans="1:12">
      <c r="A280" s="55" t="s">
        <v>3452</v>
      </c>
      <c r="B280" s="55" t="s">
        <v>3607</v>
      </c>
      <c r="C280" s="55" t="s">
        <v>2980</v>
      </c>
      <c r="D280" s="55" t="s">
        <v>3607</v>
      </c>
      <c r="E280" s="55" t="str">
        <f t="shared" si="9"/>
        <v>TinMelt Metais e Ligas S/A</v>
      </c>
      <c r="F280" s="55" t="s">
        <v>3608</v>
      </c>
      <c r="G280" s="55" t="s">
        <v>2237</v>
      </c>
    </row>
    <row r="281" spans="1:12">
      <c r="A281" s="55" t="s">
        <v>3452</v>
      </c>
      <c r="B281" s="55" t="s">
        <v>235</v>
      </c>
      <c r="C281" s="55" t="s">
        <v>3048</v>
      </c>
      <c r="D281" s="55" t="s">
        <v>3612</v>
      </c>
      <c r="E281" s="55" t="str">
        <f t="shared" si="9"/>
        <v>TinMentok Smelter (PT Timah)</v>
      </c>
      <c r="F281" s="55" t="s">
        <v>2116</v>
      </c>
      <c r="G281" s="55" t="s">
        <v>2237</v>
      </c>
      <c r="L281" s="54" t="str">
        <f t="shared" si="8"/>
        <v>TinPT Timah (Persero), Tbk</v>
      </c>
    </row>
    <row r="282" spans="1:12">
      <c r="A282" s="55" t="s">
        <v>3452</v>
      </c>
      <c r="B282" s="55" t="s">
        <v>261</v>
      </c>
      <c r="C282" s="55" t="s">
        <v>2991</v>
      </c>
      <c r="D282" s="55" t="s">
        <v>3613</v>
      </c>
      <c r="E282" s="55" t="str">
        <f>A282&amp;B282</f>
        <v>TinMetallic Materials Branch L of Guangxi China Tin Group CO.,LTD</v>
      </c>
      <c r="F282" s="55" t="s">
        <v>2089</v>
      </c>
      <c r="G282" s="55" t="s">
        <v>2237</v>
      </c>
      <c r="L282" s="54" t="str">
        <f>A282&amp;D282</f>
        <v>TinChina Tin Group Co., Ltd.</v>
      </c>
    </row>
    <row r="283" spans="1:12">
      <c r="A283" s="55" t="s">
        <v>3452</v>
      </c>
      <c r="B283" s="55" t="s">
        <v>2276</v>
      </c>
      <c r="C283" s="55" t="s">
        <v>2968</v>
      </c>
      <c r="D283" s="55" t="s">
        <v>2276</v>
      </c>
      <c r="E283" s="55" t="str">
        <f t="shared" si="9"/>
        <v>TinMetallo Chimique</v>
      </c>
      <c r="F283" s="55" t="s">
        <v>2091</v>
      </c>
      <c r="G283" s="55" t="s">
        <v>2237</v>
      </c>
      <c r="L283" s="54" t="str">
        <f t="shared" si="8"/>
        <v>TinMetallo Chimique</v>
      </c>
    </row>
    <row r="284" spans="1:12">
      <c r="A284" s="55" t="s">
        <v>3452</v>
      </c>
      <c r="B284" s="55" t="s">
        <v>2758</v>
      </c>
      <c r="C284" s="55" t="s">
        <v>2980</v>
      </c>
      <c r="D284" s="55" t="s">
        <v>2758</v>
      </c>
      <c r="E284" s="55" t="str">
        <f t="shared" si="9"/>
        <v>TinMineração Taboca S.A.</v>
      </c>
      <c r="F284" s="55" t="s">
        <v>2092</v>
      </c>
      <c r="G284" s="55" t="s">
        <v>2237</v>
      </c>
      <c r="L284" s="54" t="str">
        <f t="shared" si="8"/>
        <v>TinMineração Taboca S.A.</v>
      </c>
    </row>
    <row r="285" spans="1:12">
      <c r="A285" s="55" t="s">
        <v>3452</v>
      </c>
      <c r="B285" s="55" t="s">
        <v>236</v>
      </c>
      <c r="C285" s="55" t="s">
        <v>2991</v>
      </c>
      <c r="D285" s="55" t="s">
        <v>3207</v>
      </c>
      <c r="E285" s="55" t="str">
        <f t="shared" si="9"/>
        <v>TinMinmetals Ganzhou Tin</v>
      </c>
      <c r="F285" s="55" t="s">
        <v>2093</v>
      </c>
      <c r="G285" s="55" t="s">
        <v>2237</v>
      </c>
      <c r="L285" s="54" t="str">
        <f t="shared" si="8"/>
        <v>TinMinmetals Ganzhou Tin Co. Ltd.</v>
      </c>
    </row>
    <row r="286" spans="1:12">
      <c r="A286" s="55" t="s">
        <v>3452</v>
      </c>
      <c r="B286" s="55" t="s">
        <v>3207</v>
      </c>
      <c r="C286" s="55" t="s">
        <v>2991</v>
      </c>
      <c r="D286" s="55" t="s">
        <v>3207</v>
      </c>
      <c r="E286" s="55" t="str">
        <f t="shared" si="9"/>
        <v>TinMinmetals Ganzhou Tin Co. Ltd.</v>
      </c>
      <c r="F286" s="55" t="s">
        <v>2093</v>
      </c>
      <c r="G286" s="55" t="s">
        <v>2237</v>
      </c>
      <c r="L286" s="54" t="str">
        <f t="shared" si="8"/>
        <v>TinMinmetals Ganzhou Tin Co. Ltd.</v>
      </c>
    </row>
    <row r="287" spans="1:12">
      <c r="A287" s="55" t="s">
        <v>3452</v>
      </c>
      <c r="B287" s="55" t="s">
        <v>2759</v>
      </c>
      <c r="C287" s="55" t="s">
        <v>2479</v>
      </c>
      <c r="D287" s="55" t="s">
        <v>2759</v>
      </c>
      <c r="E287" s="55" t="str">
        <f t="shared" si="9"/>
        <v>TinMinsur</v>
      </c>
      <c r="F287" s="55" t="s">
        <v>2094</v>
      </c>
      <c r="G287" s="55" t="s">
        <v>2237</v>
      </c>
      <c r="L287" s="54" t="str">
        <f t="shared" si="8"/>
        <v>TinMinsur</v>
      </c>
    </row>
    <row r="288" spans="1:12">
      <c r="A288" s="55" t="s">
        <v>3452</v>
      </c>
      <c r="B288" s="55" t="s">
        <v>3190</v>
      </c>
      <c r="C288" s="55" t="s">
        <v>3059</v>
      </c>
      <c r="D288" s="55" t="s">
        <v>3190</v>
      </c>
      <c r="E288" s="55" t="str">
        <f t="shared" si="9"/>
        <v>TinMitsubishi Materials Corporation</v>
      </c>
      <c r="F288" s="55" t="s">
        <v>2095</v>
      </c>
      <c r="G288" s="55" t="s">
        <v>2237</v>
      </c>
      <c r="L288" s="54" t="str">
        <f t="shared" si="8"/>
        <v>TinMitsubishi Materials Corporation</v>
      </c>
    </row>
    <row r="289" spans="1:12">
      <c r="A289" s="55" t="s">
        <v>3452</v>
      </c>
      <c r="B289" s="55" t="s">
        <v>2732</v>
      </c>
      <c r="C289" s="55" t="s">
        <v>3099</v>
      </c>
      <c r="D289" s="55" t="s">
        <v>2224</v>
      </c>
      <c r="E289" s="55" t="str">
        <f t="shared" si="9"/>
        <v>TinMSC</v>
      </c>
      <c r="F289" s="55" t="s">
        <v>2090</v>
      </c>
      <c r="G289" s="55" t="s">
        <v>2237</v>
      </c>
      <c r="L289" s="54" t="str">
        <f t="shared" si="8"/>
        <v>TinMalaysia Smelting Corporation (MSC)</v>
      </c>
    </row>
    <row r="290" spans="1:12">
      <c r="A290" s="55" t="s">
        <v>3452</v>
      </c>
      <c r="B290" s="55" t="s">
        <v>237</v>
      </c>
      <c r="C290" s="55" t="s">
        <v>3048</v>
      </c>
      <c r="D290" s="55" t="s">
        <v>3612</v>
      </c>
      <c r="E290" s="55" t="str">
        <f t="shared" si="9"/>
        <v>TinNENTOK</v>
      </c>
      <c r="F290" s="55" t="s">
        <v>2116</v>
      </c>
      <c r="G290" s="55" t="s">
        <v>2237</v>
      </c>
      <c r="L290" s="54" t="str">
        <f t="shared" si="8"/>
        <v>TinPT Timah (Persero), Tbk</v>
      </c>
    </row>
    <row r="291" spans="1:12">
      <c r="A291" s="55" t="s">
        <v>3452</v>
      </c>
      <c r="B291" s="55" t="s">
        <v>1580</v>
      </c>
      <c r="C291" s="55" t="s">
        <v>2492</v>
      </c>
      <c r="D291" s="55" t="s">
        <v>1580</v>
      </c>
      <c r="E291" s="55" t="str">
        <f t="shared" si="9"/>
        <v>TinNovosibirsk Integrated Tin Works</v>
      </c>
      <c r="F291" s="55" t="s">
        <v>2096</v>
      </c>
      <c r="G291" s="55" t="s">
        <v>2237</v>
      </c>
      <c r="L291" s="54" t="str">
        <f t="shared" si="8"/>
        <v>TinNovosibirsk Integrated Tin Works</v>
      </c>
    </row>
    <row r="292" spans="1:12">
      <c r="A292" s="55" t="s">
        <v>3452</v>
      </c>
      <c r="B292" s="55" t="s">
        <v>2097</v>
      </c>
      <c r="C292" s="55" t="s">
        <v>2518</v>
      </c>
      <c r="D292" s="55" t="s">
        <v>2097</v>
      </c>
      <c r="E292" s="55" t="str">
        <f t="shared" si="9"/>
        <v>TinO.M. Manufacturing (Thailand) Co., Ltd.</v>
      </c>
      <c r="F292" s="55" t="s">
        <v>2098</v>
      </c>
      <c r="G292" s="55" t="s">
        <v>2237</v>
      </c>
      <c r="L292" s="54" t="str">
        <f t="shared" si="8"/>
        <v>TinO.M. Manufacturing (Thailand) Co., Ltd.</v>
      </c>
    </row>
    <row r="293" spans="1:12">
      <c r="A293" s="55" t="s">
        <v>3452</v>
      </c>
      <c r="B293" s="55" t="s">
        <v>2277</v>
      </c>
      <c r="C293" s="55" t="s">
        <v>2979</v>
      </c>
      <c r="D293" s="55" t="s">
        <v>2277</v>
      </c>
      <c r="E293" s="55" t="str">
        <f t="shared" si="9"/>
        <v>TinOMSA</v>
      </c>
      <c r="F293" s="55" t="s">
        <v>2099</v>
      </c>
      <c r="G293" s="55" t="s">
        <v>2237</v>
      </c>
      <c r="L293" s="54" t="str">
        <f t="shared" si="8"/>
        <v>TinOMSA</v>
      </c>
    </row>
    <row r="294" spans="1:12">
      <c r="A294" s="55" t="s">
        <v>3452</v>
      </c>
      <c r="B294" s="55" t="s">
        <v>238</v>
      </c>
      <c r="C294" s="55" t="s">
        <v>2979</v>
      </c>
      <c r="D294" s="55" t="s">
        <v>2277</v>
      </c>
      <c r="E294" s="55" t="str">
        <f t="shared" si="9"/>
        <v>TinOMSA - Operaciones Metalúrgicas S. A.</v>
      </c>
      <c r="F294" s="55" t="s">
        <v>2099</v>
      </c>
      <c r="G294" s="55" t="s">
        <v>2237</v>
      </c>
      <c r="L294" s="54" t="str">
        <f t="shared" si="8"/>
        <v>TinOMSA</v>
      </c>
    </row>
    <row r="295" spans="1:12">
      <c r="A295" s="55" t="s">
        <v>3452</v>
      </c>
      <c r="B295" s="55" t="s">
        <v>239</v>
      </c>
      <c r="C295" s="55" t="s">
        <v>3048</v>
      </c>
      <c r="D295" s="55" t="s">
        <v>1865</v>
      </c>
      <c r="E295" s="55" t="str">
        <f t="shared" si="9"/>
        <v xml:space="preserve">TinPT  Bangka Putra Karya </v>
      </c>
      <c r="F295" s="55" t="s">
        <v>2102</v>
      </c>
      <c r="G295" s="55" t="s">
        <v>2237</v>
      </c>
      <c r="L295" s="54" t="str">
        <f t="shared" si="8"/>
        <v>TinPT Bangka Putra Karya</v>
      </c>
    </row>
    <row r="296" spans="1:12">
      <c r="A296" s="55" t="s">
        <v>3452</v>
      </c>
      <c r="B296" s="55" t="s">
        <v>2278</v>
      </c>
      <c r="C296" s="55" t="s">
        <v>3048</v>
      </c>
      <c r="D296" s="55" t="s">
        <v>2278</v>
      </c>
      <c r="E296" s="55" t="str">
        <f t="shared" si="9"/>
        <v>TinPT Artha Cipta Langgeng</v>
      </c>
      <c r="F296" s="55" t="s">
        <v>2100</v>
      </c>
      <c r="G296" s="55" t="s">
        <v>2237</v>
      </c>
      <c r="L296" s="54" t="str">
        <f t="shared" si="8"/>
        <v>TinPT Artha Cipta Langgeng</v>
      </c>
    </row>
    <row r="297" spans="1:12">
      <c r="A297" s="55" t="s">
        <v>3452</v>
      </c>
      <c r="B297" s="55" t="s">
        <v>2279</v>
      </c>
      <c r="C297" s="55" t="s">
        <v>3048</v>
      </c>
      <c r="D297" s="55" t="s">
        <v>2279</v>
      </c>
      <c r="E297" s="55" t="str">
        <f t="shared" si="9"/>
        <v>TinPT Babel Inti Perkasa</v>
      </c>
      <c r="F297" s="55" t="s">
        <v>2101</v>
      </c>
      <c r="G297" s="55" t="s">
        <v>2237</v>
      </c>
      <c r="L297" s="54" t="str">
        <f t="shared" si="8"/>
        <v>TinPT Babel Inti Perkasa</v>
      </c>
    </row>
    <row r="298" spans="1:12">
      <c r="A298" s="55" t="s">
        <v>3452</v>
      </c>
      <c r="B298" s="55" t="s">
        <v>1865</v>
      </c>
      <c r="C298" s="55" t="s">
        <v>3048</v>
      </c>
      <c r="D298" s="55" t="s">
        <v>1865</v>
      </c>
      <c r="E298" s="55" t="str">
        <f t="shared" si="9"/>
        <v>TinPT Bangka Putra Karya</v>
      </c>
      <c r="F298" s="55" t="s">
        <v>2102</v>
      </c>
      <c r="G298" s="55" t="s">
        <v>2237</v>
      </c>
      <c r="L298" s="54" t="str">
        <f t="shared" si="8"/>
        <v>TinPT Bangka Putra Karya</v>
      </c>
    </row>
    <row r="299" spans="1:12">
      <c r="A299" s="55" t="s">
        <v>3452</v>
      </c>
      <c r="B299" s="55" t="s">
        <v>1829</v>
      </c>
      <c r="C299" s="55" t="s">
        <v>3048</v>
      </c>
      <c r="D299" s="55" t="s">
        <v>1829</v>
      </c>
      <c r="E299" s="55" t="str">
        <f t="shared" si="9"/>
        <v>TinPT Bangka Tin Industry</v>
      </c>
      <c r="F299" s="55" t="s">
        <v>2103</v>
      </c>
      <c r="G299" s="55" t="s">
        <v>2237</v>
      </c>
      <c r="L299" s="54" t="str">
        <f t="shared" si="8"/>
        <v>TinPT Bangka Tin Industry</v>
      </c>
    </row>
    <row r="300" spans="1:12">
      <c r="A300" s="55" t="s">
        <v>3452</v>
      </c>
      <c r="B300" s="55" t="s">
        <v>1866</v>
      </c>
      <c r="C300" s="55" t="s">
        <v>3048</v>
      </c>
      <c r="D300" s="55" t="s">
        <v>1866</v>
      </c>
      <c r="E300" s="55" t="str">
        <f t="shared" si="9"/>
        <v>TinPT Belitung Industri Sejahtera</v>
      </c>
      <c r="F300" s="55" t="s">
        <v>2104</v>
      </c>
      <c r="G300" s="55" t="s">
        <v>2237</v>
      </c>
      <c r="L300" s="54" t="str">
        <f t="shared" si="8"/>
        <v>TinPT Belitung Industri Sejahtera</v>
      </c>
    </row>
    <row r="301" spans="1:12">
      <c r="A301" s="55" t="s">
        <v>3452</v>
      </c>
      <c r="B301" s="55" t="s">
        <v>1867</v>
      </c>
      <c r="C301" s="55" t="s">
        <v>3048</v>
      </c>
      <c r="D301" s="55" t="s">
        <v>1867</v>
      </c>
      <c r="E301" s="55" t="str">
        <f t="shared" si="9"/>
        <v>TinPT Bukit Timah</v>
      </c>
      <c r="F301" s="55" t="s">
        <v>2105</v>
      </c>
      <c r="G301" s="55" t="s">
        <v>2237</v>
      </c>
      <c r="L301" s="54" t="str">
        <f t="shared" si="8"/>
        <v>TinPT Bukit Timah</v>
      </c>
    </row>
    <row r="302" spans="1:12">
      <c r="A302" s="55" t="s">
        <v>3452</v>
      </c>
      <c r="B302" s="55" t="s">
        <v>1830</v>
      </c>
      <c r="C302" s="55" t="s">
        <v>3048</v>
      </c>
      <c r="D302" s="55" t="s">
        <v>1830</v>
      </c>
      <c r="E302" s="55" t="str">
        <f t="shared" si="9"/>
        <v>TinPT DS Jaya Abadi</v>
      </c>
      <c r="F302" s="55" t="s">
        <v>2106</v>
      </c>
      <c r="G302" s="55" t="s">
        <v>2237</v>
      </c>
      <c r="L302" s="54" t="str">
        <f t="shared" si="8"/>
        <v>TinPT DS Jaya Abadi</v>
      </c>
    </row>
    <row r="303" spans="1:12">
      <c r="A303" s="55" t="s">
        <v>3452</v>
      </c>
      <c r="B303" s="55" t="s">
        <v>1868</v>
      </c>
      <c r="C303" s="55" t="s">
        <v>3048</v>
      </c>
      <c r="D303" s="55" t="s">
        <v>1868</v>
      </c>
      <c r="E303" s="55" t="str">
        <f t="shared" si="9"/>
        <v>TinPT Eunindo Usaha Mandiri</v>
      </c>
      <c r="F303" s="55" t="s">
        <v>2107</v>
      </c>
      <c r="G303" s="55" t="s">
        <v>2237</v>
      </c>
      <c r="L303" s="54" t="str">
        <f t="shared" si="8"/>
        <v>TinPT Eunindo Usaha Mandiri</v>
      </c>
    </row>
    <row r="304" spans="1:12">
      <c r="A304" s="55" t="s">
        <v>3452</v>
      </c>
      <c r="B304" s="55" t="s">
        <v>240</v>
      </c>
      <c r="C304" s="55" t="s">
        <v>3048</v>
      </c>
      <c r="D304" s="55" t="s">
        <v>1867</v>
      </c>
      <c r="E304" s="55" t="str">
        <f t="shared" si="9"/>
        <v>TinPT Indora Ermulti</v>
      </c>
      <c r="F304" s="55" t="s">
        <v>2105</v>
      </c>
      <c r="G304" s="55" t="s">
        <v>2237</v>
      </c>
      <c r="L304" s="54" t="str">
        <f t="shared" si="8"/>
        <v>TinPT Bukit Timah</v>
      </c>
    </row>
    <row r="305" spans="1:12">
      <c r="A305" s="55" t="s">
        <v>3452</v>
      </c>
      <c r="B305" s="55" t="s">
        <v>241</v>
      </c>
      <c r="C305" s="55" t="s">
        <v>3048</v>
      </c>
      <c r="D305" s="55" t="s">
        <v>1867</v>
      </c>
      <c r="E305" s="55" t="str">
        <f t="shared" si="9"/>
        <v>TinPT Indora Ermulti Logam Industri</v>
      </c>
      <c r="F305" s="55" t="s">
        <v>2105</v>
      </c>
      <c r="G305" s="55" t="s">
        <v>2237</v>
      </c>
      <c r="L305" s="54" t="str">
        <f t="shared" si="8"/>
        <v>TinPT Bukit Timah</v>
      </c>
    </row>
    <row r="306" spans="1:12">
      <c r="A306" s="55" t="s">
        <v>3452</v>
      </c>
      <c r="B306" s="55" t="s">
        <v>1831</v>
      </c>
      <c r="C306" s="55" t="s">
        <v>3048</v>
      </c>
      <c r="D306" s="55" t="s">
        <v>1831</v>
      </c>
      <c r="E306" s="55" t="str">
        <f t="shared" si="9"/>
        <v>TinPT Karimun Mining</v>
      </c>
      <c r="F306" s="55" t="s">
        <v>2108</v>
      </c>
      <c r="G306" s="55" t="s">
        <v>2237</v>
      </c>
      <c r="L306" s="54" t="str">
        <f t="shared" si="8"/>
        <v>TinPT Karimun Mining</v>
      </c>
    </row>
    <row r="307" spans="1:12">
      <c r="A307" s="55" t="s">
        <v>3452</v>
      </c>
      <c r="B307" s="55" t="s">
        <v>1869</v>
      </c>
      <c r="C307" s="55" t="s">
        <v>3048</v>
      </c>
      <c r="D307" s="55" t="s">
        <v>1869</v>
      </c>
      <c r="E307" s="55" t="str">
        <f t="shared" si="9"/>
        <v>TinPT Mitra Stania Prima</v>
      </c>
      <c r="F307" s="55" t="s">
        <v>2109</v>
      </c>
      <c r="G307" s="55" t="s">
        <v>2237</v>
      </c>
      <c r="L307" s="54" t="str">
        <f t="shared" si="8"/>
        <v>TinPT Mitra Stania Prima</v>
      </c>
    </row>
    <row r="308" spans="1:12">
      <c r="A308" s="55" t="s">
        <v>3452</v>
      </c>
      <c r="B308" s="55" t="s">
        <v>2110</v>
      </c>
      <c r="C308" s="55" t="s">
        <v>3048</v>
      </c>
      <c r="D308" s="55" t="s">
        <v>2110</v>
      </c>
      <c r="E308" s="55" t="str">
        <f t="shared" si="9"/>
        <v>TinPT Prima Timah Utama</v>
      </c>
      <c r="F308" s="55" t="s">
        <v>2111</v>
      </c>
      <c r="G308" s="55" t="s">
        <v>2237</v>
      </c>
      <c r="L308" s="54" t="str">
        <f t="shared" si="8"/>
        <v>TinPT Prima Timah Utama</v>
      </c>
    </row>
    <row r="309" spans="1:12">
      <c r="A309" s="55" t="s">
        <v>3452</v>
      </c>
      <c r="B309" s="55" t="s">
        <v>2112</v>
      </c>
      <c r="C309" s="55" t="s">
        <v>3048</v>
      </c>
      <c r="D309" s="55" t="s">
        <v>2112</v>
      </c>
      <c r="E309" s="55" t="str">
        <f t="shared" si="9"/>
        <v>TinPT REFINED BANGKA TIN</v>
      </c>
      <c r="F309" s="55" t="s">
        <v>2113</v>
      </c>
      <c r="G309" s="55" t="s">
        <v>2237</v>
      </c>
      <c r="L309" s="54" t="str">
        <f t="shared" si="8"/>
        <v>TinPT REFINED BANGKA TIN</v>
      </c>
    </row>
    <row r="310" spans="1:12">
      <c r="A310" s="55" t="s">
        <v>3452</v>
      </c>
      <c r="B310" s="55" t="s">
        <v>242</v>
      </c>
      <c r="C310" s="55" t="s">
        <v>3048</v>
      </c>
      <c r="D310" s="55" t="s">
        <v>2112</v>
      </c>
      <c r="E310" s="55" t="str">
        <f t="shared" si="9"/>
        <v>TinPT Refined Bangka TIN (RBT)</v>
      </c>
      <c r="F310" s="55" t="s">
        <v>2113</v>
      </c>
      <c r="G310" s="55" t="s">
        <v>2237</v>
      </c>
      <c r="L310" s="54" t="str">
        <f t="shared" si="8"/>
        <v>TinPT REFINED BANGKA TIN</v>
      </c>
    </row>
    <row r="311" spans="1:12">
      <c r="A311" s="55" t="s">
        <v>3452</v>
      </c>
      <c r="B311" s="55" t="s">
        <v>1870</v>
      </c>
      <c r="C311" s="55" t="s">
        <v>3048</v>
      </c>
      <c r="D311" s="55" t="s">
        <v>1870</v>
      </c>
      <c r="E311" s="55" t="str">
        <f t="shared" si="9"/>
        <v>TinPT Sariwiguna Binasentosa</v>
      </c>
      <c r="F311" s="55" t="s">
        <v>2114</v>
      </c>
      <c r="G311" s="55" t="s">
        <v>2237</v>
      </c>
      <c r="L311" s="54" t="str">
        <f t="shared" si="8"/>
        <v>TinPT Sariwiguna Binasentosa</v>
      </c>
    </row>
    <row r="312" spans="1:12">
      <c r="A312" s="55" t="s">
        <v>3452</v>
      </c>
      <c r="B312" s="55" t="s">
        <v>3188</v>
      </c>
      <c r="C312" s="55" t="s">
        <v>3048</v>
      </c>
      <c r="D312" s="55" t="s">
        <v>3188</v>
      </c>
      <c r="E312" s="55" t="str">
        <f t="shared" si="9"/>
        <v>TinPT Stanindo Inti Perkasa</v>
      </c>
      <c r="F312" s="55" t="s">
        <v>2115</v>
      </c>
      <c r="G312" s="55" t="s">
        <v>2237</v>
      </c>
      <c r="L312" s="54" t="str">
        <f t="shared" si="8"/>
        <v>TinPT Stanindo Inti Perkasa</v>
      </c>
    </row>
    <row r="313" spans="1:12">
      <c r="A313" s="55" t="s">
        <v>3452</v>
      </c>
      <c r="B313" s="55" t="s">
        <v>243</v>
      </c>
      <c r="C313" s="55" t="s">
        <v>3048</v>
      </c>
      <c r="D313" s="55" t="s">
        <v>3188</v>
      </c>
      <c r="E313" s="55" t="str">
        <f t="shared" si="9"/>
        <v>TinPT Stanindo Inti Perkasa (CV DS Jaya Abadi)</v>
      </c>
      <c r="F313" s="55" t="s">
        <v>2115</v>
      </c>
      <c r="G313" s="55" t="s">
        <v>2237</v>
      </c>
      <c r="L313" s="54" t="str">
        <f t="shared" si="8"/>
        <v>TinPT Stanindo Inti Perkasa</v>
      </c>
    </row>
    <row r="314" spans="1:12">
      <c r="A314" s="55" t="s">
        <v>3452</v>
      </c>
      <c r="B314" s="55" t="s">
        <v>2756</v>
      </c>
      <c r="C314" s="55" t="s">
        <v>3048</v>
      </c>
      <c r="D314" s="55" t="s">
        <v>2756</v>
      </c>
      <c r="E314" s="55" t="str">
        <f t="shared" si="9"/>
        <v>TinPT Tambang Timah</v>
      </c>
      <c r="F314" s="55" t="s">
        <v>2145</v>
      </c>
      <c r="G314" s="55" t="s">
        <v>2237</v>
      </c>
      <c r="L314" s="54" t="str">
        <f t="shared" si="8"/>
        <v>TinPT Tambang Timah</v>
      </c>
    </row>
    <row r="315" spans="1:12">
      <c r="A315" s="55" t="s">
        <v>3452</v>
      </c>
      <c r="B315" s="55" t="s">
        <v>244</v>
      </c>
      <c r="C315" s="55" t="s">
        <v>3048</v>
      </c>
      <c r="D315" s="55" t="s">
        <v>2756</v>
      </c>
      <c r="E315" s="55" t="str">
        <f t="shared" si="9"/>
        <v>TinPT TAMBANG TIMAH (BANKA)</v>
      </c>
      <c r="F315" s="55" t="s">
        <v>2145</v>
      </c>
      <c r="G315" s="55" t="s">
        <v>2237</v>
      </c>
      <c r="L315" s="54" t="str">
        <f t="shared" si="8"/>
        <v>TinPT Tambang Timah</v>
      </c>
    </row>
    <row r="316" spans="1:12">
      <c r="A316" s="55" t="s">
        <v>3452</v>
      </c>
      <c r="B316" s="55" t="s">
        <v>245</v>
      </c>
      <c r="C316" s="55" t="s">
        <v>3048</v>
      </c>
      <c r="D316" s="55" t="s">
        <v>2756</v>
      </c>
      <c r="E316" s="55" t="str">
        <f t="shared" si="9"/>
        <v>TinPT TAMBANG TIMAH (KUNDUR)</v>
      </c>
      <c r="F316" s="55" t="s">
        <v>2145</v>
      </c>
      <c r="G316" s="55" t="s">
        <v>2237</v>
      </c>
      <c r="L316" s="54" t="str">
        <f t="shared" si="8"/>
        <v>TinPT Tambang Timah</v>
      </c>
    </row>
    <row r="317" spans="1:12">
      <c r="A317" s="55" t="s">
        <v>3452</v>
      </c>
      <c r="B317" s="55" t="s">
        <v>246</v>
      </c>
      <c r="C317" s="55" t="s">
        <v>3048</v>
      </c>
      <c r="D317" s="55" t="s">
        <v>2756</v>
      </c>
      <c r="E317" s="55" t="str">
        <f t="shared" si="9"/>
        <v>TinPT TAMBANG TIMAH (MENTOK)</v>
      </c>
      <c r="F317" s="55" t="s">
        <v>2145</v>
      </c>
      <c r="G317" s="55" t="s">
        <v>2237</v>
      </c>
      <c r="L317" s="54" t="str">
        <f t="shared" si="8"/>
        <v>TinPT Tambang Timah</v>
      </c>
    </row>
    <row r="318" spans="1:12">
      <c r="A318" s="55" t="s">
        <v>3452</v>
      </c>
      <c r="B318" s="55" t="s">
        <v>247</v>
      </c>
      <c r="C318" s="55" t="s">
        <v>3048</v>
      </c>
      <c r="D318" s="55" t="s">
        <v>2756</v>
      </c>
      <c r="E318" s="55" t="str">
        <f t="shared" si="9"/>
        <v>TinPT Tambang Timah Tbk (Persero)</v>
      </c>
      <c r="F318" s="55" t="s">
        <v>2145</v>
      </c>
      <c r="G318" s="55" t="s">
        <v>2237</v>
      </c>
      <c r="L318" s="54" t="str">
        <f t="shared" si="8"/>
        <v>TinPT Tambang Timah</v>
      </c>
    </row>
    <row r="319" spans="1:12">
      <c r="A319" s="55" t="s">
        <v>3452</v>
      </c>
      <c r="B319" s="55" t="s">
        <v>2757</v>
      </c>
      <c r="C319" s="55" t="s">
        <v>3048</v>
      </c>
      <c r="D319" s="55" t="s">
        <v>3612</v>
      </c>
      <c r="E319" s="55" t="str">
        <f t="shared" si="9"/>
        <v>TinPT Timah</v>
      </c>
      <c r="F319" s="55" t="s">
        <v>2116</v>
      </c>
      <c r="G319" s="55" t="s">
        <v>2237</v>
      </c>
      <c r="L319" s="54" t="str">
        <f t="shared" si="8"/>
        <v>TinPT Timah (Persero), Tbk</v>
      </c>
    </row>
    <row r="320" spans="1:12">
      <c r="A320" s="55" t="s">
        <v>3452</v>
      </c>
      <c r="B320" s="55" t="s">
        <v>3612</v>
      </c>
      <c r="C320" s="55" t="s">
        <v>3048</v>
      </c>
      <c r="D320" s="55" t="s">
        <v>3612</v>
      </c>
      <c r="E320" s="55" t="str">
        <f>A320&amp;B320</f>
        <v>TinPT Timah (Persero), Tbk</v>
      </c>
      <c r="F320" s="55" t="s">
        <v>2116</v>
      </c>
      <c r="G320" s="55" t="s">
        <v>2237</v>
      </c>
    </row>
    <row r="321" spans="1:12">
      <c r="A321" s="55" t="s">
        <v>3452</v>
      </c>
      <c r="B321" s="55" t="s">
        <v>1559</v>
      </c>
      <c r="C321" s="55" t="s">
        <v>3048</v>
      </c>
      <c r="D321" s="55" t="s">
        <v>1559</v>
      </c>
      <c r="E321" s="55" t="str">
        <f t="shared" si="9"/>
        <v>TinPT Tinindo Inter Nusa</v>
      </c>
      <c r="F321" s="55" t="s">
        <v>2117</v>
      </c>
      <c r="G321" s="55" t="s">
        <v>2237</v>
      </c>
      <c r="L321" s="54" t="str">
        <f t="shared" si="8"/>
        <v>TinPT Tinindo Inter Nusa</v>
      </c>
    </row>
    <row r="322" spans="1:12">
      <c r="A322" s="55" t="s">
        <v>3452</v>
      </c>
      <c r="B322" s="55" t="s">
        <v>2118</v>
      </c>
      <c r="C322" s="55" t="s">
        <v>2528</v>
      </c>
      <c r="D322" s="55" t="s">
        <v>2118</v>
      </c>
      <c r="E322" s="55" t="str">
        <f t="shared" si="9"/>
        <v>TinRui Da Hung</v>
      </c>
      <c r="F322" s="55" t="s">
        <v>2119</v>
      </c>
      <c r="G322" s="55" t="s">
        <v>2237</v>
      </c>
      <c r="L322" s="54" t="str">
        <f t="shared" si="8"/>
        <v>TinRui Da Hung</v>
      </c>
    </row>
    <row r="323" spans="1:12">
      <c r="A323" s="55" t="s">
        <v>3452</v>
      </c>
      <c r="B323" s="55" t="s">
        <v>2852</v>
      </c>
      <c r="C323" s="55" t="s">
        <v>2991</v>
      </c>
      <c r="D323" s="55" t="s">
        <v>291</v>
      </c>
      <c r="E323" s="55" t="str">
        <f t="shared" si="9"/>
        <v>TinSmelting Branch of Yunnan Tin Company Limited</v>
      </c>
      <c r="F323" s="55" t="s">
        <v>2125</v>
      </c>
      <c r="G323" s="55" t="s">
        <v>2237</v>
      </c>
      <c r="L323" s="54" t="str">
        <f t="shared" si="8"/>
        <v>TinYunnan Tin Company, Ltd.</v>
      </c>
    </row>
    <row r="324" spans="1:12">
      <c r="A324" s="55" t="s">
        <v>3452</v>
      </c>
      <c r="B324" s="55" t="s">
        <v>9</v>
      </c>
      <c r="C324" s="55" t="s">
        <v>2980</v>
      </c>
      <c r="D324" s="55" t="s">
        <v>9</v>
      </c>
      <c r="E324" s="55" t="str">
        <f t="shared" si="9"/>
        <v>TinSoft Metais, Ltda.</v>
      </c>
      <c r="F324" s="55" t="s">
        <v>2121</v>
      </c>
      <c r="G324" s="55" t="s">
        <v>2237</v>
      </c>
      <c r="L324" s="54" t="str">
        <f t="shared" si="8"/>
        <v>TinSoft Metais, Ltda.</v>
      </c>
    </row>
    <row r="325" spans="1:12">
      <c r="A325" s="55" t="s">
        <v>3452</v>
      </c>
      <c r="B325" s="55" t="s">
        <v>2733</v>
      </c>
      <c r="C325" s="55" t="s">
        <v>2980</v>
      </c>
      <c r="D325" s="55" t="s">
        <v>2758</v>
      </c>
      <c r="E325" s="55" t="str">
        <f t="shared" si="9"/>
        <v>TinTaboca</v>
      </c>
      <c r="F325" s="55" t="s">
        <v>2092</v>
      </c>
      <c r="G325" s="55" t="s">
        <v>2237</v>
      </c>
      <c r="L325" s="54" t="str">
        <f t="shared" si="8"/>
        <v>TinMineração Taboca S.A.</v>
      </c>
    </row>
    <row r="326" spans="1:12">
      <c r="A326" s="55" t="s">
        <v>3452</v>
      </c>
      <c r="B326" s="55" t="s">
        <v>248</v>
      </c>
      <c r="C326" s="55" t="s">
        <v>3048</v>
      </c>
      <c r="D326" s="55" t="s">
        <v>2756</v>
      </c>
      <c r="E326" s="55" t="str">
        <f t="shared" si="9"/>
        <v>TinTambang Timah</v>
      </c>
      <c r="F326" s="55" t="s">
        <v>2145</v>
      </c>
      <c r="G326" s="55" t="s">
        <v>2237</v>
      </c>
      <c r="L326" s="54" t="str">
        <f t="shared" si="8"/>
        <v>TinPT Tambang Timah</v>
      </c>
    </row>
    <row r="327" spans="1:12">
      <c r="A327" s="55" t="s">
        <v>3452</v>
      </c>
      <c r="B327" s="55" t="s">
        <v>249</v>
      </c>
      <c r="C327" s="55" t="s">
        <v>2518</v>
      </c>
      <c r="D327" s="55" t="s">
        <v>2755</v>
      </c>
      <c r="E327" s="55" t="str">
        <f t="shared" si="9"/>
        <v>TinThai Solder Industry Corp., Ltd.</v>
      </c>
      <c r="F327" s="55" t="s">
        <v>2122</v>
      </c>
      <c r="G327" s="55" t="s">
        <v>2237</v>
      </c>
      <c r="L327" s="54" t="str">
        <f t="shared" si="8"/>
        <v>TinThaisarco</v>
      </c>
    </row>
    <row r="328" spans="1:12">
      <c r="A328" s="55" t="s">
        <v>3452</v>
      </c>
      <c r="B328" s="55" t="s">
        <v>250</v>
      </c>
      <c r="C328" s="55" t="s">
        <v>2518</v>
      </c>
      <c r="D328" s="55" t="s">
        <v>2755</v>
      </c>
      <c r="E328" s="55" t="str">
        <f t="shared" si="9"/>
        <v>TinThailand Smelting &amp; Refining Co., Ltd</v>
      </c>
      <c r="F328" s="55" t="s">
        <v>2122</v>
      </c>
      <c r="G328" s="55" t="s">
        <v>2237</v>
      </c>
      <c r="L328" s="54" t="str">
        <f t="shared" ref="L328:L392" si="10">A328&amp;D328</f>
        <v>TinThaisarco</v>
      </c>
    </row>
    <row r="329" spans="1:12">
      <c r="A329" s="55" t="s">
        <v>3452</v>
      </c>
      <c r="B329" s="55" t="s">
        <v>2755</v>
      </c>
      <c r="C329" s="55" t="s">
        <v>2518</v>
      </c>
      <c r="D329" s="55" t="s">
        <v>2755</v>
      </c>
      <c r="E329" s="55" t="str">
        <f t="shared" ref="E329:E393" si="11">A329&amp;B329</f>
        <v>TinThaisarco</v>
      </c>
      <c r="F329" s="55" t="s">
        <v>2122</v>
      </c>
      <c r="G329" s="55" t="s">
        <v>2237</v>
      </c>
      <c r="L329" s="54" t="str">
        <f t="shared" si="10"/>
        <v>TinThaisarco</v>
      </c>
    </row>
    <row r="330" spans="1:12">
      <c r="A330" s="55" t="s">
        <v>3452</v>
      </c>
      <c r="B330" s="55" t="s">
        <v>251</v>
      </c>
      <c r="C330" s="55" t="s">
        <v>3048</v>
      </c>
      <c r="D330" s="55" t="s">
        <v>3612</v>
      </c>
      <c r="E330" s="55" t="str">
        <f t="shared" si="11"/>
        <v>TinTimah Indonesian State Tin Corporation</v>
      </c>
      <c r="F330" s="55" t="s">
        <v>2116</v>
      </c>
      <c r="G330" s="55" t="s">
        <v>2237</v>
      </c>
      <c r="L330" s="54" t="str">
        <f t="shared" si="10"/>
        <v>TinPT Timah (Persero), Tbk</v>
      </c>
    </row>
    <row r="331" spans="1:12">
      <c r="A331" s="55" t="s">
        <v>3452</v>
      </c>
      <c r="B331" s="55" t="s">
        <v>252</v>
      </c>
      <c r="C331" s="55" t="s">
        <v>2991</v>
      </c>
      <c r="D331" s="55" t="s">
        <v>3207</v>
      </c>
      <c r="E331" s="55" t="str">
        <f t="shared" si="11"/>
        <v>TinTin Co. Ltd, Minmetals Ganzhou</v>
      </c>
      <c r="F331" s="55" t="s">
        <v>2093</v>
      </c>
      <c r="G331" s="55" t="s">
        <v>2237</v>
      </c>
      <c r="L331" s="54" t="str">
        <f t="shared" si="10"/>
        <v>TinMinmetals Ganzhou Tin Co. Ltd.</v>
      </c>
    </row>
    <row r="332" spans="1:12">
      <c r="A332" s="55" t="s">
        <v>3452</v>
      </c>
      <c r="B332" s="55" t="s">
        <v>253</v>
      </c>
      <c r="C332" s="55" t="s">
        <v>2991</v>
      </c>
      <c r="D332" s="55" t="s">
        <v>291</v>
      </c>
      <c r="E332" s="55" t="str">
        <f t="shared" si="11"/>
        <v>TinTin Products Manufacturing Co.LTD. of YTCL</v>
      </c>
      <c r="F332" s="55" t="s">
        <v>2125</v>
      </c>
      <c r="G332" s="55" t="s">
        <v>2237</v>
      </c>
      <c r="L332" s="54" t="str">
        <f t="shared" si="10"/>
        <v>TinYunnan Tin Company, Ltd.</v>
      </c>
    </row>
    <row r="333" spans="1:12">
      <c r="A333" s="55" t="s">
        <v>3452</v>
      </c>
      <c r="B333" s="55" t="s">
        <v>254</v>
      </c>
      <c r="C333" s="55" t="s">
        <v>3048</v>
      </c>
      <c r="D333" s="55" t="s">
        <v>3612</v>
      </c>
      <c r="E333" s="55" t="str">
        <f t="shared" si="11"/>
        <v>TinUnit Metalurgi PT Timah (Persero ) Tbk</v>
      </c>
      <c r="F333" s="55" t="s">
        <v>2116</v>
      </c>
      <c r="G333" s="55" t="s">
        <v>2237</v>
      </c>
      <c r="L333" s="54" t="str">
        <f t="shared" si="10"/>
        <v>TinPT Timah (Persero), Tbk</v>
      </c>
    </row>
    <row r="334" spans="1:12">
      <c r="A334" s="55" t="s">
        <v>3452</v>
      </c>
      <c r="B334" s="55" t="s">
        <v>255</v>
      </c>
      <c r="C334" s="55" t="s">
        <v>3048</v>
      </c>
      <c r="D334" s="55" t="s">
        <v>2756</v>
      </c>
      <c r="E334" s="55" t="str">
        <f t="shared" si="11"/>
        <v>TinUnit Timah Kundur PT Tambang</v>
      </c>
      <c r="F334" s="55" t="s">
        <v>2145</v>
      </c>
      <c r="G334" s="55" t="s">
        <v>2237</v>
      </c>
      <c r="L334" s="54" t="str">
        <f t="shared" si="10"/>
        <v>TinPT Tambang Timah</v>
      </c>
    </row>
    <row r="335" spans="1:12">
      <c r="A335" s="55" t="s">
        <v>3452</v>
      </c>
      <c r="B335" s="55" t="s">
        <v>290</v>
      </c>
      <c r="C335" s="55" t="s">
        <v>2980</v>
      </c>
      <c r="D335" s="55" t="s">
        <v>290</v>
      </c>
      <c r="E335" s="55" t="str">
        <f t="shared" si="11"/>
        <v>TinWhite Solder Metalurgia e Mineração Ltda.</v>
      </c>
      <c r="F335" s="55" t="s">
        <v>2123</v>
      </c>
      <c r="G335" s="55" t="s">
        <v>2237</v>
      </c>
      <c r="L335" s="54" t="str">
        <f t="shared" si="10"/>
        <v>TinWhite Solder Metalurgia e Mineração Ltda.</v>
      </c>
    </row>
    <row r="336" spans="1:12">
      <c r="A336" s="55" t="s">
        <v>3452</v>
      </c>
      <c r="B336" s="55" t="s">
        <v>256</v>
      </c>
      <c r="C336" s="55" t="s">
        <v>2991</v>
      </c>
      <c r="D336" s="55" t="s">
        <v>3613</v>
      </c>
      <c r="E336" s="55" t="str">
        <f t="shared" si="11"/>
        <v>TinXi Hai Liuzhou China Tin Group Cot Ltd</v>
      </c>
      <c r="F336" s="55" t="s">
        <v>2089</v>
      </c>
      <c r="G336" s="55" t="s">
        <v>2237</v>
      </c>
      <c r="L336" s="54" t="str">
        <f t="shared" si="10"/>
        <v>TinChina Tin Group Co., Ltd.</v>
      </c>
    </row>
    <row r="337" spans="1:12">
      <c r="A337" s="55" t="s">
        <v>3452</v>
      </c>
      <c r="B337" s="55" t="s">
        <v>2736</v>
      </c>
      <c r="C337" s="55" t="s">
        <v>2991</v>
      </c>
      <c r="D337" s="55" t="s">
        <v>291</v>
      </c>
      <c r="E337" s="55" t="str">
        <f t="shared" si="11"/>
        <v>TinYTCL</v>
      </c>
      <c r="F337" s="55" t="s">
        <v>2125</v>
      </c>
      <c r="G337" s="55" t="s">
        <v>2237</v>
      </c>
      <c r="L337" s="54" t="str">
        <f t="shared" si="10"/>
        <v>TinYunnan Tin Company, Ltd.</v>
      </c>
    </row>
    <row r="338" spans="1:12">
      <c r="A338" s="55" t="s">
        <v>3452</v>
      </c>
      <c r="B338" s="55" t="s">
        <v>10</v>
      </c>
      <c r="C338" s="55" t="s">
        <v>2991</v>
      </c>
      <c r="D338" s="55" t="s">
        <v>10</v>
      </c>
      <c r="E338" s="55" t="str">
        <f t="shared" si="11"/>
        <v>TinYunnan Chengfeng Non-ferrous Metals Co.,Ltd.</v>
      </c>
      <c r="F338" s="55" t="s">
        <v>2124</v>
      </c>
      <c r="G338" s="55" t="s">
        <v>2237</v>
      </c>
      <c r="L338" s="54" t="str">
        <f t="shared" si="10"/>
        <v>TinYunnan Chengfeng Non-ferrous Metals Co.,Ltd.</v>
      </c>
    </row>
    <row r="339" spans="1:12">
      <c r="A339" s="55" t="s">
        <v>3452</v>
      </c>
      <c r="B339" s="55" t="s">
        <v>257</v>
      </c>
      <c r="C339" s="55" t="s">
        <v>2991</v>
      </c>
      <c r="D339" s="55" t="s">
        <v>2274</v>
      </c>
      <c r="E339" s="55" t="str">
        <f t="shared" si="11"/>
        <v>TinYunnan Gejiu Zili Metallurgy Co.,Ltd.</v>
      </c>
      <c r="F339" s="55" t="s">
        <v>2084</v>
      </c>
      <c r="G339" s="55" t="s">
        <v>2237</v>
      </c>
      <c r="L339" s="54" t="str">
        <f t="shared" si="10"/>
        <v>TinGejiu Zi-Li</v>
      </c>
    </row>
    <row r="340" spans="1:12">
      <c r="A340" s="55" t="s">
        <v>3452</v>
      </c>
      <c r="B340" s="55" t="s">
        <v>291</v>
      </c>
      <c r="C340" s="55" t="s">
        <v>2991</v>
      </c>
      <c r="D340" s="55" t="s">
        <v>291</v>
      </c>
      <c r="E340" s="55" t="str">
        <f t="shared" si="11"/>
        <v>TinYunnan Tin Company, Ltd.</v>
      </c>
      <c r="F340" s="55" t="s">
        <v>2125</v>
      </c>
      <c r="G340" s="55" t="s">
        <v>2237</v>
      </c>
      <c r="L340" s="54" t="str">
        <f t="shared" si="10"/>
        <v>TinYunnan Tin Company, Ltd.</v>
      </c>
    </row>
    <row r="341" spans="1:12">
      <c r="A341" s="55" t="s">
        <v>3452</v>
      </c>
      <c r="B341" s="55" t="s">
        <v>258</v>
      </c>
      <c r="C341" s="55" t="s">
        <v>2991</v>
      </c>
      <c r="D341" s="55" t="s">
        <v>291</v>
      </c>
      <c r="E341" s="55" t="str">
        <f t="shared" si="11"/>
        <v>TinYunnan Tin Group (Holding) Co., Ltd</v>
      </c>
      <c r="F341" s="55" t="s">
        <v>2125</v>
      </c>
      <c r="G341" s="55" t="s">
        <v>2237</v>
      </c>
      <c r="L341" s="54" t="str">
        <f t="shared" si="10"/>
        <v>TinYunnan Tin Company, Ltd.</v>
      </c>
    </row>
    <row r="342" spans="1:12">
      <c r="A342" s="55" t="s">
        <v>3452</v>
      </c>
      <c r="B342" s="55" t="s">
        <v>259</v>
      </c>
      <c r="C342" s="55" t="s">
        <v>2991</v>
      </c>
      <c r="D342" s="55" t="s">
        <v>291</v>
      </c>
      <c r="E342" s="55" t="str">
        <f t="shared" si="11"/>
        <v>TinYuntinic Chemical GmbH</v>
      </c>
      <c r="F342" s="55" t="s">
        <v>2125</v>
      </c>
      <c r="G342" s="55" t="s">
        <v>2237</v>
      </c>
      <c r="L342" s="54" t="str">
        <f t="shared" si="10"/>
        <v>TinYunnan Tin Company, Ltd.</v>
      </c>
    </row>
    <row r="343" spans="1:12">
      <c r="A343" s="55" t="s">
        <v>3452</v>
      </c>
      <c r="B343" s="55" t="s">
        <v>260</v>
      </c>
      <c r="C343" s="55" t="s">
        <v>2991</v>
      </c>
      <c r="D343" s="55" t="s">
        <v>291</v>
      </c>
      <c r="E343" s="55" t="str">
        <f t="shared" si="11"/>
        <v>TinYuntinic Resources</v>
      </c>
      <c r="F343" s="55" t="s">
        <v>2125</v>
      </c>
      <c r="G343" s="55" t="s">
        <v>2237</v>
      </c>
      <c r="L343" s="54" t="str">
        <f t="shared" si="10"/>
        <v>TinYunnan Tin Company, Ltd.</v>
      </c>
    </row>
    <row r="344" spans="1:12">
      <c r="A344" s="55" t="s">
        <v>3452</v>
      </c>
      <c r="B344" s="55" t="s">
        <v>2616</v>
      </c>
      <c r="E344" s="55" t="str">
        <f t="shared" si="11"/>
        <v>TinSmelter Not Listed</v>
      </c>
      <c r="F344" s="55"/>
      <c r="G344" s="55"/>
      <c r="L344" s="54" t="str">
        <f t="shared" si="10"/>
        <v>Tin</v>
      </c>
    </row>
    <row r="345" spans="1:12">
      <c r="A345" s="57" t="s">
        <v>3453</v>
      </c>
      <c r="B345" s="55" t="s">
        <v>3598</v>
      </c>
      <c r="E345" s="55" t="str">
        <f t="shared" si="11"/>
        <v>TungstenSmelter not yet identified</v>
      </c>
      <c r="F345" s="55"/>
      <c r="G345" s="55"/>
      <c r="L345" s="54" t="str">
        <f t="shared" si="10"/>
        <v>Tungsten</v>
      </c>
    </row>
    <row r="346" spans="1:12">
      <c r="A346" s="57" t="s">
        <v>3453</v>
      </c>
      <c r="B346" s="55" t="s">
        <v>1446</v>
      </c>
      <c r="C346" s="55" t="s">
        <v>3059</v>
      </c>
      <c r="D346" s="55" t="s">
        <v>1446</v>
      </c>
      <c r="E346" s="55" t="str">
        <f t="shared" si="11"/>
        <v>TungstenA.L.M.T. Corp.</v>
      </c>
      <c r="F346" s="55" t="s">
        <v>2126</v>
      </c>
      <c r="G346" s="55" t="s">
        <v>2237</v>
      </c>
      <c r="L346" s="54" t="str">
        <f t="shared" si="10"/>
        <v>TungstenA.L.M.T. Corp.</v>
      </c>
    </row>
    <row r="347" spans="1:12">
      <c r="A347" s="57" t="s">
        <v>3453</v>
      </c>
      <c r="B347" s="55" t="s">
        <v>262</v>
      </c>
      <c r="C347" s="55" t="s">
        <v>3059</v>
      </c>
      <c r="D347" s="55" t="s">
        <v>1446</v>
      </c>
      <c r="E347" s="55" t="str">
        <f t="shared" si="11"/>
        <v>TungstenAllied Material Corporation</v>
      </c>
      <c r="F347" s="55" t="s">
        <v>2126</v>
      </c>
      <c r="G347" s="55" t="s">
        <v>2237</v>
      </c>
      <c r="L347" s="54" t="str">
        <f t="shared" si="10"/>
        <v>TungstenA.L.M.T. Corp.</v>
      </c>
    </row>
    <row r="348" spans="1:12">
      <c r="A348" s="57" t="s">
        <v>3453</v>
      </c>
      <c r="B348" s="55" t="s">
        <v>2286</v>
      </c>
      <c r="C348" s="55" t="s">
        <v>2534</v>
      </c>
      <c r="D348" s="55" t="s">
        <v>494</v>
      </c>
      <c r="E348" s="55" t="str">
        <f t="shared" si="11"/>
        <v>TungstenATI Metalworking Products</v>
      </c>
      <c r="F348" s="55" t="s">
        <v>2127</v>
      </c>
      <c r="G348" s="55" t="s">
        <v>2237</v>
      </c>
      <c r="L348" s="54" t="str">
        <f t="shared" si="10"/>
        <v>TungstenKennametal Huntsville</v>
      </c>
    </row>
    <row r="349" spans="1:12">
      <c r="A349" s="57" t="s">
        <v>3453</v>
      </c>
      <c r="B349" s="55" t="s">
        <v>3210</v>
      </c>
      <c r="C349" s="55" t="s">
        <v>2534</v>
      </c>
      <c r="D349" s="55" t="s">
        <v>494</v>
      </c>
      <c r="E349" s="55" t="str">
        <f t="shared" si="11"/>
        <v>TungstenATI Tungsten Materials</v>
      </c>
      <c r="F349" s="55" t="s">
        <v>2127</v>
      </c>
      <c r="G349" s="55" t="s">
        <v>2237</v>
      </c>
      <c r="L349" s="54" t="str">
        <f t="shared" si="10"/>
        <v>TungstenKennametal Huntsville</v>
      </c>
    </row>
    <row r="350" spans="1:12">
      <c r="A350" s="57" t="s">
        <v>3453</v>
      </c>
      <c r="B350" s="55" t="s">
        <v>263</v>
      </c>
      <c r="C350" s="55" t="s">
        <v>2991</v>
      </c>
      <c r="D350" s="55" t="s">
        <v>495</v>
      </c>
      <c r="E350" s="55" t="str">
        <f t="shared" si="11"/>
        <v>TungstenChaozhou Xiangli Tungsten Industry Co Ltd</v>
      </c>
      <c r="F350" s="55" t="s">
        <v>2128</v>
      </c>
      <c r="G350" s="55" t="s">
        <v>2237</v>
      </c>
      <c r="L350" s="54" t="str">
        <f t="shared" si="10"/>
        <v>TungstenGuangdong Xianglu Tungsten Industry Co., Ltd.</v>
      </c>
    </row>
    <row r="351" spans="1:12">
      <c r="A351" s="57" t="s">
        <v>3453</v>
      </c>
      <c r="B351" s="55" t="s">
        <v>264</v>
      </c>
      <c r="C351" s="55" t="s">
        <v>2991</v>
      </c>
      <c r="D351" s="55" t="s">
        <v>497</v>
      </c>
      <c r="E351" s="55" t="str">
        <f t="shared" si="11"/>
        <v>TungstenChina National Nonferrous Industry Corp.</v>
      </c>
      <c r="F351" s="55" t="s">
        <v>2138</v>
      </c>
      <c r="G351" s="55" t="s">
        <v>2237</v>
      </c>
      <c r="L351" s="54" t="str">
        <f t="shared" si="10"/>
        <v>TungstenGanzhou Huaxing Tungsten Products Co., Ltd.</v>
      </c>
    </row>
    <row r="352" spans="1:12">
      <c r="A352" s="57" t="s">
        <v>3453</v>
      </c>
      <c r="B352" s="55" t="s">
        <v>2564</v>
      </c>
      <c r="C352" s="55" t="s">
        <v>2991</v>
      </c>
      <c r="D352" s="55" t="s">
        <v>2564</v>
      </c>
      <c r="E352" s="55" t="str">
        <f t="shared" si="11"/>
        <v>TungstenChongyi Zhangyuan Tungsten Co Ltd</v>
      </c>
      <c r="F352" s="55" t="s">
        <v>2129</v>
      </c>
      <c r="G352" s="55" t="s">
        <v>2237</v>
      </c>
      <c r="L352" s="54" t="str">
        <f t="shared" si="10"/>
        <v>TungstenChongyi Zhangyuan Tungsten Co Ltd</v>
      </c>
    </row>
    <row r="353" spans="1:12">
      <c r="A353" s="57" t="s">
        <v>3453</v>
      </c>
      <c r="B353" s="55" t="s">
        <v>2206</v>
      </c>
      <c r="C353" s="55" t="s">
        <v>2991</v>
      </c>
      <c r="D353" s="55" t="s">
        <v>2206</v>
      </c>
      <c r="E353" s="55" t="str">
        <f t="shared" si="11"/>
        <v>TungstenDayu Weiliang Tungsten Co., Ltd.</v>
      </c>
      <c r="F353" s="55" t="s">
        <v>2130</v>
      </c>
      <c r="G353" s="55" t="s">
        <v>2237</v>
      </c>
      <c r="L353" s="54" t="str">
        <f t="shared" si="10"/>
        <v>TungstenDayu Weiliang Tungsten Co., Ltd.</v>
      </c>
    </row>
    <row r="354" spans="1:12">
      <c r="A354" s="57" t="s">
        <v>3453</v>
      </c>
      <c r="B354" s="55" t="s">
        <v>265</v>
      </c>
      <c r="C354" s="55" t="s">
        <v>2991</v>
      </c>
      <c r="D354" s="55" t="s">
        <v>3213</v>
      </c>
      <c r="E354" s="55" t="str">
        <f t="shared" si="11"/>
        <v>TungstenDiamond Road Zhuzhou Hunan China</v>
      </c>
      <c r="F354" s="55" t="s">
        <v>2144</v>
      </c>
      <c r="G354" s="55" t="s">
        <v>2237</v>
      </c>
      <c r="L354" s="54" t="str">
        <f t="shared" si="10"/>
        <v>TungstenZhuzhou Cemented Carbide Group Co Ltd</v>
      </c>
    </row>
    <row r="355" spans="1:12">
      <c r="A355" s="57" t="s">
        <v>3453</v>
      </c>
      <c r="B355" s="55" t="s">
        <v>2207</v>
      </c>
      <c r="C355" s="55" t="s">
        <v>2991</v>
      </c>
      <c r="D355" s="55" t="s">
        <v>2207</v>
      </c>
      <c r="E355" s="55" t="str">
        <f t="shared" si="11"/>
        <v>TungstenFujian Jinxin Tungsten Co., Ltd.</v>
      </c>
      <c r="F355" s="55" t="s">
        <v>2131</v>
      </c>
      <c r="G355" s="55" t="s">
        <v>2237</v>
      </c>
      <c r="L355" s="54" t="str">
        <f t="shared" si="10"/>
        <v>TungstenFujian Jinxin Tungsten Co., Ltd.</v>
      </c>
    </row>
    <row r="356" spans="1:12">
      <c r="A356" s="57" t="s">
        <v>3453</v>
      </c>
      <c r="B356" s="55" t="s">
        <v>266</v>
      </c>
      <c r="C356" s="55" t="s">
        <v>2991</v>
      </c>
      <c r="D356" s="55" t="s">
        <v>497</v>
      </c>
      <c r="E356" s="55" t="str">
        <f t="shared" si="11"/>
        <v>TungstenGanzhou Huaxin Tungsten Products</v>
      </c>
      <c r="F356" s="55" t="s">
        <v>2138</v>
      </c>
      <c r="G356" s="55" t="s">
        <v>2237</v>
      </c>
      <c r="L356" s="54" t="str">
        <f t="shared" si="10"/>
        <v>TungstenGanzhou Huaxing Tungsten Products Co., Ltd.</v>
      </c>
    </row>
    <row r="357" spans="1:12">
      <c r="A357" s="57" t="s">
        <v>3453</v>
      </c>
      <c r="B357" s="55" t="s">
        <v>497</v>
      </c>
      <c r="C357" s="55" t="s">
        <v>2991</v>
      </c>
      <c r="D357" s="55" t="s">
        <v>497</v>
      </c>
      <c r="E357" s="55" t="str">
        <f t="shared" si="11"/>
        <v>TungstenGanzhou Huaxing Tungsten Products Co., Ltd.</v>
      </c>
      <c r="F357" s="55" t="s">
        <v>2138</v>
      </c>
      <c r="G357" s="55" t="s">
        <v>2237</v>
      </c>
      <c r="L357" s="54" t="str">
        <f t="shared" si="10"/>
        <v>TungstenGanzhou Huaxing Tungsten Products Co., Ltd.</v>
      </c>
    </row>
    <row r="358" spans="1:12">
      <c r="A358" s="57" t="s">
        <v>3453</v>
      </c>
      <c r="B358" s="55" t="s">
        <v>499</v>
      </c>
      <c r="C358" s="55" t="s">
        <v>2991</v>
      </c>
      <c r="D358" s="55" t="s">
        <v>499</v>
      </c>
      <c r="E358" s="55" t="str">
        <f t="shared" si="11"/>
        <v>TungstenGanzhou Jiangwu Ferrotungsten Co., Ltd.</v>
      </c>
      <c r="F358" s="55" t="s">
        <v>484</v>
      </c>
      <c r="G358" s="55" t="s">
        <v>2237</v>
      </c>
      <c r="L358" s="54" t="str">
        <f t="shared" si="10"/>
        <v>TungstenGanzhou Jiangwu Ferrotungsten Co., Ltd.</v>
      </c>
    </row>
    <row r="359" spans="1:12">
      <c r="A359" s="57" t="s">
        <v>3453</v>
      </c>
      <c r="B359" s="55" t="s">
        <v>496</v>
      </c>
      <c r="C359" s="55" t="s">
        <v>2991</v>
      </c>
      <c r="D359" s="55" t="s">
        <v>496</v>
      </c>
      <c r="E359" s="55" t="str">
        <f t="shared" si="11"/>
        <v>TungstenGanzhou Non-ferrous Metals Smelting Co., Ltd.</v>
      </c>
      <c r="F359" s="55" t="s">
        <v>2137</v>
      </c>
      <c r="G359" s="55" t="s">
        <v>2237</v>
      </c>
      <c r="L359" s="54" t="str">
        <f t="shared" si="10"/>
        <v>TungstenGanzhou Non-ferrous Metals Smelting Co., Ltd.</v>
      </c>
    </row>
    <row r="360" spans="1:12">
      <c r="A360" s="57" t="s">
        <v>3453</v>
      </c>
      <c r="B360" s="55" t="s">
        <v>1197</v>
      </c>
      <c r="C360" s="55" t="s">
        <v>2991</v>
      </c>
      <c r="D360" s="55" t="s">
        <v>1197</v>
      </c>
      <c r="E360" s="55" t="str">
        <f t="shared" si="11"/>
        <v>TungstenGanzhou Seadragon W &amp; Mo Co., Ltd.</v>
      </c>
      <c r="F360" s="55" t="s">
        <v>1198</v>
      </c>
      <c r="G360" s="55" t="s">
        <v>2237</v>
      </c>
      <c r="L360" s="54" t="str">
        <f t="shared" si="10"/>
        <v>TungstenGanzhou Seadragon W &amp; Mo Co., Ltd.</v>
      </c>
    </row>
    <row r="361" spans="1:12">
      <c r="A361" s="57" t="s">
        <v>3453</v>
      </c>
      <c r="B361" s="55" t="s">
        <v>4</v>
      </c>
      <c r="C361" s="55" t="s">
        <v>2534</v>
      </c>
      <c r="D361" s="55" t="s">
        <v>4</v>
      </c>
      <c r="E361" s="55" t="str">
        <f t="shared" si="11"/>
        <v>TungstenGlobal Tungsten &amp; Powders Corp.</v>
      </c>
      <c r="F361" s="55" t="s">
        <v>2132</v>
      </c>
      <c r="G361" s="55" t="s">
        <v>2237</v>
      </c>
      <c r="L361" s="54" t="str">
        <f t="shared" si="10"/>
        <v>TungstenGlobal Tungsten &amp; Powders Corp.</v>
      </c>
    </row>
    <row r="362" spans="1:12">
      <c r="A362" s="57" t="s">
        <v>3453</v>
      </c>
      <c r="B362" s="55" t="s">
        <v>2738</v>
      </c>
      <c r="C362" s="55" t="s">
        <v>2534</v>
      </c>
      <c r="D362" s="55" t="s">
        <v>4</v>
      </c>
      <c r="E362" s="55" t="str">
        <f t="shared" si="11"/>
        <v>TungstenGTP</v>
      </c>
      <c r="F362" s="55" t="s">
        <v>2132</v>
      </c>
      <c r="G362" s="55" t="s">
        <v>2237</v>
      </c>
      <c r="L362" s="54" t="str">
        <f t="shared" si="10"/>
        <v>TungstenGlobal Tungsten &amp; Powders Corp.</v>
      </c>
    </row>
    <row r="363" spans="1:12">
      <c r="A363" s="57" t="s">
        <v>3453</v>
      </c>
      <c r="B363" s="55" t="s">
        <v>495</v>
      </c>
      <c r="C363" s="55" t="s">
        <v>2991</v>
      </c>
      <c r="D363" s="55" t="s">
        <v>495</v>
      </c>
      <c r="E363" s="55" t="str">
        <f t="shared" si="11"/>
        <v>TungstenGuangdong Xianglu Tungsten Industry Co., Ltd.</v>
      </c>
      <c r="F363" s="55" t="s">
        <v>2128</v>
      </c>
      <c r="G363" s="55" t="s">
        <v>2237</v>
      </c>
      <c r="L363" s="54" t="str">
        <f t="shared" si="10"/>
        <v>TungstenGuangdong Xianglu Tungsten Industry Co., Ltd.</v>
      </c>
    </row>
    <row r="364" spans="1:12">
      <c r="A364" s="57" t="s">
        <v>3453</v>
      </c>
      <c r="B364" s="55" t="s">
        <v>2561</v>
      </c>
      <c r="C364" s="55" t="s">
        <v>3005</v>
      </c>
      <c r="D364" s="55" t="s">
        <v>2561</v>
      </c>
      <c r="E364" s="55" t="str">
        <f t="shared" si="11"/>
        <v>TungstenHC Starck GmbH</v>
      </c>
      <c r="F364" s="55" t="s">
        <v>2133</v>
      </c>
      <c r="G364" s="55" t="s">
        <v>2237</v>
      </c>
      <c r="L364" s="54" t="str">
        <f t="shared" si="10"/>
        <v>TungstenHC Starck GmbH</v>
      </c>
    </row>
    <row r="365" spans="1:12">
      <c r="A365" s="57" t="s">
        <v>3453</v>
      </c>
      <c r="B365" s="55" t="s">
        <v>3217</v>
      </c>
      <c r="C365" s="55" t="s">
        <v>2991</v>
      </c>
      <c r="D365" s="55" t="s">
        <v>3217</v>
      </c>
      <c r="E365" s="55" t="str">
        <f t="shared" si="11"/>
        <v>TungstenHunan Chenzhou Mining Group Co</v>
      </c>
      <c r="F365" s="55" t="s">
        <v>2134</v>
      </c>
      <c r="G365" s="55" t="s">
        <v>2237</v>
      </c>
      <c r="L365" s="54" t="str">
        <f t="shared" si="10"/>
        <v>TungstenHunan Chenzhou Mining Group Co</v>
      </c>
    </row>
    <row r="366" spans="1:12">
      <c r="A366" s="57" t="s">
        <v>3453</v>
      </c>
      <c r="B366" s="55" t="s">
        <v>2209</v>
      </c>
      <c r="C366" s="55" t="s">
        <v>2991</v>
      </c>
      <c r="D366" s="55" t="s">
        <v>2209</v>
      </c>
      <c r="E366" s="55" t="str">
        <f t="shared" si="11"/>
        <v>TungstenHunan Chun-Chang Nonferrous Smelting &amp; Concentrating Co., Ltd.</v>
      </c>
      <c r="F366" s="55" t="s">
        <v>2135</v>
      </c>
      <c r="G366" s="55" t="s">
        <v>2237</v>
      </c>
      <c r="L366" s="54" t="str">
        <f t="shared" si="10"/>
        <v>TungstenHunan Chun-Chang Nonferrous Smelting &amp; Concentrating Co., Ltd.</v>
      </c>
    </row>
    <row r="367" spans="1:12">
      <c r="A367" s="57" t="s">
        <v>3453</v>
      </c>
      <c r="B367" s="55" t="s">
        <v>267</v>
      </c>
      <c r="C367" s="55" t="s">
        <v>2991</v>
      </c>
      <c r="D367" s="55" t="s">
        <v>3213</v>
      </c>
      <c r="E367" s="55" t="str">
        <f t="shared" si="11"/>
        <v>TungstenHuzhou Cemented Carbide Works Imp. &amp; Exp. Co</v>
      </c>
      <c r="F367" s="55" t="s">
        <v>2144</v>
      </c>
      <c r="G367" s="55" t="s">
        <v>2237</v>
      </c>
      <c r="L367" s="54" t="str">
        <f t="shared" si="10"/>
        <v>TungstenZhuzhou Cemented Carbide Group Co Ltd</v>
      </c>
    </row>
    <row r="368" spans="1:12">
      <c r="A368" s="57" t="s">
        <v>3453</v>
      </c>
      <c r="B368" s="55" t="s">
        <v>3215</v>
      </c>
      <c r="C368" s="55" t="s">
        <v>3059</v>
      </c>
      <c r="D368" s="55" t="s">
        <v>3215</v>
      </c>
      <c r="E368" s="55" t="str">
        <f t="shared" si="11"/>
        <v>TungstenJapan New Metals Co Ltd</v>
      </c>
      <c r="F368" s="55" t="s">
        <v>2136</v>
      </c>
      <c r="G368" s="55" t="s">
        <v>2237</v>
      </c>
      <c r="L368" s="54" t="str">
        <f t="shared" si="10"/>
        <v>TungstenJapan New Metals Co Ltd</v>
      </c>
    </row>
    <row r="369" spans="1:12">
      <c r="A369" s="57" t="s">
        <v>3453</v>
      </c>
      <c r="B369" s="55" t="s">
        <v>510</v>
      </c>
      <c r="C369" s="55" t="s">
        <v>2991</v>
      </c>
      <c r="D369" s="55" t="s">
        <v>510</v>
      </c>
      <c r="E369" s="55" t="str">
        <f t="shared" si="11"/>
        <v>TungstenJiangxi Gan Bei Tungsten Co., Ltd.</v>
      </c>
      <c r="F369" s="55" t="s">
        <v>482</v>
      </c>
      <c r="G369" s="55" t="s">
        <v>2237</v>
      </c>
      <c r="L369" s="54" t="str">
        <f t="shared" si="10"/>
        <v>TungstenJiangxi Gan Bei Tungsten Co., Ltd.</v>
      </c>
    </row>
    <row r="370" spans="1:12">
      <c r="A370" s="57" t="s">
        <v>3453</v>
      </c>
      <c r="B370" s="55" t="s">
        <v>2208</v>
      </c>
      <c r="C370" s="55" t="s">
        <v>2991</v>
      </c>
      <c r="D370" s="55" t="s">
        <v>2208</v>
      </c>
      <c r="E370" s="55" t="str">
        <f t="shared" si="11"/>
        <v>TungstenJiangxi Minmetals Gao'an Non-ferrous Metals Co., Ltd.</v>
      </c>
      <c r="F370" s="55" t="s">
        <v>2147</v>
      </c>
      <c r="G370" s="55" t="s">
        <v>2237</v>
      </c>
      <c r="L370" s="54" t="str">
        <f t="shared" si="10"/>
        <v>TungstenJiangxi Minmetals Gao'an Non-ferrous Metals Co., Ltd.</v>
      </c>
    </row>
    <row r="371" spans="1:12" s="55" customFormat="1">
      <c r="A371" s="57" t="s">
        <v>3453</v>
      </c>
      <c r="B371" s="55" t="s">
        <v>268</v>
      </c>
      <c r="C371" s="55" t="s">
        <v>2991</v>
      </c>
      <c r="D371" s="55" t="s">
        <v>496</v>
      </c>
      <c r="E371" s="55" t="str">
        <f t="shared" si="11"/>
        <v>TungstenJiangxi Rare Earth &amp; Rare Metals Tungsten Group</v>
      </c>
      <c r="F371" s="55" t="s">
        <v>2137</v>
      </c>
      <c r="G371" s="55" t="s">
        <v>2237</v>
      </c>
      <c r="L371" s="54" t="str">
        <f t="shared" si="10"/>
        <v>TungstenGanzhou Non-ferrous Metals Smelting Co., Ltd.</v>
      </c>
    </row>
    <row r="372" spans="1:12" s="55" customFormat="1">
      <c r="A372" s="57" t="s">
        <v>3453</v>
      </c>
      <c r="B372" s="55" t="s">
        <v>511</v>
      </c>
      <c r="C372" s="55" t="s">
        <v>2991</v>
      </c>
      <c r="D372" s="55" t="s">
        <v>511</v>
      </c>
      <c r="E372" s="55" t="str">
        <f t="shared" si="11"/>
        <v>TungstenJiangxi Richsea New Materials Co., Ltd.</v>
      </c>
      <c r="F372" s="55" t="s">
        <v>490</v>
      </c>
      <c r="G372" s="55" t="s">
        <v>2237</v>
      </c>
      <c r="L372" s="54" t="str">
        <f t="shared" si="10"/>
        <v>TungstenJiangxi Richsea New Materials Co., Ltd.</v>
      </c>
    </row>
    <row r="373" spans="1:12" s="55" customFormat="1">
      <c r="A373" s="57" t="s">
        <v>3453</v>
      </c>
      <c r="B373" s="55" t="s">
        <v>504</v>
      </c>
      <c r="C373" s="55" t="s">
        <v>2991</v>
      </c>
      <c r="D373" s="55" t="s">
        <v>504</v>
      </c>
      <c r="E373" s="55" t="str">
        <f t="shared" si="11"/>
        <v>TungstenJiangxi Tonggu Non-ferrous Metallurgical &amp; Chemical Co., Ltd.</v>
      </c>
      <c r="F373" s="55" t="s">
        <v>487</v>
      </c>
      <c r="G373" s="55" t="s">
        <v>2237</v>
      </c>
      <c r="L373" s="54" t="str">
        <f t="shared" si="10"/>
        <v>TungstenJiangxi Tonggu Non-ferrous Metallurgical &amp; Chemical Co., Ltd.</v>
      </c>
    </row>
    <row r="374" spans="1:12" s="55" customFormat="1">
      <c r="A374" s="57" t="s">
        <v>3453</v>
      </c>
      <c r="B374" s="55" t="s">
        <v>1822</v>
      </c>
      <c r="C374" s="55" t="s">
        <v>2991</v>
      </c>
      <c r="D374" s="55" t="s">
        <v>497</v>
      </c>
      <c r="E374" s="55" t="str">
        <f t="shared" si="11"/>
        <v>TungstenJiangxi Tungsten Co Ltd</v>
      </c>
      <c r="F374" s="55" t="s">
        <v>2138</v>
      </c>
      <c r="G374" s="55" t="s">
        <v>2237</v>
      </c>
      <c r="L374" s="54" t="str">
        <f t="shared" si="10"/>
        <v>TungstenGanzhou Huaxing Tungsten Products Co., Ltd.</v>
      </c>
    </row>
    <row r="375" spans="1:12" s="55" customFormat="1">
      <c r="A375" s="57" t="s">
        <v>3453</v>
      </c>
      <c r="B375" s="55" t="s">
        <v>502</v>
      </c>
      <c r="C375" s="55" t="s">
        <v>2991</v>
      </c>
      <c r="D375" s="55" t="s">
        <v>502</v>
      </c>
      <c r="E375" s="55" t="str">
        <f t="shared" si="11"/>
        <v>TungstenJiangxi Xinsheng Tungsten Industry Co., Ltd.</v>
      </c>
      <c r="F375" s="55" t="s">
        <v>486</v>
      </c>
      <c r="G375" s="55" t="s">
        <v>2237</v>
      </c>
      <c r="L375" s="54" t="str">
        <f t="shared" si="10"/>
        <v>TungstenJiangxi Xinsheng Tungsten Industry Co., Ltd.</v>
      </c>
    </row>
    <row r="376" spans="1:12" s="55" customFormat="1">
      <c r="A376" s="57" t="s">
        <v>3453</v>
      </c>
      <c r="B376" s="55" t="s">
        <v>501</v>
      </c>
      <c r="C376" s="55" t="s">
        <v>2991</v>
      </c>
      <c r="D376" s="55" t="s">
        <v>501</v>
      </c>
      <c r="E376" s="55" t="str">
        <f t="shared" si="11"/>
        <v>TungstenJiangxi Yaosheng Tungsten Co., Ltd.</v>
      </c>
      <c r="F376" s="55" t="s">
        <v>485</v>
      </c>
      <c r="G376" s="55" t="s">
        <v>2237</v>
      </c>
      <c r="L376" s="54" t="str">
        <f t="shared" si="10"/>
        <v>TungstenJiangxi Yaosheng Tungsten Co., Ltd.</v>
      </c>
    </row>
    <row r="377" spans="1:12" s="55" customFormat="1">
      <c r="A377" s="57" t="s">
        <v>3453</v>
      </c>
      <c r="B377" s="55" t="s">
        <v>269</v>
      </c>
      <c r="C377" s="55" t="s">
        <v>2991</v>
      </c>
      <c r="D377" s="55" t="s">
        <v>496</v>
      </c>
      <c r="E377" s="55" t="str">
        <f t="shared" si="11"/>
        <v>TungstenJiangzi Tungsten Co LTD</v>
      </c>
      <c r="F377" s="55" t="s">
        <v>2137</v>
      </c>
      <c r="G377" s="55" t="s">
        <v>2237</v>
      </c>
      <c r="L377" s="54" t="str">
        <f t="shared" si="10"/>
        <v>TungstenGanzhou Non-ferrous Metals Smelting Co., Ltd.</v>
      </c>
    </row>
    <row r="378" spans="1:12" s="55" customFormat="1">
      <c r="A378" s="57" t="s">
        <v>3453</v>
      </c>
      <c r="B378" s="55" t="s">
        <v>498</v>
      </c>
      <c r="C378" s="55" t="s">
        <v>2534</v>
      </c>
      <c r="D378" s="55" t="s">
        <v>498</v>
      </c>
      <c r="E378" s="55" t="str">
        <f t="shared" si="11"/>
        <v>TungstenKennametal Fallon</v>
      </c>
      <c r="F378" s="55" t="s">
        <v>2139</v>
      </c>
      <c r="G378" s="55" t="s">
        <v>2237</v>
      </c>
      <c r="L378" s="54" t="str">
        <f t="shared" si="10"/>
        <v>TungstenKennametal Fallon</v>
      </c>
    </row>
    <row r="379" spans="1:12" s="55" customFormat="1">
      <c r="A379" s="57" t="s">
        <v>3453</v>
      </c>
      <c r="B379" s="55" t="s">
        <v>1</v>
      </c>
      <c r="C379" s="55" t="s">
        <v>2534</v>
      </c>
      <c r="D379" s="55" t="s">
        <v>498</v>
      </c>
      <c r="E379" s="55" t="str">
        <f>A379&amp;B379</f>
        <v>TungstenKennametal Inc.</v>
      </c>
      <c r="F379" s="55" t="s">
        <v>2139</v>
      </c>
      <c r="G379" s="55" t="s">
        <v>2237</v>
      </c>
      <c r="L379" s="54"/>
    </row>
    <row r="380" spans="1:12" s="55" customFormat="1">
      <c r="A380" s="57" t="s">
        <v>3453</v>
      </c>
      <c r="B380" s="55" t="s">
        <v>494</v>
      </c>
      <c r="C380" s="55" t="s">
        <v>2534</v>
      </c>
      <c r="D380" s="55" t="s">
        <v>494</v>
      </c>
      <c r="E380" s="55" t="str">
        <f t="shared" si="11"/>
        <v>TungstenKennametal Huntsville</v>
      </c>
      <c r="F380" s="55" t="s">
        <v>2127</v>
      </c>
      <c r="G380" s="55" t="s">
        <v>2237</v>
      </c>
      <c r="L380" s="54" t="str">
        <f t="shared" si="10"/>
        <v>TungstenKennametal Huntsville</v>
      </c>
    </row>
    <row r="381" spans="1:12" s="55" customFormat="1">
      <c r="A381" s="57" t="s">
        <v>3453</v>
      </c>
      <c r="B381" s="55" t="s">
        <v>506</v>
      </c>
      <c r="C381" s="55" t="s">
        <v>2991</v>
      </c>
      <c r="D381" s="55" t="s">
        <v>506</v>
      </c>
      <c r="E381" s="55" t="str">
        <f t="shared" si="11"/>
        <v>TungstenMalipo Haiyu Tungsten Co., Ltd.</v>
      </c>
      <c r="F381" s="55" t="s">
        <v>488</v>
      </c>
      <c r="G381" s="55" t="s">
        <v>2237</v>
      </c>
      <c r="L381" s="54" t="str">
        <f t="shared" si="10"/>
        <v>TungstenMalipo Haiyu Tungsten Co., Ltd.</v>
      </c>
    </row>
    <row r="382" spans="1:12" s="55" customFormat="1">
      <c r="A382" s="57" t="s">
        <v>3453</v>
      </c>
      <c r="B382" s="55" t="s">
        <v>270</v>
      </c>
      <c r="C382" s="55" t="s">
        <v>3005</v>
      </c>
      <c r="D382" s="55" t="s">
        <v>2561</v>
      </c>
      <c r="E382" s="55" t="str">
        <f t="shared" si="11"/>
        <v xml:space="preserve">TungstenStarck </v>
      </c>
      <c r="F382" s="55" t="s">
        <v>2133</v>
      </c>
      <c r="G382" s="55" t="s">
        <v>2237</v>
      </c>
      <c r="L382" s="54" t="str">
        <f t="shared" si="10"/>
        <v>TungstenHC Starck GmbH</v>
      </c>
    </row>
    <row r="383" spans="1:12">
      <c r="A383" s="57" t="s">
        <v>3453</v>
      </c>
      <c r="B383" s="55" t="s">
        <v>5</v>
      </c>
      <c r="C383" s="55" t="s">
        <v>2541</v>
      </c>
      <c r="D383" s="55" t="s">
        <v>5</v>
      </c>
      <c r="E383" s="55" t="str">
        <f t="shared" si="11"/>
        <v>TungstenTejing (Vietnam) Tungsten Co., Ltd.</v>
      </c>
      <c r="F383" s="55" t="s">
        <v>2140</v>
      </c>
      <c r="G383" s="55" t="s">
        <v>2237</v>
      </c>
      <c r="L383" s="54" t="str">
        <f t="shared" si="10"/>
        <v>TungstenTejing (Vietnam) Tungsten Co., Ltd.</v>
      </c>
    </row>
    <row r="384" spans="1:12">
      <c r="A384" s="57" t="s">
        <v>3453</v>
      </c>
      <c r="B384" s="55" t="s">
        <v>1587</v>
      </c>
      <c r="C384" s="55" t="s">
        <v>2541</v>
      </c>
      <c r="D384" s="55" t="s">
        <v>5</v>
      </c>
      <c r="E384" s="55" t="str">
        <f t="shared" si="11"/>
        <v>TungstenTejing Tungsten</v>
      </c>
      <c r="F384" s="55" t="s">
        <v>2140</v>
      </c>
      <c r="G384" s="55" t="s">
        <v>2237</v>
      </c>
      <c r="L384" s="54" t="str">
        <f t="shared" si="10"/>
        <v>TungstenTejing (Vietnam) Tungsten Co., Ltd.</v>
      </c>
    </row>
    <row r="385" spans="1:12">
      <c r="A385" s="57" t="s">
        <v>3453</v>
      </c>
      <c r="B385" s="55" t="s">
        <v>3609</v>
      </c>
      <c r="C385" s="55" t="s">
        <v>2541</v>
      </c>
      <c r="D385" s="55" t="s">
        <v>3609</v>
      </c>
      <c r="E385" s="55" t="str">
        <f t="shared" si="11"/>
        <v>TungstenVietnam Youngsun Tungsten Industry Co., Ltd</v>
      </c>
      <c r="F385" s="55" t="s">
        <v>3610</v>
      </c>
      <c r="G385" s="55" t="s">
        <v>2237</v>
      </c>
    </row>
    <row r="386" spans="1:12">
      <c r="A386" s="57" t="s">
        <v>3453</v>
      </c>
      <c r="B386" s="55" t="s">
        <v>2562</v>
      </c>
      <c r="C386" s="55" t="s">
        <v>2965</v>
      </c>
      <c r="D386" s="55" t="s">
        <v>2562</v>
      </c>
      <c r="E386" s="55" t="str">
        <f t="shared" si="11"/>
        <v>TungstenWolfram Bergbau und Hütten AG</v>
      </c>
      <c r="F386" s="55" t="s">
        <v>2141</v>
      </c>
      <c r="G386" s="55" t="s">
        <v>2237</v>
      </c>
      <c r="L386" s="54" t="str">
        <f t="shared" si="10"/>
        <v>TungstenWolfram Bergbau und Hütten AG</v>
      </c>
    </row>
    <row r="387" spans="1:12">
      <c r="A387" s="57" t="s">
        <v>3453</v>
      </c>
      <c r="B387" s="55" t="s">
        <v>2563</v>
      </c>
      <c r="C387" s="55" t="s">
        <v>2492</v>
      </c>
      <c r="D387" s="55" t="s">
        <v>2563</v>
      </c>
      <c r="E387" s="55" t="str">
        <f t="shared" si="11"/>
        <v>TungstenWolfram Company CJSC</v>
      </c>
      <c r="F387" s="55" t="s">
        <v>2142</v>
      </c>
      <c r="G387" s="55" t="s">
        <v>2237</v>
      </c>
      <c r="L387" s="54" t="str">
        <f t="shared" si="10"/>
        <v>TungstenWolfram Company CJSC</v>
      </c>
    </row>
    <row r="388" spans="1:12">
      <c r="A388" s="57" t="s">
        <v>3453</v>
      </c>
      <c r="B388" s="55" t="s">
        <v>274</v>
      </c>
      <c r="C388" s="55" t="s">
        <v>2492</v>
      </c>
      <c r="D388" s="55" t="s">
        <v>2563</v>
      </c>
      <c r="E388" s="55" t="str">
        <f>A388&amp;B388</f>
        <v>TungstenWolfram JSC, Russia</v>
      </c>
      <c r="F388" s="55" t="s">
        <v>2142</v>
      </c>
      <c r="G388" s="55" t="s">
        <v>2237</v>
      </c>
      <c r="L388" s="54" t="str">
        <f>A388&amp;D388</f>
        <v>TungstenWolfram Company CJSC</v>
      </c>
    </row>
    <row r="389" spans="1:12">
      <c r="A389" s="57" t="s">
        <v>3453</v>
      </c>
      <c r="B389" s="55" t="s">
        <v>271</v>
      </c>
      <c r="C389" s="55" t="s">
        <v>2991</v>
      </c>
      <c r="D389" s="55" t="s">
        <v>11</v>
      </c>
      <c r="E389" s="55" t="str">
        <f t="shared" si="11"/>
        <v>TungstenXiamen Carbide Ltd.</v>
      </c>
      <c r="F389" s="55" t="s">
        <v>2143</v>
      </c>
      <c r="G389" s="55" t="s">
        <v>2237</v>
      </c>
      <c r="L389" s="54" t="str">
        <f t="shared" si="10"/>
        <v>TungstenXiamen Tungsten Co., Ltd</v>
      </c>
    </row>
    <row r="390" spans="1:12">
      <c r="A390" s="57" t="s">
        <v>3453</v>
      </c>
      <c r="B390" s="55" t="s">
        <v>508</v>
      </c>
      <c r="C390" s="55" t="s">
        <v>2991</v>
      </c>
      <c r="D390" s="55" t="s">
        <v>508</v>
      </c>
      <c r="E390" s="55" t="str">
        <f t="shared" si="11"/>
        <v>TungstenXiamen Tungsten (H.C.) Co., Ltd.</v>
      </c>
      <c r="F390" s="55" t="s">
        <v>489</v>
      </c>
      <c r="G390" s="55" t="s">
        <v>2237</v>
      </c>
      <c r="L390" s="54" t="str">
        <f t="shared" si="10"/>
        <v>TungstenXiamen Tungsten (H.C.) Co., Ltd.</v>
      </c>
    </row>
    <row r="391" spans="1:12">
      <c r="A391" s="57" t="s">
        <v>3453</v>
      </c>
      <c r="B391" s="55" t="s">
        <v>272</v>
      </c>
      <c r="C391" s="55" t="s">
        <v>2991</v>
      </c>
      <c r="D391" s="55" t="s">
        <v>11</v>
      </c>
      <c r="E391" s="55" t="str">
        <f t="shared" si="11"/>
        <v>TungstenXiamen Tungsten /Buffalo Tungsten</v>
      </c>
      <c r="F391" s="55" t="s">
        <v>2143</v>
      </c>
      <c r="G391" s="55" t="s">
        <v>2237</v>
      </c>
      <c r="L391" s="54" t="str">
        <f t="shared" si="10"/>
        <v>TungstenXiamen Tungsten Co., Ltd</v>
      </c>
    </row>
    <row r="392" spans="1:12">
      <c r="A392" s="57" t="s">
        <v>3453</v>
      </c>
      <c r="B392" s="55" t="s">
        <v>11</v>
      </c>
      <c r="C392" s="55" t="s">
        <v>2991</v>
      </c>
      <c r="D392" s="55" t="s">
        <v>11</v>
      </c>
      <c r="E392" s="55" t="str">
        <f t="shared" si="11"/>
        <v>TungstenXiamen Tungsten Co., Ltd</v>
      </c>
      <c r="F392" s="55" t="s">
        <v>2143</v>
      </c>
      <c r="G392" s="55" t="s">
        <v>2237</v>
      </c>
      <c r="L392" s="54" t="str">
        <f t="shared" si="10"/>
        <v>TungstenXiamen Tungsten Co., Ltd</v>
      </c>
    </row>
    <row r="393" spans="1:12">
      <c r="A393" s="57" t="s">
        <v>3453</v>
      </c>
      <c r="B393" s="55" t="s">
        <v>3211</v>
      </c>
      <c r="C393" s="55" t="s">
        <v>2991</v>
      </c>
      <c r="D393" s="55" t="s">
        <v>495</v>
      </c>
      <c r="E393" s="55" t="str">
        <f t="shared" si="11"/>
        <v>TungstenXianglu Tungsten Industry Co. Ltd.</v>
      </c>
      <c r="F393" s="55" t="s">
        <v>2128</v>
      </c>
      <c r="G393" s="55" t="s">
        <v>2237</v>
      </c>
      <c r="L393" s="54" t="str">
        <f t="shared" ref="L393:L398" si="12">A393&amp;D393</f>
        <v>TungstenGuangdong Xianglu Tungsten Industry Co., Ltd.</v>
      </c>
    </row>
    <row r="394" spans="1:12">
      <c r="A394" s="57" t="s">
        <v>3453</v>
      </c>
      <c r="B394" s="55" t="s">
        <v>2210</v>
      </c>
      <c r="C394" s="55" t="s">
        <v>2991</v>
      </c>
      <c r="D394" s="55" t="s">
        <v>2210</v>
      </c>
      <c r="E394" s="55" t="str">
        <f t="shared" ref="E394:E399" si="13">A394&amp;B394</f>
        <v>TungstenXinhai Rendan Shaoguan Tungsten Co., Ltd.</v>
      </c>
      <c r="F394" s="55" t="s">
        <v>2146</v>
      </c>
      <c r="G394" s="55" t="s">
        <v>2237</v>
      </c>
      <c r="L394" s="54" t="str">
        <f t="shared" si="12"/>
        <v>TungstenXinhai Rendan Shaoguan Tungsten Co., Ltd.</v>
      </c>
    </row>
    <row r="395" spans="1:12">
      <c r="A395" s="57" t="s">
        <v>3453</v>
      </c>
      <c r="B395" s="55" t="s">
        <v>273</v>
      </c>
      <c r="C395" s="55" t="s">
        <v>2991</v>
      </c>
      <c r="D395" s="55" t="s">
        <v>11</v>
      </c>
      <c r="E395" s="55" t="str">
        <f t="shared" si="13"/>
        <v>TungstenXTC,XTC Haicang,XTC H.C.</v>
      </c>
      <c r="F395" s="55" t="s">
        <v>2143</v>
      </c>
      <c r="G395" s="55" t="s">
        <v>2237</v>
      </c>
      <c r="L395" s="54" t="str">
        <f t="shared" si="12"/>
        <v>TungstenXiamen Tungsten Co., Ltd</v>
      </c>
    </row>
    <row r="396" spans="1:12">
      <c r="A396" s="57" t="s">
        <v>3453</v>
      </c>
      <c r="B396" s="55" t="s">
        <v>3219</v>
      </c>
      <c r="C396" s="55" t="s">
        <v>2991</v>
      </c>
      <c r="D396" s="55" t="s">
        <v>3213</v>
      </c>
      <c r="E396" s="55" t="str">
        <f t="shared" si="13"/>
        <v>TungstenZCCC</v>
      </c>
      <c r="F396" s="55" t="s">
        <v>2144</v>
      </c>
      <c r="G396" s="55" t="s">
        <v>2237</v>
      </c>
      <c r="L396" s="54" t="str">
        <f t="shared" si="12"/>
        <v>TungstenZhuzhou Cemented Carbide Group Co Ltd</v>
      </c>
    </row>
    <row r="397" spans="1:12">
      <c r="A397" s="57" t="s">
        <v>3453</v>
      </c>
      <c r="B397" s="55" t="s">
        <v>3212</v>
      </c>
      <c r="C397" s="55" t="s">
        <v>2991</v>
      </c>
      <c r="D397" s="55" t="s">
        <v>2564</v>
      </c>
      <c r="E397" s="55" t="str">
        <f>A397&amp;B397</f>
        <v>TungstenZhangyuan Tungsten Co Ltd</v>
      </c>
      <c r="F397" s="55" t="s">
        <v>2129</v>
      </c>
      <c r="G397" s="55" t="s">
        <v>2237</v>
      </c>
      <c r="L397" s="54" t="str">
        <f>A397&amp;D397</f>
        <v>TungstenChongyi Zhangyuan Tungsten Co Ltd</v>
      </c>
    </row>
    <row r="398" spans="1:12">
      <c r="A398" s="57" t="s">
        <v>3453</v>
      </c>
      <c r="B398" s="55" t="s">
        <v>3213</v>
      </c>
      <c r="C398" s="55" t="s">
        <v>2991</v>
      </c>
      <c r="D398" s="55" t="s">
        <v>3213</v>
      </c>
      <c r="E398" s="55" t="str">
        <f t="shared" si="13"/>
        <v>TungstenZhuzhou Cemented Carbide Group Co Ltd</v>
      </c>
      <c r="F398" s="55" t="s">
        <v>2144</v>
      </c>
      <c r="G398" s="55" t="s">
        <v>2237</v>
      </c>
      <c r="L398" s="54" t="str">
        <f t="shared" si="12"/>
        <v>TungstenZhuzhou Cemented Carbide Group Co Ltd</v>
      </c>
    </row>
    <row r="399" spans="1:12">
      <c r="A399" s="57" t="s">
        <v>3453</v>
      </c>
      <c r="B399" s="55" t="s">
        <v>2616</v>
      </c>
      <c r="E399" s="55" t="str">
        <f t="shared" si="13"/>
        <v>TungstenSmelter Not Listed</v>
      </c>
      <c r="F399" s="55"/>
      <c r="G399" s="55"/>
      <c r="L399" s="54" t="str">
        <f>A399&amp;D399</f>
        <v>Tungsten</v>
      </c>
    </row>
    <row r="400" spans="1:12">
      <c r="A400" s="57"/>
      <c r="B400" s="56"/>
      <c r="C400" s="56"/>
      <c r="D400" s="56"/>
    </row>
    <row r="401" spans="1:4">
      <c r="A401" s="57"/>
      <c r="B401" s="56"/>
      <c r="C401" s="56"/>
      <c r="D401" s="56"/>
    </row>
    <row r="402" spans="1:4">
      <c r="A402" s="57"/>
      <c r="B402" s="56"/>
      <c r="C402" s="56"/>
      <c r="D402" s="56"/>
    </row>
    <row r="403" spans="1:4">
      <c r="A403" s="57"/>
      <c r="B403" s="56"/>
      <c r="C403" s="56"/>
      <c r="D403" s="56"/>
    </row>
    <row r="404" spans="1:4">
      <c r="A404" s="57"/>
      <c r="B404" s="56"/>
      <c r="C404" s="56"/>
      <c r="D404" s="56"/>
    </row>
    <row r="405" spans="1:4">
      <c r="A405" s="57"/>
      <c r="B405" s="56"/>
      <c r="C405" s="56"/>
      <c r="D405" s="56"/>
    </row>
    <row r="406" spans="1:4">
      <c r="A406" s="57"/>
      <c r="B406" s="56"/>
      <c r="C406" s="56"/>
      <c r="D406" s="56"/>
    </row>
    <row r="407" spans="1:4">
      <c r="A407" s="57"/>
      <c r="B407" s="56"/>
      <c r="C407" s="56"/>
      <c r="D407" s="56"/>
    </row>
    <row r="408" spans="1:4">
      <c r="A408" s="57"/>
      <c r="B408" s="56"/>
      <c r="C408" s="56"/>
      <c r="D408" s="56"/>
    </row>
    <row r="409" spans="1:4" s="55" customFormat="1">
      <c r="A409" s="57"/>
      <c r="B409" s="56"/>
      <c r="C409" s="56"/>
      <c r="D409" s="56"/>
    </row>
    <row r="410" spans="1:4">
      <c r="A410" s="57"/>
      <c r="B410" s="56"/>
      <c r="C410" s="56"/>
      <c r="D410" s="56"/>
    </row>
    <row r="411" spans="1:4">
      <c r="A411" s="57"/>
      <c r="B411" s="56"/>
      <c r="C411" s="56"/>
      <c r="D411" s="56"/>
    </row>
    <row r="412" spans="1:4">
      <c r="A412" s="57"/>
      <c r="B412" s="56"/>
      <c r="C412" s="56"/>
      <c r="D412" s="56"/>
    </row>
    <row r="413" spans="1:4">
      <c r="A413" s="57"/>
      <c r="B413" s="56"/>
      <c r="C413" s="56"/>
      <c r="D413" s="56"/>
    </row>
    <row r="414" spans="1:4">
      <c r="A414" s="57"/>
      <c r="B414" s="56"/>
      <c r="C414" s="56"/>
      <c r="D414" s="56"/>
    </row>
    <row r="415" spans="1:4">
      <c r="A415" s="57"/>
      <c r="B415" s="56"/>
      <c r="C415" s="56"/>
      <c r="D415" s="56"/>
    </row>
    <row r="416" spans="1:4">
      <c r="A416" s="57"/>
      <c r="B416" s="56"/>
      <c r="C416" s="56"/>
      <c r="D416" s="56"/>
    </row>
    <row r="417" spans="1:4">
      <c r="A417" s="57"/>
      <c r="B417" s="56"/>
      <c r="C417" s="56"/>
      <c r="D417" s="56"/>
    </row>
    <row r="418" spans="1:4">
      <c r="A418" s="57"/>
      <c r="B418" s="56"/>
      <c r="C418" s="56"/>
      <c r="D418" s="56"/>
    </row>
    <row r="419" spans="1:4">
      <c r="A419" s="57"/>
      <c r="B419" s="56"/>
      <c r="C419" s="56"/>
      <c r="D419" s="56"/>
    </row>
    <row r="420" spans="1:4">
      <c r="A420" s="57"/>
      <c r="B420" s="56"/>
      <c r="C420" s="56"/>
      <c r="D420" s="56"/>
    </row>
    <row r="421" spans="1:4">
      <c r="A421" s="57"/>
      <c r="B421" s="56"/>
      <c r="C421" s="56"/>
      <c r="D421" s="56"/>
    </row>
    <row r="422" spans="1:4">
      <c r="A422" s="57"/>
      <c r="B422" s="56"/>
      <c r="C422" s="56"/>
      <c r="D422" s="56"/>
    </row>
    <row r="423" spans="1:4">
      <c r="A423" s="57"/>
      <c r="B423" s="56"/>
      <c r="C423" s="56"/>
      <c r="D423" s="56"/>
    </row>
    <row r="424" spans="1:4">
      <c r="A424" s="57"/>
      <c r="B424" s="56"/>
      <c r="C424" s="56"/>
      <c r="D424" s="56"/>
    </row>
    <row r="425" spans="1:4">
      <c r="A425" s="57"/>
      <c r="B425" s="56"/>
      <c r="C425" s="56"/>
      <c r="D425" s="56"/>
    </row>
    <row r="426" spans="1:4">
      <c r="A426" s="57"/>
      <c r="B426" s="56"/>
      <c r="C426" s="56"/>
      <c r="D426" s="56"/>
    </row>
    <row r="427" spans="1:4">
      <c r="A427" s="57"/>
      <c r="B427" s="56"/>
      <c r="C427" s="56"/>
      <c r="D427" s="56"/>
    </row>
    <row r="428" spans="1:4">
      <c r="A428" s="57"/>
      <c r="B428" s="56"/>
      <c r="C428" s="56"/>
      <c r="D428" s="56"/>
    </row>
    <row r="429" spans="1:4">
      <c r="A429" s="57"/>
      <c r="B429" s="56"/>
      <c r="C429" s="56"/>
      <c r="D429" s="56"/>
    </row>
    <row r="430" spans="1:4">
      <c r="A430" s="57"/>
      <c r="B430" s="56"/>
      <c r="C430" s="56"/>
      <c r="D430" s="56"/>
    </row>
    <row r="431" spans="1:4">
      <c r="A431" s="57"/>
      <c r="B431" s="56"/>
      <c r="C431" s="56"/>
      <c r="D431" s="56"/>
    </row>
    <row r="432" spans="1:4">
      <c r="A432" s="57"/>
      <c r="B432" s="56"/>
      <c r="C432" s="56"/>
      <c r="D432" s="56"/>
    </row>
    <row r="433" spans="1:4">
      <c r="A433" s="57"/>
      <c r="B433" s="56"/>
      <c r="C433" s="56"/>
      <c r="D433" s="56"/>
    </row>
    <row r="434" spans="1:4">
      <c r="A434" s="57"/>
      <c r="B434" s="56"/>
      <c r="C434" s="56"/>
      <c r="D434" s="56"/>
    </row>
    <row r="435" spans="1:4">
      <c r="A435" s="57"/>
      <c r="B435" s="56"/>
      <c r="C435" s="58"/>
      <c r="D435" s="58"/>
    </row>
  </sheetData>
  <autoFilter ref="A1:H435"/>
  <phoneticPr fontId="3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D26" sqref="D26"/>
    </sheetView>
  </sheetViews>
  <sheetFormatPr defaultColWidth="8.75" defaultRowHeight="12.75"/>
  <cols>
    <col min="1" max="1" width="27.5" style="97" customWidth="1"/>
    <col min="2" max="2" width="20.125" style="97" bestFit="1" customWidth="1"/>
    <col min="3" max="16384" width="8.75" style="97"/>
  </cols>
  <sheetData>
    <row r="1" spans="1:2">
      <c r="A1" s="96" t="s">
        <v>2950</v>
      </c>
      <c r="B1" s="96" t="s">
        <v>2329</v>
      </c>
    </row>
    <row r="2" spans="1:2">
      <c r="A2" s="98" t="s">
        <v>2954</v>
      </c>
      <c r="B2" s="98" t="s">
        <v>2333</v>
      </c>
    </row>
    <row r="3" spans="1:2">
      <c r="A3" s="98" t="s">
        <v>3010</v>
      </c>
      <c r="B3" s="98" t="s">
        <v>2389</v>
      </c>
    </row>
    <row r="4" spans="1:2">
      <c r="A4" s="98" t="s">
        <v>2960</v>
      </c>
      <c r="B4" s="98" t="s">
        <v>2339</v>
      </c>
    </row>
    <row r="5" spans="1:2">
      <c r="A5" s="98" t="s">
        <v>2955</v>
      </c>
      <c r="B5" s="98" t="s">
        <v>2334</v>
      </c>
    </row>
    <row r="6" spans="1:2">
      <c r="A6" s="98" t="s">
        <v>2952</v>
      </c>
      <c r="B6" s="98" t="s">
        <v>2331</v>
      </c>
    </row>
    <row r="7" spans="1:2">
      <c r="A7" s="98" t="s">
        <v>2953</v>
      </c>
      <c r="B7" s="98" t="s">
        <v>2332</v>
      </c>
    </row>
    <row r="8" spans="1:2">
      <c r="A8" s="98" t="s">
        <v>2961</v>
      </c>
      <c r="B8" s="98" t="s">
        <v>2340</v>
      </c>
    </row>
    <row r="9" spans="1:2">
      <c r="A9" s="98" t="s">
        <v>2963</v>
      </c>
      <c r="B9" s="98" t="s">
        <v>2342</v>
      </c>
    </row>
    <row r="10" spans="1:2">
      <c r="A10" s="98" t="s">
        <v>2958</v>
      </c>
      <c r="B10" s="98" t="s">
        <v>2337</v>
      </c>
    </row>
    <row r="11" spans="1:2">
      <c r="A11" s="98" t="s">
        <v>2959</v>
      </c>
      <c r="B11" s="98" t="s">
        <v>2338</v>
      </c>
    </row>
    <row r="12" spans="1:2">
      <c r="A12" s="98" t="s">
        <v>2951</v>
      </c>
      <c r="B12" s="98" t="s">
        <v>2330</v>
      </c>
    </row>
    <row r="13" spans="1:2">
      <c r="A13" s="98" t="s">
        <v>2964</v>
      </c>
      <c r="B13" s="98" t="s">
        <v>2343</v>
      </c>
    </row>
    <row r="14" spans="1:2">
      <c r="A14" s="98" t="s">
        <v>2965</v>
      </c>
      <c r="B14" s="98" t="s">
        <v>2344</v>
      </c>
    </row>
    <row r="15" spans="1:2">
      <c r="A15" s="98" t="s">
        <v>2966</v>
      </c>
      <c r="B15" s="98" t="s">
        <v>2345</v>
      </c>
    </row>
    <row r="16" spans="1:2">
      <c r="A16" s="98" t="s">
        <v>2974</v>
      </c>
      <c r="B16" s="98" t="s">
        <v>2353</v>
      </c>
    </row>
    <row r="17" spans="1:2">
      <c r="A17" s="98" t="s">
        <v>2973</v>
      </c>
      <c r="B17" s="98" t="s">
        <v>2352</v>
      </c>
    </row>
    <row r="18" spans="1:2">
      <c r="A18" s="98" t="s">
        <v>2971</v>
      </c>
      <c r="B18" s="98" t="s">
        <v>2350</v>
      </c>
    </row>
    <row r="19" spans="1:2">
      <c r="A19" s="98" t="s">
        <v>2981</v>
      </c>
      <c r="B19" s="98" t="s">
        <v>2360</v>
      </c>
    </row>
    <row r="20" spans="1:2">
      <c r="A20" s="98" t="s">
        <v>2976</v>
      </c>
      <c r="B20" s="98" t="s">
        <v>2355</v>
      </c>
    </row>
    <row r="21" spans="1:2">
      <c r="A21" s="98" t="s">
        <v>2968</v>
      </c>
      <c r="B21" s="98" t="s">
        <v>2347</v>
      </c>
    </row>
    <row r="22" spans="1:2">
      <c r="A22" s="98" t="s">
        <v>2977</v>
      </c>
      <c r="B22" s="98" t="s">
        <v>2356</v>
      </c>
    </row>
    <row r="23" spans="1:2">
      <c r="A23" s="98" t="s">
        <v>2969</v>
      </c>
      <c r="B23" s="98" t="s">
        <v>2348</v>
      </c>
    </row>
    <row r="24" spans="1:2">
      <c r="A24" s="98" t="s">
        <v>2978</v>
      </c>
      <c r="B24" s="98" t="s">
        <v>2357</v>
      </c>
    </row>
    <row r="25" spans="1:2">
      <c r="A25" s="98" t="s">
        <v>2983</v>
      </c>
      <c r="B25" s="98" t="s">
        <v>2362</v>
      </c>
    </row>
    <row r="26" spans="1:2">
      <c r="A26" s="98" t="s">
        <v>2979</v>
      </c>
      <c r="B26" s="98" t="s">
        <v>2358</v>
      </c>
    </row>
    <row r="27" spans="1:2">
      <c r="A27" s="98" t="s">
        <v>2975</v>
      </c>
      <c r="B27" s="98" t="s">
        <v>2354</v>
      </c>
    </row>
    <row r="28" spans="1:2">
      <c r="A28" s="98" t="s">
        <v>2985</v>
      </c>
      <c r="B28" s="98" t="s">
        <v>2364</v>
      </c>
    </row>
    <row r="29" spans="1:2">
      <c r="A29" s="98" t="s">
        <v>2984</v>
      </c>
      <c r="B29" s="98" t="s">
        <v>2363</v>
      </c>
    </row>
    <row r="30" spans="1:2">
      <c r="A30" s="98" t="s">
        <v>2980</v>
      </c>
      <c r="B30" s="98" t="s">
        <v>2359</v>
      </c>
    </row>
    <row r="31" spans="1:2">
      <c r="A31" s="98" t="s">
        <v>3050</v>
      </c>
      <c r="B31" s="98" t="s">
        <v>2429</v>
      </c>
    </row>
    <row r="32" spans="1:2">
      <c r="A32" s="98" t="s">
        <v>2982</v>
      </c>
      <c r="B32" s="98" t="s">
        <v>2361</v>
      </c>
    </row>
    <row r="33" spans="1:2">
      <c r="A33" s="98" t="s">
        <v>2972</v>
      </c>
      <c r="B33" s="98" t="s">
        <v>2351</v>
      </c>
    </row>
    <row r="34" spans="1:2">
      <c r="A34" s="98" t="s">
        <v>2970</v>
      </c>
      <c r="B34" s="98" t="s">
        <v>2349</v>
      </c>
    </row>
    <row r="35" spans="1:2">
      <c r="A35" s="98" t="s">
        <v>2967</v>
      </c>
      <c r="B35" s="98" t="s">
        <v>2346</v>
      </c>
    </row>
    <row r="36" spans="1:2">
      <c r="A36" s="98" t="s">
        <v>3063</v>
      </c>
      <c r="B36" s="98" t="s">
        <v>2442</v>
      </c>
    </row>
    <row r="37" spans="1:2">
      <c r="A37" s="98" t="s">
        <v>2993</v>
      </c>
      <c r="B37" s="98" t="s">
        <v>2372</v>
      </c>
    </row>
    <row r="38" spans="1:2">
      <c r="A38" s="98" t="s">
        <v>2987</v>
      </c>
      <c r="B38" s="98" t="s">
        <v>2366</v>
      </c>
    </row>
    <row r="39" spans="1:2">
      <c r="A39" s="98" t="s">
        <v>2998</v>
      </c>
      <c r="B39" s="98" t="s">
        <v>2377</v>
      </c>
    </row>
    <row r="40" spans="1:2">
      <c r="A40" s="98" t="s">
        <v>3002</v>
      </c>
      <c r="B40" s="98" t="s">
        <v>2381</v>
      </c>
    </row>
    <row r="41" spans="1:2">
      <c r="A41" s="98" t="s">
        <v>2986</v>
      </c>
      <c r="B41" s="98" t="s">
        <v>2365</v>
      </c>
    </row>
    <row r="42" spans="1:2">
      <c r="A42" s="98" t="s">
        <v>2516</v>
      </c>
      <c r="B42" s="98" t="s">
        <v>2915</v>
      </c>
    </row>
    <row r="43" spans="1:2">
      <c r="A43" s="98" t="s">
        <v>2990</v>
      </c>
      <c r="B43" s="98" t="s">
        <v>2369</v>
      </c>
    </row>
    <row r="44" spans="1:2">
      <c r="A44" s="98" t="s">
        <v>2991</v>
      </c>
      <c r="B44" s="98" t="s">
        <v>2370</v>
      </c>
    </row>
    <row r="45" spans="1:2">
      <c r="A45" s="98" t="s">
        <v>3001</v>
      </c>
      <c r="B45" s="98" t="s">
        <v>2380</v>
      </c>
    </row>
    <row r="46" spans="1:2">
      <c r="A46" s="98" t="s">
        <v>2988</v>
      </c>
      <c r="B46" s="98" t="s">
        <v>2367</v>
      </c>
    </row>
    <row r="47" spans="1:2">
      <c r="A47" s="98" t="s">
        <v>2996</v>
      </c>
      <c r="B47" s="98" t="s">
        <v>2375</v>
      </c>
    </row>
    <row r="48" spans="1:2">
      <c r="A48" s="98" t="s">
        <v>2997</v>
      </c>
      <c r="B48" s="98" t="s">
        <v>2376</v>
      </c>
    </row>
    <row r="49" spans="1:2">
      <c r="A49" s="98" t="s">
        <v>2994</v>
      </c>
      <c r="B49" s="98" t="s">
        <v>2373</v>
      </c>
    </row>
    <row r="50" spans="1:2">
      <c r="A50" s="98" t="s">
        <v>2995</v>
      </c>
      <c r="B50" s="98" t="s">
        <v>2374</v>
      </c>
    </row>
    <row r="51" spans="1:2">
      <c r="A51" s="98" t="s">
        <v>2999</v>
      </c>
      <c r="B51" s="98" t="s">
        <v>2378</v>
      </c>
    </row>
    <row r="52" spans="1:2">
      <c r="A52" s="98" t="s">
        <v>2992</v>
      </c>
      <c r="B52" s="98" t="s">
        <v>2371</v>
      </c>
    </row>
    <row r="53" spans="1:2">
      <c r="A53" s="98" t="s">
        <v>3045</v>
      </c>
      <c r="B53" s="98" t="s">
        <v>2424</v>
      </c>
    </row>
    <row r="54" spans="1:2">
      <c r="A54" s="98" t="s">
        <v>3000</v>
      </c>
      <c r="B54" s="98" t="s">
        <v>2379</v>
      </c>
    </row>
    <row r="55" spans="1:2">
      <c r="A55" s="98" t="s">
        <v>3003</v>
      </c>
      <c r="B55" s="98" t="s">
        <v>2382</v>
      </c>
    </row>
    <row r="56" spans="1:2">
      <c r="A56" s="98" t="s">
        <v>3004</v>
      </c>
      <c r="B56" s="98" t="s">
        <v>2383</v>
      </c>
    </row>
    <row r="57" spans="1:2">
      <c r="A57" s="98" t="s">
        <v>3008</v>
      </c>
      <c r="B57" s="98" t="s">
        <v>2387</v>
      </c>
    </row>
    <row r="58" spans="1:2">
      <c r="A58" s="98" t="s">
        <v>3006</v>
      </c>
      <c r="B58" s="98" t="s">
        <v>2385</v>
      </c>
    </row>
    <row r="59" spans="1:2">
      <c r="A59" s="98" t="s">
        <v>3007</v>
      </c>
      <c r="B59" s="98" t="s">
        <v>2386</v>
      </c>
    </row>
    <row r="60" spans="1:2">
      <c r="A60" s="98" t="s">
        <v>3009</v>
      </c>
      <c r="B60" s="98" t="s">
        <v>2388</v>
      </c>
    </row>
    <row r="61" spans="1:2">
      <c r="A61" s="98" t="s">
        <v>2522</v>
      </c>
      <c r="B61" s="98" t="s">
        <v>2921</v>
      </c>
    </row>
    <row r="62" spans="1:2">
      <c r="A62" s="98" t="s">
        <v>3011</v>
      </c>
      <c r="B62" s="98" t="s">
        <v>2390</v>
      </c>
    </row>
    <row r="63" spans="1:2">
      <c r="A63" s="98" t="s">
        <v>3012</v>
      </c>
      <c r="B63" s="98" t="s">
        <v>2391</v>
      </c>
    </row>
    <row r="64" spans="1:2">
      <c r="A64" s="98" t="s">
        <v>2503</v>
      </c>
      <c r="B64" s="98" t="s">
        <v>2902</v>
      </c>
    </row>
    <row r="65" spans="1:2">
      <c r="A65" s="98" t="s">
        <v>3034</v>
      </c>
      <c r="B65" s="98" t="s">
        <v>2413</v>
      </c>
    </row>
    <row r="66" spans="1:2">
      <c r="A66" s="98" t="s">
        <v>3013</v>
      </c>
      <c r="B66" s="98" t="s">
        <v>2392</v>
      </c>
    </row>
    <row r="67" spans="1:2">
      <c r="A67" s="98" t="s">
        <v>3016</v>
      </c>
      <c r="B67" s="98" t="s">
        <v>2395</v>
      </c>
    </row>
    <row r="68" spans="1:2">
      <c r="A68" s="98" t="s">
        <v>3017</v>
      </c>
      <c r="B68" s="98" t="s">
        <v>2396</v>
      </c>
    </row>
    <row r="69" spans="1:2">
      <c r="A69" s="98" t="s">
        <v>3020</v>
      </c>
      <c r="B69" s="98" t="s">
        <v>2399</v>
      </c>
    </row>
    <row r="70" spans="1:2">
      <c r="A70" s="98" t="s">
        <v>3022</v>
      </c>
      <c r="B70" s="98" t="s">
        <v>2401</v>
      </c>
    </row>
    <row r="71" spans="1:2">
      <c r="A71" s="98" t="s">
        <v>3019</v>
      </c>
      <c r="B71" s="98" t="s">
        <v>2398</v>
      </c>
    </row>
    <row r="72" spans="1:2">
      <c r="A72" s="98" t="s">
        <v>3018</v>
      </c>
      <c r="B72" s="98" t="s">
        <v>2397</v>
      </c>
    </row>
    <row r="73" spans="1:2">
      <c r="A73" s="98" t="s">
        <v>3021</v>
      </c>
      <c r="B73" s="98" t="s">
        <v>2400</v>
      </c>
    </row>
    <row r="74" spans="1:2">
      <c r="A74" s="98" t="s">
        <v>3024</v>
      </c>
      <c r="B74" s="98" t="s">
        <v>2403</v>
      </c>
    </row>
    <row r="75" spans="1:2">
      <c r="A75" s="98" t="s">
        <v>3039</v>
      </c>
      <c r="B75" s="98" t="s">
        <v>2418</v>
      </c>
    </row>
    <row r="76" spans="1:2">
      <c r="A76" s="98" t="s">
        <v>2488</v>
      </c>
      <c r="B76" s="98" t="s">
        <v>2887</v>
      </c>
    </row>
    <row r="77" spans="1:2">
      <c r="A77" s="98" t="s">
        <v>2962</v>
      </c>
      <c r="B77" s="98" t="s">
        <v>2341</v>
      </c>
    </row>
    <row r="78" spans="1:2">
      <c r="A78" s="98" t="s">
        <v>3025</v>
      </c>
      <c r="B78" s="98" t="s">
        <v>2404</v>
      </c>
    </row>
    <row r="79" spans="1:2">
      <c r="A79" s="98" t="s">
        <v>3032</v>
      </c>
      <c r="B79" s="98" t="s">
        <v>2411</v>
      </c>
    </row>
    <row r="80" spans="1:2">
      <c r="A80" s="98" t="s">
        <v>3027</v>
      </c>
      <c r="B80" s="98" t="s">
        <v>2406</v>
      </c>
    </row>
    <row r="81" spans="1:2">
      <c r="A81" s="98" t="s">
        <v>3005</v>
      </c>
      <c r="B81" s="98" t="s">
        <v>2384</v>
      </c>
    </row>
    <row r="82" spans="1:2">
      <c r="A82" s="98" t="s">
        <v>3028</v>
      </c>
      <c r="B82" s="98" t="s">
        <v>2407</v>
      </c>
    </row>
    <row r="83" spans="1:2">
      <c r="A83" s="98" t="s">
        <v>3029</v>
      </c>
      <c r="B83" s="98" t="s">
        <v>2408</v>
      </c>
    </row>
    <row r="84" spans="1:2">
      <c r="A84" s="98" t="s">
        <v>3035</v>
      </c>
      <c r="B84" s="98" t="s">
        <v>2414</v>
      </c>
    </row>
    <row r="85" spans="1:2">
      <c r="A85" s="98" t="s">
        <v>3037</v>
      </c>
      <c r="B85" s="98" t="s">
        <v>2416</v>
      </c>
    </row>
    <row r="86" spans="1:2">
      <c r="A86" s="98" t="s">
        <v>3036</v>
      </c>
      <c r="B86" s="98" t="s">
        <v>2415</v>
      </c>
    </row>
    <row r="87" spans="1:2">
      <c r="A87" s="98" t="s">
        <v>3031</v>
      </c>
      <c r="B87" s="98" t="s">
        <v>2410</v>
      </c>
    </row>
    <row r="88" spans="1:2">
      <c r="A88" s="98" t="s">
        <v>3040</v>
      </c>
      <c r="B88" s="98" t="s">
        <v>2419</v>
      </c>
    </row>
    <row r="89" spans="1:2">
      <c r="A89" s="98" t="s">
        <v>3038</v>
      </c>
      <c r="B89" s="98" t="s">
        <v>2417</v>
      </c>
    </row>
    <row r="90" spans="1:2">
      <c r="A90" s="98" t="s">
        <v>3030</v>
      </c>
      <c r="B90" s="98" t="s">
        <v>2409</v>
      </c>
    </row>
    <row r="91" spans="1:2">
      <c r="A91" s="98" t="s">
        <v>3033</v>
      </c>
      <c r="B91" s="98" t="s">
        <v>2412</v>
      </c>
    </row>
    <row r="92" spans="1:2">
      <c r="A92" s="98" t="s">
        <v>3041</v>
      </c>
      <c r="B92" s="98" t="s">
        <v>2420</v>
      </c>
    </row>
    <row r="93" spans="1:2">
      <c r="A93" s="98" t="s">
        <v>3046</v>
      </c>
      <c r="B93" s="98" t="s">
        <v>2425</v>
      </c>
    </row>
    <row r="94" spans="1:2">
      <c r="A94" s="98" t="s">
        <v>3043</v>
      </c>
      <c r="B94" s="98" t="s">
        <v>2422</v>
      </c>
    </row>
    <row r="95" spans="1:2">
      <c r="A95" s="98" t="s">
        <v>3044</v>
      </c>
      <c r="B95" s="98" t="s">
        <v>2423</v>
      </c>
    </row>
    <row r="96" spans="1:2">
      <c r="A96" s="98" t="s">
        <v>3042</v>
      </c>
      <c r="B96" s="98" t="s">
        <v>2421</v>
      </c>
    </row>
    <row r="97" spans="1:2">
      <c r="A97" s="98" t="s">
        <v>3047</v>
      </c>
      <c r="B97" s="98" t="s">
        <v>2426</v>
      </c>
    </row>
    <row r="98" spans="1:2">
      <c r="A98" s="98" t="s">
        <v>3054</v>
      </c>
      <c r="B98" s="98" t="s">
        <v>2433</v>
      </c>
    </row>
    <row r="99" spans="1:2">
      <c r="A99" s="98" t="s">
        <v>3049</v>
      </c>
      <c r="B99" s="98" t="s">
        <v>2428</v>
      </c>
    </row>
    <row r="100" spans="1:2">
      <c r="A100" s="98" t="s">
        <v>3048</v>
      </c>
      <c r="B100" s="98" t="s">
        <v>2427</v>
      </c>
    </row>
    <row r="101" spans="1:2">
      <c r="A101" s="98" t="s">
        <v>3052</v>
      </c>
      <c r="B101" s="98" t="s">
        <v>2431</v>
      </c>
    </row>
    <row r="102" spans="1:2">
      <c r="A102" s="98" t="s">
        <v>3053</v>
      </c>
      <c r="B102" s="98" t="s">
        <v>2432</v>
      </c>
    </row>
    <row r="103" spans="1:2">
      <c r="A103" s="98" t="s">
        <v>3051</v>
      </c>
      <c r="B103" s="98" t="s">
        <v>2430</v>
      </c>
    </row>
    <row r="104" spans="1:2">
      <c r="A104" s="98" t="s">
        <v>3055</v>
      </c>
      <c r="B104" s="98" t="s">
        <v>2434</v>
      </c>
    </row>
    <row r="105" spans="1:2">
      <c r="A105" s="98" t="s">
        <v>3056</v>
      </c>
      <c r="B105" s="98" t="s">
        <v>2435</v>
      </c>
    </row>
    <row r="106" spans="1:2">
      <c r="A106" s="98" t="s">
        <v>3057</v>
      </c>
      <c r="B106" s="98" t="s">
        <v>2436</v>
      </c>
    </row>
    <row r="107" spans="1:2">
      <c r="A107" s="98" t="s">
        <v>3059</v>
      </c>
      <c r="B107" s="98" t="s">
        <v>2438</v>
      </c>
    </row>
    <row r="108" spans="1:2">
      <c r="A108" s="98" t="s">
        <v>3058</v>
      </c>
      <c r="B108" s="98" t="s">
        <v>2437</v>
      </c>
    </row>
    <row r="109" spans="1:2">
      <c r="A109" s="98" t="s">
        <v>3060</v>
      </c>
      <c r="B109" s="98" t="s">
        <v>2439</v>
      </c>
    </row>
    <row r="110" spans="1:2">
      <c r="A110" s="98" t="s">
        <v>3061</v>
      </c>
      <c r="B110" s="98" t="s">
        <v>2440</v>
      </c>
    </row>
    <row r="111" spans="1:2">
      <c r="A111" s="98" t="s">
        <v>3064</v>
      </c>
      <c r="B111" s="98" t="s">
        <v>2443</v>
      </c>
    </row>
    <row r="112" spans="1:2">
      <c r="A112" s="98" t="s">
        <v>2485</v>
      </c>
      <c r="B112" s="98" t="s">
        <v>2884</v>
      </c>
    </row>
    <row r="113" spans="1:2">
      <c r="A113" s="98" t="s">
        <v>3066</v>
      </c>
      <c r="B113" s="98" t="s">
        <v>2445</v>
      </c>
    </row>
    <row r="114" spans="1:2">
      <c r="A114" s="98" t="s">
        <v>3067</v>
      </c>
      <c r="B114" s="98" t="s">
        <v>2446</v>
      </c>
    </row>
    <row r="115" spans="1:2">
      <c r="A115" s="98" t="s">
        <v>3062</v>
      </c>
      <c r="B115" s="98" t="s">
        <v>2441</v>
      </c>
    </row>
    <row r="116" spans="1:2">
      <c r="A116" s="98" t="s">
        <v>3068</v>
      </c>
      <c r="B116" s="98" t="s">
        <v>2447</v>
      </c>
    </row>
    <row r="117" spans="1:2">
      <c r="A117" s="98" t="s">
        <v>3078</v>
      </c>
      <c r="B117" s="98" t="s">
        <v>2457</v>
      </c>
    </row>
    <row r="118" spans="1:2">
      <c r="A118" s="98" t="s">
        <v>3069</v>
      </c>
      <c r="B118" s="98" t="s">
        <v>2448</v>
      </c>
    </row>
    <row r="119" spans="1:2">
      <c r="A119" s="98" t="s">
        <v>3075</v>
      </c>
      <c r="B119" s="98" t="s">
        <v>2454</v>
      </c>
    </row>
    <row r="120" spans="1:2">
      <c r="A120" s="98" t="s">
        <v>3070</v>
      </c>
      <c r="B120" s="98" t="s">
        <v>2449</v>
      </c>
    </row>
    <row r="121" spans="1:2">
      <c r="A121" s="98" t="s">
        <v>3071</v>
      </c>
      <c r="B121" s="98" t="s">
        <v>2450</v>
      </c>
    </row>
    <row r="122" spans="1:2">
      <c r="A122" s="98" t="s">
        <v>3073</v>
      </c>
      <c r="B122" s="98" t="s">
        <v>2452</v>
      </c>
    </row>
    <row r="123" spans="1:2">
      <c r="A123" s="98" t="s">
        <v>3076</v>
      </c>
      <c r="B123" s="98" t="s">
        <v>2455</v>
      </c>
    </row>
    <row r="124" spans="1:2">
      <c r="A124" s="98" t="s">
        <v>3077</v>
      </c>
      <c r="B124" s="98" t="s">
        <v>2456</v>
      </c>
    </row>
    <row r="125" spans="1:2">
      <c r="A125" s="98" t="s">
        <v>3079</v>
      </c>
      <c r="B125" s="98" t="s">
        <v>2458</v>
      </c>
    </row>
    <row r="126" spans="1:2">
      <c r="A126" s="98" t="s">
        <v>3087</v>
      </c>
      <c r="B126" s="98" t="s">
        <v>2466</v>
      </c>
    </row>
    <row r="127" spans="1:2">
      <c r="A127" s="98" t="s">
        <v>3083</v>
      </c>
      <c r="B127" s="98" t="s">
        <v>2462</v>
      </c>
    </row>
    <row r="128" spans="1:2">
      <c r="A128" s="98" t="s">
        <v>3098</v>
      </c>
      <c r="B128" s="98" t="s">
        <v>2477</v>
      </c>
    </row>
    <row r="129" spans="1:2">
      <c r="A129" s="98" t="s">
        <v>3099</v>
      </c>
      <c r="B129" s="98" t="s">
        <v>2860</v>
      </c>
    </row>
    <row r="130" spans="1:2">
      <c r="A130" s="98" t="s">
        <v>3084</v>
      </c>
      <c r="B130" s="98" t="s">
        <v>2463</v>
      </c>
    </row>
    <row r="131" spans="1:2">
      <c r="A131" s="98" t="s">
        <v>3088</v>
      </c>
      <c r="B131" s="98" t="s">
        <v>2467</v>
      </c>
    </row>
    <row r="132" spans="1:2">
      <c r="A132" s="98" t="s">
        <v>3089</v>
      </c>
      <c r="B132" s="98" t="s">
        <v>2468</v>
      </c>
    </row>
    <row r="133" spans="1:2">
      <c r="A133" s="98" t="s">
        <v>3086</v>
      </c>
      <c r="B133" s="98" t="s">
        <v>2465</v>
      </c>
    </row>
    <row r="134" spans="1:2">
      <c r="A134" s="98" t="s">
        <v>3096</v>
      </c>
      <c r="B134" s="98" t="s">
        <v>2475</v>
      </c>
    </row>
    <row r="135" spans="1:2">
      <c r="A135" s="98" t="s">
        <v>3094</v>
      </c>
      <c r="B135" s="98" t="s">
        <v>2473</v>
      </c>
    </row>
    <row r="136" spans="1:2">
      <c r="A136" s="98" t="s">
        <v>3097</v>
      </c>
      <c r="B136" s="98" t="s">
        <v>2476</v>
      </c>
    </row>
    <row r="137" spans="1:2">
      <c r="A137" s="98" t="s">
        <v>3100</v>
      </c>
      <c r="B137" s="98" t="s">
        <v>2861</v>
      </c>
    </row>
    <row r="138" spans="1:2">
      <c r="A138" s="98" t="s">
        <v>3085</v>
      </c>
      <c r="B138" s="98" t="s">
        <v>2464</v>
      </c>
    </row>
    <row r="139" spans="1:2">
      <c r="A139" s="98" t="s">
        <v>3023</v>
      </c>
      <c r="B139" s="98" t="s">
        <v>2402</v>
      </c>
    </row>
    <row r="140" spans="1:2">
      <c r="A140" s="98" t="s">
        <v>3082</v>
      </c>
      <c r="B140" s="98" t="s">
        <v>2461</v>
      </c>
    </row>
    <row r="141" spans="1:2">
      <c r="A141" s="98" t="s">
        <v>3081</v>
      </c>
      <c r="B141" s="98" t="s">
        <v>2460</v>
      </c>
    </row>
    <row r="142" spans="1:2">
      <c r="A142" s="98" t="s">
        <v>3091</v>
      </c>
      <c r="B142" s="98" t="s">
        <v>2470</v>
      </c>
    </row>
    <row r="143" spans="1:2">
      <c r="A143" s="98" t="s">
        <v>3095</v>
      </c>
      <c r="B143" s="98" t="s">
        <v>2474</v>
      </c>
    </row>
    <row r="144" spans="1:2">
      <c r="A144" s="98" t="s">
        <v>3080</v>
      </c>
      <c r="B144" s="98" t="s">
        <v>2459</v>
      </c>
    </row>
    <row r="145" spans="1:2">
      <c r="A145" s="98" t="s">
        <v>3093</v>
      </c>
      <c r="B145" s="98" t="s">
        <v>2472</v>
      </c>
    </row>
    <row r="146" spans="1:2">
      <c r="A146" s="98" t="s">
        <v>3090</v>
      </c>
      <c r="B146" s="98" t="s">
        <v>2469</v>
      </c>
    </row>
    <row r="147" spans="1:2">
      <c r="A147" s="98" t="s">
        <v>3101</v>
      </c>
      <c r="B147" s="98" t="s">
        <v>2862</v>
      </c>
    </row>
    <row r="148" spans="1:2">
      <c r="A148" s="98" t="s">
        <v>3111</v>
      </c>
      <c r="B148" s="98" t="s">
        <v>2872</v>
      </c>
    </row>
    <row r="149" spans="1:2">
      <c r="A149" s="98" t="s">
        <v>3110</v>
      </c>
      <c r="B149" s="98" t="s">
        <v>2871</v>
      </c>
    </row>
    <row r="150" spans="1:2">
      <c r="A150" s="98" t="s">
        <v>3108</v>
      </c>
      <c r="B150" s="98" t="s">
        <v>2869</v>
      </c>
    </row>
    <row r="151" spans="1:2">
      <c r="A151" s="98" t="s">
        <v>2956</v>
      </c>
      <c r="B151" s="98" t="s">
        <v>2335</v>
      </c>
    </row>
    <row r="152" spans="1:2">
      <c r="A152" s="98" t="s">
        <v>3102</v>
      </c>
      <c r="B152" s="98" t="s">
        <v>2863</v>
      </c>
    </row>
    <row r="153" spans="1:2">
      <c r="A153" s="98" t="s">
        <v>3112</v>
      </c>
      <c r="B153" s="98" t="s">
        <v>2873</v>
      </c>
    </row>
    <row r="154" spans="1:2">
      <c r="A154" s="98" t="s">
        <v>3106</v>
      </c>
      <c r="B154" s="98" t="s">
        <v>2867</v>
      </c>
    </row>
    <row r="155" spans="1:2">
      <c r="A155" s="98" t="s">
        <v>3103</v>
      </c>
      <c r="B155" s="98" t="s">
        <v>2864</v>
      </c>
    </row>
    <row r="156" spans="1:2">
      <c r="A156" s="98" t="s">
        <v>3105</v>
      </c>
      <c r="B156" s="98" t="s">
        <v>2866</v>
      </c>
    </row>
    <row r="157" spans="1:2">
      <c r="A157" s="98" t="s">
        <v>3107</v>
      </c>
      <c r="B157" s="98" t="s">
        <v>2868</v>
      </c>
    </row>
    <row r="158" spans="1:2">
      <c r="A158" s="98" t="s">
        <v>3104</v>
      </c>
      <c r="B158" s="98" t="s">
        <v>2865</v>
      </c>
    </row>
    <row r="159" spans="1:2">
      <c r="A159" s="98" t="s">
        <v>3092</v>
      </c>
      <c r="B159" s="98" t="s">
        <v>2471</v>
      </c>
    </row>
    <row r="160" spans="1:2">
      <c r="A160" s="98" t="s">
        <v>3109</v>
      </c>
      <c r="B160" s="98" t="s">
        <v>2870</v>
      </c>
    </row>
    <row r="161" spans="1:2">
      <c r="A161" s="98" t="s">
        <v>3113</v>
      </c>
      <c r="B161" s="98" t="s">
        <v>2874</v>
      </c>
    </row>
    <row r="162" spans="1:2">
      <c r="A162" s="98" t="s">
        <v>3114</v>
      </c>
      <c r="B162" s="98" t="s">
        <v>2875</v>
      </c>
    </row>
    <row r="163" spans="1:2">
      <c r="A163" s="98" t="s">
        <v>2481</v>
      </c>
      <c r="B163" s="98" t="s">
        <v>2880</v>
      </c>
    </row>
    <row r="164" spans="1:2">
      <c r="A164" s="98" t="s">
        <v>3115</v>
      </c>
      <c r="B164" s="98" t="s">
        <v>2876</v>
      </c>
    </row>
    <row r="165" spans="1:2">
      <c r="A165" s="98" t="s">
        <v>2482</v>
      </c>
      <c r="B165" s="98" t="s">
        <v>2881</v>
      </c>
    </row>
    <row r="166" spans="1:2">
      <c r="A166" s="98" t="s">
        <v>2487</v>
      </c>
      <c r="B166" s="98" t="s">
        <v>2886</v>
      </c>
    </row>
    <row r="167" spans="1:2">
      <c r="A167" s="98" t="s">
        <v>2479</v>
      </c>
      <c r="B167" s="98" t="s">
        <v>2878</v>
      </c>
    </row>
    <row r="168" spans="1:2">
      <c r="A168" s="98" t="s">
        <v>2480</v>
      </c>
      <c r="B168" s="98" t="s">
        <v>2879</v>
      </c>
    </row>
    <row r="169" spans="1:2">
      <c r="A169" s="98" t="s">
        <v>3116</v>
      </c>
      <c r="B169" s="98" t="s">
        <v>2877</v>
      </c>
    </row>
    <row r="170" spans="1:2">
      <c r="A170" s="98" t="s">
        <v>2483</v>
      </c>
      <c r="B170" s="98" t="s">
        <v>2882</v>
      </c>
    </row>
    <row r="171" spans="1:2">
      <c r="A171" s="98" t="s">
        <v>2486</v>
      </c>
      <c r="B171" s="98" t="s">
        <v>2885</v>
      </c>
    </row>
    <row r="172" spans="1:2">
      <c r="A172" s="98" t="s">
        <v>2484</v>
      </c>
      <c r="B172" s="98" t="s">
        <v>2883</v>
      </c>
    </row>
    <row r="173" spans="1:2">
      <c r="A173" s="98" t="s">
        <v>2489</v>
      </c>
      <c r="B173" s="98" t="s">
        <v>2888</v>
      </c>
    </row>
    <row r="174" spans="1:2">
      <c r="A174" s="98" t="s">
        <v>2490</v>
      </c>
      <c r="B174" s="98" t="s">
        <v>2889</v>
      </c>
    </row>
    <row r="175" spans="1:2">
      <c r="A175" s="98" t="s">
        <v>2491</v>
      </c>
      <c r="B175" s="98" t="s">
        <v>2890</v>
      </c>
    </row>
    <row r="176" spans="1:2">
      <c r="A176" s="98" t="s">
        <v>2492</v>
      </c>
      <c r="B176" s="98" t="s">
        <v>2891</v>
      </c>
    </row>
    <row r="177" spans="1:2">
      <c r="A177" s="98" t="s">
        <v>2493</v>
      </c>
      <c r="B177" s="98" t="s">
        <v>2892</v>
      </c>
    </row>
    <row r="178" spans="1:2">
      <c r="A178" s="98" t="s">
        <v>3065</v>
      </c>
      <c r="B178" s="98" t="s">
        <v>2444</v>
      </c>
    </row>
    <row r="179" spans="1:2">
      <c r="A179" s="98" t="s">
        <v>3072</v>
      </c>
      <c r="B179" s="98" t="s">
        <v>2451</v>
      </c>
    </row>
    <row r="180" spans="1:2">
      <c r="A180" s="98" t="s">
        <v>2537</v>
      </c>
      <c r="B180" s="98" t="s">
        <v>2936</v>
      </c>
    </row>
    <row r="181" spans="1:2">
      <c r="A181" s="98" t="s">
        <v>2544</v>
      </c>
      <c r="B181" s="98" t="s">
        <v>2943</v>
      </c>
    </row>
    <row r="182" spans="1:2">
      <c r="A182" s="98" t="s">
        <v>2504</v>
      </c>
      <c r="B182" s="98" t="s">
        <v>2903</v>
      </c>
    </row>
    <row r="183" spans="1:2">
      <c r="A183" s="98" t="s">
        <v>2507</v>
      </c>
      <c r="B183" s="98" t="s">
        <v>2906</v>
      </c>
    </row>
    <row r="184" spans="1:2">
      <c r="A184" s="98" t="s">
        <v>2494</v>
      </c>
      <c r="B184" s="98" t="s">
        <v>2893</v>
      </c>
    </row>
    <row r="185" spans="1:2">
      <c r="A185" s="98" t="s">
        <v>2496</v>
      </c>
      <c r="B185" s="98" t="s">
        <v>2895</v>
      </c>
    </row>
    <row r="186" spans="1:2">
      <c r="A186" s="98" t="s">
        <v>2513</v>
      </c>
      <c r="B186" s="98" t="s">
        <v>2912</v>
      </c>
    </row>
    <row r="187" spans="1:2">
      <c r="A187" s="98" t="s">
        <v>2502</v>
      </c>
      <c r="B187" s="98" t="s">
        <v>2901</v>
      </c>
    </row>
    <row r="188" spans="1:2">
      <c r="A188" s="98" t="s">
        <v>2497</v>
      </c>
      <c r="B188" s="98" t="s">
        <v>2896</v>
      </c>
    </row>
    <row r="189" spans="1:2">
      <c r="A189" s="98" t="s">
        <v>2509</v>
      </c>
      <c r="B189" s="98" t="s">
        <v>2908</v>
      </c>
    </row>
    <row r="190" spans="1:2">
      <c r="A190" s="98" t="s">
        <v>2510</v>
      </c>
      <c r="B190" s="98" t="s">
        <v>2909</v>
      </c>
    </row>
    <row r="191" spans="1:2">
      <c r="A191" s="98" t="s">
        <v>2501</v>
      </c>
      <c r="B191" s="98" t="s">
        <v>2900</v>
      </c>
    </row>
    <row r="192" spans="1:2">
      <c r="A192" s="98" t="s">
        <v>2505</v>
      </c>
      <c r="B192" s="98" t="s">
        <v>2904</v>
      </c>
    </row>
    <row r="193" spans="1:2">
      <c r="A193" s="98" t="s">
        <v>2547</v>
      </c>
      <c r="B193" s="98" t="s">
        <v>2946</v>
      </c>
    </row>
    <row r="194" spans="1:2">
      <c r="A194" s="98" t="s">
        <v>2498</v>
      </c>
      <c r="B194" s="98" t="s">
        <v>2897</v>
      </c>
    </row>
    <row r="195" spans="1:2">
      <c r="A195" s="98" t="s">
        <v>3015</v>
      </c>
      <c r="B195" s="98" t="s">
        <v>2394</v>
      </c>
    </row>
    <row r="196" spans="1:2">
      <c r="A196" s="98" t="s">
        <v>3074</v>
      </c>
      <c r="B196" s="98" t="s">
        <v>2453</v>
      </c>
    </row>
    <row r="197" spans="1:2">
      <c r="A197" s="98" t="s">
        <v>2499</v>
      </c>
      <c r="B197" s="98" t="s">
        <v>2898</v>
      </c>
    </row>
    <row r="198" spans="1:2">
      <c r="A198" s="98" t="s">
        <v>2506</v>
      </c>
      <c r="B198" s="98" t="s">
        <v>2905</v>
      </c>
    </row>
    <row r="199" spans="1:2">
      <c r="A199" s="98" t="s">
        <v>2495</v>
      </c>
      <c r="B199" s="98" t="s">
        <v>2894</v>
      </c>
    </row>
    <row r="200" spans="1:2">
      <c r="A200" s="98" t="s">
        <v>2508</v>
      </c>
      <c r="B200" s="98" t="s">
        <v>2907</v>
      </c>
    </row>
    <row r="201" spans="1:2">
      <c r="A201" s="98" t="s">
        <v>2500</v>
      </c>
      <c r="B201" s="98" t="s">
        <v>2899</v>
      </c>
    </row>
    <row r="202" spans="1:2">
      <c r="A202" s="98" t="s">
        <v>2512</v>
      </c>
      <c r="B202" s="98" t="s">
        <v>2911</v>
      </c>
    </row>
    <row r="203" spans="1:2">
      <c r="A203" s="98" t="s">
        <v>2511</v>
      </c>
      <c r="B203" s="98" t="s">
        <v>2910</v>
      </c>
    </row>
    <row r="204" spans="1:2">
      <c r="A204" s="98" t="s">
        <v>2989</v>
      </c>
      <c r="B204" s="98" t="s">
        <v>2368</v>
      </c>
    </row>
    <row r="205" spans="1:2">
      <c r="A205" s="98" t="s">
        <v>2514</v>
      </c>
      <c r="B205" s="98" t="s">
        <v>2913</v>
      </c>
    </row>
    <row r="206" spans="1:2">
      <c r="A206" s="98" t="s">
        <v>2528</v>
      </c>
      <c r="B206" s="98" t="s">
        <v>2927</v>
      </c>
    </row>
    <row r="207" spans="1:2">
      <c r="A207" s="98" t="s">
        <v>2519</v>
      </c>
      <c r="B207" s="98" t="s">
        <v>2918</v>
      </c>
    </row>
    <row r="208" spans="1:2">
      <c r="A208" s="98" t="s">
        <v>2529</v>
      </c>
      <c r="B208" s="98" t="s">
        <v>2928</v>
      </c>
    </row>
    <row r="209" spans="1:2">
      <c r="A209" s="98" t="s">
        <v>2518</v>
      </c>
      <c r="B209" s="98" t="s">
        <v>2917</v>
      </c>
    </row>
    <row r="210" spans="1:2">
      <c r="A210" s="98" t="s">
        <v>2517</v>
      </c>
      <c r="B210" s="98" t="s">
        <v>2916</v>
      </c>
    </row>
    <row r="211" spans="1:2">
      <c r="A211" s="98" t="s">
        <v>2520</v>
      </c>
      <c r="B211" s="98" t="s">
        <v>2919</v>
      </c>
    </row>
    <row r="212" spans="1:2">
      <c r="A212" s="98" t="s">
        <v>2523</v>
      </c>
      <c r="B212" s="98" t="s">
        <v>2922</v>
      </c>
    </row>
    <row r="213" spans="1:2">
      <c r="A213" s="98" t="s">
        <v>2524</v>
      </c>
      <c r="B213" s="98" t="s">
        <v>2923</v>
      </c>
    </row>
    <row r="214" spans="1:2">
      <c r="A214" s="98" t="s">
        <v>2525</v>
      </c>
      <c r="B214" s="98" t="s">
        <v>2924</v>
      </c>
    </row>
    <row r="215" spans="1:2">
      <c r="A215" s="98" t="s">
        <v>2526</v>
      </c>
      <c r="B215" s="98" t="s">
        <v>2925</v>
      </c>
    </row>
    <row r="216" spans="1:2">
      <c r="A216" s="98" t="s">
        <v>2521</v>
      </c>
      <c r="B216" s="98" t="s">
        <v>2920</v>
      </c>
    </row>
    <row r="217" spans="1:2">
      <c r="A217" s="98" t="s">
        <v>2515</v>
      </c>
      <c r="B217" s="98" t="s">
        <v>2914</v>
      </c>
    </row>
    <row r="218" spans="1:2">
      <c r="A218" s="98" t="s">
        <v>2527</v>
      </c>
      <c r="B218" s="98" t="s">
        <v>2926</v>
      </c>
    </row>
    <row r="219" spans="1:2">
      <c r="A219" s="98" t="s">
        <v>2530</v>
      </c>
      <c r="B219" s="98" t="s">
        <v>2929</v>
      </c>
    </row>
    <row r="220" spans="1:2">
      <c r="A220" s="98" t="s">
        <v>2531</v>
      </c>
      <c r="B220" s="98" t="s">
        <v>2930</v>
      </c>
    </row>
    <row r="221" spans="1:2">
      <c r="A221" s="98" t="s">
        <v>2957</v>
      </c>
      <c r="B221" s="98" t="s">
        <v>2336</v>
      </c>
    </row>
    <row r="222" spans="1:2">
      <c r="A222" s="98" t="s">
        <v>3026</v>
      </c>
      <c r="B222" s="98" t="s">
        <v>2405</v>
      </c>
    </row>
    <row r="223" spans="1:2">
      <c r="A223" s="98" t="s">
        <v>2534</v>
      </c>
      <c r="B223" s="98" t="s">
        <v>2933</v>
      </c>
    </row>
    <row r="224" spans="1:2">
      <c r="A224" s="98" t="s">
        <v>2532</v>
      </c>
      <c r="B224" s="98" t="s">
        <v>2931</v>
      </c>
    </row>
    <row r="225" spans="1:2">
      <c r="A225" s="98" t="s">
        <v>2533</v>
      </c>
      <c r="B225" s="98" t="s">
        <v>2932</v>
      </c>
    </row>
    <row r="226" spans="1:2">
      <c r="A226" s="98" t="s">
        <v>2535</v>
      </c>
      <c r="B226" s="98" t="s">
        <v>2934</v>
      </c>
    </row>
    <row r="227" spans="1:2">
      <c r="A227" s="98" t="s">
        <v>2542</v>
      </c>
      <c r="B227" s="98" t="s">
        <v>2941</v>
      </c>
    </row>
    <row r="228" spans="1:2">
      <c r="A228" s="98" t="s">
        <v>2536</v>
      </c>
      <c r="B228" s="98" t="s">
        <v>2935</v>
      </c>
    </row>
    <row r="229" spans="1:2">
      <c r="A229" s="98" t="s">
        <v>2538</v>
      </c>
      <c r="B229" s="98" t="s">
        <v>2937</v>
      </c>
    </row>
    <row r="230" spans="1:2">
      <c r="A230" s="98" t="s">
        <v>2541</v>
      </c>
      <c r="B230" s="98" t="s">
        <v>2940</v>
      </c>
    </row>
    <row r="231" spans="1:2">
      <c r="A231" s="98" t="s">
        <v>2539</v>
      </c>
      <c r="B231" s="98" t="s">
        <v>2938</v>
      </c>
    </row>
    <row r="232" spans="1:2">
      <c r="A232" s="98" t="s">
        <v>2540</v>
      </c>
      <c r="B232" s="98" t="s">
        <v>2939</v>
      </c>
    </row>
    <row r="233" spans="1:2">
      <c r="A233" s="98" t="s">
        <v>2543</v>
      </c>
      <c r="B233" s="98" t="s">
        <v>2942</v>
      </c>
    </row>
    <row r="234" spans="1:2">
      <c r="A234" s="98" t="s">
        <v>3014</v>
      </c>
      <c r="B234" s="98" t="s">
        <v>2393</v>
      </c>
    </row>
    <row r="235" spans="1:2">
      <c r="A235" s="98" t="s">
        <v>2545</v>
      </c>
      <c r="B235" s="98" t="s">
        <v>2944</v>
      </c>
    </row>
    <row r="236" spans="1:2">
      <c r="A236" s="98" t="s">
        <v>2546</v>
      </c>
      <c r="B236" s="98" t="s">
        <v>2945</v>
      </c>
    </row>
    <row r="237" spans="1:2">
      <c r="A237" s="98" t="s">
        <v>2548</v>
      </c>
      <c r="B237" s="98" t="s">
        <v>2947</v>
      </c>
    </row>
    <row r="238" spans="1:2">
      <c r="A238" s="98" t="s">
        <v>2549</v>
      </c>
      <c r="B238" s="98" t="s">
        <v>2948</v>
      </c>
    </row>
    <row r="239" spans="1:2">
      <c r="A239" s="98" t="s">
        <v>2550</v>
      </c>
      <c r="B239" s="98" t="s">
        <v>2949</v>
      </c>
    </row>
  </sheetData>
  <phoneticPr fontId="31"/>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80"/>
  <sheetViews>
    <sheetView showGridLines="0" zoomScale="60" zoomScaleNormal="60" workbookViewId="0"/>
  </sheetViews>
  <sheetFormatPr defaultRowHeight="12.75"/>
  <cols>
    <col min="1" max="1" width="124.5" customWidth="1"/>
    <col min="2" max="2" width="3" hidden="1" customWidth="1"/>
    <col min="3" max="3" width="8.75" style="152" customWidth="1"/>
  </cols>
  <sheetData>
    <row r="1" spans="1:2" ht="109.9" customHeight="1">
      <c r="A1" s="162" t="str">
        <f ca="1">OFFSET(L!$C$1,MATCH("Instructions"&amp;ADDRESS(ROW(),COLUMN(),4),L!$A:$A,0)-1,SL,,)</f>
        <v>CFSI website: (www.conflictfreesourcing.org)
Training and guidance, template, Conflict-Free Smelter Program compliant smelter list</v>
      </c>
      <c r="B1" s="153" t="s">
        <v>1422</v>
      </c>
    </row>
    <row r="2" spans="1:2" ht="30">
      <c r="A2" s="163" t="str">
        <f ca="1">OFFSET(L!$C$1,MATCH("Instructions"&amp;ADDRESS(ROW(),COLUMN(),4),L!$A:$A,0)-1,SL,,)</f>
        <v>Introduction</v>
      </c>
      <c r="B2" s="153" t="s">
        <v>3577</v>
      </c>
    </row>
    <row r="3" spans="1:2" ht="120">
      <c r="A3" s="160" t="str">
        <f ca="1">OFFSET(L!$C$1,MATCH("Instructions"&amp;ADDRESS(ROW(),COLUMN(),4),L!$A:$A,0)-1,SL,,)</f>
        <v>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v>
      </c>
      <c r="B3" s="153" t="s">
        <v>3578</v>
      </c>
    </row>
    <row r="4" spans="1:2" ht="150">
      <c r="A4" s="160" t="str">
        <f ca="1">OFFSET(L!$C$1,MATCH("Instructions"&amp;ADDRESS(ROW(),COLUMN(),4),L!$A:$A,0)-1,SL,,)</f>
        <v>*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v>
      </c>
      <c r="B4" s="153" t="s">
        <v>3584</v>
      </c>
    </row>
    <row r="5" spans="1:2" ht="15">
      <c r="A5" s="164"/>
      <c r="B5" s="153"/>
    </row>
    <row r="6" spans="1:2" ht="30">
      <c r="A6" s="163" t="str">
        <f ca="1">OFFSET(L!$C$1,MATCH("Instructions"&amp;ADDRESS(ROW(),COLUMN(),4),L!$A:$A,0)-1,SL,,)</f>
        <v>Instructions for completing Company Information questions (rows 8 - 22).
Provide comments in ENGLISH only</v>
      </c>
      <c r="B6" s="153" t="s">
        <v>3577</v>
      </c>
    </row>
    <row r="7" spans="1:2" ht="15">
      <c r="A7" s="160" t="str">
        <f ca="1">OFFSET(L!$C$1,MATCH("Instructions"&amp;ADDRESS(ROW(),COLUMN(),4),L!$A:$A,0)-1,SL,,)</f>
        <v xml:space="preserve">     Note:  Entries with (*) are mandatory fields. </v>
      </c>
      <c r="B7" s="153"/>
    </row>
    <row r="8" spans="1:2" ht="15">
      <c r="A8" s="160" t="str">
        <f ca="1">OFFSET(L!$C$1,MATCH("Instructions"&amp;ADDRESS(ROW(),COLUMN(),4),L!$A:$A,0)-1,SL,,)</f>
        <v>1. Insert your company's Legal Name.  Please do not use abbreviations</v>
      </c>
      <c r="B8" s="153"/>
    </row>
    <row r="9" spans="1:2" ht="300">
      <c r="A9" s="160" t="str">
        <f ca="1">OFFSET(L!$C$1,MATCH("Instructions"&amp;ADDRESS(ROW(),COLUMN(),4),L!$A:$A,0)-1,SL,,)</f>
        <v>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v>
      </c>
      <c r="B9" s="153" t="s">
        <v>3576</v>
      </c>
    </row>
    <row r="10" spans="1:2" ht="30">
      <c r="A10" s="160" t="str">
        <f ca="1">OFFSET(L!$C$1,MATCH("Instructions"&amp;ADDRESS(ROW(),COLUMN(),4),L!$A:$A,0)-1,SL,,)</f>
        <v>3. Insert your company’s unique identifier number or code (DUNS number, VAT number, customer-specific identifier, etc.)</v>
      </c>
      <c r="B10" s="153"/>
    </row>
    <row r="11" spans="1:2" ht="15">
      <c r="A11" s="160" t="str">
        <f ca="1">OFFSET(L!$C$1,MATCH("Instructions"&amp;ADDRESS(ROW(),COLUMN(),4),L!$A:$A,0)-1,SL,,)</f>
        <v xml:space="preserve">4. Insert the source for the unique identifier number or code ("DUNS", "VAT", "Customer", etc).  </v>
      </c>
      <c r="B11" s="153"/>
    </row>
    <row r="12" spans="1:2" ht="30">
      <c r="A12" s="160" t="str">
        <f ca="1">OFFSET(L!$C$1,MATCH("Instructions"&amp;ADDRESS(ROW(),COLUMN(),4),L!$A:$A,0)-1,SL,,)</f>
        <v>5. Insert your full company address (street, city, state, country, postal code).  This field is optional.</v>
      </c>
      <c r="B12" s="153" t="s">
        <v>3577</v>
      </c>
    </row>
    <row r="13" spans="1:2" ht="30">
      <c r="A13" s="160" t="str">
        <f ca="1">OFFSET(L!$C$1,MATCH("Instructions"&amp;ADDRESS(ROW(),COLUMN(),4),L!$A:$A,0)-1,SL,,)</f>
        <v>6. Insert the name of the person to contact regarding the contents of the declaration information. This field is mandatory.</v>
      </c>
      <c r="B13" s="153"/>
    </row>
    <row r="14" spans="1:2" ht="30">
      <c r="A14" s="160" t="str">
        <f ca="1">OFFSET(L!$C$1,MATCH("Instructions"&amp;ADDRESS(ROW(),COLUMN(),4),L!$A:$A,0)-1,SL,,)</f>
        <v>7. Insert the email address of the contact person.  If an email address is not available, state ‘‘not available’’ or ‘‘n/a.’’ A blank field may cause an error in form implementation.  This field is mandatory.</v>
      </c>
      <c r="B14" s="153"/>
    </row>
    <row r="15" spans="1:2" ht="15">
      <c r="A15" s="160" t="str">
        <f ca="1">OFFSET(L!$C$1,MATCH("Instructions"&amp;ADDRESS(ROW(),COLUMN(),4),L!$A:$A,0)-1,SL,,)</f>
        <v>8. Insert the telephone number for the contact. This field is mandatory.</v>
      </c>
      <c r="B15" s="153"/>
    </row>
    <row r="16" spans="1:2" ht="45">
      <c r="A16" s="160" t="str">
        <f ca="1">OFFSET(L!$C$1,MATCH("Instructions"&amp;ADDRESS(ROW(),COLUMN(),4),L!$A:$A,0)-1,SL,,)</f>
        <v>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v>
      </c>
      <c r="B16" s="153"/>
    </row>
    <row r="17" spans="1:2" ht="15">
      <c r="A17" s="160" t="str">
        <f ca="1">OFFSET(L!$C$1,MATCH("Instructions"&amp;ADDRESS(ROW(),COLUMN(),4),L!$A:$A,0)-1,SL,,)</f>
        <v>10. Insert the title for the Authorizing person. This field is optional.</v>
      </c>
      <c r="B17" s="153"/>
    </row>
    <row r="18" spans="1:2" ht="15">
      <c r="A18" s="160" t="str">
        <f ca="1">OFFSET(L!$C$1,MATCH("Instructions"&amp;ADDRESS(ROW(),COLUMN(),4),L!$A:$A,0)-1,SL,,)</f>
        <v>11. Insert the telephone number for the Authorizing person. This field is mandatory.</v>
      </c>
      <c r="B18" s="153"/>
    </row>
    <row r="19" spans="1:2" ht="30">
      <c r="A19" s="160" t="str">
        <f ca="1">OFFSET(L!$C$1,MATCH("Instructions"&amp;ADDRESS(ROW(),COLUMN(),4),L!$A:$A,0)-1,SL,,)</f>
        <v>12. Insert the email address of the Authorizing person.  If an email address is not available, state ‘‘not available’’ or ‘‘n/a.’’ A blank field may cause an error in form implementation.  This field is mandatory.</v>
      </c>
      <c r="B19" s="153"/>
    </row>
    <row r="20" spans="1:2" ht="30">
      <c r="A20" s="160" t="str">
        <f ca="1">OFFSET(L!$C$1,MATCH("Instructions"&amp;ADDRESS(ROW(),COLUMN(),4),L!$A:$A,0)-1,SL,,)</f>
        <v>13. Please enter the Date of Completion for this form using the format DD-MMM-YYYY.  This field is mandatory.</v>
      </c>
      <c r="B20" s="153"/>
    </row>
    <row r="21" spans="1:2" ht="30">
      <c r="A21" s="160" t="str">
        <f ca="1">OFFSET(L!$C$1,MATCH("Instructions"&amp;ADDRESS(ROW(),COLUMN(),4),L!$A:$A,0)-1,SL,,)</f>
        <v xml:space="preserve">14. As an example, the user may save the file name as:  companyname-date.xls (date as YYYY-MM-DD).  </v>
      </c>
      <c r="B21" s="153" t="s">
        <v>3577</v>
      </c>
    </row>
    <row r="22" spans="1:2" ht="15">
      <c r="A22" s="164"/>
      <c r="B22" s="153"/>
    </row>
    <row r="23" spans="1:2" ht="30">
      <c r="A23" s="163" t="str">
        <f ca="1">OFFSET(L!$C$1,MATCH("Instructions"&amp;ADDRESS(ROW(),COLUMN(),4),L!$A:$A,0)-1,SL,,)</f>
        <v>Instructions for completing the seven Due Diligence Questions (rows 24 - 65).
Provide answers in ENGLISH only</v>
      </c>
      <c r="B23" s="153" t="s">
        <v>3577</v>
      </c>
    </row>
    <row r="24" spans="1:2" ht="45">
      <c r="A24" s="160" t="str">
        <f ca="1">OFFSET(L!$C$1,MATCH("Instructions"&amp;ADDRESS(ROW(),COLUMN(),4),L!$A:$A,0)-1,SL,,)</f>
        <v>These seven questions define the usage, origination and sourcing identification for each of the metals. Responses to these questions shall represent the ‘Declaration Scope’ selected in the company information section.</v>
      </c>
      <c r="B24" s="153" t="s">
        <v>3580</v>
      </c>
    </row>
    <row r="25" spans="1:2" ht="30">
      <c r="A25" s="160" t="str">
        <f ca="1">OFFSET(L!$C$1,MATCH("Instructions"&amp;ADDRESS(ROW(),COLUMN(),4),L!$A:$A,0)-1,SL,,)</f>
        <v>For each of the seven required questions, provide an answer for each metal using the pull down menu selections.</v>
      </c>
      <c r="B25" s="153" t="s">
        <v>3577</v>
      </c>
    </row>
    <row r="26" spans="1:2" ht="45">
      <c r="A26" s="160" t="str">
        <f ca="1">OFFSET(L!$C$1,MATCH("Instructions"&amp;ADDRESS(ROW(),COLUMN(),4),L!$A:$A,0)-1,SL,,)</f>
        <v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v>
      </c>
      <c r="B26" s="153" t="s">
        <v>3577</v>
      </c>
    </row>
    <row r="27" spans="1:2" ht="30">
      <c r="A27" s="160" t="str">
        <f ca="1">OFFSET(L!$C$1,MATCH("Instructions"&amp;ADDRESS(ROW(),COLUMN(),4),L!$A:$A,0)-1,SL,,)</f>
        <v>Some companies may require substantiation for a "No" answer that should be entered into the Comment Field.</v>
      </c>
      <c r="B27" s="153" t="s">
        <v>3577</v>
      </c>
    </row>
    <row r="28" spans="1:2" ht="75">
      <c r="A28" s="160" t="str">
        <f ca="1">OFFSET(L!$C$1,MATCH("Instructions"&amp;ADDRESS(ROW(),COLUMN(),4),L!$A:$A,0)-1,SL,,)</f>
        <v>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v>
      </c>
      <c r="B28" s="153"/>
    </row>
    <row r="29" spans="1:2" ht="147.6" customHeight="1">
      <c r="A29" s="160" t="str">
        <f ca="1">OFFSET(L!$C$1,MATCH("Instructions"&amp;ADDRESS(ROW(),COLUMN(),4),L!$A:$A,0)-1,SL,,)</f>
        <v>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v>
      </c>
      <c r="B29" s="153" t="s">
        <v>3577</v>
      </c>
    </row>
    <row r="30" spans="1:2" ht="117" customHeight="1">
      <c r="A30" s="160" t="str">
        <f ca="1">OFFSET(L!$C$1,MATCH("Instructions"&amp;ADDRESS(ROW(),COLUMN(),4),L!$A:$A,0)-1,SL,,)</f>
        <v>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v>
      </c>
      <c r="B30" s="153" t="s">
        <v>3577</v>
      </c>
    </row>
    <row r="31" spans="1:2" ht="180">
      <c r="A31" s="160" t="str">
        <f ca="1">OFFSET(L!$C$1,MATCH("Instructions"&amp;ADDRESS(ROW(),COLUMN(),4),L!$A:$A,0)-1,SL,,)</f>
        <v>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v>
      </c>
      <c r="B31" s="153" t="s">
        <v>3580</v>
      </c>
    </row>
    <row r="32" spans="1:2" ht="60">
      <c r="A32" s="160" t="str">
        <f ca="1">OFFSET(L!$C$1,MATCH("Instructions"&amp;ADDRESS(ROW(),COLUMN(),4),L!$A:$A,0)-1,SL,,)</f>
        <v>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v>
      </c>
      <c r="B32" s="153"/>
    </row>
    <row r="33" spans="1:3" ht="105">
      <c r="A33" s="160" t="str">
        <f ca="1">OFFSET(L!$C$1,MATCH("Instructions"&amp;ADDRESS(ROW(),COLUMN(),4),L!$A:$A,0)-1,SL,,)</f>
        <v>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v>
      </c>
      <c r="B33" s="153" t="s">
        <v>3577</v>
      </c>
    </row>
    <row r="34" spans="1:3" ht="15">
      <c r="A34" s="160" t="str">
        <f ca="1">OFFSET(L!$C$1,MATCH("Instructions"&amp;ADDRESS(ROW(),COLUMN(),4),L!$A:$A,0)-1,SL,,)</f>
        <v>Provide comments in the Comment sections as required to clarify your responses.</v>
      </c>
      <c r="B34" s="153"/>
    </row>
    <row r="35" spans="1:3" ht="15">
      <c r="A35" s="164"/>
      <c r="B35" s="153"/>
    </row>
    <row r="36" spans="1:3" ht="45">
      <c r="A36" s="163" t="str">
        <f ca="1">OFFSET(L!$C$1,MATCH("Instructions"&amp;ADDRESS(ROW(),COLUMN(),4),L!$A:$A,0)-1,SL,,)</f>
        <v>Instructions for completing Questions A. – J. (rows 69 - 87).  Questions A. through J. are mandatory if the response to Question 1 or 2 is “Yes” for any metal.
Provide answers in ENGLISH only</v>
      </c>
      <c r="B36" s="153" t="s">
        <v>3577</v>
      </c>
    </row>
    <row r="37" spans="1:3" ht="135">
      <c r="A37" s="160" t="str">
        <f ca="1">OFFSET(L!$C$1,MATCH("Instructions"&amp;ADDRESS(ROW(),COLUMN(),4),L!$A:$A,0)-1,SL,,)</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37" s="153" t="s">
        <v>3579</v>
      </c>
      <c r="C37"/>
    </row>
    <row r="38" spans="1:3" ht="15">
      <c r="A38" s="160" t="str">
        <f ca="1">OFFSET(L!$C$1,MATCH("Instructions"&amp;ADDRESS(ROW(),COLUMN(),4),L!$A:$A,0)-1,SL,,)</f>
        <v xml:space="preserve">A. Please answer “Yes” or “No”.  Provide any comments, if necessary. </v>
      </c>
      <c r="B38" s="153"/>
    </row>
    <row r="39" spans="1:3" ht="15">
      <c r="A39" s="160" t="str">
        <f ca="1">OFFSET(L!$C$1,MATCH("Instructions"&amp;ADDRESS(ROW(),COLUMN(),4),L!$A:$A,0)-1,SL,,)</f>
        <v>B. Please answer “Yes” or “No” If “Yes”, provide the web link in the comments section.</v>
      </c>
      <c r="B39" s="153"/>
    </row>
    <row r="40" spans="1:3" ht="75">
      <c r="A40" s="160" t="str">
        <f ca="1">OFFSET(L!$C$1,MATCH("Instructions"&amp;ADDRESS(ROW(),COLUMN(),4),L!$A:$A,0)-1,SL,,)</f>
        <v>C. Please answer “Yes” or “No”.  Provide any comments if necessary.  See Definitions worksheet for definition of "DRC conflict -free".</v>
      </c>
      <c r="B40" s="153" t="s">
        <v>3582</v>
      </c>
    </row>
    <row r="41" spans="1:3" ht="45">
      <c r="A41" s="160" t="str">
        <f ca="1">OFFSET(L!$C$1,MATCH("Instructions"&amp;ADDRESS(ROW(),COLUMN(),4),L!$A:$A,0)-1,SL,,)</f>
        <v>D. Please answer “Yes” if your company requires your direct suppliers to source conflict minerals from validated, conflict free smelters by an independent private sector audit firm. Answer "No" if you do not require this of your direct suppliers.</v>
      </c>
      <c r="B41" s="153" t="s">
        <v>3580</v>
      </c>
    </row>
    <row r="42" spans="1:3" ht="166.9" customHeight="1">
      <c r="A42" s="160" t="str">
        <f ca="1">OFFSET(L!$C$1,MATCH("Instructions"&amp;ADDRESS(ROW(),COLUMN(),4),L!$A:$A,0)-1,SL,,)</f>
        <v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v>
      </c>
      <c r="B42" s="153" t="s">
        <v>3581</v>
      </c>
    </row>
    <row r="43" spans="1:3" ht="60">
      <c r="A43" s="160" t="str">
        <f ca="1">OFFSET(L!$C$1,MATCH("Instructions"&amp;ADDRESS(ROW(),COLUMN(),4),L!$A:$A,0)-1,SL,,)</f>
        <v>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v>
      </c>
      <c r="B43" s="153" t="s">
        <v>3577</v>
      </c>
    </row>
    <row r="44" spans="1:3" ht="15">
      <c r="A44" s="160" t="str">
        <f ca="1">OFFSET(L!$C$1,MATCH("Instructions"&amp;ADDRESS(ROW(),COLUMN(),4),L!$A:$A,0)-1,SL,,)</f>
        <v>G. Please answer “Yes” or “No”.  Provide any comments, if necessary.</v>
      </c>
      <c r="B44" s="153"/>
    </row>
    <row r="45" spans="1:3" ht="120">
      <c r="A45" s="160" t="str">
        <f ca="1">OFFSET(L!$C$1,MATCH("Instructions"&amp;ADDRESS(ROW(),COLUMN(),4),L!$A:$A,0)-1,SL,,)</f>
        <v>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v>
      </c>
      <c r="B45" s="153" t="s">
        <v>3578</v>
      </c>
    </row>
    <row r="46" spans="1:3" ht="55.15" customHeight="1">
      <c r="A46" s="160" t="str">
        <f ca="1">OFFSET(L!$C$1,MATCH("Instructions"&amp;ADDRESS(ROW(),COLUMN(),4),L!$A:$A,0)-1,SL,,)</f>
        <v>I. Please answer “Yes” or “No”.  If “Yes”, please describe how you manage your corrective action process.</v>
      </c>
      <c r="B46" s="153" t="s">
        <v>3577</v>
      </c>
    </row>
    <row r="47" spans="1:3" ht="45">
      <c r="A47" s="160" t="str">
        <f ca="1">OFFSET(L!$C$1,MATCH("Instructions"&amp;ADDRESS(ROW(),COLUMN(),4),L!$A:$A,0)-1,SL,,)</f>
        <v>J. Please answer “Yes” or “No”.  The SEC conflict minerals disclosure requirements apply to US exchange-traded companies that are subject to the US Securities Exchange Act. For more information please refer to www.sec.gov.</v>
      </c>
      <c r="B47" s="153" t="s">
        <v>3580</v>
      </c>
    </row>
    <row r="48" spans="1:3" ht="15">
      <c r="A48" s="164"/>
      <c r="B48" s="153"/>
    </row>
    <row r="49" spans="1:2" ht="30">
      <c r="A49" s="163" t="str">
        <f ca="1">OFFSET(L!$C$1,MATCH("Instructions"&amp;ADDRESS(ROW(),COLUMN(),4),L!$A:$A,0)-1,SL,,)</f>
        <v>Instructions for completing the Smelter List Tab.
Provide answers in ENGLISH only</v>
      </c>
      <c r="B49" s="153" t="s">
        <v>3577</v>
      </c>
    </row>
    <row r="50" spans="1:2" ht="15">
      <c r="A50" s="160" t="str">
        <f ca="1">OFFSET(L!$C$1,MATCH("Instructions"&amp;ADDRESS(ROW(),COLUMN(),4),L!$A:$A,0)-1,SL,,)</f>
        <v>Note:  Columns with (*) are mandatory fields</v>
      </c>
      <c r="B50" s="153"/>
    </row>
    <row r="51" spans="1:2" ht="60">
      <c r="A51" s="160" t="str">
        <f ca="1">OFFSET(L!$C$1,MATCH("Instructions"&amp;ADDRESS(ROW(),COLUMN(),4),L!$A:$A,0)-1,SL,,)</f>
        <v>This template allows for smelter identification using the Smelter Reference List. Columns B,C,D and E must be completed in order from left to right to utilize the Smelter Reference List feature.
Use a separate line for each metal/smelter/country combination</v>
      </c>
      <c r="B51" s="153" t="s">
        <v>3576</v>
      </c>
    </row>
    <row r="52" spans="1:2" ht="30">
      <c r="A52" s="160" t="str">
        <f ca="1">OFFSET(L!$C$1,MATCH("Instructions"&amp;ADDRESS(ROW(),COLUMN(),4),L!$A:$A,0)-1,SL,,)</f>
        <v>1. Metal (*)   -   Use the pull down menu to select the metal for which you are entering smelter information.  This field is mandatory.</v>
      </c>
      <c r="B52" s="153" t="s">
        <v>3577</v>
      </c>
    </row>
    <row r="53" spans="1:2" ht="85.9" customHeight="1">
      <c r="A53" s="160" t="str">
        <f ca="1">OFFSET(L!$C$1,MATCH("Instructions"&amp;ADDRESS(ROW(),COLUMN(),4),L!$A:$A,0)-1,SL,,)</f>
        <v>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v>
      </c>
      <c r="B53" s="153" t="s">
        <v>3577</v>
      </c>
    </row>
    <row r="54" spans="1:2" ht="60">
      <c r="A54" s="160" t="str">
        <f ca="1">OFFSET(L!$C$1,MATCH("Instructions"&amp;ADDRESS(ROW(),COLUMN(),4),L!$A:$A,0)-1,SL,,)</f>
        <v>3. Smelter Name (*)- Fill in smelter name if you selected "Smelter Not Listed" in column C.  This field will auto-populate when a smelter name in selected in Column C.  This field is mandatory.</v>
      </c>
      <c r="B54" s="153" t="s">
        <v>3576</v>
      </c>
    </row>
    <row r="55" spans="1:2" ht="75">
      <c r="A55" s="160" t="str">
        <f ca="1">OFFSET(L!$C$1,MATCH("Instructions"&amp;ADDRESS(ROW(),COLUMN(),4),L!$A:$A,0)-1,SL,,)</f>
        <v>4. Smelter Country (*) – This field will auto-populate when a smelter name is selected in column C. If you selected "Smelter Not Listed" in column C, use the pull down menu to select the country location of the smelter.  This field is mandatory.</v>
      </c>
      <c r="B55" s="153" t="s">
        <v>3582</v>
      </c>
    </row>
    <row r="56" spans="1:2" ht="60">
      <c r="A56" s="160" t="str">
        <f ca="1">OFFSET(L!$C$1,MATCH("Instructions"&amp;ADDRESS(ROW(),COLUMN(),4),L!$A:$A,0)-1,SL,,)</f>
        <v>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v>
      </c>
      <c r="B56" s="153" t="s">
        <v>3576</v>
      </c>
    </row>
    <row r="57" spans="1:2" ht="60">
      <c r="A57" s="160" t="str">
        <f ca="1">OFFSET(L!$C$1,MATCH("Instructions"&amp;ADDRESS(ROW(),COLUMN(),4),L!$A:$A,0)-1,SL,,)</f>
        <v xml:space="preserve">6. Source of Smelter Identification Number - This is the source of the Smelter Identification Number entered in Column F.  If a smelter name was selected in Column C using the dropdown box, this field will auto-populate. </v>
      </c>
      <c r="B57" s="153" t="s">
        <v>3576</v>
      </c>
    </row>
    <row r="58" spans="1:2" ht="60">
      <c r="A58" s="160" t="str">
        <f ca="1">OFFSET(L!$C$1,MATCH("Instructions"&amp;ADDRESS(ROW(),COLUMN(),4),L!$A:$A,0)-1,SL,,)</f>
        <v xml:space="preserve">7. Smelter Street  – Fill in the street address of the smelter that processes the minerals that enter your supply chain. </v>
      </c>
      <c r="B58" s="153" t="s">
        <v>3576</v>
      </c>
    </row>
    <row r="59" spans="1:2" ht="30">
      <c r="A59" s="160" t="str">
        <f ca="1">OFFSET(L!$C$1,MATCH("Instructions"&amp;ADDRESS(ROW(),COLUMN(),4),L!$A:$A,0)-1,SL,,)</f>
        <v>8. Smelter City – Fill in the city location of the smelter that processes the minerals that enter your supply chain.</v>
      </c>
      <c r="B59" s="153" t="s">
        <v>3577</v>
      </c>
    </row>
    <row r="60" spans="1:2" ht="45">
      <c r="A60" s="160" t="str">
        <f ca="1">OFFSET(L!$C$1,MATCH("Instructions"&amp;ADDRESS(ROW(),COLUMN(),4),L!$A:$A,0)-1,SL,,)</f>
        <v>9. Smelter Location: State/Province, if applicable – Fill in the state or province location of the smelter that processes the minerals that enter your supply chain.</v>
      </c>
      <c r="B60" s="153" t="s">
        <v>3580</v>
      </c>
    </row>
    <row r="61" spans="1:2" ht="195">
      <c r="A61" s="160" t="str">
        <f ca="1">OFFSET(L!$C$1,MATCH("Instructions"&amp;ADDRESS(ROW(),COLUMN(),4),L!$A:$A,0)-1,SL,,)</f>
        <v>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v>
      </c>
      <c r="B61" s="153" t="s">
        <v>3580</v>
      </c>
    </row>
    <row r="62" spans="1:2" ht="60">
      <c r="A62" s="160" t="str">
        <f ca="1">OFFSET(L!$C$1,MATCH("Instructions"&amp;ADDRESS(ROW(),COLUMN(),4),L!$A:$A,0)-1,SL,,)</f>
        <v>11. Smelter Contact Email – Fill in the email address of the Smelter Facility contact person who was identified as the Smelter Contact Name.  Example: John.Smith@SmelterXXX.com.  Please review the instructions for Smelter Contact Name before completing this field.</v>
      </c>
      <c r="B62" s="153" t="s">
        <v>3576</v>
      </c>
    </row>
    <row r="63" spans="1:2" ht="60">
      <c r="A63" s="160" t="str">
        <f ca="1">OFFSET(L!$C$1,MATCH("Instructions"&amp;ADDRESS(ROW(),COLUMN(),4),L!$A:$A,0)-1,SL,,)</f>
        <v>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v>
      </c>
      <c r="B63" s="153" t="s">
        <v>3576</v>
      </c>
    </row>
    <row r="64" spans="1:2" ht="72.599999999999994" customHeight="1">
      <c r="A64" s="160" t="str">
        <f ca="1">OFFSET(L!$C$1,MATCH("Instructions"&amp;ADDRESS(ROW(),COLUMN(),4),L!$A:$A,0)-1,SL,,)</f>
        <v>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v>
      </c>
      <c r="B64" s="153"/>
    </row>
    <row r="65" spans="1:15" ht="60">
      <c r="A65" s="160" t="str">
        <f ca="1">OFFSET(L!$C$1,MATCH("Instructions"&amp;ADDRESS(ROW(),COLUMN(),4),L!$A:$A,0)-1,SL,,)</f>
        <v>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v>
      </c>
      <c r="B65" s="153"/>
    </row>
    <row r="66" spans="1:15" ht="66.599999999999994" customHeight="1">
      <c r="A66" s="160" t="str">
        <f ca="1">OFFSET(L!$C$1,MATCH("Instructions"&amp;ADDRESS(ROW(),COLUMN(),4),L!$A:$A,0)-1,SL,,)</f>
        <v xml:space="preserve">15. Does 100% of the smelter’s feedstock originate from recycled or scrap sources?  - Please answer "Yes" if the smelter solely obtains inputs for its smelting process(es) from recycled or scrap sources. Answer "No" otherwise. </v>
      </c>
      <c r="B66" s="153"/>
    </row>
    <row r="67" spans="1:15" ht="30">
      <c r="A67" s="160" t="str">
        <f ca="1">OFFSET(L!$C$1,MATCH("Instructions"&amp;ADDRESS(ROW(),COLUMN(),4),L!$A:$A,0)-1,SL,,)</f>
        <v>16. Comments – free form text field to enter any comments concerning the smelter.  Example: smelter is being acquired by Company YYY</v>
      </c>
      <c r="B67" s="153"/>
    </row>
    <row r="68" spans="1:15" s="28" customFormat="1" ht="15">
      <c r="A68" s="165"/>
      <c r="B68" s="153"/>
      <c r="C68" s="152"/>
      <c r="D68"/>
      <c r="E68"/>
      <c r="F68"/>
      <c r="G68"/>
      <c r="H68"/>
      <c r="I68"/>
      <c r="J68"/>
      <c r="K68"/>
      <c r="L68"/>
      <c r="M68"/>
      <c r="N68"/>
      <c r="O68"/>
    </row>
    <row r="69" spans="1:15" s="28" customFormat="1" ht="115.15" customHeight="1">
      <c r="A69" s="163" t="str">
        <f ca="1">OFFSET(L!$C$1,MATCH("Instructions"&amp;ADDRESS(ROW(),COLUMN(),4),L!$A:$A,0)-1,SL,,)</f>
        <v>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v>
      </c>
      <c r="B69" s="153"/>
      <c r="C69" s="152"/>
      <c r="D69"/>
      <c r="E69"/>
      <c r="F69"/>
      <c r="G69"/>
      <c r="H69"/>
      <c r="I69"/>
      <c r="J69"/>
      <c r="K69"/>
      <c r="L69"/>
      <c r="M69"/>
      <c r="N69"/>
      <c r="O69"/>
    </row>
    <row r="70" spans="1:15" s="28" customFormat="1" ht="15">
      <c r="A70" s="165"/>
      <c r="B70" s="153"/>
      <c r="C70" s="152"/>
      <c r="D70"/>
      <c r="E70"/>
      <c r="F70"/>
      <c r="G70"/>
      <c r="H70"/>
      <c r="I70"/>
      <c r="J70"/>
      <c r="K70"/>
      <c r="L70"/>
      <c r="M70"/>
      <c r="N70"/>
      <c r="O70"/>
    </row>
    <row r="71" spans="1:15" ht="30">
      <c r="A71" s="163" t="str">
        <f ca="1">OFFSET(L!$C$1,MATCH("Instructions"&amp;ADDRESS(ROW(),COLUMN(),4),L!$A:$A,0)-1,SL,,)</f>
        <v>TERMS AND CONDITIONS</v>
      </c>
      <c r="B71" s="153" t="s">
        <v>3577</v>
      </c>
    </row>
    <row r="72" spans="1:15" ht="165">
      <c r="A72" s="160" t="str">
        <f ca="1">OFFSET(L!$C$1,MATCH("Instructions"&amp;ADDRESS(ROW(),COLUMN(),4),L!$A:$A,0)-1,SL,,)</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72" s="153" t="s">
        <v>3583</v>
      </c>
    </row>
    <row r="73" spans="1:15" ht="90">
      <c r="A73" s="160" t="str">
        <f ca="1">OFFSET(L!$C$1,MATCH("Instructions"&amp;ADDRESS(ROW(),COLUMN(),4),L!$A:$A,0)-1,SL,,)</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73" s="153" t="s">
        <v>3581</v>
      </c>
    </row>
    <row r="74" spans="1:15" ht="75">
      <c r="A74" s="160" t="str">
        <f ca="1">OFFSET(L!$C$1,MATCH("Instructions"&amp;ADDRESS(ROW(),COLUMN(),4),L!$A:$A,0)-1,SL,,)</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74" s="153" t="s">
        <v>3582</v>
      </c>
    </row>
    <row r="75" spans="1:15" ht="165">
      <c r="A75" s="160" t="str">
        <f ca="1">OFFSET(L!$C$1,MATCH("Instructions"&amp;ADDRESS(ROW(),COLUMN(),4),L!$A:$A,0)-1,SL,,)</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75" s="153" t="s">
        <v>3583</v>
      </c>
    </row>
    <row r="76" spans="1:15" ht="60">
      <c r="A76" s="160" t="str">
        <f ca="1">OFFSET(L!$C$1,MATCH("Instructions"&amp;ADDRESS(ROW(),COLUMN(),4),L!$A:$A,0)-1,SL,,)</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76" s="153" t="s">
        <v>3576</v>
      </c>
    </row>
    <row r="77" spans="1:15" ht="30">
      <c r="A77" s="160" t="str">
        <f ca="1">OFFSET(L!$C$1,MATCH("Instructions"&amp;ADDRESS(ROW(),COLUMN(),4),L!$A:$A,0)-1,SL,,)</f>
        <v xml:space="preserve">By accessing and using the List or any Tool, and in consideration thereof, the User agrees to the foregoing. </v>
      </c>
      <c r="B77" s="153" t="s">
        <v>3577</v>
      </c>
    </row>
    <row r="78" spans="1:15" ht="30">
      <c r="A78" s="160" t="str">
        <f ca="1">OFFSET(L!$C$1,MATCH("General"&amp;"Cpy",L!$A:$A,0)-1,SL,,)</f>
        <v>© 2014 Conflict-Free Sourcing Initiative. All rights reserved.</v>
      </c>
      <c r="B78" s="153" t="s">
        <v>1421</v>
      </c>
    </row>
    <row r="79" spans="1:15" ht="15">
      <c r="A79" s="161" t="s">
        <v>2761</v>
      </c>
      <c r="B79" s="154"/>
    </row>
    <row r="80" spans="1:15" ht="15">
      <c r="A80" s="286" t="s">
        <v>3606</v>
      </c>
      <c r="B80" s="154"/>
    </row>
  </sheetData>
  <sheetProtection password="E815" sheet="1" objects="1" scenarios="1" formatColumns="0" formatRows="0"/>
  <customSheetViews>
    <customSheetView guid="{81CF54B1-70AB-4A68-BB72-21925B5D4874}" hiddenColumns="1">
      <selection activeCell="C3" sqref="C3:G3"/>
      <pageMargins left="0.7" right="0.7" top="0.75" bottom="0.75" header="0.3" footer="0.3"/>
    </customSheetView>
  </customSheetViews>
  <phoneticPr fontId="31"/>
  <hyperlinks>
    <hyperlink ref="A79"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34"/>
  <sheetViews>
    <sheetView showGridLines="0" zoomScale="60" zoomScaleNormal="60" workbookViewId="0">
      <pane ySplit="2" topLeftCell="A3" activePane="bottomLeft" state="frozen"/>
      <selection pane="bottomLeft" activeCell="B3" sqref="B3"/>
    </sheetView>
  </sheetViews>
  <sheetFormatPr defaultColWidth="8.75" defaultRowHeight="12.75"/>
  <cols>
    <col min="1" max="1" width="1.625" style="152" customWidth="1"/>
    <col min="2" max="2" width="35.5" style="152" customWidth="1"/>
    <col min="3" max="3" width="105.5" style="152" customWidth="1"/>
    <col min="4" max="5" width="1.625" style="152" customWidth="1"/>
    <col min="6" max="6" width="4.5" style="152" customWidth="1"/>
    <col min="7" max="7" width="4.875" style="152" customWidth="1"/>
    <col min="8" max="16384" width="8.75" style="152"/>
  </cols>
  <sheetData>
    <row r="1" spans="1:5" ht="13.5" thickTop="1">
      <c r="A1" s="337"/>
      <c r="B1" s="338"/>
      <c r="C1" s="338"/>
      <c r="D1" s="339"/>
    </row>
    <row r="2" spans="1:5" ht="70.150000000000006" customHeight="1">
      <c r="A2" s="109"/>
      <c r="B2" s="260" t="str">
        <f ca="1">OFFSET(L!$C$1,MATCH("Definitions"&amp;ADDRESS(ROW(),COLUMN(),4),L!$A:$A,0)-1,SL,,)</f>
        <v>ITEM</v>
      </c>
      <c r="C2" s="260" t="str">
        <f ca="1">OFFSET(L!$C$1,MATCH("Definitions"&amp;ADDRESS(ROW(),COLUMN(),4),L!$A:$A,0)-1,SL,,)</f>
        <v>DEFINITION</v>
      </c>
      <c r="D2" s="341"/>
      <c r="E2" s="166"/>
    </row>
    <row r="3" spans="1:5" ht="45">
      <c r="A3" s="109"/>
      <c r="B3" s="95" t="str">
        <f ca="1">OFFSET(L!$C$1,MATCH("Definitions"&amp;ADDRESS(ROW(),COLUMN(),4),L!$A:$A,0)-1,SL,,)</f>
        <v>3TG</v>
      </c>
      <c r="C3" s="95" t="str">
        <f ca="1">OFFSET(L!$C$1,MATCH("Definitions"&amp;ADDRESS(ROW(),COLUMN(),4),L!$A:$A,0)-1,SL,,)</f>
        <v>Tantalum, tin, tungsten, gold</v>
      </c>
      <c r="D3" s="341"/>
      <c r="E3" s="167" t="s">
        <v>3585</v>
      </c>
    </row>
    <row r="4" spans="1:5" ht="45">
      <c r="A4" s="109"/>
      <c r="B4" s="95" t="str">
        <f ca="1">OFFSET(L!$C$1,MATCH("Definitions"&amp;ADDRESS(ROW(),COLUMN(),4),L!$A:$A,0)-1,SL,,)</f>
        <v>Authorizer</v>
      </c>
      <c r="C4" s="95" t="str">
        <f ca="1">OFFSET(L!$C$1,MATCH("Definitions"&amp;ADDRESS(ROW(),COLUMN(),4),L!$A:$A,0)-1,SL,,)</f>
        <v xml:space="preserve">This field identifies the person responsible for the content of the declaration. The authorizer may be a different individual from the contact person. It is not correct to use the words ‘‘same’’ or similar identification to provide the name of the authorizer. </v>
      </c>
      <c r="D4" s="341"/>
      <c r="E4" s="167"/>
    </row>
    <row r="5" spans="1:5" ht="105">
      <c r="A5" s="109"/>
      <c r="B5" s="95" t="str">
        <f ca="1">OFFSET(L!$C$1,MATCH("Definitions"&amp;ADDRESS(ROW(),COLUMN(),4),L!$A:$A,0)-1,SL,,)</f>
        <v>CFSP Compliant Smelter List</v>
      </c>
      <c r="C5" s="95" t="str">
        <f ca="1">OFFSET(L!$C$1,MATCH("Definitions"&amp;ADDRESS(ROW(),COLUMN(),4),L!$A:$A,0)-1,SL,,)</f>
        <v>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v>
      </c>
      <c r="D5" s="341"/>
      <c r="E5" s="167" t="s">
        <v>3586</v>
      </c>
    </row>
    <row r="6" spans="1:5" ht="60">
      <c r="A6" s="109"/>
      <c r="B6" s="95" t="str">
        <f ca="1">OFFSET(L!$C$1,MATCH("Definitions"&amp;ADDRESS(ROW(),COLUMN(),4),L!$A:$A,0)-1,SL,,)</f>
        <v>Conflict-Free Smelter Program (CFSP)</v>
      </c>
      <c r="C6" s="95" t="str">
        <f ca="1">OFFSET(L!$C$1,MATCH("Definitions"&amp;ADDRESS(ROW(),COLUMN(),4),L!$A:$A,0)-1,SL,,)</f>
        <v>The Conflict-Free Smelter Program (CFSP) is a program developed by the EICC and GeSI to enhance company capability to verify the responsible sourcing of metals. Further details of the CFSP can be found here: http://www.conflictfreesourcing.org/conflict-free-smelter-program/.</v>
      </c>
      <c r="D6" s="341"/>
      <c r="E6" s="167" t="s">
        <v>3586</v>
      </c>
    </row>
    <row r="7" spans="1:5" ht="150">
      <c r="A7" s="109"/>
      <c r="B7" s="95" t="str">
        <f ca="1">OFFSET(L!$C$1,MATCH("Definitions"&amp;ADDRESS(ROW(),COLUMN(),4),L!$A:$A,0)-1,SL,,)</f>
        <v>Conflict-Free Sourcing Initiative</v>
      </c>
      <c r="C7" s="95" t="str">
        <f ca="1">OFFSET(L!$C$1,MATCH("Definitions"&amp;ADDRESS(ROW(),COLUMN(),4),L!$A:$A,0)-1,SL,,)</f>
        <v>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v>
      </c>
      <c r="D7" s="341"/>
      <c r="E7" s="167" t="s">
        <v>3589</v>
      </c>
    </row>
    <row r="8" spans="1:5" ht="60">
      <c r="A8" s="109"/>
      <c r="B8" s="95" t="str">
        <f ca="1">OFFSET(L!$C$1,MATCH("Definitions"&amp;ADDRESS(ROW(),COLUMN(),4),L!$A:$A,0)-1,SL,,)</f>
        <v>Conflict Metal</v>
      </c>
      <c r="C8" s="95" t="str">
        <f ca="1">OFFSET(L!$C$1,MATCH("Definitions"&amp;ADDRESS(ROW(),COLUMN(),4),L!$A:$A,0)-1,SL,,)</f>
        <v>Conflict metals are the metals derived from conflict minerals.</v>
      </c>
      <c r="D8" s="341"/>
      <c r="E8" s="167" t="s">
        <v>3586</v>
      </c>
    </row>
    <row r="9" spans="1:5" ht="105">
      <c r="A9" s="109"/>
      <c r="B9" s="95" t="str">
        <f ca="1">OFFSET(L!$C$1,MATCH("Definitions"&amp;ADDRESS(ROW(),COLUMN(),4),L!$A:$A,0)-1,SL,,)</f>
        <v>Conflict Mineral</v>
      </c>
      <c r="C9" s="95" t="str">
        <f ca="1">OFFSET(L!$C$1,MATCH("Definitions"&amp;ADDRESS(ROW(),COLUMN(),4),L!$A:$A,0)-1,SL,,)</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9" s="341"/>
      <c r="E9" s="167" t="s">
        <v>3585</v>
      </c>
    </row>
    <row r="10" spans="1:5" ht="75">
      <c r="A10" s="109"/>
      <c r="B10" s="95" t="str">
        <f ca="1">OFFSET(L!$C$1,MATCH("Definitions"&amp;ADDRESS(ROW(),COLUMN(),4),L!$A:$A,0)-1,SL,,)</f>
        <v>Covered Country(ies)</v>
      </c>
      <c r="C10" s="95" t="str">
        <f ca="1">OFFSET(L!$C$1,MATCH("Definitions"&amp;ADDRESS(ROW(),COLUMN(),4),L!$A:$A,0)-1,SL,,)</f>
        <v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v>
      </c>
      <c r="D10" s="341"/>
      <c r="E10" s="167" t="s">
        <v>3585</v>
      </c>
    </row>
    <row r="11" spans="1:5" ht="90">
      <c r="A11" s="109"/>
      <c r="B11" s="95" t="str">
        <f ca="1">OFFSET(L!$C$1,MATCH("Definitions"&amp;ADDRESS(ROW(),COLUMN(),4),L!$A:$A,0)-1,SL,,)</f>
        <v>Declaration Scope or Class</v>
      </c>
      <c r="C11" s="95" t="str">
        <f ca="1">OFFSET(L!$C$1,MATCH("Definitions"&amp;ADDRESS(ROW(),COLUMN(),4),L!$A:$A,0)-1,SL,,)</f>
        <v>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v>
      </c>
      <c r="D11" s="341"/>
      <c r="E11" s="167" t="s">
        <v>3585</v>
      </c>
    </row>
    <row r="12" spans="1:5" ht="75">
      <c r="A12" s="109"/>
      <c r="B12" s="95" t="str">
        <f ca="1">OFFSET(L!$C$1,MATCH("Definitions"&amp;ADDRESS(ROW(),COLUMN(),4),L!$A:$A,0)-1,SL,,)</f>
        <v>Dodd-Frank</v>
      </c>
      <c r="C12" s="95" t="str">
        <f ca="1">OFFSET(L!$C$1,MATCH("Definitions"&amp;ADDRESS(ROW(),COLUMN(),4),L!$A:$A,0)-1,SL,,)</f>
        <v>2010 United States legislation, Dodd-Frank Wall Street Reform and Consumer Protection Act, Section 1502 (“Dodd-Frank”) (http://www.sec.gov/about/laws/wallstreetreform-cpa.pdf)</v>
      </c>
      <c r="D12" s="341"/>
      <c r="E12" s="167" t="s">
        <v>3587</v>
      </c>
    </row>
    <row r="13" spans="1:5" ht="45">
      <c r="A13" s="109"/>
      <c r="B13" s="95" t="str">
        <f ca="1">OFFSET(L!$C$1,MATCH("Definitions"&amp;ADDRESS(ROW(),COLUMN(),4),L!$A:$A,0)-1,SL,,)</f>
        <v>DRC</v>
      </c>
      <c r="C13" s="95" t="str">
        <f ca="1">OFFSET(L!$C$1,MATCH("Definitions"&amp;ADDRESS(ROW(),COLUMN(),4),L!$A:$A,0)-1,SL,,)</f>
        <v>Democratic Republic of Congo</v>
      </c>
      <c r="D13" s="341"/>
      <c r="E13" s="167" t="s">
        <v>3585</v>
      </c>
    </row>
    <row r="14" spans="1:5" ht="60">
      <c r="A14" s="109"/>
      <c r="B14" s="95" t="str">
        <f ca="1">OFFSET(L!$C$1,MATCH("Definitions"&amp;ADDRESS(ROW(),COLUMN(),4),L!$A:$A,0)-1,SL,,)</f>
        <v>DRC conflict-free</v>
      </c>
      <c r="C14" s="95" t="str">
        <f ca="1">OFFSET(L!$C$1,MATCH("Definitions"&amp;ADDRESS(ROW(),COLUMN(),4),L!$A:$A,0)-1,SL,,)</f>
        <v>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4" s="341"/>
      <c r="E14" s="167" t="s">
        <v>3585</v>
      </c>
    </row>
    <row r="15" spans="1:5" ht="45">
      <c r="A15" s="109"/>
      <c r="B15" s="95" t="str">
        <f ca="1">OFFSET(L!$C$1,MATCH("Definitions"&amp;ADDRESS(ROW(),COLUMN(),4),L!$A:$A,0)-1,SL,,)</f>
        <v>EICC</v>
      </c>
      <c r="C15" s="95" t="str">
        <f ca="1">OFFSET(L!$C$1,MATCH("Definitions"&amp;ADDRESS(ROW(),COLUMN(),4),L!$A:$A,0)-1,SL,,)</f>
        <v>Electronic Industry Citizenship Coalition (www.eicc.info)</v>
      </c>
      <c r="D15" s="341"/>
      <c r="E15" s="167" t="s">
        <v>3585</v>
      </c>
    </row>
    <row r="16" spans="1:5" ht="45">
      <c r="A16" s="109"/>
      <c r="B16" s="95" t="str">
        <f ca="1">OFFSET(L!$C$1,MATCH("Definitions"&amp;ADDRESS(ROW(),COLUMN(),4),L!$A:$A,0)-1,SL,,)</f>
        <v xml:space="preserve">GeSI </v>
      </c>
      <c r="C16" s="95" t="str">
        <f ca="1">OFFSET(L!$C$1,MATCH("Definitions"&amp;ADDRESS(ROW(),COLUMN(),4),L!$A:$A,0)-1,SL,,)</f>
        <v>Global e-Sustainability Initiative (www.gesi.org)</v>
      </c>
      <c r="D16" s="341"/>
      <c r="E16" s="167" t="s">
        <v>3585</v>
      </c>
    </row>
    <row r="17" spans="1:5" ht="60">
      <c r="A17" s="109"/>
      <c r="B17" s="95" t="str">
        <f ca="1">OFFSET(L!$C$1,MATCH("Definitions"&amp;ADDRESS(ROW(),COLUMN(),4),L!$A:$A,0)-1,SL,,)</f>
        <v>Gold (Au) refiner (smelter)</v>
      </c>
      <c r="C17" s="95" t="str">
        <f ca="1">OFFSET(L!$C$1,MATCH("Definitions"&amp;ADDRESS(ROW(),COLUMN(),4),L!$A:$A,0)-1,SL,,)</f>
        <v>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v>
      </c>
      <c r="D17" s="341"/>
      <c r="E17" s="167" t="s">
        <v>3585</v>
      </c>
    </row>
    <row r="18" spans="1:5" ht="75">
      <c r="A18" s="109"/>
      <c r="B18" s="95" t="str">
        <f ca="1">OFFSET(L!$C$1,MATCH("Definitions"&amp;ADDRESS(ROW(),COLUMN(),4),L!$A:$A,0)-1,SL,,)</f>
        <v>Independent Private Sector Audit Firm</v>
      </c>
      <c r="C18" s="95" t="str">
        <f ca="1">OFFSET(L!$C$1,MATCH("Definitions"&amp;ADDRESS(ROW(),COLUMN(),4),L!$A:$A,0)-1,SL,,)</f>
        <v>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v>
      </c>
      <c r="D18" s="341"/>
      <c r="E18" s="167"/>
    </row>
    <row r="19" spans="1:5" ht="300">
      <c r="A19" s="109"/>
      <c r="B19" s="95" t="str">
        <f ca="1">OFFSET(L!$C$1,MATCH("Definitions"&amp;ADDRESS(ROW(),COLUMN(),4),L!$A:$A,0)-1,SL,,)</f>
        <v>Intentionally added</v>
      </c>
      <c r="C19" s="95" t="str">
        <f ca="1">OFFSET(L!$C$1,MATCH("Definitions"&amp;ADDRESS(ROW(),COLUMN(),4),L!$A:$A,0)-1,SL,,)</f>
        <v>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v>
      </c>
      <c r="D19" s="341"/>
      <c r="E19" s="167"/>
    </row>
    <row r="20" spans="1:5" ht="135">
      <c r="A20" s="109"/>
      <c r="B20" s="95" t="str">
        <f ca="1">OFFSET(L!$C$1,MATCH("Definitions"&amp;ADDRESS(ROW(),COLUMN(),4),L!$A:$A,0)-1,SL,,)</f>
        <v>IPC</v>
      </c>
      <c r="C20" s="95" t="str">
        <f ca="1">OFFSET(L!$C$1,MATCH("Definitions"&amp;ADDRESS(ROW(),COLUMN(),4),L!$A:$A,0)-1,SL,,)</f>
        <v>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v>
      </c>
      <c r="D20" s="341"/>
      <c r="E20" s="167"/>
    </row>
    <row r="21" spans="1:5" ht="60">
      <c r="A21" s="109"/>
      <c r="B21" s="95" t="str">
        <f ca="1">OFFSET(L!$C$1,MATCH("Definitions"&amp;ADDRESS(ROW(),COLUMN(),4),L!$A:$A,0)-1,SL,,)</f>
        <v>IPC-1755 Conflict Minerals Data Exchange Standard</v>
      </c>
      <c r="C21" s="95" t="str">
        <f ca="1">OFFSET(L!$C$1,MATCH("Definitions"&amp;ADDRESS(ROW(),COLUMN(),4),L!$A:$A,0)-1,SL,,)</f>
        <v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v>
      </c>
      <c r="D21" s="341"/>
      <c r="E21" s="167"/>
    </row>
    <row r="22" spans="1:5" ht="180">
      <c r="A22" s="109"/>
      <c r="B22" s="95" t="str">
        <f ca="1">OFFSET(L!$C$1,MATCH("Definitions"&amp;ADDRESS(ROW(),COLUMN(),4),L!$A:$A,0)-1,SL,,)</f>
        <v>Necessary for the Functionality of a Product</v>
      </c>
      <c r="C22" s="95" t="str">
        <f ca="1">OFFSET(L!$C$1,MATCH("Definitions"&amp;ADDRESS(ROW(),COLUMN(),4),L!$A:$A,0)-1,SL,,)</f>
        <v>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v>
      </c>
      <c r="D22" s="341"/>
      <c r="E22" s="167"/>
    </row>
    <row r="23" spans="1:5" ht="150">
      <c r="A23" s="109"/>
      <c r="B23" s="95" t="str">
        <f ca="1">OFFSET(L!$C$1,MATCH("Definitions"&amp;ADDRESS(ROW(),COLUMN(),4),L!$A:$A,0)-1,SL,,)</f>
        <v>Necessary for the Production of a Product</v>
      </c>
      <c r="C23" s="95" t="str">
        <f ca="1">OFFSET(L!$C$1,MATCH("Definitions"&amp;ADDRESS(ROW(),COLUMN(),4),L!$A:$A,0)-1,SL,,)</f>
        <v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v>
      </c>
      <c r="D23" s="341"/>
      <c r="E23" s="167"/>
    </row>
    <row r="24" spans="1:5" ht="45">
      <c r="A24" s="109"/>
      <c r="B24" s="95" t="str">
        <f ca="1">OFFSET(L!$C$1,MATCH("Definitions"&amp;ADDRESS(ROW(),COLUMN(),4),L!$A:$A,0)-1,SL,,)</f>
        <v>OECD</v>
      </c>
      <c r="C24" s="95" t="str">
        <f ca="1">OFFSET(L!$C$1,MATCH("Definitions"&amp;ADDRESS(ROW(),COLUMN(),4),L!$A:$A,0)-1,SL,,)</f>
        <v>Organisation for Economic Co-operation and Development</v>
      </c>
      <c r="D24" s="341"/>
      <c r="E24" s="167" t="s">
        <v>3585</v>
      </c>
    </row>
    <row r="25" spans="1:5" ht="75">
      <c r="A25" s="109"/>
      <c r="B25" s="95" t="str">
        <f ca="1">OFFSET(L!$C$1,MATCH("Definitions"&amp;ADDRESS(ROW(),COLUMN(),4),L!$A:$A,0)-1,SL,,)</f>
        <v>Product</v>
      </c>
      <c r="C25" s="95" t="str">
        <f ca="1">OFFSET(L!$C$1,MATCH("Definitions"&amp;ADDRESS(ROW(),COLUMN(),4),L!$A:$A,0)-1,SL,,)</f>
        <v>A company’s Product or Finished good is a material or item which has completed the final stage of manufacturing and/or processing and is available for distribution or sale to customers.</v>
      </c>
      <c r="D25" s="341"/>
      <c r="E25" s="167" t="s">
        <v>3587</v>
      </c>
    </row>
    <row r="26" spans="1:5" ht="90">
      <c r="A26" s="109"/>
      <c r="B26" s="95" t="str">
        <f ca="1">OFFSET(L!$C$1,MATCH("Definitions"&amp;ADDRESS(ROW(),COLUMN(),4),L!$A:$A,0)-1,SL,,)</f>
        <v>Recycled or Scrap Sources</v>
      </c>
      <c r="C26" s="95" t="str">
        <f ca="1">OFFSET(L!$C$1,MATCH("Definitions"&amp;ADDRESS(ROW(),COLUMN(),4),L!$A:$A,0)-1,SL,,)</f>
        <v>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v>
      </c>
      <c r="D26" s="341"/>
      <c r="E26" s="167" t="s">
        <v>3585</v>
      </c>
    </row>
    <row r="27" spans="1:5" ht="60">
      <c r="A27" s="109"/>
      <c r="B27" s="95" t="str">
        <f ca="1">OFFSET(L!$C$1,MATCH("Definitions"&amp;ADDRESS(ROW(),COLUMN(),4),L!$A:$A,0)-1,SL,,)</f>
        <v>SEC</v>
      </c>
      <c r="C27" s="95" t="str">
        <f ca="1">OFFSET(L!$C$1,MATCH("Definitions"&amp;ADDRESS(ROW(),COLUMN(),4),L!$A:$A,0)-1,SL,,)</f>
        <v>U.S. Securities and Exchange Commission (www.sec.gov)</v>
      </c>
      <c r="D27" s="341"/>
      <c r="E27" s="167" t="s">
        <v>3586</v>
      </c>
    </row>
    <row r="28" spans="1:5" ht="75">
      <c r="A28" s="109"/>
      <c r="B28" s="95" t="str">
        <f ca="1">OFFSET(L!$C$1,MATCH("Definitions"&amp;ADDRESS(ROW(),COLUMN(),4),L!$A:$A,0)-1,SL,,)</f>
        <v>Smelter</v>
      </c>
      <c r="C28" s="95" t="str">
        <f ca="1">OFFSET(L!$C$1,MATCH("Definitions"&amp;ADDRESS(ROW(),COLUMN(),4),L!$A:$A,0)-1,SL,,)</f>
        <v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v>
      </c>
      <c r="D28" s="341"/>
      <c r="E28" s="167" t="s">
        <v>3587</v>
      </c>
    </row>
    <row r="29" spans="1:5" ht="105">
      <c r="A29" s="109"/>
      <c r="B29" s="95" t="str">
        <f ca="1">OFFSET(L!$C$1,MATCH("Definitions"&amp;ADDRESS(ROW(),COLUMN(),4),L!$A:$A,0)-1,SL,,)</f>
        <v>Smelter Identification Number</v>
      </c>
      <c r="C29" s="95" t="str">
        <f ca="1">OFFSET(L!$C$1,MATCH("Definitions"&amp;ADDRESS(ROW(),COLUMN(),4),L!$A:$A,0)-1,SL,,)</f>
        <v>A unique identification number the CFSI assigns to companies that have been reported by members of the supply chain as smelters or refiners, whether or not they have been verified to meet the characteristics of smelters or refiners as defined in the CFSP audit protocols.</v>
      </c>
      <c r="D29" s="341"/>
      <c r="E29" s="167" t="s">
        <v>3588</v>
      </c>
    </row>
    <row r="30" spans="1:5" ht="90">
      <c r="A30" s="109"/>
      <c r="B30" s="95" t="str">
        <f ca="1">OFFSET(L!$C$1,MATCH("Definitions"&amp;ADDRESS(ROW(),COLUMN(),4),L!$A:$A,0)-1,SL,,)</f>
        <v>Tantalum (Ta) smelter</v>
      </c>
      <c r="C30" s="95" t="str">
        <f ca="1">OFFSET(L!$C$1,MATCH("Definitions"&amp;ADDRESS(ROW(),COLUMN(),4),L!$A:$A,0)-1,SL,,)</f>
        <v>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v>
      </c>
      <c r="D30" s="341"/>
      <c r="E30" s="167"/>
    </row>
    <row r="31" spans="1:5" ht="105">
      <c r="A31" s="109"/>
      <c r="B31" s="95" t="str">
        <f ca="1">OFFSET(L!$C$1,MATCH("Definitions"&amp;ADDRESS(ROW(),COLUMN(),4),L!$A:$A,0)-1,SL,,)</f>
        <v>Tin (Sn) smelter</v>
      </c>
      <c r="C31" s="95" t="str">
        <f ca="1">OFFSET(L!$C$1,MATCH("Definitions"&amp;ADDRESS(ROW(),COLUMN(),4),L!$A:$A,0)-1,SL,,)</f>
        <v>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v>
      </c>
      <c r="D31" s="341"/>
      <c r="E31" s="167"/>
    </row>
    <row r="32" spans="1:5" ht="105">
      <c r="A32" s="109"/>
      <c r="B32" s="95" t="str">
        <f ca="1">OFFSET(L!$C$1,MATCH("Definitions"&amp;ADDRESS(ROW(),COLUMN(),4),L!$A:$A,0)-1,SL,,)</f>
        <v>Tungsten (W) smelter</v>
      </c>
      <c r="C32" s="95" t="str">
        <f ca="1">OFFSET(L!$C$1,MATCH("Definitions"&amp;ADDRESS(ROW(),COLUMN(),4),L!$A:$A,0)-1,SL,,)</f>
        <v>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v>
      </c>
      <c r="D32" s="341"/>
      <c r="E32" s="167"/>
    </row>
    <row r="33" spans="1:4" ht="13.5" thickBot="1">
      <c r="A33" s="110"/>
      <c r="B33" s="340" t="str">
        <f ca="1">OFFSET(L!$C$1,MATCH("General"&amp;"Cpy",L!$A:$A,0)-1,SL,,)</f>
        <v>© 2014 Conflict-Free Sourcing Initiative. All rights reserved.</v>
      </c>
      <c r="C33" s="340"/>
      <c r="D33" s="342"/>
    </row>
    <row r="34" spans="1:4" ht="13.5" thickTop="1"/>
  </sheetData>
  <sheetProtection password="E815" sheet="1" objects="1" scenarios="1"/>
  <customSheetViews>
    <customSheetView guid="{81CF54B1-70AB-4A68-BB72-21925B5D4874}" hiddenColumns="1">
      <selection activeCell="F3" sqref="F3:J3"/>
      <pageMargins left="0.7" right="0.7" top="0.75" bottom="0.75" header="0.3" footer="0.3"/>
    </customSheetView>
  </customSheetViews>
  <mergeCells count="3">
    <mergeCell ref="A1:D1"/>
    <mergeCell ref="B33:C33"/>
    <mergeCell ref="D2:D33"/>
  </mergeCells>
  <phoneticPr fontId="31"/>
  <pageMargins left="0.70866141732283472" right="0.70866141732283472" top="0.74803149606299213" bottom="0.74803149606299213" header="0.31496062992125984" footer="0.31496062992125984"/>
  <pageSetup scale="50"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103"/>
  <sheetViews>
    <sheetView showGridLines="0" showZeros="0" tabSelected="1" topLeftCell="A37" zoomScale="90" zoomScaleNormal="90" workbookViewId="0">
      <selection activeCell="D51" sqref="D51:E51"/>
    </sheetView>
  </sheetViews>
  <sheetFormatPr defaultRowHeight="12.75"/>
  <cols>
    <col min="1" max="1" width="1.7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152" customWidth="1"/>
    <col min="13" max="14" width="4.875" style="152" customWidth="1"/>
    <col min="15" max="15" width="4.875" style="152" hidden="1" customWidth="1"/>
    <col min="16" max="20" width="9.125" hidden="1" customWidth="1"/>
    <col min="21" max="24" width="9.125" customWidth="1"/>
  </cols>
  <sheetData>
    <row r="1" spans="1:34" ht="15.75" thickTop="1">
      <c r="A1" s="369"/>
      <c r="B1" s="370"/>
      <c r="C1" s="370"/>
      <c r="D1" s="370"/>
      <c r="E1" s="370"/>
      <c r="F1" s="370"/>
      <c r="G1" s="370"/>
      <c r="H1" s="370"/>
      <c r="I1" s="370"/>
      <c r="J1" s="370"/>
      <c r="K1" s="371"/>
      <c r="L1" s="178"/>
      <c r="M1" s="169"/>
      <c r="N1" s="169"/>
      <c r="O1" s="170"/>
      <c r="P1" s="12"/>
      <c r="Q1" s="12"/>
      <c r="R1" s="12"/>
      <c r="S1" s="12"/>
      <c r="T1" s="12"/>
      <c r="U1" s="12"/>
      <c r="V1" s="12"/>
      <c r="W1" s="12"/>
      <c r="X1" s="12"/>
      <c r="Y1" s="12"/>
      <c r="Z1" s="12"/>
      <c r="AA1" s="12"/>
      <c r="AB1" s="12"/>
      <c r="AC1" s="12"/>
      <c r="AD1" s="12"/>
      <c r="AE1" s="12"/>
      <c r="AF1" s="12"/>
      <c r="AG1" s="12"/>
      <c r="AH1" s="12"/>
    </row>
    <row r="2" spans="1:34" ht="82.15" customHeight="1">
      <c r="A2" s="62"/>
      <c r="B2" s="254"/>
      <c r="C2" s="63"/>
      <c r="D2" s="372" t="str">
        <f ca="1">OFFSET(L!$C$1,MATCH("Declaration"&amp;ADDRESS(ROW(),COLUMN(),4),L!$A:$A,0)-1,SL,,)</f>
        <v>Conflict Minerals Reporting Template (CMRT)</v>
      </c>
      <c r="E2" s="373"/>
      <c r="F2" s="373"/>
      <c r="G2" s="373"/>
      <c r="H2" s="373"/>
      <c r="I2" s="373"/>
      <c r="J2" s="374"/>
      <c r="K2" s="64"/>
      <c r="L2" s="179"/>
      <c r="M2" s="171"/>
      <c r="N2" s="172"/>
      <c r="O2" s="172"/>
      <c r="P2" s="12"/>
      <c r="Q2" s="12"/>
      <c r="R2" s="12"/>
      <c r="S2" s="12"/>
      <c r="T2" s="12"/>
      <c r="U2" s="12"/>
      <c r="V2" s="12"/>
      <c r="W2" s="12"/>
      <c r="X2" s="12"/>
      <c r="Y2" s="12"/>
      <c r="Z2" s="12"/>
      <c r="AA2" s="12"/>
      <c r="AB2" s="12"/>
      <c r="AC2" s="12"/>
      <c r="AD2" s="12"/>
      <c r="AE2" s="12"/>
      <c r="AF2" s="12"/>
      <c r="AG2" s="12"/>
      <c r="AH2" s="12"/>
    </row>
    <row r="3" spans="1:34" ht="124.9" customHeight="1">
      <c r="A3" s="62"/>
      <c r="B3" s="253" t="s">
        <v>3241</v>
      </c>
      <c r="C3" s="18"/>
      <c r="D3" s="65" t="s">
        <v>2304</v>
      </c>
      <c r="E3" s="12"/>
      <c r="F3" s="382" t="str">
        <f>IF(AND($D$8="",$I$3=""),"","Click here to check required fields completion")</f>
        <v>Click here to check required fields completion</v>
      </c>
      <c r="G3" s="382"/>
      <c r="H3" s="382"/>
      <c r="I3" s="210" t="str">
        <f>IF(AND(Checker!D2&lt;&gt;48,Checker!D2&gt;0),"1 or more required fields need to be populated","")</f>
        <v>1 or more required fields need to be populated</v>
      </c>
      <c r="J3" s="285" t="s">
        <v>3605</v>
      </c>
      <c r="K3" s="64"/>
      <c r="L3" s="178"/>
      <c r="M3" s="169"/>
      <c r="N3" s="169"/>
      <c r="O3" s="170"/>
      <c r="P3" s="187">
        <f>MATCH($D$3,LN,0)</f>
        <v>1</v>
      </c>
    </row>
    <row r="4" spans="1:34" ht="15.75">
      <c r="A4" s="62"/>
      <c r="B4" s="378" t="str">
        <f ca="1">OFFSET(L!$C$1,MATCH("Declaration"&amp;ADDRESS(ROW(),COLUMN(),4),L!$A:$A,0)-1,SL,,)</f>
        <v>The purpose of this document is to collect sourcing information on tin, tantalum, tungsten and gold used in products</v>
      </c>
      <c r="C4" s="378"/>
      <c r="D4" s="378"/>
      <c r="E4" s="378"/>
      <c r="F4" s="378"/>
      <c r="G4" s="378"/>
      <c r="H4" s="378"/>
      <c r="I4" s="383" t="s">
        <v>2611</v>
      </c>
      <c r="J4" s="383"/>
      <c r="K4" s="64"/>
      <c r="L4" s="180"/>
      <c r="M4" s="169"/>
      <c r="N4" s="169"/>
      <c r="O4" s="170"/>
      <c r="P4" s="12"/>
      <c r="Q4" s="12"/>
      <c r="R4" s="12"/>
      <c r="S4" s="12"/>
      <c r="T4" s="12"/>
      <c r="U4" s="12"/>
      <c r="V4" s="12"/>
      <c r="W4" s="12"/>
      <c r="X4" s="12"/>
      <c r="Y4" s="12"/>
      <c r="Z4" s="12"/>
      <c r="AA4" s="12"/>
      <c r="AB4" s="12"/>
      <c r="AC4" s="12"/>
      <c r="AD4" s="12"/>
      <c r="AE4" s="12"/>
      <c r="AF4" s="12"/>
      <c r="AG4" s="12"/>
      <c r="AH4" s="12"/>
    </row>
    <row r="5" spans="1:34" ht="15">
      <c r="A5" s="242" t="str">
        <f>LEFT(D9,1)</f>
        <v>A</v>
      </c>
      <c r="B5" s="19"/>
      <c r="C5" s="19"/>
      <c r="D5" s="19"/>
      <c r="E5" s="19"/>
      <c r="F5" s="19"/>
      <c r="G5" s="19"/>
      <c r="H5" s="19"/>
      <c r="I5" s="19"/>
      <c r="J5" s="19"/>
      <c r="K5" s="64"/>
      <c r="L5" s="180"/>
      <c r="M5" s="173"/>
      <c r="N5" s="173"/>
      <c r="O5" s="173"/>
      <c r="P5" s="17"/>
      <c r="Q5" s="17"/>
      <c r="R5" s="17"/>
      <c r="S5" s="17"/>
      <c r="T5" s="17"/>
      <c r="U5" s="17"/>
      <c r="V5" s="17"/>
      <c r="W5" s="17"/>
      <c r="X5" s="17"/>
      <c r="Y5" s="17"/>
      <c r="Z5" s="17"/>
      <c r="AA5" s="17"/>
      <c r="AB5" s="17"/>
      <c r="AC5" s="17"/>
      <c r="AD5" s="17"/>
      <c r="AE5" s="17"/>
      <c r="AF5" s="17"/>
      <c r="AG5" s="17"/>
      <c r="AH5" s="17"/>
    </row>
    <row r="6" spans="1:34" ht="30">
      <c r="A6" s="62"/>
      <c r="B6" s="378" t="str">
        <f ca="1">OFFSET(L!$C$1,MATCH("Declaration"&amp;ADDRESS(ROW(),COLUMN(),4),L!$A:$A,0)-1,SL,,)</f>
        <v>Mandatory fields are noted with an asterisk (*). The information collected in this template should be updated annually. Any changes within the annual cycle should be provided to your customers</v>
      </c>
      <c r="C6" s="378"/>
      <c r="D6" s="378"/>
      <c r="E6" s="378"/>
      <c r="F6" s="378"/>
      <c r="G6" s="378"/>
      <c r="H6" s="378"/>
      <c r="I6" s="378"/>
      <c r="J6" s="378"/>
      <c r="K6" s="64"/>
      <c r="L6" s="180" t="s">
        <v>1423</v>
      </c>
      <c r="M6" s="169"/>
      <c r="N6" s="169"/>
      <c r="O6" s="170"/>
      <c r="P6" s="12"/>
      <c r="Q6" s="12"/>
      <c r="R6" s="12"/>
      <c r="S6" s="12"/>
      <c r="T6" s="12"/>
      <c r="U6" s="12"/>
      <c r="V6" s="12"/>
      <c r="W6" s="12"/>
      <c r="X6" s="12"/>
      <c r="Y6" s="12"/>
      <c r="Z6" s="12"/>
      <c r="AA6" s="12"/>
      <c r="AB6" s="12"/>
      <c r="AC6" s="12"/>
      <c r="AD6" s="12"/>
      <c r="AE6" s="12"/>
      <c r="AF6" s="12"/>
      <c r="AG6" s="12"/>
      <c r="AH6" s="12"/>
    </row>
    <row r="7" spans="1:34" ht="15.75">
      <c r="A7" s="62"/>
      <c r="B7" s="366" t="str">
        <f ca="1">OFFSET(L!$C$1,MATCH("Declaration"&amp;ADDRESS(ROW(),COLUMN(),4),L!$A:$A,0)-1,SL,,)</f>
        <v>Company Information</v>
      </c>
      <c r="C7" s="366"/>
      <c r="D7" s="366"/>
      <c r="E7" s="366"/>
      <c r="F7" s="366"/>
      <c r="G7" s="366"/>
      <c r="H7" s="366"/>
      <c r="I7" s="366"/>
      <c r="J7" s="366"/>
      <c r="K7" s="64"/>
      <c r="L7" s="180"/>
      <c r="M7" s="169"/>
      <c r="N7" s="169"/>
      <c r="O7" s="170"/>
      <c r="P7" s="12"/>
      <c r="Q7" s="12"/>
      <c r="R7" s="12"/>
      <c r="S7" s="12"/>
      <c r="T7" s="12"/>
      <c r="U7" s="12"/>
      <c r="V7" s="12"/>
      <c r="W7" s="12"/>
      <c r="X7" s="12"/>
      <c r="Y7" s="12"/>
      <c r="Z7" s="12"/>
      <c r="AA7" s="12"/>
      <c r="AB7" s="12"/>
      <c r="AC7" s="12"/>
      <c r="AD7" s="12"/>
      <c r="AE7" s="12"/>
      <c r="AF7" s="12"/>
      <c r="AG7" s="12"/>
      <c r="AH7" s="12"/>
    </row>
    <row r="8" spans="1:34" ht="15.75">
      <c r="A8" s="66"/>
      <c r="B8" s="108" t="str">
        <f ca="1">OFFSET(L!$C$1,MATCH("Declaration"&amp;ADDRESS(ROW(),COLUMN(),4),L!$A:$A,0)-1,SL,,)</f>
        <v>Company Name (*):</v>
      </c>
      <c r="C8" s="111"/>
      <c r="D8" s="375" t="s">
        <v>3615</v>
      </c>
      <c r="E8" s="376"/>
      <c r="F8" s="376"/>
      <c r="G8" s="376"/>
      <c r="H8" s="376"/>
      <c r="I8" s="376"/>
      <c r="J8" s="377"/>
      <c r="K8" s="67"/>
      <c r="L8" s="180"/>
      <c r="M8" s="169"/>
      <c r="N8" s="169"/>
      <c r="O8" s="170"/>
      <c r="P8" s="12"/>
      <c r="Q8" s="12"/>
      <c r="R8" s="12"/>
      <c r="S8" s="12"/>
      <c r="T8" s="12"/>
      <c r="U8" s="12"/>
      <c r="V8" s="12"/>
      <c r="W8" s="12"/>
      <c r="X8" s="12"/>
      <c r="Y8" s="12"/>
      <c r="Z8" s="12"/>
      <c r="AA8" s="12"/>
      <c r="AB8" s="12"/>
      <c r="AC8" s="12"/>
      <c r="AD8" s="12"/>
      <c r="AE8" s="12"/>
      <c r="AF8" s="12"/>
      <c r="AG8" s="12"/>
      <c r="AH8" s="12"/>
    </row>
    <row r="9" spans="1:34" ht="15.75">
      <c r="A9" s="66"/>
      <c r="B9" s="108" t="str">
        <f ca="1">OFFSET(L!$C$1,MATCH("Declaration"&amp;ADDRESS(ROW(),COLUMN(),4),L!$A:$A,0)-1,SL,,)</f>
        <v>Declaration Scope or Class (*):</v>
      </c>
      <c r="C9" s="111"/>
      <c r="D9" s="363" t="s">
        <v>1504</v>
      </c>
      <c r="E9" s="364"/>
      <c r="F9" s="364"/>
      <c r="G9" s="365"/>
      <c r="H9" s="68"/>
      <c r="I9" s="68"/>
      <c r="J9" s="68"/>
      <c r="K9" s="64"/>
      <c r="L9" s="180"/>
      <c r="M9" s="169"/>
      <c r="N9" s="169"/>
      <c r="O9" s="170"/>
      <c r="P9" s="187" t="s">
        <v>1504</v>
      </c>
      <c r="Q9" s="187" t="s">
        <v>1505</v>
      </c>
      <c r="R9" s="187" t="s">
        <v>1506</v>
      </c>
      <c r="S9" s="187"/>
      <c r="T9" s="50"/>
      <c r="U9" s="12"/>
      <c r="V9" s="12"/>
      <c r="W9" s="12"/>
      <c r="X9" s="12"/>
      <c r="Y9" s="12"/>
      <c r="Z9" s="12"/>
      <c r="AA9" s="12"/>
      <c r="AB9" s="12"/>
      <c r="AC9" s="12"/>
      <c r="AD9" s="12"/>
      <c r="AE9" s="12"/>
      <c r="AF9" s="12"/>
      <c r="AG9" s="12"/>
      <c r="AH9" s="12"/>
    </row>
    <row r="10" spans="1:34" ht="32.450000000000003" customHeight="1">
      <c r="A10" s="66"/>
      <c r="B10" s="367" t="str">
        <f ca="1">OFFSET(L!$C$1,MATCH("Declaration"&amp;ADDRESS(ROW(),COLUMN(),4)&amp;LEFT($D$9,1),L!$A:$A,0)-1,SL,,)</f>
        <v>Description of Scope:</v>
      </c>
      <c r="C10" s="212"/>
      <c r="D10" s="379"/>
      <c r="E10" s="380"/>
      <c r="F10" s="380"/>
      <c r="G10" s="380"/>
      <c r="H10" s="380"/>
      <c r="I10" s="380"/>
      <c r="J10" s="381"/>
      <c r="K10" s="64"/>
      <c r="L10" s="180"/>
      <c r="M10" s="169"/>
      <c r="N10" s="169"/>
      <c r="O10" s="170"/>
      <c r="Q10" s="12"/>
      <c r="R10" s="12"/>
      <c r="S10" s="12"/>
      <c r="T10" s="12"/>
      <c r="U10" s="12"/>
      <c r="V10" s="12"/>
      <c r="W10" s="12"/>
      <c r="X10" s="12"/>
      <c r="Y10" s="12"/>
      <c r="Z10" s="12"/>
      <c r="AA10" s="12"/>
      <c r="AB10" s="12"/>
      <c r="AC10" s="12"/>
      <c r="AD10" s="12"/>
      <c r="AE10" s="12"/>
      <c r="AF10" s="12"/>
      <c r="AG10" s="12"/>
      <c r="AH10" s="12"/>
    </row>
    <row r="11" spans="1:34" ht="15">
      <c r="A11" s="66"/>
      <c r="B11" s="368"/>
      <c r="C11" s="212"/>
      <c r="D11" s="384" t="str">
        <f>IF(D9=Q9,"Click here to enter the products this declaration applies to","")</f>
        <v/>
      </c>
      <c r="E11" s="385"/>
      <c r="F11" s="385"/>
      <c r="G11" s="385"/>
      <c r="H11" s="385"/>
      <c r="I11" s="385"/>
      <c r="J11" s="386"/>
      <c r="K11" s="64"/>
      <c r="L11" s="180"/>
      <c r="M11" s="169"/>
      <c r="N11" s="169"/>
      <c r="O11" s="170"/>
      <c r="Q11" s="12"/>
      <c r="R11" s="12"/>
      <c r="S11" s="12"/>
      <c r="T11" s="12"/>
      <c r="U11" s="12"/>
      <c r="V11" s="12"/>
      <c r="W11" s="12"/>
      <c r="X11" s="12"/>
      <c r="Y11" s="12"/>
      <c r="Z11" s="12"/>
      <c r="AA11" s="12"/>
      <c r="AB11" s="12"/>
      <c r="AC11" s="12"/>
      <c r="AD11" s="12"/>
      <c r="AE11" s="12"/>
      <c r="AF11" s="12"/>
      <c r="AG11" s="12"/>
      <c r="AH11" s="12"/>
    </row>
    <row r="12" spans="1:34" ht="15.75">
      <c r="A12" s="66"/>
      <c r="B12" s="69" t="str">
        <f ca="1">OFFSET(L!$C$1,MATCH("Declaration"&amp;ADDRESS(ROW(),COLUMN(),4),L!$A:$A,0)-1,SL,,)</f>
        <v>Company Unique ID:</v>
      </c>
      <c r="C12" s="112"/>
      <c r="D12" s="348" t="s">
        <v>3616</v>
      </c>
      <c r="E12" s="355"/>
      <c r="F12" s="355"/>
      <c r="G12" s="355"/>
      <c r="H12" s="355"/>
      <c r="I12" s="355"/>
      <c r="J12" s="349"/>
      <c r="K12" s="64"/>
      <c r="L12" s="180"/>
      <c r="M12" s="169"/>
      <c r="N12" s="169"/>
      <c r="O12" s="170"/>
      <c r="Q12" s="12"/>
      <c r="R12" s="12"/>
      <c r="S12" s="12"/>
      <c r="T12" s="12"/>
      <c r="U12" s="12"/>
      <c r="V12" s="12"/>
      <c r="W12" s="12"/>
      <c r="X12" s="12"/>
      <c r="Y12" s="12"/>
      <c r="Z12" s="12"/>
      <c r="AA12" s="12"/>
      <c r="AB12" s="12"/>
      <c r="AC12" s="12"/>
      <c r="AD12" s="12"/>
      <c r="AE12" s="12"/>
      <c r="AF12" s="12"/>
      <c r="AG12" s="12"/>
      <c r="AH12" s="12"/>
    </row>
    <row r="13" spans="1:34" ht="15.75">
      <c r="A13" s="66"/>
      <c r="B13" s="69" t="str">
        <f ca="1">OFFSET(L!$C$1,MATCH("Declaration"&amp;ADDRESS(ROW(),COLUMN(),4),L!$A:$A,0)-1,SL,,)</f>
        <v>Company Unique ID Authority:</v>
      </c>
      <c r="C13" s="112"/>
      <c r="D13" s="348" t="s">
        <v>3617</v>
      </c>
      <c r="E13" s="355"/>
      <c r="F13" s="355"/>
      <c r="G13" s="355"/>
      <c r="H13" s="355"/>
      <c r="I13" s="355"/>
      <c r="J13" s="349"/>
      <c r="K13" s="64"/>
      <c r="L13" s="180"/>
      <c r="M13" s="169"/>
      <c r="N13" s="169"/>
      <c r="O13" s="170"/>
      <c r="Q13" s="12"/>
      <c r="R13" s="12"/>
      <c r="S13" s="12"/>
      <c r="T13" s="12"/>
      <c r="U13" s="12"/>
      <c r="V13" s="12"/>
      <c r="W13" s="12"/>
      <c r="X13" s="12"/>
      <c r="Y13" s="12"/>
      <c r="Z13" s="12"/>
      <c r="AA13" s="12"/>
      <c r="AB13" s="12"/>
      <c r="AC13" s="12"/>
      <c r="AD13" s="12"/>
      <c r="AE13" s="12"/>
      <c r="AF13" s="12"/>
      <c r="AG13" s="12"/>
      <c r="AH13" s="12"/>
    </row>
    <row r="14" spans="1:34" ht="15.75">
      <c r="A14" s="66"/>
      <c r="B14" s="69" t="str">
        <f ca="1">OFFSET(L!$C$1,MATCH("Declaration"&amp;ADDRESS(ROW(),COLUMN(),4),L!$A:$A,0)-1,SL,,)</f>
        <v>Address:</v>
      </c>
      <c r="C14" s="112"/>
      <c r="D14" s="348" t="s">
        <v>3618</v>
      </c>
      <c r="E14" s="355"/>
      <c r="F14" s="355"/>
      <c r="G14" s="355"/>
      <c r="H14" s="355"/>
      <c r="I14" s="355"/>
      <c r="J14" s="349"/>
      <c r="K14" s="64"/>
      <c r="L14" s="180"/>
      <c r="M14" s="169"/>
      <c r="N14" s="169"/>
      <c r="O14" s="170"/>
      <c r="Q14" s="12"/>
      <c r="R14" s="12"/>
      <c r="S14" s="12"/>
      <c r="T14" s="12"/>
      <c r="U14" s="12"/>
      <c r="V14" s="12"/>
      <c r="W14" s="12"/>
      <c r="X14" s="12"/>
      <c r="Y14" s="12"/>
      <c r="Z14" s="12"/>
      <c r="AA14" s="12"/>
      <c r="AB14" s="12"/>
      <c r="AC14" s="12"/>
      <c r="AD14" s="12"/>
      <c r="AE14" s="12"/>
      <c r="AF14" s="12"/>
      <c r="AG14" s="12"/>
      <c r="AH14" s="12"/>
    </row>
    <row r="15" spans="1:34" ht="15.75">
      <c r="A15" s="66"/>
      <c r="B15" s="69" t="str">
        <f ca="1">OFFSET(L!$C$1,MATCH("Declaration"&amp;ADDRESS(ROW(),COLUMN(),4),L!$A:$A,0)-1,SL,,)</f>
        <v>Contact Name (*):</v>
      </c>
      <c r="C15" s="112"/>
      <c r="D15" s="356" t="s">
        <v>3619</v>
      </c>
      <c r="E15" s="357"/>
      <c r="F15" s="357"/>
      <c r="G15" s="357"/>
      <c r="H15" s="357"/>
      <c r="I15" s="357"/>
      <c r="J15" s="358"/>
      <c r="K15" s="64"/>
      <c r="L15" s="180"/>
      <c r="M15" s="169"/>
      <c r="N15" s="169"/>
      <c r="O15" s="170"/>
      <c r="Q15" s="12"/>
      <c r="R15" s="12"/>
      <c r="S15" s="12"/>
      <c r="T15" s="12"/>
      <c r="U15" s="12"/>
      <c r="V15" s="12"/>
      <c r="W15" s="12"/>
      <c r="X15" s="12"/>
      <c r="Y15" s="12"/>
      <c r="Z15" s="12"/>
      <c r="AA15" s="12"/>
      <c r="AB15" s="12"/>
      <c r="AC15" s="12"/>
      <c r="AD15" s="12"/>
      <c r="AE15" s="12"/>
      <c r="AF15" s="12"/>
      <c r="AG15" s="12"/>
      <c r="AH15" s="12"/>
    </row>
    <row r="16" spans="1:34" ht="15.75">
      <c r="A16" s="66"/>
      <c r="B16" s="69" t="str">
        <f ca="1">OFFSET(L!$C$1,MATCH("Declaration"&amp;ADDRESS(ROW(),COLUMN(),4),L!$A:$A,0)-1,SL,,)</f>
        <v>Email – Contact (*):</v>
      </c>
      <c r="C16" s="112"/>
      <c r="D16" s="356" t="s">
        <v>3620</v>
      </c>
      <c r="E16" s="357"/>
      <c r="F16" s="357"/>
      <c r="G16" s="357"/>
      <c r="H16" s="357"/>
      <c r="I16" s="357"/>
      <c r="J16" s="358"/>
      <c r="K16" s="64"/>
      <c r="L16" s="180"/>
      <c r="M16" s="169"/>
      <c r="N16" s="169"/>
      <c r="O16" s="170"/>
      <c r="Q16" s="12"/>
      <c r="R16" s="12"/>
      <c r="S16" s="12"/>
      <c r="T16" s="12"/>
      <c r="U16" s="12"/>
      <c r="V16" s="12"/>
      <c r="W16" s="12"/>
      <c r="X16" s="12"/>
      <c r="Y16" s="12"/>
      <c r="Z16" s="12"/>
      <c r="AA16" s="12"/>
      <c r="AB16" s="12"/>
      <c r="AC16" s="12"/>
      <c r="AD16" s="12"/>
      <c r="AE16" s="12"/>
      <c r="AF16" s="12"/>
      <c r="AG16" s="12"/>
      <c r="AH16" s="12"/>
    </row>
    <row r="17" spans="1:34" ht="15.75">
      <c r="A17" s="66"/>
      <c r="B17" s="69" t="str">
        <f ca="1">OFFSET(L!$C$1,MATCH("Declaration"&amp;ADDRESS(ROW(),COLUMN(),4),L!$A:$A,0)-1,SL,,)</f>
        <v>Phone – Contact (*):</v>
      </c>
      <c r="C17" s="112"/>
      <c r="D17" s="356" t="s">
        <v>3621</v>
      </c>
      <c r="E17" s="357"/>
      <c r="F17" s="357"/>
      <c r="G17" s="357"/>
      <c r="H17" s="357"/>
      <c r="I17" s="357"/>
      <c r="J17" s="358"/>
      <c r="K17" s="64"/>
      <c r="L17" s="180"/>
      <c r="M17" s="169"/>
      <c r="N17" s="169"/>
      <c r="O17" s="170"/>
      <c r="Q17" s="12"/>
      <c r="R17" s="12"/>
      <c r="S17" s="12"/>
      <c r="T17" s="12"/>
      <c r="U17" s="12"/>
      <c r="V17" s="12"/>
      <c r="W17" s="12"/>
      <c r="X17" s="12"/>
      <c r="Y17" s="12"/>
      <c r="Z17" s="12"/>
      <c r="AA17" s="12"/>
      <c r="AB17" s="12"/>
      <c r="AC17" s="12"/>
      <c r="AD17" s="12"/>
      <c r="AE17" s="12"/>
      <c r="AF17" s="12"/>
      <c r="AG17" s="12"/>
      <c r="AH17" s="12"/>
    </row>
    <row r="18" spans="1:34" ht="22.5">
      <c r="A18" s="66"/>
      <c r="B18" s="69" t="str">
        <f ca="1">OFFSET(L!$C$1,MATCH("Declaration"&amp;ADDRESS(ROW(),COLUMN(),4),L!$A:$A,0)-1,SL,,)</f>
        <v>Authorizer (*):</v>
      </c>
      <c r="C18" s="112"/>
      <c r="D18" s="356" t="s">
        <v>3619</v>
      </c>
      <c r="E18" s="357"/>
      <c r="F18" s="357"/>
      <c r="G18" s="357"/>
      <c r="H18" s="357"/>
      <c r="I18" s="357"/>
      <c r="J18" s="358"/>
      <c r="K18" s="64"/>
      <c r="L18" s="174"/>
      <c r="M18" s="169"/>
      <c r="N18" s="169"/>
      <c r="O18" s="170"/>
      <c r="Q18" s="12"/>
      <c r="R18" s="12"/>
      <c r="S18" s="12"/>
      <c r="T18" s="12"/>
      <c r="U18" s="12"/>
      <c r="V18" s="12"/>
      <c r="W18" s="12"/>
      <c r="X18" s="12"/>
      <c r="Y18" s="12"/>
      <c r="Z18" s="12"/>
      <c r="AA18" s="12"/>
      <c r="AB18" s="12"/>
      <c r="AC18" s="12"/>
      <c r="AD18" s="12"/>
      <c r="AE18" s="12"/>
      <c r="AF18" s="12"/>
      <c r="AG18" s="12"/>
      <c r="AH18" s="12"/>
    </row>
    <row r="19" spans="1:34" ht="22.5">
      <c r="A19" s="66"/>
      <c r="B19" s="69" t="str">
        <f ca="1">OFFSET(L!$C$1,MATCH("Declaration"&amp;ADDRESS(ROW(),COLUMN(),4),L!$A:$A,0)-1,SL,,)</f>
        <v>Title - Authorizer:</v>
      </c>
      <c r="C19" s="112"/>
      <c r="D19" s="356"/>
      <c r="E19" s="357"/>
      <c r="F19" s="357"/>
      <c r="G19" s="357"/>
      <c r="H19" s="357"/>
      <c r="I19" s="357"/>
      <c r="J19" s="358"/>
      <c r="K19" s="64"/>
      <c r="L19" s="174"/>
      <c r="M19" s="169"/>
      <c r="N19" s="169"/>
      <c r="O19" s="170"/>
      <c r="P19" s="12"/>
      <c r="Q19" s="12"/>
      <c r="R19" s="12"/>
      <c r="S19" s="12"/>
      <c r="T19" s="12"/>
      <c r="U19" s="12"/>
      <c r="V19" s="12"/>
      <c r="W19" s="12"/>
      <c r="X19" s="12"/>
      <c r="Y19" s="12"/>
      <c r="Z19" s="12"/>
      <c r="AA19" s="12"/>
      <c r="AB19" s="12"/>
      <c r="AC19" s="12"/>
      <c r="AD19" s="12"/>
      <c r="AE19" s="12"/>
      <c r="AF19" s="12"/>
      <c r="AG19" s="12"/>
      <c r="AH19" s="12"/>
    </row>
    <row r="20" spans="1:34" ht="22.5">
      <c r="A20" s="66"/>
      <c r="B20" s="69" t="str">
        <f ca="1">OFFSET(L!$C$1,MATCH("Declaration"&amp;ADDRESS(ROW(),COLUMN(),4),L!$A:$A,0)-1,SL,,)</f>
        <v>Email - Authorizer (*):</v>
      </c>
      <c r="C20" s="112"/>
      <c r="D20" s="379" t="s">
        <v>3620</v>
      </c>
      <c r="E20" s="380"/>
      <c r="F20" s="380"/>
      <c r="G20" s="380"/>
      <c r="H20" s="380"/>
      <c r="I20" s="380"/>
      <c r="J20" s="381"/>
      <c r="K20" s="64"/>
      <c r="L20" s="174"/>
      <c r="M20" s="169"/>
      <c r="N20" s="169"/>
      <c r="O20" s="170"/>
      <c r="P20" s="12"/>
      <c r="Q20" s="12"/>
      <c r="R20" s="12"/>
      <c r="S20" s="12"/>
      <c r="T20" s="12"/>
      <c r="U20" s="12"/>
      <c r="V20" s="12"/>
      <c r="W20" s="12"/>
      <c r="X20" s="12"/>
      <c r="Y20" s="12"/>
      <c r="Z20" s="12"/>
      <c r="AA20" s="12"/>
      <c r="AB20" s="12"/>
      <c r="AC20" s="12"/>
      <c r="AD20" s="12"/>
      <c r="AE20" s="12"/>
      <c r="AF20" s="12"/>
      <c r="AG20" s="12"/>
      <c r="AH20" s="12"/>
    </row>
    <row r="21" spans="1:34" ht="15.75">
      <c r="A21" s="66"/>
      <c r="B21" s="69" t="str">
        <f ca="1">OFFSET(L!$C$1,MATCH("Declaration"&amp;ADDRESS(ROW(),COLUMN(),4),L!$A:$A,0)-1,SL,,)</f>
        <v>Phone - Authorizer (*):</v>
      </c>
      <c r="C21" s="239"/>
      <c r="D21" s="388" t="s">
        <v>3621</v>
      </c>
      <c r="E21" s="389"/>
      <c r="F21" s="389"/>
      <c r="G21" s="389"/>
      <c r="H21" s="389"/>
      <c r="I21" s="389"/>
      <c r="J21" s="390"/>
      <c r="K21" s="64"/>
      <c r="L21" s="180"/>
      <c r="M21" s="171"/>
      <c r="N21" s="169"/>
      <c r="O21" s="170"/>
      <c r="P21" s="12"/>
      <c r="Q21" s="12"/>
      <c r="R21" s="12"/>
      <c r="S21" s="12"/>
      <c r="T21" s="12"/>
      <c r="U21" s="12"/>
      <c r="V21" s="12"/>
      <c r="W21" s="12"/>
      <c r="X21" s="12"/>
      <c r="Y21" s="12"/>
      <c r="Z21" s="12"/>
      <c r="AA21" s="12"/>
      <c r="AB21" s="12"/>
      <c r="AC21" s="12"/>
      <c r="AD21" s="12"/>
      <c r="AE21" s="12"/>
      <c r="AF21" s="12"/>
      <c r="AG21" s="12"/>
      <c r="AH21" s="12"/>
    </row>
    <row r="22" spans="1:34" ht="18">
      <c r="A22" s="66"/>
      <c r="B22" s="69" t="str">
        <f ca="1">OFFSET(L!$C$1,MATCH("Declaration"&amp;ADDRESS(ROW(),COLUMN(),4),L!$A:$A,0)-1,SL,,)</f>
        <v>Effective Date (*):</v>
      </c>
      <c r="C22" s="113"/>
      <c r="D22" s="391">
        <v>40328</v>
      </c>
      <c r="E22" s="392"/>
      <c r="F22" s="240"/>
      <c r="G22" s="241"/>
      <c r="H22" s="241"/>
      <c r="I22" s="241"/>
      <c r="J22" s="241"/>
      <c r="K22" s="64"/>
      <c r="L22" s="178"/>
      <c r="M22" s="169"/>
      <c r="N22" s="169"/>
      <c r="O22" s="170"/>
      <c r="P22" s="12"/>
      <c r="Q22" s="12"/>
      <c r="R22" s="12"/>
      <c r="S22" s="12"/>
      <c r="T22" s="12"/>
      <c r="U22" s="12"/>
      <c r="V22" s="12"/>
      <c r="W22" s="12"/>
      <c r="X22" s="12"/>
      <c r="Y22" s="12"/>
      <c r="Z22" s="12"/>
      <c r="AA22" s="12"/>
      <c r="AB22" s="12"/>
      <c r="AC22" s="12"/>
      <c r="AD22" s="12"/>
      <c r="AE22" s="12"/>
      <c r="AF22" s="12"/>
      <c r="AG22" s="12"/>
      <c r="AH22" s="12"/>
    </row>
    <row r="23" spans="1:34" ht="18">
      <c r="A23" s="70"/>
      <c r="B23" s="114"/>
      <c r="C23" s="20"/>
      <c r="D23" s="359"/>
      <c r="E23" s="359"/>
      <c r="F23" s="14"/>
      <c r="G23" s="213"/>
      <c r="H23" s="213"/>
      <c r="I23" s="213"/>
      <c r="J23" s="213"/>
      <c r="K23" s="64"/>
      <c r="L23" s="175"/>
      <c r="M23" s="169"/>
      <c r="N23" s="169"/>
      <c r="O23" s="170"/>
      <c r="P23" s="23"/>
      <c r="Q23" s="12"/>
      <c r="R23" s="12"/>
      <c r="S23" s="12"/>
      <c r="T23" s="12"/>
      <c r="U23" s="12"/>
      <c r="V23" s="12"/>
      <c r="W23" s="12"/>
      <c r="X23" s="12"/>
      <c r="Y23" s="12"/>
      <c r="Z23" s="12"/>
      <c r="AA23" s="12"/>
      <c r="AB23" s="12"/>
      <c r="AC23" s="12"/>
      <c r="AD23" s="12"/>
      <c r="AE23" s="12"/>
      <c r="AF23" s="12"/>
      <c r="AG23" s="12"/>
      <c r="AH23" s="12"/>
    </row>
    <row r="24" spans="1:34" ht="15.75">
      <c r="A24" s="71"/>
      <c r="B24" s="393" t="str">
        <f ca="1">OFFSET(L!$C$1,MATCH("Declaration"&amp;ADDRESS(ROW(),COLUMN(),4),L!$A:$A,0)-1,SL,,)</f>
        <v>Answer the following questions 1 - 7 based on the declaration scope indicated above</v>
      </c>
      <c r="C24" s="393"/>
      <c r="D24" s="393"/>
      <c r="E24" s="393"/>
      <c r="F24" s="393"/>
      <c r="G24" s="393"/>
      <c r="H24" s="393"/>
      <c r="I24" s="393"/>
      <c r="J24" s="393"/>
      <c r="K24" s="72"/>
      <c r="L24" s="175"/>
      <c r="M24" s="169"/>
      <c r="N24" s="169"/>
      <c r="O24" s="170"/>
      <c r="P24" s="23"/>
      <c r="Q24" s="12"/>
      <c r="R24" s="12"/>
      <c r="S24" s="12"/>
      <c r="T24" s="12"/>
      <c r="U24" s="12"/>
      <c r="V24" s="12"/>
      <c r="W24" s="12"/>
      <c r="X24" s="12"/>
      <c r="Y24" s="12"/>
      <c r="Z24" s="12"/>
      <c r="AA24" s="12"/>
      <c r="AB24" s="12"/>
      <c r="AC24" s="12"/>
      <c r="AD24" s="12"/>
      <c r="AE24" s="12"/>
      <c r="AF24" s="12"/>
      <c r="AG24" s="12"/>
      <c r="AH24" s="12"/>
    </row>
    <row r="25" spans="1:34" ht="45.75">
      <c r="A25" s="70"/>
      <c r="B25" s="73" t="str">
        <f ca="1">OFFSET(L!$C$1,MATCH("Declaration"&amp;ADDRESS(ROW(),COLUMN(),4),L!$A:$A,0)-1,SL,,)</f>
        <v>1) Is the conflict metal intentionally added to your product? (*)</v>
      </c>
      <c r="C25" s="20"/>
      <c r="D25" s="362" t="str">
        <f ca="1">OFFSET(L!$C$1,MATCH("Declaration"&amp;ADDRESS(ROW(),COLUMN(),4),L!$A:$A,0)-1,SL,,)</f>
        <v>Answer</v>
      </c>
      <c r="E25" s="362"/>
      <c r="F25" s="21"/>
      <c r="G25" s="73" t="str">
        <f ca="1">OFFSET(L!$C$1,MATCH("Declaration"&amp;ADDRESS(ROW(),COLUMN(),4),L!$A:$A,0)-1,SL,,)</f>
        <v>Comments</v>
      </c>
      <c r="H25" s="73"/>
      <c r="I25" s="73"/>
      <c r="J25" s="118"/>
      <c r="K25" s="64"/>
      <c r="L25" s="175" t="s">
        <v>3458</v>
      </c>
      <c r="M25" s="169"/>
      <c r="N25" s="169"/>
      <c r="O25" s="170"/>
      <c r="P25" s="23"/>
      <c r="Q25" s="12"/>
      <c r="R25" s="12"/>
      <c r="S25" s="12"/>
      <c r="T25" s="12"/>
      <c r="U25" s="12"/>
      <c r="V25" s="12"/>
      <c r="W25" s="12"/>
      <c r="X25" s="12"/>
      <c r="Y25" s="12"/>
      <c r="Z25" s="12"/>
      <c r="AA25" s="12"/>
      <c r="AB25" s="12"/>
      <c r="AC25" s="12"/>
      <c r="AD25" s="12"/>
      <c r="AE25" s="12"/>
      <c r="AF25" s="12"/>
      <c r="AG25" s="12"/>
      <c r="AH25" s="12"/>
    </row>
    <row r="26" spans="1:34" ht="22.5">
      <c r="A26" s="70"/>
      <c r="B26" s="69" t="str">
        <f ca="1">OFFSET(L!$C$1,MATCH("Declaration"&amp;ADDRESS(ROW(),COLUMN(),4),L!$A:$A,0)-1,SL,,)&amp;P26</f>
        <v>Tantalum  (*)</v>
      </c>
      <c r="C26" s="63"/>
      <c r="D26" s="348" t="s">
        <v>1492</v>
      </c>
      <c r="E26" s="349"/>
      <c r="F26" s="15"/>
      <c r="G26" s="345"/>
      <c r="H26" s="346"/>
      <c r="I26" s="346"/>
      <c r="J26" s="347"/>
      <c r="K26" s="64"/>
      <c r="L26" s="181"/>
      <c r="M26" s="171"/>
      <c r="N26" s="169"/>
      <c r="O26" s="170"/>
      <c r="P26" s="187" t="s">
        <v>1517</v>
      </c>
      <c r="R26" s="12"/>
      <c r="S26" s="12"/>
      <c r="T26" s="12"/>
      <c r="U26" s="12"/>
      <c r="V26" s="12"/>
      <c r="W26" s="12"/>
      <c r="X26" s="12"/>
      <c r="Y26" s="12"/>
      <c r="Z26" s="12"/>
      <c r="AA26" s="12"/>
      <c r="AB26" s="12"/>
      <c r="AC26" s="12"/>
      <c r="AD26" s="12"/>
      <c r="AE26" s="12"/>
      <c r="AF26" s="12"/>
      <c r="AG26" s="12"/>
      <c r="AH26" s="12"/>
    </row>
    <row r="27" spans="1:34" ht="22.5">
      <c r="A27" s="70"/>
      <c r="B27" s="69" t="str">
        <f ca="1">OFFSET(L!$C$1,MATCH("Declaration"&amp;ADDRESS(ROW(),COLUMN(),4),L!$A:$A,0)-1,SL,,)&amp;P27</f>
        <v>Tin  (*)</v>
      </c>
      <c r="C27" s="63"/>
      <c r="D27" s="348" t="s">
        <v>1492</v>
      </c>
      <c r="E27" s="349"/>
      <c r="F27" s="15"/>
      <c r="G27" s="345"/>
      <c r="H27" s="346"/>
      <c r="I27" s="346"/>
      <c r="J27" s="347"/>
      <c r="K27" s="64"/>
      <c r="L27" s="181"/>
      <c r="M27" s="169"/>
      <c r="N27" s="169"/>
      <c r="O27" s="169"/>
      <c r="P27" s="187" t="s">
        <v>1517</v>
      </c>
      <c r="R27" s="12"/>
      <c r="S27" s="12"/>
      <c r="T27" s="12"/>
      <c r="U27" s="12"/>
      <c r="V27" s="12"/>
      <c r="W27" s="12"/>
      <c r="X27" s="12"/>
      <c r="Y27" s="12"/>
      <c r="Z27" s="12"/>
      <c r="AA27" s="12"/>
      <c r="AB27" s="12"/>
      <c r="AC27" s="12"/>
      <c r="AD27" s="12"/>
      <c r="AE27" s="12"/>
      <c r="AF27" s="12"/>
      <c r="AG27" s="12"/>
      <c r="AH27" s="12"/>
    </row>
    <row r="28" spans="1:34" ht="22.5">
      <c r="A28" s="70"/>
      <c r="B28" s="69" t="str">
        <f ca="1">OFFSET(L!$C$1,MATCH("Declaration"&amp;ADDRESS(ROW(),COLUMN(),4),L!$A:$A,0)-1,SL,,)&amp;P28</f>
        <v>Gold  (*)</v>
      </c>
      <c r="C28" s="63"/>
      <c r="D28" s="348" t="s">
        <v>1492</v>
      </c>
      <c r="E28" s="349"/>
      <c r="F28" s="15"/>
      <c r="G28" s="345"/>
      <c r="H28" s="346"/>
      <c r="I28" s="346"/>
      <c r="J28" s="347"/>
      <c r="K28" s="64"/>
      <c r="L28" s="181"/>
      <c r="M28" s="169"/>
      <c r="N28" s="169"/>
      <c r="O28" s="169"/>
      <c r="P28" s="187" t="s">
        <v>1517</v>
      </c>
      <c r="R28" s="12"/>
      <c r="S28" s="12"/>
      <c r="T28" s="12"/>
      <c r="U28" s="12"/>
      <c r="V28" s="12"/>
      <c r="W28" s="12"/>
      <c r="X28" s="12"/>
      <c r="Y28" s="12"/>
      <c r="Z28" s="12"/>
      <c r="AA28" s="12"/>
      <c r="AB28" s="12"/>
      <c r="AC28" s="12"/>
      <c r="AD28" s="12"/>
      <c r="AE28" s="12"/>
      <c r="AF28" s="12"/>
      <c r="AG28" s="12"/>
      <c r="AH28" s="12"/>
    </row>
    <row r="29" spans="1:34" ht="22.5">
      <c r="A29" s="70"/>
      <c r="B29" s="69" t="str">
        <f ca="1">OFFSET(L!$C$1,MATCH("Declaration"&amp;ADDRESS(ROW(),COLUMN(),4),L!$A:$A,0)-1,SL,,)&amp;P29</f>
        <v>Tungsten  (*)</v>
      </c>
      <c r="C29" s="63"/>
      <c r="D29" s="348" t="s">
        <v>1492</v>
      </c>
      <c r="E29" s="349"/>
      <c r="F29" s="15"/>
      <c r="G29" s="345"/>
      <c r="H29" s="346"/>
      <c r="I29" s="346"/>
      <c r="J29" s="347"/>
      <c r="K29" s="64"/>
      <c r="L29" s="181"/>
      <c r="M29" s="169"/>
      <c r="N29" s="169"/>
      <c r="O29" s="169"/>
      <c r="P29" s="187" t="s">
        <v>1517</v>
      </c>
      <c r="R29" s="12"/>
      <c r="S29" s="12"/>
      <c r="T29" s="12"/>
      <c r="U29" s="12"/>
      <c r="V29" s="12"/>
      <c r="W29" s="12"/>
      <c r="X29" s="12"/>
      <c r="Y29" s="12"/>
      <c r="Z29" s="12"/>
      <c r="AA29" s="12"/>
      <c r="AB29" s="12"/>
      <c r="AC29" s="12"/>
      <c r="AD29" s="12"/>
      <c r="AE29" s="12"/>
      <c r="AF29" s="12"/>
      <c r="AG29" s="12"/>
      <c r="AH29" s="12"/>
    </row>
    <row r="30" spans="1:34" ht="18">
      <c r="A30" s="70"/>
      <c r="B30" s="75"/>
      <c r="C30" s="13"/>
      <c r="D30" s="75"/>
      <c r="E30" s="75"/>
      <c r="F30" s="27"/>
      <c r="G30" s="75"/>
      <c r="H30" s="214"/>
      <c r="I30" s="214"/>
      <c r="J30" s="214"/>
      <c r="K30" s="64"/>
      <c r="L30" s="175"/>
      <c r="M30" s="169"/>
      <c r="N30" s="169"/>
      <c r="O30" s="169"/>
      <c r="R30" s="12"/>
      <c r="S30" s="12"/>
      <c r="T30" s="12"/>
      <c r="U30" s="12"/>
      <c r="V30" s="12"/>
      <c r="W30" s="12"/>
      <c r="X30" s="12"/>
      <c r="Y30" s="12"/>
      <c r="Z30" s="12"/>
      <c r="AA30" s="12"/>
      <c r="AB30" s="12"/>
      <c r="AC30" s="12"/>
      <c r="AD30" s="12"/>
      <c r="AE30" s="12"/>
      <c r="AF30" s="12"/>
      <c r="AG30" s="12"/>
      <c r="AH30" s="12"/>
    </row>
    <row r="31" spans="1:34" ht="50.45" customHeight="1">
      <c r="A31" s="70"/>
      <c r="B31" s="73" t="str">
        <f ca="1">OFFSET(L!$C$1,MATCH("Declaration"&amp;ADDRESS(ROW(),COLUMN(),4),L!$A:$A,0)-1,SL,,)</f>
        <v>2) Is the conflict metal necessary to the production of your company's products and contained in the finished product that your company manufactures or contracts to manufacture? (*)</v>
      </c>
      <c r="C31" s="13"/>
      <c r="D31" s="387" t="str">
        <f ca="1">D25</f>
        <v>Answer</v>
      </c>
      <c r="E31" s="387"/>
      <c r="F31" s="21"/>
      <c r="G31" s="73" t="str">
        <f ca="1">G25</f>
        <v>Comments</v>
      </c>
      <c r="H31" s="73"/>
      <c r="I31" s="73"/>
      <c r="J31" s="118"/>
      <c r="K31" s="64"/>
      <c r="L31" s="175" t="s">
        <v>3460</v>
      </c>
      <c r="M31" s="169"/>
      <c r="N31" s="169"/>
      <c r="O31" s="170"/>
      <c r="P31" s="12"/>
      <c r="Q31" s="12"/>
      <c r="R31" s="12"/>
      <c r="S31" s="12"/>
      <c r="T31" s="12"/>
      <c r="U31" s="12"/>
      <c r="V31" s="12"/>
      <c r="W31" s="12"/>
      <c r="X31" s="12"/>
      <c r="Y31" s="12"/>
      <c r="Z31" s="12"/>
      <c r="AA31" s="12"/>
      <c r="AB31" s="12"/>
      <c r="AC31" s="12"/>
      <c r="AD31" s="12"/>
      <c r="AE31" s="12"/>
      <c r="AF31" s="12"/>
      <c r="AG31" s="12"/>
      <c r="AH31" s="12"/>
    </row>
    <row r="32" spans="1:34" ht="22.5">
      <c r="A32" s="70"/>
      <c r="B32" s="69" t="str">
        <f ca="1">B26</f>
        <v>Tantalum  (*)</v>
      </c>
      <c r="C32" s="13"/>
      <c r="D32" s="348" t="s">
        <v>1492</v>
      </c>
      <c r="E32" s="349"/>
      <c r="F32" s="76"/>
      <c r="G32" s="345"/>
      <c r="H32" s="346"/>
      <c r="I32" s="346"/>
      <c r="J32" s="347"/>
      <c r="K32" s="64"/>
      <c r="L32" s="181"/>
      <c r="M32" s="171"/>
      <c r="N32" s="169"/>
      <c r="O32" s="170"/>
      <c r="Q32" s="12"/>
      <c r="R32" s="12"/>
      <c r="S32" s="12"/>
      <c r="T32" s="12"/>
      <c r="U32" s="12"/>
      <c r="V32" s="12"/>
      <c r="W32" s="12"/>
      <c r="X32" s="12"/>
      <c r="Y32" s="12"/>
      <c r="Z32" s="12"/>
      <c r="AA32" s="12"/>
      <c r="AB32" s="12"/>
      <c r="AC32" s="12"/>
      <c r="AD32" s="12"/>
      <c r="AE32" s="12"/>
      <c r="AF32" s="12"/>
      <c r="AG32" s="12"/>
      <c r="AH32" s="12"/>
    </row>
    <row r="33" spans="1:34" ht="22.5">
      <c r="A33" s="70"/>
      <c r="B33" s="69" t="str">
        <f ca="1">B27</f>
        <v>Tin  (*)</v>
      </c>
      <c r="C33" s="13"/>
      <c r="D33" s="348" t="s">
        <v>1492</v>
      </c>
      <c r="E33" s="349"/>
      <c r="F33" s="76"/>
      <c r="G33" s="345"/>
      <c r="H33" s="346"/>
      <c r="I33" s="346"/>
      <c r="J33" s="347"/>
      <c r="K33" s="64"/>
      <c r="L33" s="181"/>
      <c r="M33" s="169"/>
      <c r="N33" s="169"/>
      <c r="O33" s="170"/>
      <c r="Q33" s="12"/>
      <c r="R33" s="12"/>
      <c r="S33" s="12"/>
      <c r="T33" s="12"/>
      <c r="U33" s="12"/>
      <c r="V33" s="12"/>
      <c r="W33" s="12"/>
      <c r="X33" s="12"/>
      <c r="Y33" s="12"/>
      <c r="Z33" s="12"/>
      <c r="AA33" s="12"/>
      <c r="AB33" s="12"/>
      <c r="AC33" s="12"/>
      <c r="AD33" s="12"/>
      <c r="AE33" s="12"/>
      <c r="AF33" s="12"/>
      <c r="AG33" s="12"/>
      <c r="AH33" s="12"/>
    </row>
    <row r="34" spans="1:34" ht="22.5">
      <c r="A34" s="70"/>
      <c r="B34" s="69" t="str">
        <f ca="1">B28</f>
        <v>Gold  (*)</v>
      </c>
      <c r="C34" s="13"/>
      <c r="D34" s="348" t="s">
        <v>1492</v>
      </c>
      <c r="E34" s="349"/>
      <c r="F34" s="76"/>
      <c r="G34" s="345"/>
      <c r="H34" s="346"/>
      <c r="I34" s="346"/>
      <c r="J34" s="347"/>
      <c r="K34" s="64"/>
      <c r="L34" s="181"/>
      <c r="M34" s="169"/>
      <c r="N34" s="169"/>
      <c r="O34" s="170"/>
      <c r="Q34" s="12"/>
      <c r="R34" s="12"/>
      <c r="S34" s="12"/>
      <c r="T34" s="12"/>
      <c r="U34" s="12"/>
      <c r="V34" s="12"/>
      <c r="W34" s="12"/>
      <c r="X34" s="12"/>
      <c r="Y34" s="12"/>
      <c r="Z34" s="12"/>
      <c r="AA34" s="12"/>
      <c r="AB34" s="12"/>
      <c r="AC34" s="12"/>
      <c r="AD34" s="12"/>
      <c r="AE34" s="12"/>
      <c r="AF34" s="12"/>
      <c r="AG34" s="12"/>
      <c r="AH34" s="12"/>
    </row>
    <row r="35" spans="1:34" ht="22.5">
      <c r="A35" s="70"/>
      <c r="B35" s="69" t="str">
        <f ca="1">B29</f>
        <v>Tungsten  (*)</v>
      </c>
      <c r="C35" s="13"/>
      <c r="D35" s="348" t="s">
        <v>1492</v>
      </c>
      <c r="E35" s="349"/>
      <c r="F35" s="76"/>
      <c r="G35" s="345"/>
      <c r="H35" s="346"/>
      <c r="I35" s="346"/>
      <c r="J35" s="347"/>
      <c r="K35" s="64"/>
      <c r="L35" s="181"/>
      <c r="M35" s="169"/>
      <c r="N35" s="169"/>
      <c r="O35" s="170"/>
      <c r="Q35" s="12"/>
      <c r="R35" s="12"/>
      <c r="S35" s="12"/>
      <c r="T35" s="12"/>
      <c r="U35" s="12"/>
      <c r="V35" s="12"/>
      <c r="W35" s="12"/>
      <c r="X35" s="12"/>
      <c r="Y35" s="12"/>
      <c r="Z35" s="12"/>
      <c r="AA35" s="12"/>
      <c r="AB35" s="12"/>
      <c r="AC35" s="12"/>
      <c r="AD35" s="12"/>
      <c r="AE35" s="12"/>
      <c r="AF35" s="12"/>
      <c r="AG35" s="12"/>
      <c r="AH35" s="12"/>
    </row>
    <row r="36" spans="1:34" ht="18">
      <c r="A36" s="70"/>
      <c r="B36" s="27"/>
      <c r="C36" s="13"/>
      <c r="D36" s="27"/>
      <c r="E36" s="27"/>
      <c r="F36" s="119"/>
      <c r="G36" s="27"/>
      <c r="H36" s="214"/>
      <c r="I36" s="214"/>
      <c r="J36" s="214"/>
      <c r="K36" s="64"/>
      <c r="L36" s="175"/>
      <c r="M36" s="169"/>
      <c r="N36" s="169"/>
      <c r="O36" s="170"/>
      <c r="P36" s="12"/>
      <c r="Q36" s="12"/>
      <c r="R36" s="12"/>
      <c r="S36" s="12"/>
      <c r="T36" s="12"/>
      <c r="U36" s="12"/>
      <c r="V36" s="12"/>
      <c r="W36" s="12"/>
      <c r="X36" s="12"/>
      <c r="Y36" s="12"/>
      <c r="Z36" s="12"/>
      <c r="AA36" s="12"/>
      <c r="AB36" s="12"/>
      <c r="AC36" s="12"/>
      <c r="AD36" s="12"/>
      <c r="AE36" s="12"/>
      <c r="AF36" s="12"/>
      <c r="AG36" s="12"/>
      <c r="AH36" s="12"/>
    </row>
    <row r="37" spans="1:34" ht="30.75">
      <c r="A37" s="70"/>
      <c r="B37" s="73" t="str">
        <f ca="1">OFFSET(L!$C$1,MATCH("Declaration"&amp;ADDRESS(ROW(),COLUMN(),4),L!$A:$A,0)-1,SL,,)</f>
        <v>3) Does any of the conflict metal originate from the covered countries? (*)</v>
      </c>
      <c r="C37" s="13"/>
      <c r="D37" s="387" t="str">
        <f ca="1">D25</f>
        <v>Answer</v>
      </c>
      <c r="E37" s="387"/>
      <c r="F37" s="21"/>
      <c r="G37" s="73" t="str">
        <f ca="1">G25</f>
        <v>Comments</v>
      </c>
      <c r="H37" s="354"/>
      <c r="I37" s="354"/>
      <c r="J37" s="354"/>
      <c r="K37" s="64"/>
      <c r="L37" s="175" t="s">
        <v>3460</v>
      </c>
      <c r="M37" s="169"/>
      <c r="N37" s="169"/>
      <c r="O37" s="170"/>
      <c r="P37" s="187">
        <f>COUNTIF(D38:E41,"Yes")</f>
        <v>0</v>
      </c>
      <c r="Q37" s="12"/>
      <c r="R37" s="12"/>
      <c r="S37" s="12"/>
      <c r="T37" s="12"/>
      <c r="U37" s="12"/>
      <c r="V37" s="12"/>
      <c r="W37" s="12"/>
      <c r="X37" s="12"/>
      <c r="Y37" s="12"/>
      <c r="Z37" s="12"/>
      <c r="AA37" s="12"/>
      <c r="AB37" s="12"/>
      <c r="AC37" s="12"/>
      <c r="AD37" s="12"/>
      <c r="AE37" s="12"/>
      <c r="AF37" s="12"/>
      <c r="AG37" s="12"/>
      <c r="AH37" s="12"/>
    </row>
    <row r="38" spans="1:34" ht="22.5">
      <c r="A38" s="70"/>
      <c r="B38" s="69" t="str">
        <f ca="1">OFFSET(L!$C$1,MATCH("Declaration"&amp;ADDRESS(ROW(),COLUMN(),4),L!$A:$A,0)-1,SL,,)&amp;P38</f>
        <v>Tantalum  (*)</v>
      </c>
      <c r="C38" s="13"/>
      <c r="D38" s="348" t="s">
        <v>1493</v>
      </c>
      <c r="E38" s="349"/>
      <c r="F38" s="76"/>
      <c r="G38" s="345"/>
      <c r="H38" s="346"/>
      <c r="I38" s="346"/>
      <c r="J38" s="347"/>
      <c r="K38" s="64"/>
      <c r="L38" s="181"/>
      <c r="M38" s="171"/>
      <c r="N38" s="169"/>
      <c r="O38" s="170"/>
      <c r="P38" s="187" t="str">
        <f>IF(AND(D26="No",D32="No"),"","(*)")</f>
        <v>(*)</v>
      </c>
      <c r="Q38" s="12"/>
      <c r="R38" s="12"/>
      <c r="S38" s="12"/>
      <c r="T38" s="12"/>
      <c r="U38" s="12"/>
      <c r="V38" s="12"/>
      <c r="W38" s="12"/>
      <c r="X38" s="12"/>
      <c r="Y38" s="12"/>
      <c r="Z38" s="12"/>
      <c r="AA38" s="12"/>
      <c r="AB38" s="12"/>
      <c r="AC38" s="12"/>
      <c r="AD38" s="12"/>
      <c r="AE38" s="12"/>
      <c r="AF38" s="12"/>
      <c r="AG38" s="12"/>
      <c r="AH38" s="12"/>
    </row>
    <row r="39" spans="1:34" ht="22.5">
      <c r="A39" s="70"/>
      <c r="B39" s="69" t="str">
        <f ca="1">OFFSET(L!$C$1,MATCH("Declaration"&amp;ADDRESS(ROW(),COLUMN(),4),L!$A:$A,0)-1,SL,,)&amp;P39</f>
        <v>Tin  (*)</v>
      </c>
      <c r="C39" s="13"/>
      <c r="D39" s="348" t="s">
        <v>1493</v>
      </c>
      <c r="E39" s="349"/>
      <c r="F39" s="76"/>
      <c r="G39" s="345"/>
      <c r="H39" s="346"/>
      <c r="I39" s="346"/>
      <c r="J39" s="347"/>
      <c r="K39" s="64"/>
      <c r="L39" s="181"/>
      <c r="M39" s="169"/>
      <c r="N39" s="169"/>
      <c r="O39" s="170"/>
      <c r="P39" s="187" t="str">
        <f>IF(AND(D27="No",D33="No"),"","(*)")</f>
        <v>(*)</v>
      </c>
      <c r="Q39" s="12"/>
      <c r="R39" s="12"/>
      <c r="S39" s="12"/>
      <c r="T39" s="12"/>
      <c r="U39" s="12"/>
      <c r="V39" s="12"/>
      <c r="W39" s="12"/>
      <c r="X39" s="12"/>
      <c r="Y39" s="12"/>
      <c r="Z39" s="12"/>
      <c r="AA39" s="12"/>
      <c r="AB39" s="12"/>
      <c r="AC39" s="12"/>
      <c r="AD39" s="12"/>
      <c r="AE39" s="12"/>
      <c r="AF39" s="12"/>
      <c r="AG39" s="12"/>
      <c r="AH39" s="12"/>
    </row>
    <row r="40" spans="1:34" ht="22.5">
      <c r="A40" s="70"/>
      <c r="B40" s="69" t="str">
        <f ca="1">OFFSET(L!$C$1,MATCH("Declaration"&amp;ADDRESS(ROW(),COLUMN(),4),L!$A:$A,0)-1,SL,,)&amp;P40</f>
        <v>Gold  (*)</v>
      </c>
      <c r="C40" s="13"/>
      <c r="D40" s="348" t="s">
        <v>1494</v>
      </c>
      <c r="E40" s="349"/>
      <c r="F40" s="76"/>
      <c r="G40" s="345"/>
      <c r="H40" s="346"/>
      <c r="I40" s="346"/>
      <c r="J40" s="347"/>
      <c r="K40" s="64"/>
      <c r="L40" s="181"/>
      <c r="M40" s="169"/>
      <c r="N40" s="169"/>
      <c r="O40" s="170"/>
      <c r="P40" s="187" t="str">
        <f>IF(AND(D28="No",D34="No"),"","(*)")</f>
        <v>(*)</v>
      </c>
      <c r="Q40" s="12"/>
      <c r="R40" s="12"/>
      <c r="S40" s="12"/>
      <c r="T40" s="12"/>
      <c r="U40" s="12"/>
      <c r="V40" s="12"/>
      <c r="W40" s="12"/>
      <c r="X40" s="12"/>
      <c r="Y40" s="12"/>
      <c r="Z40" s="12"/>
      <c r="AA40" s="12"/>
      <c r="AB40" s="12"/>
      <c r="AC40" s="12"/>
      <c r="AD40" s="12"/>
      <c r="AE40" s="12"/>
      <c r="AF40" s="12"/>
      <c r="AG40" s="12"/>
      <c r="AH40" s="12"/>
    </row>
    <row r="41" spans="1:34" ht="22.5">
      <c r="A41" s="70"/>
      <c r="B41" s="69" t="str">
        <f ca="1">OFFSET(L!$C$1,MATCH("Declaration"&amp;ADDRESS(ROW(),COLUMN(),4),L!$A:$A,0)-1,SL,,)&amp;P41</f>
        <v>Tungsten  (*)</v>
      </c>
      <c r="C41" s="13"/>
      <c r="D41" s="348" t="s">
        <v>1493</v>
      </c>
      <c r="E41" s="349"/>
      <c r="F41" s="76"/>
      <c r="G41" s="345"/>
      <c r="H41" s="346"/>
      <c r="I41" s="346"/>
      <c r="J41" s="347"/>
      <c r="K41" s="64"/>
      <c r="L41" s="181"/>
      <c r="M41" s="169"/>
      <c r="N41" s="169"/>
      <c r="O41" s="170"/>
      <c r="P41" s="187" t="str">
        <f>IF(AND(D29="No",D35="No"),"","(*)")</f>
        <v>(*)</v>
      </c>
      <c r="Q41" s="12"/>
      <c r="R41" s="12"/>
      <c r="S41" s="12"/>
      <c r="T41" s="12"/>
      <c r="U41" s="12"/>
      <c r="V41" s="12"/>
      <c r="W41" s="12"/>
      <c r="X41" s="12"/>
      <c r="Y41" s="12"/>
      <c r="Z41" s="12"/>
      <c r="AA41" s="12"/>
      <c r="AB41" s="12"/>
      <c r="AC41" s="12"/>
      <c r="AD41" s="12"/>
      <c r="AE41" s="12"/>
      <c r="AF41" s="12"/>
      <c r="AG41" s="12"/>
      <c r="AH41" s="12"/>
    </row>
    <row r="42" spans="1:34" ht="18">
      <c r="A42" s="70"/>
      <c r="B42" s="27"/>
      <c r="C42" s="13"/>
      <c r="D42" s="27"/>
      <c r="E42" s="27"/>
      <c r="F42" s="119"/>
      <c r="G42" s="27"/>
      <c r="H42" s="214"/>
      <c r="I42" s="214"/>
      <c r="J42" s="214"/>
      <c r="K42" s="64"/>
      <c r="L42" s="175"/>
      <c r="M42" s="169"/>
      <c r="N42" s="169"/>
      <c r="O42" s="170"/>
      <c r="Q42" s="12"/>
      <c r="R42" s="12"/>
      <c r="S42" s="12"/>
      <c r="T42" s="12"/>
      <c r="U42" s="12"/>
      <c r="V42" s="12"/>
      <c r="W42" s="12"/>
      <c r="X42" s="12"/>
      <c r="Y42" s="12"/>
      <c r="Z42" s="12"/>
      <c r="AA42" s="12"/>
      <c r="AB42" s="12"/>
      <c r="AC42" s="12"/>
      <c r="AD42" s="12"/>
      <c r="AE42" s="12"/>
      <c r="AF42" s="12"/>
      <c r="AG42" s="12"/>
      <c r="AH42" s="12"/>
    </row>
    <row r="43" spans="1:34" ht="48.6" customHeight="1">
      <c r="A43" s="70"/>
      <c r="B43" s="73" t="str">
        <f ca="1">OFFSET(L!$C$1,MATCH("Declaration"&amp;ADDRESS(ROW(),COLUMN(),4),L!$A:$A,0)-1,SL,,)</f>
        <v>4) Does 100 percent of the conflict metal (necessary to the functionality or production of your products) originate from recycled or scrap sources? (*)</v>
      </c>
      <c r="C43" s="13"/>
      <c r="D43" s="387" t="str">
        <f ca="1">D25</f>
        <v>Answer</v>
      </c>
      <c r="E43" s="387"/>
      <c r="F43" s="21"/>
      <c r="G43" s="73" t="str">
        <f ca="1">G25</f>
        <v>Comments</v>
      </c>
      <c r="H43" s="73"/>
      <c r="I43" s="73"/>
      <c r="J43" s="118"/>
      <c r="K43" s="64"/>
      <c r="L43" s="175" t="s">
        <v>3459</v>
      </c>
      <c r="M43" s="169"/>
      <c r="N43" s="169"/>
      <c r="O43" s="170"/>
      <c r="P43" s="12"/>
      <c r="Q43" s="12"/>
      <c r="R43" s="12"/>
      <c r="S43" s="12"/>
      <c r="T43" s="12"/>
      <c r="U43" s="12"/>
      <c r="V43" s="12"/>
      <c r="W43" s="12"/>
      <c r="X43" s="12"/>
      <c r="Y43" s="12"/>
      <c r="Z43" s="12"/>
      <c r="AA43" s="12"/>
      <c r="AB43" s="12"/>
      <c r="AC43" s="12"/>
      <c r="AD43" s="12"/>
      <c r="AE43" s="12"/>
      <c r="AF43" s="12"/>
      <c r="AG43" s="12"/>
      <c r="AH43" s="12"/>
    </row>
    <row r="44" spans="1:34" ht="22.5">
      <c r="A44" s="70"/>
      <c r="B44" s="69" t="str">
        <f ca="1">B38</f>
        <v>Tantalum  (*)</v>
      </c>
      <c r="C44" s="13"/>
      <c r="D44" s="348" t="s">
        <v>1492</v>
      </c>
      <c r="E44" s="349"/>
      <c r="F44" s="76"/>
      <c r="G44" s="345"/>
      <c r="H44" s="346"/>
      <c r="I44" s="346"/>
      <c r="J44" s="347"/>
      <c r="K44" s="64"/>
      <c r="L44" s="181"/>
      <c r="M44" s="171"/>
      <c r="N44" s="169"/>
      <c r="O44" s="170"/>
      <c r="P44" s="12"/>
      <c r="Q44" s="12"/>
      <c r="R44" s="12"/>
      <c r="S44" s="12"/>
      <c r="T44" s="12"/>
      <c r="U44" s="12"/>
      <c r="V44" s="12"/>
      <c r="W44" s="12"/>
      <c r="X44" s="12"/>
      <c r="Y44" s="12"/>
      <c r="Z44" s="12"/>
      <c r="AA44" s="12"/>
      <c r="AB44" s="12"/>
      <c r="AC44" s="12"/>
      <c r="AD44" s="12"/>
      <c r="AE44" s="12"/>
      <c r="AF44" s="12"/>
      <c r="AG44" s="12"/>
      <c r="AH44" s="12"/>
    </row>
    <row r="45" spans="1:34" ht="22.5">
      <c r="A45" s="70"/>
      <c r="B45" s="69" t="str">
        <f ca="1">B39</f>
        <v>Tin  (*)</v>
      </c>
      <c r="C45" s="13"/>
      <c r="D45" s="348" t="s">
        <v>1492</v>
      </c>
      <c r="E45" s="349"/>
      <c r="F45" s="76"/>
      <c r="G45" s="345"/>
      <c r="H45" s="346"/>
      <c r="I45" s="346"/>
      <c r="J45" s="347"/>
      <c r="K45" s="64"/>
      <c r="L45" s="181"/>
      <c r="M45" s="169"/>
      <c r="N45" s="169"/>
      <c r="O45" s="170"/>
      <c r="P45" s="12"/>
      <c r="Q45" s="12"/>
      <c r="R45" s="12"/>
      <c r="S45" s="12"/>
      <c r="T45" s="12"/>
      <c r="U45" s="12"/>
      <c r="V45" s="12"/>
      <c r="W45" s="12"/>
      <c r="X45" s="12"/>
      <c r="Y45" s="12"/>
      <c r="Z45" s="12"/>
      <c r="AA45" s="12"/>
      <c r="AB45" s="12"/>
      <c r="AC45" s="12"/>
      <c r="AD45" s="12"/>
      <c r="AE45" s="12"/>
      <c r="AF45" s="12"/>
      <c r="AG45" s="12"/>
      <c r="AH45" s="12"/>
    </row>
    <row r="46" spans="1:34" ht="22.5">
      <c r="A46" s="70"/>
      <c r="B46" s="69" t="str">
        <f ca="1">B40</f>
        <v>Gold  (*)</v>
      </c>
      <c r="C46" s="13"/>
      <c r="D46" s="348" t="s">
        <v>1492</v>
      </c>
      <c r="E46" s="349"/>
      <c r="F46" s="76"/>
      <c r="G46" s="345"/>
      <c r="H46" s="346"/>
      <c r="I46" s="346"/>
      <c r="J46" s="347"/>
      <c r="K46" s="64"/>
      <c r="L46" s="181"/>
      <c r="M46" s="169"/>
      <c r="N46" s="169"/>
      <c r="O46" s="170"/>
      <c r="P46" s="12"/>
      <c r="Q46" s="12"/>
      <c r="R46" s="12"/>
      <c r="S46" s="12"/>
      <c r="T46" s="12"/>
      <c r="U46" s="12"/>
      <c r="V46" s="12"/>
      <c r="W46" s="12"/>
      <c r="X46" s="12"/>
      <c r="Y46" s="12"/>
      <c r="Z46" s="12"/>
      <c r="AA46" s="12"/>
      <c r="AB46" s="12"/>
      <c r="AC46" s="12"/>
      <c r="AD46" s="12"/>
      <c r="AE46" s="12"/>
      <c r="AF46" s="12"/>
      <c r="AG46" s="12"/>
      <c r="AH46" s="12"/>
    </row>
    <row r="47" spans="1:34" ht="22.5">
      <c r="A47" s="70"/>
      <c r="B47" s="69" t="str">
        <f ca="1">B41</f>
        <v>Tungsten  (*)</v>
      </c>
      <c r="C47" s="13"/>
      <c r="D47" s="348" t="s">
        <v>1492</v>
      </c>
      <c r="E47" s="349"/>
      <c r="F47" s="76"/>
      <c r="G47" s="345"/>
      <c r="H47" s="346"/>
      <c r="I47" s="346"/>
      <c r="J47" s="347"/>
      <c r="K47" s="64"/>
      <c r="L47" s="181"/>
      <c r="M47" s="169"/>
      <c r="N47" s="169"/>
      <c r="O47" s="170"/>
      <c r="P47" s="12"/>
      <c r="Q47" s="12"/>
      <c r="R47" s="12"/>
      <c r="S47" s="12"/>
      <c r="T47" s="12"/>
      <c r="U47" s="12"/>
      <c r="V47" s="12"/>
      <c r="W47" s="12"/>
      <c r="X47" s="12"/>
      <c r="Y47" s="12"/>
      <c r="Z47" s="12"/>
      <c r="AA47" s="12"/>
      <c r="AB47" s="12"/>
      <c r="AC47" s="12"/>
      <c r="AD47" s="12"/>
      <c r="AE47" s="12"/>
      <c r="AF47" s="12"/>
      <c r="AG47" s="12"/>
      <c r="AH47" s="12"/>
    </row>
    <row r="48" spans="1:34" ht="18">
      <c r="A48" s="70"/>
      <c r="B48" s="27"/>
      <c r="C48" s="13"/>
      <c r="D48" s="27"/>
      <c r="E48" s="27"/>
      <c r="F48" s="119"/>
      <c r="G48" s="27"/>
      <c r="H48" s="214"/>
      <c r="I48" s="214"/>
      <c r="J48" s="214"/>
      <c r="K48" s="64"/>
      <c r="L48" s="175"/>
      <c r="M48" s="169"/>
      <c r="N48" s="169"/>
      <c r="O48" s="170"/>
      <c r="P48" s="12"/>
      <c r="Q48" s="12"/>
      <c r="R48" s="12"/>
      <c r="S48" s="12"/>
      <c r="T48" s="12"/>
      <c r="U48" s="12"/>
      <c r="V48" s="12"/>
      <c r="W48" s="12"/>
      <c r="X48" s="12"/>
      <c r="Y48" s="12"/>
      <c r="Z48" s="12"/>
      <c r="AA48" s="12"/>
      <c r="AB48" s="12"/>
      <c r="AC48" s="12"/>
      <c r="AD48" s="12"/>
      <c r="AE48" s="12"/>
      <c r="AF48" s="12"/>
      <c r="AG48" s="12"/>
      <c r="AH48" s="12"/>
    </row>
    <row r="49" spans="1:34" ht="53.45" customHeight="1">
      <c r="A49" s="70"/>
      <c r="B49" s="230" t="str">
        <f ca="1">OFFSET(L!$C$1,MATCH("Declaration"&amp;ADDRESS(ROW(),COLUMN(),4),L!$A:$A,0)-1,SL,,)</f>
        <v>5) Have you received conflict metals data/information for each metal from all relevant suppliers of 3TG? (*)</v>
      </c>
      <c r="C49" s="13"/>
      <c r="D49" s="387" t="str">
        <f ca="1">D25</f>
        <v>Answer</v>
      </c>
      <c r="E49" s="387"/>
      <c r="F49" s="21"/>
      <c r="G49" s="73" t="str">
        <f ca="1">G25</f>
        <v>Comments</v>
      </c>
      <c r="H49" s="215"/>
      <c r="I49" s="215"/>
      <c r="J49" s="215"/>
      <c r="K49" s="64"/>
      <c r="L49" s="175" t="s">
        <v>3460</v>
      </c>
      <c r="M49" s="169"/>
      <c r="N49" s="169"/>
      <c r="O49" s="170"/>
      <c r="P49" s="12"/>
      <c r="Q49" s="12"/>
      <c r="R49" s="12"/>
      <c r="S49" s="12"/>
      <c r="T49" s="12"/>
      <c r="U49" s="12"/>
      <c r="V49" s="12"/>
      <c r="W49" s="12"/>
      <c r="X49" s="12"/>
      <c r="Y49" s="12"/>
      <c r="Z49" s="12"/>
      <c r="AA49" s="12"/>
      <c r="AB49" s="12"/>
      <c r="AC49" s="12"/>
      <c r="AD49" s="12"/>
      <c r="AE49" s="12"/>
      <c r="AF49" s="12"/>
      <c r="AG49" s="12"/>
      <c r="AH49" s="12"/>
    </row>
    <row r="50" spans="1:34" ht="22.5">
      <c r="A50" s="70"/>
      <c r="B50" s="69" t="str">
        <f ca="1">B38</f>
        <v>Tantalum  (*)</v>
      </c>
      <c r="C50" s="63"/>
      <c r="D50" s="348" t="s">
        <v>1495</v>
      </c>
      <c r="E50" s="349"/>
      <c r="F50" s="76"/>
      <c r="G50" s="345"/>
      <c r="H50" s="346"/>
      <c r="I50" s="346"/>
      <c r="J50" s="347"/>
      <c r="K50" s="64"/>
      <c r="L50" s="181"/>
      <c r="M50" s="171"/>
      <c r="N50" s="169"/>
      <c r="O50" s="170"/>
      <c r="P50" s="12"/>
      <c r="Q50" s="12"/>
      <c r="R50" s="12"/>
      <c r="S50" s="12"/>
      <c r="T50" s="12"/>
      <c r="U50" s="12"/>
      <c r="V50" s="12"/>
      <c r="W50" s="12"/>
      <c r="X50" s="12"/>
      <c r="Y50" s="12"/>
      <c r="Z50" s="12"/>
      <c r="AA50" s="12"/>
      <c r="AB50" s="12"/>
      <c r="AC50" s="12"/>
      <c r="AD50" s="12"/>
      <c r="AE50" s="12"/>
      <c r="AF50" s="12"/>
      <c r="AG50" s="12"/>
      <c r="AH50" s="12"/>
    </row>
    <row r="51" spans="1:34" ht="22.5">
      <c r="A51" s="70"/>
      <c r="B51" s="69" t="str">
        <f ca="1">B39</f>
        <v>Tin  (*)</v>
      </c>
      <c r="C51" s="63"/>
      <c r="D51" s="348" t="s">
        <v>1495</v>
      </c>
      <c r="E51" s="349"/>
      <c r="F51" s="76"/>
      <c r="G51" s="345"/>
      <c r="H51" s="346"/>
      <c r="I51" s="346"/>
      <c r="J51" s="347"/>
      <c r="K51" s="64"/>
      <c r="L51" s="181"/>
      <c r="M51" s="169"/>
      <c r="N51" s="169"/>
      <c r="O51" s="170"/>
      <c r="P51" s="12"/>
      <c r="Q51" s="12"/>
      <c r="R51" s="12"/>
      <c r="S51" s="12"/>
      <c r="T51" s="12"/>
      <c r="U51" s="12"/>
      <c r="V51" s="12"/>
      <c r="W51" s="12"/>
      <c r="X51" s="12"/>
      <c r="Y51" s="12"/>
      <c r="Z51" s="12"/>
      <c r="AA51" s="12"/>
      <c r="AB51" s="12"/>
      <c r="AC51" s="12"/>
      <c r="AD51" s="12"/>
      <c r="AE51" s="12"/>
      <c r="AF51" s="12"/>
      <c r="AG51" s="12"/>
      <c r="AH51" s="12"/>
    </row>
    <row r="52" spans="1:34" ht="22.5">
      <c r="A52" s="70"/>
      <c r="B52" s="69" t="str">
        <f ca="1">B40</f>
        <v>Gold  (*)</v>
      </c>
      <c r="C52" s="63"/>
      <c r="D52" s="348" t="s">
        <v>1495</v>
      </c>
      <c r="E52" s="349"/>
      <c r="F52" s="76"/>
      <c r="G52" s="345"/>
      <c r="H52" s="346"/>
      <c r="I52" s="346"/>
      <c r="J52" s="347"/>
      <c r="K52" s="64"/>
      <c r="L52" s="181"/>
      <c r="M52" s="169"/>
      <c r="N52" s="169"/>
      <c r="O52" s="170"/>
      <c r="P52" s="12"/>
      <c r="Q52" s="12"/>
      <c r="R52" s="12"/>
      <c r="S52" s="12"/>
      <c r="T52" s="12"/>
      <c r="U52" s="12"/>
      <c r="V52" s="12"/>
      <c r="W52" s="12"/>
      <c r="X52" s="12"/>
      <c r="Y52" s="12"/>
      <c r="Z52" s="12"/>
      <c r="AA52" s="12"/>
      <c r="AB52" s="12"/>
      <c r="AC52" s="12"/>
      <c r="AD52" s="12"/>
      <c r="AE52" s="12"/>
      <c r="AF52" s="12"/>
      <c r="AG52" s="12"/>
      <c r="AH52" s="12"/>
    </row>
    <row r="53" spans="1:34" ht="22.5">
      <c r="A53" s="70"/>
      <c r="B53" s="69" t="str">
        <f ca="1">B41</f>
        <v>Tungsten  (*)</v>
      </c>
      <c r="C53" s="63"/>
      <c r="D53" s="348" t="s">
        <v>1495</v>
      </c>
      <c r="E53" s="349"/>
      <c r="F53" s="76"/>
      <c r="G53" s="345"/>
      <c r="H53" s="346"/>
      <c r="I53" s="346"/>
      <c r="J53" s="347"/>
      <c r="K53" s="64"/>
      <c r="L53" s="181"/>
      <c r="M53" s="169"/>
      <c r="N53" s="169"/>
      <c r="O53" s="170"/>
      <c r="P53" s="12"/>
      <c r="Q53" s="12"/>
      <c r="R53" s="12"/>
      <c r="S53" s="12"/>
      <c r="T53" s="12"/>
      <c r="U53" s="12"/>
      <c r="V53" s="12"/>
      <c r="W53" s="12"/>
      <c r="X53" s="12"/>
      <c r="Y53" s="12"/>
      <c r="Z53" s="12"/>
      <c r="AA53" s="12"/>
      <c r="AB53" s="12"/>
      <c r="AC53" s="12"/>
      <c r="AD53" s="12"/>
      <c r="AE53" s="12"/>
      <c r="AF53" s="12"/>
      <c r="AG53" s="12"/>
      <c r="AH53" s="12"/>
    </row>
    <row r="54" spans="1:34" ht="15.75">
      <c r="A54" s="70"/>
      <c r="B54" s="75"/>
      <c r="C54" s="13"/>
      <c r="D54" s="120"/>
      <c r="E54" s="120"/>
      <c r="F54" s="119"/>
      <c r="G54" s="121"/>
      <c r="H54" s="121"/>
      <c r="I54" s="121"/>
      <c r="J54" s="121"/>
      <c r="K54" s="64"/>
      <c r="L54" s="175"/>
      <c r="M54" s="176"/>
      <c r="N54" s="169"/>
      <c r="O54" s="170"/>
      <c r="P54" s="12"/>
      <c r="Q54" s="12"/>
      <c r="R54" s="12"/>
      <c r="S54" s="12"/>
      <c r="T54" s="12"/>
      <c r="U54" s="12"/>
      <c r="V54" s="12"/>
      <c r="W54" s="12"/>
      <c r="X54" s="12"/>
      <c r="Y54" s="12"/>
      <c r="Z54" s="12"/>
      <c r="AA54" s="12"/>
      <c r="AB54" s="12"/>
      <c r="AC54" s="12"/>
      <c r="AD54" s="12"/>
      <c r="AE54" s="12"/>
      <c r="AF54" s="12"/>
      <c r="AG54" s="12"/>
      <c r="AH54" s="12"/>
    </row>
    <row r="55" spans="1:34" ht="47.25">
      <c r="A55" s="70"/>
      <c r="B55" s="230" t="str">
        <f ca="1">OFFSET(L!$C$1,MATCH("Declaration"&amp;ADDRESS(ROW(),COLUMN(),4),L!$A:$A,0)-1,SL,,)</f>
        <v>6) For each conflict metal, have you identified all of the smelters your company and its suppliers use to supply the products included within the declaration scope indicated above? (*)</v>
      </c>
      <c r="C55" s="13"/>
      <c r="D55" s="387" t="str">
        <f ca="1">D25</f>
        <v>Answer</v>
      </c>
      <c r="E55" s="387"/>
      <c r="F55" s="21"/>
      <c r="G55" s="73" t="str">
        <f ca="1">G25</f>
        <v>Comments</v>
      </c>
      <c r="H55" s="350"/>
      <c r="I55" s="350"/>
      <c r="J55" s="350"/>
      <c r="K55" s="64"/>
      <c r="L55" s="175" t="s">
        <v>3458</v>
      </c>
      <c r="M55" s="176"/>
      <c r="N55" s="169"/>
      <c r="O55" s="170"/>
      <c r="P55" s="12"/>
      <c r="Q55" s="12"/>
      <c r="R55" s="12"/>
      <c r="S55" s="12"/>
      <c r="T55" s="12"/>
      <c r="U55" s="12"/>
      <c r="V55" s="12"/>
      <c r="W55" s="12"/>
      <c r="X55" s="12"/>
      <c r="Y55" s="12"/>
      <c r="Z55" s="12"/>
      <c r="AA55" s="12"/>
      <c r="AB55" s="12"/>
      <c r="AC55" s="12"/>
      <c r="AD55" s="12"/>
      <c r="AE55" s="12"/>
      <c r="AF55" s="12"/>
      <c r="AG55" s="12"/>
      <c r="AH55" s="12"/>
    </row>
    <row r="56" spans="1:34" ht="22.5">
      <c r="A56" s="70"/>
      <c r="B56" s="69" t="str">
        <f ca="1">B38</f>
        <v>Tantalum  (*)</v>
      </c>
      <c r="C56" s="13"/>
      <c r="D56" s="348" t="s">
        <v>1492</v>
      </c>
      <c r="E56" s="349"/>
      <c r="F56" s="76"/>
      <c r="G56" s="345"/>
      <c r="H56" s="346"/>
      <c r="I56" s="346"/>
      <c r="J56" s="347"/>
      <c r="K56" s="64"/>
      <c r="L56" s="181"/>
      <c r="M56" s="171"/>
      <c r="N56" s="169"/>
      <c r="O56" s="170"/>
      <c r="P56" s="12"/>
      <c r="Q56" s="12"/>
      <c r="R56" s="12"/>
      <c r="S56" s="12"/>
      <c r="T56" s="12"/>
      <c r="U56" s="12"/>
      <c r="V56" s="12"/>
      <c r="W56" s="12"/>
      <c r="X56" s="12"/>
      <c r="Y56" s="12"/>
      <c r="Z56" s="12"/>
      <c r="AA56" s="12"/>
      <c r="AB56" s="12"/>
      <c r="AC56" s="12"/>
      <c r="AD56" s="12"/>
      <c r="AE56" s="12"/>
      <c r="AF56" s="12"/>
      <c r="AG56" s="12"/>
      <c r="AH56" s="12"/>
    </row>
    <row r="57" spans="1:34" ht="22.5">
      <c r="A57" s="70"/>
      <c r="B57" s="69" t="str">
        <f ca="1">B39</f>
        <v>Tin  (*)</v>
      </c>
      <c r="C57" s="13"/>
      <c r="D57" s="348" t="s">
        <v>1492</v>
      </c>
      <c r="E57" s="349"/>
      <c r="F57" s="76"/>
      <c r="G57" s="345"/>
      <c r="H57" s="346"/>
      <c r="I57" s="346"/>
      <c r="J57" s="347"/>
      <c r="K57" s="64"/>
      <c r="L57" s="181"/>
      <c r="M57" s="169"/>
      <c r="N57" s="169"/>
      <c r="O57" s="170"/>
      <c r="P57" s="12"/>
      <c r="Q57" s="12"/>
      <c r="R57" s="12"/>
      <c r="S57" s="12"/>
      <c r="T57" s="12"/>
      <c r="U57" s="12"/>
      <c r="V57" s="12"/>
      <c r="W57" s="12"/>
      <c r="X57" s="12"/>
      <c r="Y57" s="12"/>
      <c r="Z57" s="12"/>
      <c r="AA57" s="12"/>
      <c r="AB57" s="12"/>
      <c r="AC57" s="12"/>
      <c r="AD57" s="12"/>
      <c r="AE57" s="12"/>
      <c r="AF57" s="12"/>
      <c r="AG57" s="12"/>
      <c r="AH57" s="12"/>
    </row>
    <row r="58" spans="1:34" ht="22.5">
      <c r="A58" s="70"/>
      <c r="B58" s="69" t="str">
        <f ca="1">B40</f>
        <v>Gold  (*)</v>
      </c>
      <c r="C58" s="13"/>
      <c r="D58" s="348" t="s">
        <v>1492</v>
      </c>
      <c r="E58" s="349"/>
      <c r="F58" s="76"/>
      <c r="G58" s="345"/>
      <c r="H58" s="346"/>
      <c r="I58" s="346"/>
      <c r="J58" s="347"/>
      <c r="K58" s="64"/>
      <c r="L58" s="181"/>
      <c r="M58" s="169"/>
      <c r="N58" s="169"/>
      <c r="O58" s="170"/>
      <c r="P58" s="12"/>
      <c r="Q58" s="12"/>
      <c r="R58" s="12"/>
      <c r="S58" s="12"/>
      <c r="T58" s="12"/>
      <c r="U58" s="12"/>
      <c r="V58" s="12"/>
      <c r="W58" s="12"/>
      <c r="X58" s="12"/>
      <c r="Y58" s="12"/>
      <c r="Z58" s="12"/>
      <c r="AA58" s="12"/>
      <c r="AB58" s="12"/>
      <c r="AC58" s="12"/>
      <c r="AD58" s="12"/>
      <c r="AE58" s="12"/>
      <c r="AF58" s="12"/>
      <c r="AG58" s="12"/>
      <c r="AH58" s="12"/>
    </row>
    <row r="59" spans="1:34" ht="22.5">
      <c r="A59" s="70"/>
      <c r="B59" s="69" t="str">
        <f ca="1">B41</f>
        <v>Tungsten  (*)</v>
      </c>
      <c r="C59" s="13"/>
      <c r="D59" s="348" t="s">
        <v>1492</v>
      </c>
      <c r="E59" s="349"/>
      <c r="F59" s="76"/>
      <c r="G59" s="345"/>
      <c r="H59" s="346"/>
      <c r="I59" s="346"/>
      <c r="J59" s="347"/>
      <c r="K59" s="64"/>
      <c r="L59" s="181"/>
      <c r="M59" s="169"/>
      <c r="N59" s="169"/>
      <c r="O59" s="170"/>
      <c r="P59" s="12"/>
      <c r="Q59" s="12"/>
      <c r="R59" s="12"/>
      <c r="S59" s="12"/>
      <c r="T59" s="12"/>
      <c r="U59" s="12"/>
      <c r="V59" s="12"/>
      <c r="W59" s="12"/>
      <c r="X59" s="12"/>
      <c r="Y59" s="12"/>
      <c r="Z59" s="12"/>
      <c r="AA59" s="12"/>
      <c r="AB59" s="12"/>
      <c r="AC59" s="12"/>
      <c r="AD59" s="12"/>
      <c r="AE59" s="12"/>
      <c r="AF59" s="12"/>
      <c r="AG59" s="12"/>
      <c r="AH59" s="12"/>
    </row>
    <row r="60" spans="1:34" ht="15.75">
      <c r="A60" s="70"/>
      <c r="B60" s="27"/>
      <c r="C60" s="13"/>
      <c r="D60" s="122"/>
      <c r="E60" s="122"/>
      <c r="F60" s="119"/>
      <c r="G60" s="123"/>
      <c r="H60" s="123"/>
      <c r="I60" s="123"/>
      <c r="J60" s="123"/>
      <c r="K60" s="64"/>
      <c r="L60" s="175"/>
      <c r="M60" s="176"/>
      <c r="N60" s="169"/>
      <c r="O60" s="170"/>
      <c r="P60" s="12"/>
      <c r="Q60" s="12"/>
      <c r="R60" s="12"/>
      <c r="S60" s="12"/>
      <c r="T60" s="12"/>
      <c r="U60" s="12"/>
      <c r="V60" s="12"/>
      <c r="W60" s="12"/>
      <c r="X60" s="12"/>
      <c r="Y60" s="12"/>
      <c r="Z60" s="12"/>
      <c r="AA60" s="12"/>
      <c r="AB60" s="12"/>
      <c r="AC60" s="12"/>
      <c r="AD60" s="12"/>
      <c r="AE60" s="12"/>
      <c r="AF60" s="12"/>
      <c r="AG60" s="12"/>
      <c r="AH60" s="12"/>
    </row>
    <row r="61" spans="1:34" ht="45.75">
      <c r="A61" s="70"/>
      <c r="B61" s="73" t="str">
        <f ca="1">OFFSET(L!$C$1,MATCH("Declaration"&amp;ADDRESS(ROW(),COLUMN(),4),L!$A:$A,0)-1,SL,,)</f>
        <v>7) Has all applicable smelter information received by your company been reported in this declaration? (*)</v>
      </c>
      <c r="C61" s="13"/>
      <c r="D61" s="387" t="str">
        <f ca="1">D25</f>
        <v>Answer</v>
      </c>
      <c r="E61" s="387"/>
      <c r="F61" s="21"/>
      <c r="G61" s="73" t="str">
        <f ca="1">G25</f>
        <v>Comments</v>
      </c>
      <c r="H61" s="350" t="str">
        <f ca="1">IF(Q69="(*)","Click here to enter smelter names","")</f>
        <v>Click here to enter smelter names</v>
      </c>
      <c r="I61" s="350"/>
      <c r="J61" s="350"/>
      <c r="K61" s="64"/>
      <c r="L61" s="175" t="s">
        <v>3458</v>
      </c>
      <c r="M61" s="176"/>
      <c r="N61" s="169"/>
      <c r="O61" s="170"/>
      <c r="P61" s="12"/>
      <c r="Q61" s="12"/>
      <c r="R61" s="12"/>
      <c r="S61" s="12"/>
      <c r="T61" s="12"/>
      <c r="U61" s="12"/>
      <c r="V61" s="12"/>
      <c r="W61" s="12"/>
      <c r="X61" s="12"/>
      <c r="Y61" s="12"/>
      <c r="Z61" s="12"/>
      <c r="AA61" s="12"/>
      <c r="AB61" s="12"/>
      <c r="AC61" s="12"/>
      <c r="AD61" s="12"/>
      <c r="AE61" s="12"/>
      <c r="AF61" s="12"/>
      <c r="AG61" s="12"/>
      <c r="AH61" s="12"/>
    </row>
    <row r="62" spans="1:34" ht="22.5">
      <c r="A62" s="70"/>
      <c r="B62" s="69" t="str">
        <f ca="1">B38</f>
        <v>Tantalum  (*)</v>
      </c>
      <c r="C62" s="63"/>
      <c r="D62" s="348" t="s">
        <v>1492</v>
      </c>
      <c r="E62" s="349"/>
      <c r="F62" s="77"/>
      <c r="G62" s="345"/>
      <c r="H62" s="346"/>
      <c r="I62" s="346"/>
      <c r="J62" s="347"/>
      <c r="K62" s="64"/>
      <c r="L62" s="181"/>
      <c r="M62" s="171"/>
      <c r="N62" s="169"/>
      <c r="O62" s="170"/>
      <c r="P62" s="12"/>
      <c r="Q62" s="12"/>
      <c r="R62" s="12"/>
      <c r="S62" s="12"/>
      <c r="T62" s="12"/>
      <c r="U62" s="12"/>
      <c r="V62" s="12"/>
      <c r="W62" s="12"/>
      <c r="X62" s="12"/>
      <c r="Y62" s="12"/>
      <c r="Z62" s="12"/>
      <c r="AA62" s="12"/>
      <c r="AB62" s="12"/>
      <c r="AC62" s="12"/>
      <c r="AD62" s="12"/>
      <c r="AE62" s="12"/>
      <c r="AF62" s="12"/>
      <c r="AG62" s="12"/>
      <c r="AH62" s="12"/>
    </row>
    <row r="63" spans="1:34" ht="22.5">
      <c r="A63" s="70"/>
      <c r="B63" s="69" t="str">
        <f ca="1">B39</f>
        <v>Tin  (*)</v>
      </c>
      <c r="C63" s="63"/>
      <c r="D63" s="348" t="s">
        <v>1492</v>
      </c>
      <c r="E63" s="349"/>
      <c r="F63" s="77"/>
      <c r="G63" s="345"/>
      <c r="H63" s="346"/>
      <c r="I63" s="346"/>
      <c r="J63" s="347"/>
      <c r="K63" s="64"/>
      <c r="L63" s="181"/>
      <c r="M63" s="169"/>
      <c r="N63" s="169"/>
      <c r="O63" s="170"/>
      <c r="P63" s="12"/>
      <c r="Q63" s="12"/>
      <c r="R63" s="12"/>
      <c r="S63" s="12"/>
      <c r="T63" s="12"/>
      <c r="U63" s="12"/>
      <c r="V63" s="12"/>
      <c r="W63" s="12"/>
      <c r="X63" s="12"/>
      <c r="Y63" s="12"/>
      <c r="Z63" s="12"/>
      <c r="AA63" s="12"/>
      <c r="AB63" s="12"/>
      <c r="AC63" s="12"/>
      <c r="AD63" s="12"/>
      <c r="AE63" s="12"/>
      <c r="AF63" s="12"/>
      <c r="AG63" s="12"/>
      <c r="AH63" s="12"/>
    </row>
    <row r="64" spans="1:34" ht="22.5">
      <c r="A64" s="70"/>
      <c r="B64" s="69" t="str">
        <f ca="1">B40</f>
        <v>Gold  (*)</v>
      </c>
      <c r="C64" s="63"/>
      <c r="D64" s="348" t="s">
        <v>1492</v>
      </c>
      <c r="E64" s="349"/>
      <c r="F64" s="77"/>
      <c r="G64" s="345"/>
      <c r="H64" s="346"/>
      <c r="I64" s="346"/>
      <c r="J64" s="347"/>
      <c r="K64" s="64"/>
      <c r="L64" s="181"/>
      <c r="M64" s="169"/>
      <c r="N64" s="169"/>
      <c r="O64" s="170"/>
      <c r="P64" s="12"/>
      <c r="Q64" s="12"/>
      <c r="R64" s="12"/>
      <c r="S64" s="12"/>
      <c r="T64" s="12"/>
      <c r="U64" s="12"/>
      <c r="V64" s="12"/>
      <c r="W64" s="12"/>
      <c r="X64" s="12"/>
      <c r="Y64" s="12"/>
      <c r="Z64" s="12"/>
      <c r="AA64" s="12"/>
      <c r="AB64" s="12"/>
      <c r="AC64" s="12"/>
      <c r="AD64" s="12"/>
      <c r="AE64" s="12"/>
      <c r="AF64" s="12"/>
      <c r="AG64" s="12"/>
      <c r="AH64" s="12"/>
    </row>
    <row r="65" spans="1:34" ht="22.5">
      <c r="A65" s="66"/>
      <c r="B65" s="69" t="str">
        <f ca="1">B41</f>
        <v>Tungsten  (*)</v>
      </c>
      <c r="C65" s="78"/>
      <c r="D65" s="348" t="s">
        <v>1492</v>
      </c>
      <c r="E65" s="349"/>
      <c r="F65" s="79"/>
      <c r="G65" s="345"/>
      <c r="H65" s="346"/>
      <c r="I65" s="346"/>
      <c r="J65" s="347"/>
      <c r="K65" s="67"/>
      <c r="L65" s="182"/>
      <c r="M65" s="169"/>
      <c r="N65" s="169"/>
      <c r="O65" s="170"/>
      <c r="P65" s="12"/>
      <c r="Q65" s="12"/>
      <c r="R65" s="12"/>
      <c r="S65" s="12"/>
      <c r="T65" s="12"/>
      <c r="U65" s="12"/>
      <c r="V65" s="12"/>
      <c r="W65" s="12"/>
      <c r="X65" s="12"/>
      <c r="Y65" s="12"/>
      <c r="Z65" s="12"/>
      <c r="AA65" s="12"/>
      <c r="AB65" s="12"/>
      <c r="AC65" s="12"/>
      <c r="AD65" s="12"/>
      <c r="AE65" s="12"/>
      <c r="AF65" s="12"/>
      <c r="AG65" s="12"/>
      <c r="AH65" s="12"/>
    </row>
    <row r="66" spans="1:34" ht="15">
      <c r="A66" s="70"/>
      <c r="B66" s="20"/>
      <c r="C66" s="20"/>
      <c r="D66" s="20"/>
      <c r="E66" s="20"/>
      <c r="F66" s="20"/>
      <c r="G66" s="115"/>
      <c r="H66" s="115"/>
      <c r="I66" s="115"/>
      <c r="J66" s="115"/>
      <c r="K66" s="64"/>
      <c r="L66" s="178"/>
      <c r="M66" s="169"/>
      <c r="N66" s="169"/>
      <c r="O66" s="170"/>
      <c r="P66" s="12"/>
      <c r="Q66" s="12"/>
      <c r="R66" s="12"/>
      <c r="S66" s="12"/>
      <c r="T66" s="12"/>
      <c r="U66" s="12"/>
      <c r="V66" s="12"/>
      <c r="W66" s="12"/>
      <c r="X66" s="12"/>
      <c r="Y66" s="12"/>
      <c r="Z66" s="12"/>
      <c r="AA66" s="12"/>
      <c r="AB66" s="12"/>
      <c r="AC66" s="12"/>
      <c r="AD66" s="12"/>
      <c r="AE66" s="12"/>
      <c r="AF66" s="12"/>
      <c r="AG66" s="12"/>
      <c r="AH66" s="12"/>
    </row>
    <row r="67" spans="1:34" ht="15">
      <c r="A67" s="70"/>
      <c r="B67" s="360" t="str">
        <f ca="1">OFFSET(L!$C$1,MATCH("Declaration"&amp;ADDRESS(ROW(),COLUMN(),4),L!$A:$A,0)-1,SL,,)</f>
        <v>Answer the Following Questions at a Company Level</v>
      </c>
      <c r="C67" s="360"/>
      <c r="D67" s="360"/>
      <c r="E67" s="360"/>
      <c r="F67" s="360"/>
      <c r="G67" s="360"/>
      <c r="H67" s="360"/>
      <c r="I67" s="360"/>
      <c r="J67" s="360"/>
      <c r="K67" s="64"/>
      <c r="L67" s="178"/>
      <c r="M67" s="169"/>
      <c r="N67" s="169"/>
      <c r="O67" s="170"/>
      <c r="P67" s="12"/>
      <c r="Q67" s="12"/>
      <c r="R67" s="12"/>
      <c r="S67" s="12"/>
      <c r="T67" s="12"/>
      <c r="U67" s="12"/>
      <c r="V67" s="12"/>
      <c r="W67" s="12"/>
      <c r="X67" s="12"/>
      <c r="Y67" s="12"/>
      <c r="Z67" s="12"/>
      <c r="AA67" s="12"/>
      <c r="AB67" s="12"/>
      <c r="AC67" s="12"/>
      <c r="AD67" s="12"/>
      <c r="AE67" s="12"/>
      <c r="AF67" s="12"/>
      <c r="AG67" s="12"/>
      <c r="AH67" s="12"/>
    </row>
    <row r="68" spans="1:34" ht="15.75">
      <c r="A68" s="80"/>
      <c r="B68" s="81" t="str">
        <f ca="1">OFFSET(L!$C$1,MATCH("Declaration"&amp;ADDRESS(ROW(),COLUMN(),4),L!$A:$A,0)-1,SL,,)</f>
        <v>Question</v>
      </c>
      <c r="C68" s="116"/>
      <c r="D68" s="362" t="str">
        <f ca="1">D25</f>
        <v>Answer</v>
      </c>
      <c r="E68" s="362"/>
      <c r="F68" s="82"/>
      <c r="G68" s="362" t="str">
        <f ca="1">G25</f>
        <v>Comments</v>
      </c>
      <c r="H68" s="362" t="e">
        <f>HLOOKUP(SL,LT,$O68,0)</f>
        <v>#NAME?</v>
      </c>
      <c r="I68" s="362" t="e">
        <f>HLOOKUP(SL,LT,$O68,0)</f>
        <v>#NAME?</v>
      </c>
      <c r="J68" s="117"/>
      <c r="K68" s="84"/>
      <c r="L68" s="177"/>
      <c r="M68" s="176"/>
      <c r="N68" s="169"/>
      <c r="O68" s="170"/>
      <c r="P68" s="12"/>
      <c r="Q68" s="12"/>
      <c r="R68" s="12"/>
      <c r="S68" s="12"/>
      <c r="T68" s="12"/>
      <c r="U68" s="12"/>
      <c r="V68" s="12"/>
      <c r="W68" s="12"/>
      <c r="X68" s="12"/>
      <c r="Y68" s="12"/>
      <c r="Z68" s="12"/>
      <c r="AA68" s="12"/>
      <c r="AB68" s="12"/>
      <c r="AC68" s="12"/>
      <c r="AD68" s="12"/>
      <c r="AE68" s="12"/>
      <c r="AF68" s="12"/>
      <c r="AG68" s="12"/>
      <c r="AH68" s="12"/>
    </row>
    <row r="69" spans="1:34" ht="30">
      <c r="A69" s="70"/>
      <c r="B69" s="85" t="str">
        <f ca="1">OFFSET(L!$C$1,MATCH("Declaration"&amp;ADDRESS(ROW(),COLUMN(),4),L!$A:$A,0)-1,SL,,)&amp;$Q$69</f>
        <v>A. Do you have a policy in place that addresses conflict minerals sourcing? (*)</v>
      </c>
      <c r="C69" s="86"/>
      <c r="D69" s="348" t="s">
        <v>1492</v>
      </c>
      <c r="E69" s="349"/>
      <c r="F69" s="86"/>
      <c r="G69" s="345"/>
      <c r="H69" s="346"/>
      <c r="I69" s="346"/>
      <c r="J69" s="347"/>
      <c r="K69" s="64"/>
      <c r="L69" s="177" t="s">
        <v>3459</v>
      </c>
      <c r="M69" s="176"/>
      <c r="N69" s="169"/>
      <c r="O69" s="170"/>
      <c r="P69" s="74">
        <f ca="1">COUNTIF(D25:D35,"No")</f>
        <v>0</v>
      </c>
      <c r="Q69" s="74" t="str">
        <f ca="1">IF(P69=8,"","(*)")</f>
        <v>(*)</v>
      </c>
      <c r="R69" s="12"/>
      <c r="S69" s="12"/>
      <c r="T69" s="12"/>
      <c r="U69" s="12"/>
      <c r="V69" s="12"/>
      <c r="W69" s="12"/>
      <c r="X69" s="12"/>
      <c r="Y69" s="12"/>
      <c r="Z69" s="12"/>
      <c r="AA69" s="12"/>
      <c r="AB69" s="12"/>
      <c r="AC69" s="12"/>
      <c r="AD69" s="12"/>
      <c r="AE69" s="12"/>
      <c r="AF69" s="12"/>
      <c r="AG69" s="12"/>
      <c r="AH69" s="12"/>
    </row>
    <row r="70" spans="1:34" ht="15.75">
      <c r="A70" s="70"/>
      <c r="B70" s="87"/>
      <c r="C70" s="15"/>
      <c r="D70" s="1"/>
      <c r="E70" s="1"/>
      <c r="F70" s="15"/>
      <c r="G70" s="351"/>
      <c r="H70" s="351"/>
      <c r="I70" s="351"/>
      <c r="J70" s="351"/>
      <c r="K70" s="64"/>
      <c r="L70" s="177"/>
      <c r="M70" s="176"/>
      <c r="N70" s="169"/>
      <c r="O70" s="170"/>
      <c r="P70" s="12"/>
      <c r="Q70" s="12"/>
      <c r="R70" s="12"/>
      <c r="S70" s="12"/>
      <c r="T70" s="12"/>
      <c r="U70" s="12"/>
      <c r="V70" s="12"/>
      <c r="W70" s="12"/>
      <c r="X70" s="12"/>
      <c r="Y70" s="12"/>
      <c r="Z70" s="12"/>
      <c r="AA70" s="12"/>
      <c r="AB70" s="12"/>
      <c r="AC70" s="12"/>
      <c r="AD70" s="12"/>
      <c r="AE70" s="12"/>
      <c r="AF70" s="12"/>
      <c r="AG70" s="12"/>
      <c r="AH70" s="12"/>
    </row>
    <row r="71" spans="1:34" ht="49.15" customHeight="1">
      <c r="A71" s="70"/>
      <c r="B71" s="85" t="str">
        <f ca="1">OFFSET(L!$C$1,MATCH("Declaration"&amp;ADDRESS(ROW(),COLUMN(),4),L!$A:$A,0)-1,SL,,)&amp;$Q$69</f>
        <v>B. Is your conflict minerals sourcing policy publicly available on your website? (Note – If yes, the user shall specify the URL in the comment field.) (*)</v>
      </c>
      <c r="C71" s="86"/>
      <c r="D71" s="348" t="s">
        <v>1492</v>
      </c>
      <c r="E71" s="349"/>
      <c r="F71" s="86"/>
      <c r="G71" s="361" t="s">
        <v>3622</v>
      </c>
      <c r="H71" s="346"/>
      <c r="I71" s="346"/>
      <c r="J71" s="347"/>
      <c r="K71" s="64"/>
      <c r="L71" s="177" t="s">
        <v>3460</v>
      </c>
      <c r="M71" s="176"/>
      <c r="N71" s="169"/>
      <c r="O71" s="170"/>
      <c r="P71" s="12"/>
      <c r="Q71" s="12"/>
      <c r="R71" s="12"/>
      <c r="S71" s="12"/>
      <c r="T71" s="12"/>
      <c r="U71" s="12"/>
      <c r="V71" s="12"/>
      <c r="W71" s="12"/>
      <c r="X71" s="12"/>
      <c r="Y71" s="12"/>
      <c r="Z71" s="12"/>
      <c r="AA71" s="12"/>
      <c r="AB71" s="12"/>
      <c r="AC71" s="12"/>
      <c r="AD71" s="12"/>
      <c r="AE71" s="12"/>
      <c r="AF71" s="12"/>
      <c r="AG71" s="12"/>
      <c r="AH71" s="12"/>
    </row>
    <row r="72" spans="1:34" ht="15.75">
      <c r="A72" s="70"/>
      <c r="B72" s="87"/>
      <c r="C72" s="15"/>
      <c r="D72" s="1"/>
      <c r="E72" s="1"/>
      <c r="F72" s="15"/>
      <c r="G72" s="83"/>
      <c r="H72" s="83"/>
      <c r="I72" s="83"/>
      <c r="J72" s="83"/>
      <c r="K72" s="64"/>
      <c r="L72" s="177"/>
      <c r="M72" s="176"/>
      <c r="N72" s="169"/>
      <c r="O72" s="170"/>
      <c r="P72" s="12"/>
      <c r="Q72" s="12"/>
      <c r="R72" s="12"/>
      <c r="S72" s="12"/>
      <c r="T72" s="12"/>
      <c r="U72" s="12"/>
      <c r="V72" s="12"/>
      <c r="W72" s="12"/>
      <c r="X72" s="12"/>
      <c r="Y72" s="12"/>
      <c r="Z72" s="12"/>
      <c r="AA72" s="12"/>
      <c r="AB72" s="12"/>
      <c r="AC72" s="12"/>
      <c r="AD72" s="12"/>
      <c r="AE72" s="12"/>
      <c r="AF72" s="12"/>
      <c r="AG72" s="12"/>
      <c r="AH72" s="12"/>
    </row>
    <row r="73" spans="1:34" ht="30">
      <c r="A73" s="70"/>
      <c r="B73" s="85" t="str">
        <f ca="1">OFFSET(L!$C$1,MATCH("Declaration"&amp;ADDRESS(ROW(),COLUMN(),4),L!$A:$A,0)-1,SL,,)&amp;$Q$69</f>
        <v>C. Do you require your direct suppliers to be DRC conflict-free? (*)</v>
      </c>
      <c r="C73" s="86"/>
      <c r="D73" s="348" t="s">
        <v>1492</v>
      </c>
      <c r="E73" s="349"/>
      <c r="F73" s="86"/>
      <c r="G73" s="345"/>
      <c r="H73" s="346"/>
      <c r="I73" s="346"/>
      <c r="J73" s="347"/>
      <c r="K73" s="64"/>
      <c r="L73" s="177" t="s">
        <v>3460</v>
      </c>
      <c r="M73" s="176"/>
      <c r="N73" s="169"/>
      <c r="O73" s="170"/>
      <c r="P73" s="12"/>
      <c r="Q73" s="12"/>
      <c r="R73" s="12"/>
      <c r="S73" s="12"/>
      <c r="T73" s="12"/>
      <c r="U73" s="12"/>
      <c r="V73" s="12"/>
      <c r="W73" s="12"/>
      <c r="X73" s="12"/>
      <c r="Y73" s="12"/>
      <c r="Z73" s="12"/>
      <c r="AA73" s="12"/>
      <c r="AB73" s="12"/>
      <c r="AC73" s="12"/>
      <c r="AD73" s="12"/>
      <c r="AE73" s="12"/>
      <c r="AF73" s="12"/>
      <c r="AG73" s="12"/>
      <c r="AH73" s="12"/>
    </row>
    <row r="74" spans="1:34" ht="15.75">
      <c r="A74" s="70"/>
      <c r="B74" s="87"/>
      <c r="C74" s="15"/>
      <c r="D74" s="1"/>
      <c r="E74" s="1"/>
      <c r="F74" s="15"/>
      <c r="G74" s="83"/>
      <c r="H74" s="83"/>
      <c r="I74" s="83"/>
      <c r="J74" s="83"/>
      <c r="K74" s="64"/>
      <c r="L74" s="177"/>
      <c r="M74" s="176"/>
      <c r="N74" s="169"/>
      <c r="O74" s="170"/>
      <c r="P74" s="12"/>
      <c r="Q74" s="12"/>
      <c r="R74" s="12"/>
      <c r="S74" s="12"/>
      <c r="T74" s="12"/>
      <c r="U74" s="12"/>
      <c r="V74" s="12"/>
      <c r="W74" s="12"/>
      <c r="X74" s="12"/>
      <c r="Y74" s="12"/>
      <c r="Z74" s="12"/>
      <c r="AA74" s="12"/>
      <c r="AB74" s="12"/>
      <c r="AC74" s="12"/>
      <c r="AD74" s="12"/>
      <c r="AE74" s="12"/>
      <c r="AF74" s="12"/>
      <c r="AG74" s="12"/>
      <c r="AH74" s="12"/>
    </row>
    <row r="75" spans="1:34" ht="45">
      <c r="A75" s="70"/>
      <c r="B75" s="85" t="str">
        <f ca="1">OFFSET(L!$C$1,MATCH("Declaration"&amp;ADDRESS(ROW(),COLUMN(),4),L!$A:$A,0)-1,SL,,)&amp;$Q$69</f>
        <v>D. Do you require your direct suppliers to source from smelters validated by an independent private sector audit firm? (*)</v>
      </c>
      <c r="C75" s="86"/>
      <c r="D75" s="348" t="s">
        <v>1492</v>
      </c>
      <c r="E75" s="349"/>
      <c r="F75" s="86"/>
      <c r="G75" s="345"/>
      <c r="H75" s="346"/>
      <c r="I75" s="346"/>
      <c r="J75" s="347"/>
      <c r="K75" s="64"/>
      <c r="L75" s="177" t="s">
        <v>3575</v>
      </c>
      <c r="M75" s="176"/>
      <c r="N75" s="169"/>
      <c r="O75" s="170"/>
      <c r="P75" s="12"/>
      <c r="Q75" s="12"/>
      <c r="R75" s="12"/>
      <c r="S75" s="12"/>
      <c r="T75" s="12"/>
      <c r="U75" s="12"/>
      <c r="V75" s="12"/>
      <c r="W75" s="12"/>
      <c r="X75" s="12"/>
      <c r="Y75" s="12"/>
      <c r="Z75" s="12"/>
      <c r="AA75" s="12"/>
      <c r="AB75" s="12"/>
      <c r="AC75" s="12"/>
      <c r="AD75" s="12"/>
      <c r="AE75" s="12"/>
      <c r="AF75" s="12"/>
      <c r="AG75" s="12"/>
      <c r="AH75" s="12"/>
    </row>
    <row r="76" spans="1:34" ht="15.75">
      <c r="A76" s="70"/>
      <c r="B76" s="88"/>
      <c r="C76" s="15"/>
      <c r="D76" s="89"/>
      <c r="E76" s="89"/>
      <c r="F76" s="15"/>
      <c r="G76" s="83"/>
      <c r="H76" s="83"/>
      <c r="I76" s="83"/>
      <c r="J76" s="83"/>
      <c r="K76" s="64"/>
      <c r="L76" s="177"/>
      <c r="M76" s="176"/>
      <c r="N76" s="169"/>
      <c r="O76" s="170"/>
      <c r="P76" s="12"/>
      <c r="Q76" s="12"/>
      <c r="R76" s="12"/>
      <c r="S76" s="12"/>
      <c r="T76" s="12"/>
      <c r="U76" s="12"/>
      <c r="V76" s="12"/>
      <c r="W76" s="12"/>
      <c r="X76" s="12"/>
      <c r="Y76" s="12"/>
      <c r="Z76" s="12"/>
      <c r="AA76" s="12"/>
      <c r="AB76" s="12"/>
      <c r="AC76" s="12"/>
      <c r="AD76" s="12"/>
      <c r="AE76" s="12"/>
      <c r="AF76" s="12"/>
      <c r="AG76" s="12"/>
      <c r="AH76" s="12"/>
    </row>
    <row r="77" spans="1:34" ht="30">
      <c r="A77" s="70"/>
      <c r="B77" s="85" t="str">
        <f ca="1">OFFSET(L!$C$1,MATCH("Declaration"&amp;ADDRESS(ROW(),COLUMN(),4),L!$A:$A,0)-1,SL,,)&amp;$Q$69</f>
        <v>E. Have you implemented due diligence measures for conflict-free sourcing? (*)</v>
      </c>
      <c r="C77" s="86"/>
      <c r="D77" s="348" t="s">
        <v>1492</v>
      </c>
      <c r="E77" s="349"/>
      <c r="F77" s="86"/>
      <c r="G77" s="345"/>
      <c r="H77" s="346"/>
      <c r="I77" s="346"/>
      <c r="J77" s="347"/>
      <c r="K77" s="64"/>
      <c r="L77" s="177" t="s">
        <v>3460</v>
      </c>
      <c r="M77" s="176"/>
      <c r="N77" s="169"/>
      <c r="O77" s="170"/>
      <c r="P77" s="12"/>
      <c r="Q77" s="12"/>
      <c r="R77" s="12"/>
      <c r="S77" s="12"/>
      <c r="T77" s="12"/>
      <c r="U77" s="12"/>
      <c r="V77" s="12"/>
      <c r="W77" s="12"/>
      <c r="X77" s="12"/>
      <c r="Y77" s="12"/>
      <c r="Z77" s="12"/>
      <c r="AA77" s="12"/>
      <c r="AB77" s="12"/>
      <c r="AC77" s="12"/>
      <c r="AD77" s="12"/>
      <c r="AE77" s="12"/>
      <c r="AF77" s="12"/>
      <c r="AG77" s="12"/>
      <c r="AH77" s="12"/>
    </row>
    <row r="78" spans="1:34" ht="15.75">
      <c r="A78" s="70"/>
      <c r="B78" s="87"/>
      <c r="C78" s="15"/>
      <c r="D78" s="1"/>
      <c r="E78" s="1"/>
      <c r="F78" s="15"/>
      <c r="G78" s="83"/>
      <c r="H78" s="83"/>
      <c r="I78" s="83"/>
      <c r="J78" s="83"/>
      <c r="K78" s="64"/>
      <c r="L78" s="177"/>
      <c r="M78" s="176"/>
      <c r="N78" s="169"/>
      <c r="O78" s="170"/>
      <c r="P78" s="12"/>
      <c r="Q78" s="12"/>
      <c r="R78" s="12"/>
      <c r="S78" s="12"/>
      <c r="T78" s="12"/>
      <c r="U78" s="12"/>
      <c r="V78" s="12"/>
      <c r="W78" s="12"/>
      <c r="X78" s="12"/>
      <c r="Y78" s="12"/>
      <c r="Z78" s="12"/>
      <c r="AA78" s="12"/>
      <c r="AB78" s="12"/>
      <c r="AC78" s="12"/>
      <c r="AD78" s="12"/>
      <c r="AE78" s="12"/>
      <c r="AF78" s="12"/>
      <c r="AG78" s="12"/>
      <c r="AH78" s="12"/>
    </row>
    <row r="79" spans="1:34" ht="47.25">
      <c r="A79" s="70"/>
      <c r="B79" s="85" t="str">
        <f ca="1">OFFSET(L!$C$1,MATCH("Declaration"&amp;ADDRESS(ROW(),COLUMN(),4),L!$A:$A,0)-1,SL,,)&amp;$Q$69</f>
        <v>F. Do you collect conflict minerals due diligence information from your suppliers which is in conformance with the IPC-1755 Conflict Minerals Data Exchange standard [e.g., the CFSI Conflict Minerals Reporting Template]? (*)</v>
      </c>
      <c r="C79" s="86"/>
      <c r="D79" s="348" t="s">
        <v>1492</v>
      </c>
      <c r="E79" s="349"/>
      <c r="F79" s="86"/>
      <c r="G79" s="345"/>
      <c r="H79" s="346"/>
      <c r="I79" s="346"/>
      <c r="J79" s="347"/>
      <c r="K79" s="64"/>
      <c r="L79" s="177" t="s">
        <v>3460</v>
      </c>
      <c r="M79" s="176"/>
      <c r="N79" s="169"/>
      <c r="O79" s="170"/>
      <c r="P79" s="12"/>
      <c r="Q79" s="12"/>
      <c r="R79" s="12"/>
      <c r="S79" s="12"/>
      <c r="T79" s="12"/>
      <c r="U79" s="12"/>
      <c r="V79" s="12"/>
      <c r="W79" s="12"/>
      <c r="X79" s="12"/>
      <c r="Y79" s="12"/>
      <c r="Z79" s="12"/>
      <c r="AA79" s="12"/>
      <c r="AB79" s="12"/>
      <c r="AC79" s="12"/>
      <c r="AD79" s="12"/>
      <c r="AE79" s="12"/>
      <c r="AF79" s="12"/>
      <c r="AG79" s="12"/>
      <c r="AH79" s="12"/>
    </row>
    <row r="80" spans="1:34" ht="15.75">
      <c r="A80" s="70"/>
      <c r="B80" s="90"/>
      <c r="C80" s="15"/>
      <c r="D80" s="1"/>
      <c r="E80" s="1"/>
      <c r="F80" s="16"/>
      <c r="G80" s="351"/>
      <c r="H80" s="351"/>
      <c r="I80" s="351"/>
      <c r="J80" s="351"/>
      <c r="K80" s="64"/>
      <c r="L80" s="177"/>
      <c r="M80" s="176"/>
      <c r="N80" s="169"/>
      <c r="O80" s="170"/>
      <c r="P80" s="12"/>
      <c r="Q80" s="12"/>
      <c r="R80" s="12"/>
      <c r="S80" s="12"/>
      <c r="T80" s="12"/>
      <c r="U80" s="12"/>
      <c r="V80" s="12"/>
      <c r="W80" s="12"/>
      <c r="X80" s="12"/>
      <c r="Y80" s="12"/>
      <c r="Z80" s="12"/>
      <c r="AA80" s="12"/>
      <c r="AB80" s="12"/>
      <c r="AC80" s="12"/>
      <c r="AD80" s="12"/>
      <c r="AE80" s="12"/>
      <c r="AF80" s="12"/>
      <c r="AG80" s="12"/>
      <c r="AH80" s="12"/>
    </row>
    <row r="81" spans="1:34" ht="30">
      <c r="A81" s="70"/>
      <c r="B81" s="85" t="str">
        <f ca="1">OFFSET(L!$C$1,MATCH("Declaration"&amp;ADDRESS(ROW(),COLUMN(),4),L!$A:$A,0)-1,SL,,)&amp;$Q$69</f>
        <v>G. Do you request smelter names from your suppliers? (*)</v>
      </c>
      <c r="C81" s="86"/>
      <c r="D81" s="348" t="s">
        <v>1492</v>
      </c>
      <c r="E81" s="349"/>
      <c r="F81" s="86"/>
      <c r="G81" s="345"/>
      <c r="H81" s="346"/>
      <c r="I81" s="346"/>
      <c r="J81" s="347"/>
      <c r="K81" s="64"/>
      <c r="L81" s="177" t="s">
        <v>3460</v>
      </c>
      <c r="M81" s="176"/>
      <c r="N81" s="169"/>
      <c r="O81" s="170"/>
      <c r="P81" s="12"/>
      <c r="Q81" s="12"/>
      <c r="R81" s="12"/>
      <c r="S81" s="12"/>
      <c r="T81" s="12"/>
      <c r="U81" s="12"/>
      <c r="V81" s="12"/>
      <c r="W81" s="12"/>
      <c r="X81" s="12"/>
      <c r="Y81" s="12"/>
      <c r="Z81" s="12"/>
      <c r="AA81" s="12"/>
      <c r="AB81" s="12"/>
      <c r="AC81" s="12"/>
      <c r="AD81" s="12"/>
      <c r="AE81" s="12"/>
      <c r="AF81" s="12"/>
      <c r="AG81" s="12"/>
      <c r="AH81" s="12"/>
    </row>
    <row r="82" spans="1:34" ht="15.75">
      <c r="A82" s="70"/>
      <c r="B82" s="90"/>
      <c r="C82" s="15"/>
      <c r="D82" s="1"/>
      <c r="E82" s="1"/>
      <c r="F82" s="16"/>
      <c r="G82" s="351"/>
      <c r="H82" s="351"/>
      <c r="I82" s="351"/>
      <c r="J82" s="351"/>
      <c r="K82" s="64"/>
      <c r="L82" s="177"/>
      <c r="M82" s="176"/>
      <c r="N82" s="169"/>
      <c r="O82" s="170"/>
      <c r="P82" s="12"/>
      <c r="Q82" s="12"/>
      <c r="R82" s="12"/>
      <c r="S82" s="12"/>
      <c r="T82" s="12"/>
      <c r="U82" s="12"/>
      <c r="V82" s="12"/>
      <c r="W82" s="12"/>
      <c r="X82" s="12"/>
      <c r="Y82" s="12"/>
      <c r="Z82" s="12"/>
      <c r="AA82" s="12"/>
      <c r="AB82" s="12"/>
      <c r="AC82" s="12"/>
      <c r="AD82" s="12"/>
      <c r="AE82" s="12"/>
      <c r="AF82" s="12"/>
      <c r="AG82" s="12"/>
      <c r="AH82" s="12"/>
    </row>
    <row r="83" spans="1:34" ht="37.15" customHeight="1">
      <c r="A83" s="70"/>
      <c r="B83" s="85" t="str">
        <f ca="1">OFFSET(L!$C$1,MATCH("Declaration"&amp;ADDRESS(ROW(),COLUMN(),4),L!$A:$A,0)-1,SL,,)&amp;$Q$69</f>
        <v>H. Do you review due diligence information received from your suppliers against your company’s expectations? (*)</v>
      </c>
      <c r="C83" s="86"/>
      <c r="D83" s="348" t="s">
        <v>1492</v>
      </c>
      <c r="E83" s="349"/>
      <c r="F83" s="86"/>
      <c r="G83" s="345"/>
      <c r="H83" s="346"/>
      <c r="I83" s="346"/>
      <c r="J83" s="347"/>
      <c r="K83" s="64"/>
      <c r="L83" s="177" t="s">
        <v>3458</v>
      </c>
      <c r="M83" s="176"/>
      <c r="N83" s="169"/>
      <c r="O83" s="170"/>
      <c r="P83" s="12"/>
      <c r="Q83" s="12"/>
      <c r="R83" s="12"/>
      <c r="S83" s="12"/>
      <c r="T83" s="12"/>
      <c r="U83" s="12"/>
      <c r="V83" s="12"/>
      <c r="W83" s="12"/>
      <c r="X83" s="12"/>
      <c r="Y83" s="12"/>
      <c r="Z83" s="12"/>
      <c r="AA83" s="12"/>
      <c r="AB83" s="12"/>
      <c r="AC83" s="12"/>
      <c r="AD83" s="12"/>
      <c r="AE83" s="12"/>
      <c r="AF83" s="12"/>
      <c r="AG83" s="12"/>
      <c r="AH83" s="12"/>
    </row>
    <row r="84" spans="1:34" ht="15.75">
      <c r="A84" s="70"/>
      <c r="B84" s="87"/>
      <c r="C84" s="15"/>
      <c r="D84" s="1"/>
      <c r="E84" s="1"/>
      <c r="F84" s="16"/>
      <c r="G84" s="352"/>
      <c r="H84" s="352"/>
      <c r="I84" s="352"/>
      <c r="J84" s="352"/>
      <c r="K84" s="64"/>
      <c r="L84" s="177"/>
      <c r="M84" s="176"/>
      <c r="N84" s="169"/>
      <c r="O84" s="170"/>
      <c r="P84" s="12"/>
      <c r="Q84" s="12"/>
      <c r="R84" s="12"/>
      <c r="S84" s="12"/>
      <c r="T84" s="12"/>
      <c r="U84" s="12"/>
      <c r="V84" s="12"/>
      <c r="W84" s="12"/>
      <c r="X84" s="12"/>
      <c r="Y84" s="12"/>
      <c r="Z84" s="12"/>
      <c r="AA84" s="12"/>
      <c r="AB84" s="12"/>
      <c r="AC84" s="12"/>
      <c r="AD84" s="12"/>
      <c r="AE84" s="12"/>
      <c r="AF84" s="12"/>
      <c r="AG84" s="12"/>
      <c r="AH84" s="12"/>
    </row>
    <row r="85" spans="1:34" ht="30">
      <c r="A85" s="70"/>
      <c r="B85" s="85" t="str">
        <f ca="1">OFFSET(L!$C$1,MATCH("Declaration"&amp;ADDRESS(ROW(),COLUMN(),4),L!$A:$A,0)-1,SL,,)&amp;$Q$69</f>
        <v>I. Does your review process include corrective action management? (*)</v>
      </c>
      <c r="C85" s="86"/>
      <c r="D85" s="348" t="s">
        <v>1492</v>
      </c>
      <c r="E85" s="349"/>
      <c r="F85" s="86"/>
      <c r="G85" s="345" t="s">
        <v>3629</v>
      </c>
      <c r="H85" s="346"/>
      <c r="I85" s="346"/>
      <c r="J85" s="347"/>
      <c r="K85" s="64"/>
      <c r="L85" s="177" t="s">
        <v>3460</v>
      </c>
      <c r="M85" s="176"/>
      <c r="N85" s="169"/>
      <c r="O85" s="170"/>
      <c r="P85" s="12"/>
      <c r="Q85" s="12"/>
      <c r="R85" s="12"/>
      <c r="S85" s="12"/>
      <c r="T85" s="12"/>
      <c r="U85" s="12"/>
      <c r="V85" s="12"/>
      <c r="W85" s="12"/>
      <c r="X85" s="12"/>
      <c r="Y85" s="12"/>
      <c r="Z85" s="12"/>
      <c r="AA85" s="12"/>
      <c r="AB85" s="12"/>
      <c r="AC85" s="12"/>
      <c r="AD85" s="12"/>
      <c r="AE85" s="12"/>
      <c r="AF85" s="12"/>
      <c r="AG85" s="12"/>
      <c r="AH85" s="12"/>
    </row>
    <row r="86" spans="1:34" ht="15">
      <c r="A86" s="70"/>
      <c r="B86" s="91"/>
      <c r="C86" s="13"/>
      <c r="D86" s="92"/>
      <c r="E86" s="92"/>
      <c r="F86" s="13"/>
      <c r="G86" s="93"/>
      <c r="H86" s="93"/>
      <c r="I86" s="93"/>
      <c r="J86" s="93"/>
      <c r="K86" s="64"/>
      <c r="L86" s="177"/>
      <c r="M86" s="176"/>
      <c r="N86" s="169"/>
      <c r="O86" s="170"/>
      <c r="P86" s="12"/>
      <c r="Q86" s="12"/>
      <c r="R86" s="12"/>
      <c r="S86" s="12"/>
      <c r="T86" s="12"/>
      <c r="U86" s="12"/>
      <c r="V86" s="12"/>
      <c r="W86" s="12"/>
      <c r="X86" s="12"/>
      <c r="Y86" s="12"/>
      <c r="Z86" s="12"/>
      <c r="AA86" s="12"/>
      <c r="AB86" s="12"/>
      <c r="AC86" s="12"/>
      <c r="AD86" s="12"/>
      <c r="AE86" s="12"/>
      <c r="AF86" s="12"/>
      <c r="AG86" s="12"/>
      <c r="AH86" s="12"/>
    </row>
    <row r="87" spans="1:34" ht="30">
      <c r="A87" s="70"/>
      <c r="B87" s="85" t="str">
        <f ca="1">OFFSET(L!$C$1,MATCH("Declaration"&amp;ADDRESS(ROW(),COLUMN(),4),L!$A:$A,0)-1,SL,,)&amp;$Q$69</f>
        <v>J. Are you subject to the SEC Conflict Minerals rule? (*)</v>
      </c>
      <c r="C87" s="86"/>
      <c r="D87" s="348" t="s">
        <v>1492</v>
      </c>
      <c r="E87" s="349"/>
      <c r="F87" s="86"/>
      <c r="G87" s="345"/>
      <c r="H87" s="346"/>
      <c r="I87" s="346"/>
      <c r="J87" s="347"/>
      <c r="K87" s="64"/>
      <c r="L87" s="178" t="s">
        <v>3460</v>
      </c>
      <c r="M87" s="169"/>
      <c r="N87" s="169"/>
      <c r="O87" s="170"/>
      <c r="P87" s="12"/>
      <c r="Q87" s="12"/>
      <c r="R87" s="12"/>
      <c r="S87" s="12"/>
      <c r="T87" s="12"/>
      <c r="U87" s="12"/>
      <c r="V87" s="12"/>
      <c r="W87" s="12"/>
      <c r="X87" s="12"/>
      <c r="Y87" s="12"/>
      <c r="Z87" s="12"/>
      <c r="AA87" s="12"/>
      <c r="AB87" s="12"/>
      <c r="AC87" s="12"/>
      <c r="AD87" s="12"/>
      <c r="AE87" s="12"/>
      <c r="AF87" s="12"/>
      <c r="AG87" s="12"/>
      <c r="AH87" s="12"/>
    </row>
    <row r="88" spans="1:34" ht="15">
      <c r="A88" s="70"/>
      <c r="B88" s="353" t="str">
        <f>IF(OR($D$8="",$I$3=""),"","Click here to check required fields completion")</f>
        <v>Click here to check required fields completion</v>
      </c>
      <c r="C88" s="353"/>
      <c r="D88" s="353"/>
      <c r="E88" s="353"/>
      <c r="F88" s="353"/>
      <c r="G88" s="353"/>
      <c r="H88" s="353"/>
      <c r="I88" s="353"/>
      <c r="J88" s="353"/>
      <c r="K88" s="64"/>
      <c r="L88" s="178"/>
      <c r="M88" s="169"/>
      <c r="N88" s="169"/>
      <c r="O88" s="170"/>
      <c r="P88" s="12"/>
      <c r="Q88" s="12"/>
      <c r="R88" s="12"/>
      <c r="S88" s="12"/>
      <c r="T88" s="12"/>
      <c r="U88" s="12"/>
      <c r="V88" s="12"/>
      <c r="W88" s="12"/>
      <c r="X88" s="12"/>
      <c r="Y88" s="12"/>
      <c r="Z88" s="12"/>
      <c r="AA88" s="12"/>
      <c r="AB88" s="12"/>
      <c r="AC88" s="12"/>
      <c r="AD88" s="12"/>
      <c r="AE88" s="12"/>
      <c r="AF88" s="12"/>
      <c r="AG88" s="12"/>
      <c r="AH88" s="12"/>
    </row>
    <row r="89" spans="1:34" ht="15.75" thickBot="1">
      <c r="A89" s="343" t="str">
        <f ca="1">OFFSET(L!$C$1,MATCH("General"&amp;"Cpy",L!$A:$A,0)-1,SL,,)</f>
        <v>© 2014 Conflict-Free Sourcing Initiative. All rights reserved.</v>
      </c>
      <c r="B89" s="344"/>
      <c r="C89" s="344"/>
      <c r="D89" s="344"/>
      <c r="E89" s="344"/>
      <c r="F89" s="344"/>
      <c r="G89" s="344"/>
      <c r="H89" s="344"/>
      <c r="I89" s="344"/>
      <c r="J89" s="344"/>
      <c r="K89" s="94"/>
      <c r="L89" s="178"/>
      <c r="M89" s="169"/>
      <c r="N89" s="169"/>
      <c r="O89" s="170"/>
      <c r="P89" s="12"/>
      <c r="Q89" s="12"/>
      <c r="R89" s="12"/>
      <c r="S89" s="12"/>
      <c r="T89" s="12"/>
      <c r="U89" s="12"/>
      <c r="V89" s="12"/>
      <c r="W89" s="12"/>
      <c r="X89" s="12"/>
      <c r="Y89" s="12"/>
      <c r="Z89" s="12"/>
      <c r="AA89" s="12"/>
      <c r="AB89" s="12"/>
      <c r="AC89" s="12"/>
      <c r="AD89" s="12"/>
      <c r="AE89" s="12"/>
      <c r="AF89" s="12"/>
      <c r="AG89" s="12"/>
      <c r="AH89" s="12"/>
    </row>
    <row r="90" spans="1:34" ht="15.75" thickTop="1">
      <c r="A90" s="169"/>
      <c r="B90" s="152"/>
      <c r="L90" s="168"/>
      <c r="M90" s="169"/>
      <c r="N90" s="169"/>
      <c r="O90" s="170"/>
      <c r="P90" s="12"/>
      <c r="Q90" s="12"/>
      <c r="R90" s="12"/>
      <c r="S90" s="12"/>
      <c r="T90" s="12"/>
      <c r="U90" s="12"/>
      <c r="V90" s="12"/>
      <c r="W90" s="12"/>
      <c r="X90" s="12"/>
      <c r="Y90" s="12"/>
      <c r="Z90" s="12"/>
      <c r="AA90" s="12"/>
      <c r="AB90" s="12"/>
      <c r="AC90" s="12"/>
      <c r="AD90" s="12"/>
      <c r="AE90" s="12"/>
      <c r="AF90" s="12"/>
      <c r="AG90" s="12"/>
      <c r="AH90" s="12"/>
    </row>
    <row r="91" spans="1:34">
      <c r="A91" s="152"/>
      <c r="B91" s="152"/>
    </row>
    <row r="93" spans="1:34" hidden="1"/>
    <row r="94" spans="1:34" hidden="1">
      <c r="D94" s="190" t="s">
        <v>1492</v>
      </c>
    </row>
    <row r="95" spans="1:34" hidden="1">
      <c r="D95" s="190" t="s">
        <v>1493</v>
      </c>
    </row>
    <row r="96" spans="1:34" hidden="1">
      <c r="D96" s="190" t="s">
        <v>1494</v>
      </c>
    </row>
    <row r="97" spans="4:4" hidden="1">
      <c r="D97" s="190" t="s">
        <v>1495</v>
      </c>
    </row>
    <row r="98" spans="4:4" hidden="1">
      <c r="D98" s="190" t="s">
        <v>1496</v>
      </c>
    </row>
    <row r="99" spans="4:4" hidden="1">
      <c r="D99" s="190" t="s">
        <v>1497</v>
      </c>
    </row>
    <row r="100" spans="4:4" hidden="1">
      <c r="D100" s="190" t="s">
        <v>1498</v>
      </c>
    </row>
    <row r="101" spans="4:4" hidden="1">
      <c r="D101" s="190" t="s">
        <v>1500</v>
      </c>
    </row>
    <row r="102" spans="4:4" hidden="1">
      <c r="D102" s="190" t="s">
        <v>1499</v>
      </c>
    </row>
    <row r="103" spans="4:4" hidden="1"/>
  </sheetData>
  <sheetProtection password="E815"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20">
    <mergeCell ref="D49:E49"/>
    <mergeCell ref="D55:E55"/>
    <mergeCell ref="D32:E32"/>
    <mergeCell ref="D46:E46"/>
    <mergeCell ref="D35:E35"/>
    <mergeCell ref="D39:E39"/>
    <mergeCell ref="D45:E45"/>
    <mergeCell ref="G45:J45"/>
    <mergeCell ref="G40:J40"/>
    <mergeCell ref="D44:E44"/>
    <mergeCell ref="G33:J33"/>
    <mergeCell ref="G27:J27"/>
    <mergeCell ref="D21:J21"/>
    <mergeCell ref="D26:E26"/>
    <mergeCell ref="D27:E27"/>
    <mergeCell ref="D22:E22"/>
    <mergeCell ref="B24:J24"/>
    <mergeCell ref="G38:J38"/>
    <mergeCell ref="D38:E38"/>
    <mergeCell ref="D34:E34"/>
    <mergeCell ref="D33:E33"/>
    <mergeCell ref="G34:J34"/>
    <mergeCell ref="D31:E31"/>
    <mergeCell ref="D25:E25"/>
    <mergeCell ref="D37:E37"/>
    <mergeCell ref="D43:E43"/>
    <mergeCell ref="D57:E57"/>
    <mergeCell ref="G57:J57"/>
    <mergeCell ref="G58:J58"/>
    <mergeCell ref="D56:E56"/>
    <mergeCell ref="D61:E61"/>
    <mergeCell ref="G39:J39"/>
    <mergeCell ref="G32:J32"/>
    <mergeCell ref="G29:J29"/>
    <mergeCell ref="D28:E28"/>
    <mergeCell ref="G35:J35"/>
    <mergeCell ref="G47:J47"/>
    <mergeCell ref="D53:E53"/>
    <mergeCell ref="D50:E50"/>
    <mergeCell ref="G50:J50"/>
    <mergeCell ref="D51:E51"/>
    <mergeCell ref="D47:E47"/>
    <mergeCell ref="G51:J51"/>
    <mergeCell ref="G52:J52"/>
    <mergeCell ref="G53:J53"/>
    <mergeCell ref="G46:J46"/>
    <mergeCell ref="G41:J41"/>
    <mergeCell ref="D40:E40"/>
    <mergeCell ref="D41:E41"/>
    <mergeCell ref="G44:J44"/>
    <mergeCell ref="D9:G9"/>
    <mergeCell ref="B7:J7"/>
    <mergeCell ref="D29:E29"/>
    <mergeCell ref="G26:J26"/>
    <mergeCell ref="G28:J28"/>
    <mergeCell ref="B10:B11"/>
    <mergeCell ref="A1:K1"/>
    <mergeCell ref="D2:J2"/>
    <mergeCell ref="D8:J8"/>
    <mergeCell ref="D18:J18"/>
    <mergeCell ref="B4:H4"/>
    <mergeCell ref="D10:J10"/>
    <mergeCell ref="D14:J14"/>
    <mergeCell ref="D13:J13"/>
    <mergeCell ref="F3:H3"/>
    <mergeCell ref="I4:J4"/>
    <mergeCell ref="D11:J11"/>
    <mergeCell ref="B6:J6"/>
    <mergeCell ref="D15:J15"/>
    <mergeCell ref="D17:J17"/>
    <mergeCell ref="D16:J16"/>
    <mergeCell ref="D20:J20"/>
    <mergeCell ref="D85:E85"/>
    <mergeCell ref="G82:J82"/>
    <mergeCell ref="G81:J81"/>
    <mergeCell ref="G83:J83"/>
    <mergeCell ref="D81:E81"/>
    <mergeCell ref="G62:J62"/>
    <mergeCell ref="G75:J75"/>
    <mergeCell ref="H37:J37"/>
    <mergeCell ref="D12:J12"/>
    <mergeCell ref="D19:J19"/>
    <mergeCell ref="D23:E23"/>
    <mergeCell ref="G65:J65"/>
    <mergeCell ref="G63:J63"/>
    <mergeCell ref="B67:J67"/>
    <mergeCell ref="D63:E63"/>
    <mergeCell ref="D62:E62"/>
    <mergeCell ref="G71:J71"/>
    <mergeCell ref="D71:E71"/>
    <mergeCell ref="G68:I68"/>
    <mergeCell ref="D68:E68"/>
    <mergeCell ref="H61:J61"/>
    <mergeCell ref="G56:J56"/>
    <mergeCell ref="D59:E59"/>
    <mergeCell ref="D58:E58"/>
    <mergeCell ref="A89:J89"/>
    <mergeCell ref="G79:J79"/>
    <mergeCell ref="D52:E52"/>
    <mergeCell ref="G59:J59"/>
    <mergeCell ref="H55:J55"/>
    <mergeCell ref="G64:J64"/>
    <mergeCell ref="D65:E65"/>
    <mergeCell ref="G69:J69"/>
    <mergeCell ref="D64:E64"/>
    <mergeCell ref="D69:E69"/>
    <mergeCell ref="D87:E87"/>
    <mergeCell ref="G70:J70"/>
    <mergeCell ref="G84:J84"/>
    <mergeCell ref="D77:E77"/>
    <mergeCell ref="G85:J85"/>
    <mergeCell ref="D73:E73"/>
    <mergeCell ref="G80:J80"/>
    <mergeCell ref="G77:J77"/>
    <mergeCell ref="G73:J73"/>
    <mergeCell ref="B88:J88"/>
    <mergeCell ref="G87:J87"/>
    <mergeCell ref="D75:E75"/>
    <mergeCell ref="D83:E83"/>
    <mergeCell ref="D79:E79"/>
  </mergeCells>
  <phoneticPr fontId="4" type="noConversion"/>
  <conditionalFormatting sqref="D69:E69 D71:E71 D73:E73 D75:E75 D87:E87 D79:E79 D81:E81 D83:E83 D85:E85 D77">
    <cfRule type="expression" dxfId="55" priority="30" stopIfTrue="1">
      <formula>AND($D$26="No",$D$27="No",$D$28="No",$D$29="No")</formula>
    </cfRule>
    <cfRule type="expression" dxfId="54" priority="31" stopIfTrue="1">
      <formula>IF(D69="",TRUE)</formula>
    </cfRule>
  </conditionalFormatting>
  <conditionalFormatting sqref="G71:J71">
    <cfRule type="expression" dxfId="53" priority="2" stopIfTrue="1">
      <formula>IF(AND($D$71="Yes",$G$71=""),TRUE)</formula>
    </cfRule>
  </conditionalFormatting>
  <conditionalFormatting sqref="D26:E26">
    <cfRule type="expression" dxfId="52" priority="82" stopIfTrue="1">
      <formula>IF($D$26="",TRUE)</formula>
    </cfRule>
  </conditionalFormatting>
  <conditionalFormatting sqref="D38:E38 D44:E44 D50:E50 D56:E56 D62:E62">
    <cfRule type="expression" dxfId="51" priority="87" stopIfTrue="1">
      <formula>$P$38=""</formula>
    </cfRule>
    <cfRule type="expression" dxfId="50" priority="88" stopIfTrue="1">
      <formula>D38=""</formula>
    </cfRule>
  </conditionalFormatting>
  <conditionalFormatting sqref="D27:E27">
    <cfRule type="expression" dxfId="49" priority="89" stopIfTrue="1">
      <formula>IF($D$27="",TRUE)</formula>
    </cfRule>
  </conditionalFormatting>
  <conditionalFormatting sqref="D28:E28">
    <cfRule type="expression" dxfId="48" priority="90" stopIfTrue="1">
      <formula>IF($D$28="",TRUE)</formula>
    </cfRule>
  </conditionalFormatting>
  <conditionalFormatting sqref="D29:E29">
    <cfRule type="expression" dxfId="47" priority="91" stopIfTrue="1">
      <formula>IF($D$29="",TRUE)</formula>
    </cfRule>
  </conditionalFormatting>
  <conditionalFormatting sqref="D32:E32">
    <cfRule type="expression" dxfId="46" priority="92" stopIfTrue="1">
      <formula>IF($D$32="",TRUE)</formula>
    </cfRule>
  </conditionalFormatting>
  <conditionalFormatting sqref="D33:E33">
    <cfRule type="expression" dxfId="45" priority="93" stopIfTrue="1">
      <formula>IF($D$33="",TRUE)</formula>
    </cfRule>
  </conditionalFormatting>
  <conditionalFormatting sqref="D34:E34">
    <cfRule type="expression" dxfId="44" priority="94" stopIfTrue="1">
      <formula>IF($D$34="",TRUE)</formula>
    </cfRule>
  </conditionalFormatting>
  <conditionalFormatting sqref="D35:E35">
    <cfRule type="expression" dxfId="43" priority="95" stopIfTrue="1">
      <formula>IF($D$35="",TRUE)</formula>
    </cfRule>
  </conditionalFormatting>
  <conditionalFormatting sqref="D8:J8">
    <cfRule type="expression" dxfId="42" priority="96" stopIfTrue="1">
      <formula>IF($D$8="",TRUE)</formula>
    </cfRule>
  </conditionalFormatting>
  <conditionalFormatting sqref="D9:G9">
    <cfRule type="expression" dxfId="41" priority="97" stopIfTrue="1">
      <formula>IF($D$9="",TRUE)</formula>
    </cfRule>
  </conditionalFormatting>
  <conditionalFormatting sqref="D15:J15">
    <cfRule type="expression" dxfId="40" priority="98" stopIfTrue="1">
      <formula>IF($D$15="",TRUE)</formula>
    </cfRule>
  </conditionalFormatting>
  <conditionalFormatting sqref="D16:J16">
    <cfRule type="expression" dxfId="39" priority="99" stopIfTrue="1">
      <formula>IF($D$16="",TRUE)</formula>
    </cfRule>
  </conditionalFormatting>
  <conditionalFormatting sqref="D17:J17">
    <cfRule type="expression" dxfId="38" priority="100" stopIfTrue="1">
      <formula>IF($D$17="",TRUE)</formula>
    </cfRule>
  </conditionalFormatting>
  <conditionalFormatting sqref="D18:J18">
    <cfRule type="expression" dxfId="37" priority="101" stopIfTrue="1">
      <formula>IF($D$18="",TRUE)</formula>
    </cfRule>
  </conditionalFormatting>
  <conditionalFormatting sqref="D20:J20">
    <cfRule type="expression" dxfId="36" priority="102" stopIfTrue="1">
      <formula>IF($D$20="",TRUE)</formula>
    </cfRule>
  </conditionalFormatting>
  <conditionalFormatting sqref="D21:J21">
    <cfRule type="expression" dxfId="35" priority="103" stopIfTrue="1">
      <formula>IF($D$21="",TRUE)</formula>
    </cfRule>
  </conditionalFormatting>
  <conditionalFormatting sqref="D22:E22">
    <cfRule type="expression" dxfId="34" priority="104" stopIfTrue="1">
      <formula>IF($D$22="",TRUE)</formula>
    </cfRule>
  </conditionalFormatting>
  <conditionalFormatting sqref="D39:E39 D45:E45 D51:E51 D57:E57 D63:E63">
    <cfRule type="expression" dxfId="33" priority="105" stopIfTrue="1">
      <formula>$P$39=""</formula>
    </cfRule>
    <cfRule type="expression" dxfId="32" priority="106" stopIfTrue="1">
      <formula>D39=""</formula>
    </cfRule>
  </conditionalFormatting>
  <conditionalFormatting sqref="D40:E40 D46:E46 D52:E52 D58:E58 D64:E64">
    <cfRule type="expression" dxfId="31" priority="107" stopIfTrue="1">
      <formula>$P$40=""</formula>
    </cfRule>
    <cfRule type="expression" dxfId="30" priority="108" stopIfTrue="1">
      <formula>D40=""</formula>
    </cfRule>
  </conditionalFormatting>
  <conditionalFormatting sqref="D41:E41 D47:E47 D53:E53 D59:E59 D65:E65">
    <cfRule type="expression" dxfId="29" priority="109" stopIfTrue="1">
      <formula>$P$41=""</formula>
    </cfRule>
    <cfRule type="expression" dxfId="28" priority="110" stopIfTrue="1">
      <formula>D41=""</formula>
    </cfRule>
  </conditionalFormatting>
  <conditionalFormatting sqref="D10:J10">
    <cfRule type="expression" dxfId="27" priority="1" stopIfTrue="1">
      <formula>IF($D$9=$Q$9,TRUE)</formula>
    </cfRule>
    <cfRule type="expression" dxfId="26" priority="111" stopIfTrue="1">
      <formula>IF(AND($D$10="",$D$9=$R$9),TRUE)</formula>
    </cfRule>
  </conditionalFormatting>
  <dataValidations count="6">
    <dataValidation type="list" allowBlank="1" showInputMessage="1" showErrorMessage="1" sqref="D3">
      <formula1>LN</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22">
      <formula1>39082</formula1>
      <formula2>46112</formula2>
    </dataValidation>
    <dataValidation type="list" allowBlank="1" showInputMessage="1" showErrorMessage="1" errorTitle="Required Field" error="Select from dropdown options to declare survey scope" sqref="D9:G9">
      <formula1>$P$9:$R$9</formula1>
    </dataValidation>
    <dataValidation type="list" allowBlank="1" showInputMessage="1" showErrorMessage="1" sqref="D26:E29 D87:E87 D85:E85 D83:E83 D81:E81 D79:E79 D77:E77 D75:E75 D73:E73 D71:E71 D69:E69 D56:E59 D32:E35">
      <formula1>$D$94:$D$95</formula1>
    </dataValidation>
    <dataValidation type="list" allowBlank="1" showInputMessage="1" showErrorMessage="1" sqref="D38:E41 D62:E65 D44:E47">
      <formula1>$D$94:$D$96</formula1>
    </dataValidation>
    <dataValidation type="list" allowBlank="1" showInputMessage="1" showErrorMessage="1" sqref="D50:E53">
      <formula1>$D$97:$D$102</formula1>
    </dataValidation>
  </dataValidations>
  <hyperlinks>
    <hyperlink ref="I4:J4" location="Instructions!B71" display="Link to Terms &amp; Conditions"/>
    <hyperlink ref="F3:H3" location="Checker!A1" display="Checker!A1"/>
    <hyperlink ref="B88:J88" location="Checker!A1" display="Checker!A1"/>
    <hyperlink ref="D11:J11" location="'Product List'!A1" display="'Product List'!A1"/>
    <hyperlink ref="B78:J78" location="Checker!A1" display="Checker!A1"/>
    <hyperlink ref="H61:J61" location="'Smelter List'!A1" display="'Smelter List'!A1"/>
  </hyperlinks>
  <pageMargins left="0.70866141732283505" right="0.70866141732283505" top="0.74803149606299202" bottom="0.74803149606299202" header="0.31496062992126" footer="0.31496062992126"/>
  <pageSetup scale="34"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W2508"/>
  <sheetViews>
    <sheetView showGridLines="0" showZeros="0" zoomScale="60" zoomScaleNormal="60" workbookViewId="0">
      <pane ySplit="4" topLeftCell="A5" activePane="bottomLeft" state="frozen"/>
      <selection pane="bottomLeft" activeCell="B5" sqref="B5:E8"/>
    </sheetView>
  </sheetViews>
  <sheetFormatPr defaultColWidth="8.75" defaultRowHeight="12.75"/>
  <cols>
    <col min="1" max="1" width="2.5" style="148" customWidth="1"/>
    <col min="2" max="2" width="13.375" style="148" customWidth="1"/>
    <col min="3" max="4" width="40.5" style="148" customWidth="1"/>
    <col min="5" max="5" width="25.75" style="148" customWidth="1"/>
    <col min="6" max="6" width="14.625" style="148" customWidth="1"/>
    <col min="7" max="7" width="15.625" style="148" customWidth="1"/>
    <col min="8" max="8" width="25.125" style="148" customWidth="1"/>
    <col min="9" max="9" width="24.25" style="148" customWidth="1"/>
    <col min="10" max="10" width="18.375" style="148" customWidth="1"/>
    <col min="11" max="11" width="27.375" style="148" customWidth="1"/>
    <col min="12" max="12" width="20.625" style="148" customWidth="1"/>
    <col min="13" max="13" width="35.125" style="148" customWidth="1"/>
    <col min="14" max="14" width="42.125" style="148" customWidth="1"/>
    <col min="15" max="15" width="32.125" style="148" customWidth="1"/>
    <col min="16" max="16" width="22.875" style="148" customWidth="1"/>
    <col min="17" max="17" width="43.5" style="148" customWidth="1"/>
    <col min="18" max="18" width="8.75" style="151"/>
    <col min="19" max="19" width="6.125" style="151" hidden="1" customWidth="1"/>
    <col min="20" max="20" width="8.625" style="151" hidden="1" customWidth="1"/>
    <col min="21" max="21" width="8.75" style="151" hidden="1" customWidth="1"/>
    <col min="22" max="23" width="4.375" style="151" hidden="1" customWidth="1"/>
    <col min="24" max="31" width="4.375" style="148" customWidth="1"/>
    <col min="32" max="16384" width="8.75" style="148"/>
  </cols>
  <sheetData>
    <row r="1" spans="1:23" ht="13.5" thickTop="1">
      <c r="A1" s="200"/>
      <c r="B1" s="394"/>
      <c r="C1" s="394"/>
      <c r="D1" s="394"/>
      <c r="E1" s="394"/>
      <c r="F1" s="394"/>
      <c r="G1" s="394"/>
      <c r="H1" s="394"/>
      <c r="I1" s="394"/>
      <c r="J1" s="394"/>
      <c r="K1" s="394"/>
      <c r="L1" s="394"/>
      <c r="M1" s="394"/>
      <c r="N1" s="394"/>
      <c r="O1" s="394"/>
      <c r="P1" s="394"/>
      <c r="Q1" s="395"/>
      <c r="R1" s="145"/>
      <c r="S1" s="146"/>
      <c r="T1" s="147"/>
      <c r="U1" s="145"/>
      <c r="V1" s="145"/>
      <c r="W1" s="145"/>
    </row>
    <row r="2" spans="1:23" ht="75" customHeight="1">
      <c r="A2" s="399" t="str">
        <f ca="1">OFFSET(L!$C$1,MATCH("Smelter List"&amp;ADDRESS(ROW(),COLUMN(),4),L!$A:$A,0)-1,SL,,)</f>
        <v>To begin:
Step 1. Select Metal in column B
Step 2. Select from dropdown in column C
Step 3. If dropdown selection is "Smelter Not Listed" complete columns D &amp; E
Step 4. Enter all available smelter information in columns H thru P
Mandatory fields are noted with an asterisk (*).</v>
      </c>
      <c r="B2" s="400"/>
      <c r="C2" s="400"/>
      <c r="D2" s="400"/>
      <c r="E2" s="130"/>
      <c r="F2" s="130"/>
      <c r="G2" s="130"/>
      <c r="H2" s="130"/>
      <c r="I2" s="131"/>
      <c r="J2" s="397" t="str">
        <f ca="1">OFFSET(L!$C$1,MATCH("Smelter List"&amp;ADDRESS(ROW(),COLUMN(),4),L!$A:$A,0)-1,SL,,)</f>
        <v>Link to "CFSP Compliant Smelter List"</v>
      </c>
      <c r="K2" s="398"/>
      <c r="L2" s="398"/>
      <c r="M2" s="398"/>
      <c r="N2" s="398"/>
      <c r="O2" s="398"/>
      <c r="P2" s="216"/>
      <c r="Q2" s="201"/>
      <c r="R2" s="145"/>
      <c r="S2" s="145"/>
      <c r="T2" s="146"/>
      <c r="U2" s="145"/>
      <c r="V2" s="145"/>
      <c r="W2" s="145"/>
    </row>
    <row r="3" spans="1:23" ht="75" customHeight="1">
      <c r="A3" s="401"/>
      <c r="B3" s="402"/>
      <c r="C3" s="402"/>
      <c r="D3" s="402"/>
      <c r="E3" s="231" t="str">
        <f ca="1">OFFSET(L!$C$1,MATCH("General"&amp;"Cpy",L!$A:$A,0)-1,SL,,)</f>
        <v>© 2014 Conflict-Free Sourcing Initiative. All rights reserved.</v>
      </c>
      <c r="F3" s="132"/>
      <c r="G3" s="132"/>
      <c r="H3" s="132"/>
      <c r="I3" s="133"/>
      <c r="J3" s="217"/>
      <c r="K3" s="218"/>
      <c r="L3" s="202"/>
      <c r="M3" s="219"/>
      <c r="N3" s="219"/>
      <c r="O3" s="144"/>
      <c r="P3" s="144"/>
      <c r="Q3" s="287" t="s">
        <v>3606</v>
      </c>
      <c r="R3" s="145"/>
      <c r="S3" s="145"/>
      <c r="T3" s="149" t="s">
        <v>3140</v>
      </c>
      <c r="U3" s="149" t="s">
        <v>3139</v>
      </c>
      <c r="V3" s="149" t="s">
        <v>3141</v>
      </c>
      <c r="W3" s="149" t="s">
        <v>3138</v>
      </c>
    </row>
    <row r="4" spans="1:23" ht="64.900000000000006" customHeight="1">
      <c r="A4" s="220"/>
      <c r="B4" s="129" t="str">
        <f ca="1">OFFSET(L!$C$1,MATCH("Smelter List"&amp;ADDRESS(ROW(),COLUMN(),4),L!$A:$A,0)-1,SL,,)</f>
        <v>Metal (*)</v>
      </c>
      <c r="C4" s="129" t="str">
        <f ca="1">OFFSET(L!$C$1,MATCH("Smelter List"&amp;ADDRESS(ROW(),COLUMN(),4),L!$A:$A,0)-1,SL,,)</f>
        <v>Smelter Reference List (*)</v>
      </c>
      <c r="D4" s="129" t="str">
        <f ca="1">OFFSET(L!$C$1,MATCH("Smelter List"&amp;ADDRESS(ROW(),COLUMN(),4),L!$A:$A,0)-1,SL,,)</f>
        <v>Smelter Name (*)</v>
      </c>
      <c r="E4" s="129" t="str">
        <f ca="1">OFFSET(L!$C$1,MATCH("Smelter List"&amp;ADDRESS(ROW(),COLUMN(),4),L!$A:$A,0)-1,SL,,)</f>
        <v>Smelter Country (*)</v>
      </c>
      <c r="F4" s="129" t="str">
        <f ca="1">OFFSET(L!$C$1,MATCH("Smelter List"&amp;ADDRESS(ROW(),COLUMN(),4),L!$A:$A,0)-1,SL,,)</f>
        <v>Smelter Identification</v>
      </c>
      <c r="G4" s="129" t="str">
        <f ca="1">OFFSET(L!$C$1,MATCH("Smelter List"&amp;ADDRESS(ROW(),COLUMN(),4),L!$A:$A,0)-1,SL,,)</f>
        <v>Source of Smelter Identification Number</v>
      </c>
      <c r="H4" s="128" t="str">
        <f ca="1">OFFSET(L!$C$1,MATCH("Smelter List"&amp;ADDRESS(ROW(),COLUMN(),4),L!$A:$A,0)-1,SL,,)</f>
        <v xml:space="preserve">Smelter Street </v>
      </c>
      <c r="I4" s="128" t="str">
        <f ca="1">OFFSET(L!$C$1,MATCH("Smelter List"&amp;ADDRESS(ROW(),COLUMN(),4),L!$A:$A,0)-1,SL,,)</f>
        <v>Smelter City</v>
      </c>
      <c r="J4" s="128" t="str">
        <f ca="1">OFFSET(L!$C$1,MATCH("Smelter List"&amp;ADDRESS(ROW(),COLUMN(),4),L!$A:$A,0)-1,SL,,)</f>
        <v>Smelter Facility Location: State / Province</v>
      </c>
      <c r="K4" s="128" t="str">
        <f ca="1">OFFSET(L!$C$1,MATCH("Smelter List"&amp;ADDRESS(ROW(),COLUMN(),4),L!$A:$A,0)-1,SL,,)</f>
        <v>Smelter Contact Name</v>
      </c>
      <c r="L4" s="128" t="str">
        <f ca="1">OFFSET(L!$C$1,MATCH("Smelter List"&amp;ADDRESS(ROW(),COLUMN(),4),L!$A:$A,0)-1,SL,,)</f>
        <v>Smelter Contact Email</v>
      </c>
      <c r="M4" s="128" t="str">
        <f ca="1">OFFSET(L!$C$1,MATCH("Smelter List"&amp;ADDRESS(ROW(),COLUMN(),4),L!$A:$A,0)-1,SL,,)</f>
        <v>Proposed next steps</v>
      </c>
      <c r="N4" s="128" t="str">
        <f ca="1">OFFSET(L!$C$1,MATCH("Smelter List"&amp;ADDRESS(ROW(),COLUMN(),4),L!$A:$A,0)-1,SL,,)</f>
        <v>Name of Mine(s) or if recycled or scrap sourced, enter "recycled" or "scrap"</v>
      </c>
      <c r="O4" s="128" t="str">
        <f ca="1">OFFSET(L!$C$1,MATCH("Smelter List"&amp;ADDRESS(ROW(),COLUMN(),4),L!$A:$A,0)-1,SL,,)</f>
        <v>Location (Country) of Mine(s) or if recycled or scrap sourced, enter "recycled" or "scrap"</v>
      </c>
      <c r="P4" s="128" t="str">
        <f ca="1">OFFSET(L!$C$1,MATCH("Smelter List"&amp;ADDRESS(ROW(),COLUMN(),4),L!$A:$A,0)-1,SL,,)</f>
        <v>Does 100% of the smelter’s feedstock originate from recycled or scrap sources?</v>
      </c>
      <c r="Q4" s="203" t="str">
        <f ca="1">OFFSET(L!$C$1,MATCH("Smelter List"&amp;ADDRESS(ROW(),COLUMN(),4),L!$A:$A,0)-1,SL,,)</f>
        <v>Comments</v>
      </c>
      <c r="R4" s="199"/>
      <c r="S4" s="146"/>
      <c r="T4" s="146" t="s">
        <v>3598</v>
      </c>
      <c r="U4" s="146" t="s">
        <v>2616</v>
      </c>
      <c r="V4" s="146"/>
      <c r="W4" s="146"/>
    </row>
    <row r="5" spans="1:23" ht="20.25">
      <c r="A5" s="221"/>
      <c r="B5" s="306" t="s">
        <v>3138</v>
      </c>
      <c r="C5" s="307" t="s">
        <v>3623</v>
      </c>
      <c r="D5" s="307" t="s">
        <v>3624</v>
      </c>
      <c r="E5" s="306" t="s">
        <v>3005</v>
      </c>
      <c r="F5" s="193" t="str">
        <f ca="1">IF(ISERROR($S5),"",OFFSET(K!$F$1,$S5-1,0))</f>
        <v/>
      </c>
      <c r="G5" s="193" t="str">
        <f ca="1">IF(C5=$U$4,"Enter smelter details", IF(ISERROR($S5),"",OFFSET(K!$G$1,$S5-1,0)))</f>
        <v/>
      </c>
      <c r="H5" s="194"/>
      <c r="I5" s="195"/>
      <c r="J5" s="195"/>
      <c r="K5" s="195"/>
      <c r="L5" s="195"/>
      <c r="M5" s="195"/>
      <c r="N5" s="195"/>
      <c r="O5" s="195"/>
      <c r="P5" s="195"/>
      <c r="Q5" s="204"/>
      <c r="R5" s="192"/>
      <c r="S5" s="150" t="e">
        <f>IF(OR(C5="",C5=T$4),NA(),MATCH($B5&amp;$C5,K!$E:$E,0))</f>
        <v>#N/A</v>
      </c>
    </row>
    <row r="6" spans="1:23" ht="20.25">
      <c r="A6" s="222"/>
      <c r="B6" s="306" t="s">
        <v>3139</v>
      </c>
      <c r="C6" s="307" t="s">
        <v>3625</v>
      </c>
      <c r="D6" s="307" t="s">
        <v>3626</v>
      </c>
      <c r="E6" s="306" t="s">
        <v>2534</v>
      </c>
      <c r="F6" s="193" t="str">
        <f ca="1">IF(ISERROR($S6),"",OFFSET(K!$F$1,$S6-1,0))</f>
        <v/>
      </c>
      <c r="G6" s="193" t="str">
        <f ca="1">IF(C6=$U$4,"Enter smelter details", IF(ISERROR($S6),"",OFFSET(K!$G$1,$S6-1,0)))</f>
        <v/>
      </c>
      <c r="H6" s="258"/>
      <c r="I6" s="258"/>
      <c r="J6" s="258"/>
      <c r="K6" s="258"/>
      <c r="L6" s="258"/>
      <c r="M6" s="258"/>
      <c r="N6" s="258"/>
      <c r="O6" s="258"/>
      <c r="P6" s="258"/>
      <c r="Q6" s="259"/>
      <c r="R6" s="192"/>
      <c r="S6" s="150" t="e">
        <f>IF(OR(C6="",C6=T$4),NA(),MATCH($B6&amp;$C6,K!$E:$E,0))</f>
        <v>#N/A</v>
      </c>
    </row>
    <row r="7" spans="1:23" ht="20.25">
      <c r="A7" s="222"/>
      <c r="B7" s="306" t="s">
        <v>3140</v>
      </c>
      <c r="C7" s="307" t="s">
        <v>3627</v>
      </c>
      <c r="D7" s="307" t="s">
        <v>3627</v>
      </c>
      <c r="E7" s="306" t="s">
        <v>2534</v>
      </c>
      <c r="F7" s="193" t="str">
        <f ca="1">IF(ISERROR($S7),"",OFFSET(K!$F$1,$S7-1,0))</f>
        <v/>
      </c>
      <c r="G7" s="193" t="str">
        <f ca="1">IF(C7=$U$4,"Enter smelter details", IF(ISERROR($S7),"",OFFSET(K!$G$1,$S7-1,0)))</f>
        <v/>
      </c>
      <c r="H7" s="258"/>
      <c r="I7" s="258"/>
      <c r="J7" s="258"/>
      <c r="K7" s="258"/>
      <c r="L7" s="258"/>
      <c r="M7" s="258"/>
      <c r="N7" s="258"/>
      <c r="O7" s="258"/>
      <c r="P7" s="258"/>
      <c r="Q7" s="259"/>
      <c r="R7" s="192"/>
      <c r="S7" s="150" t="e">
        <f>IF(OR(C7="",C7=T$4),NA(),MATCH($B7&amp;$C7,K!$E:$E,0))</f>
        <v>#N/A</v>
      </c>
    </row>
    <row r="8" spans="1:23" ht="20.25">
      <c r="A8" s="222"/>
      <c r="B8" s="306" t="s">
        <v>3141</v>
      </c>
      <c r="C8" s="308" t="s">
        <v>3628</v>
      </c>
      <c r="D8" s="307" t="s">
        <v>3628</v>
      </c>
      <c r="E8" s="309" t="s">
        <v>2991</v>
      </c>
      <c r="F8" s="193" t="str">
        <f ca="1">IF(ISERROR($S8),"",OFFSET(K!$F$1,$S8-1,0))</f>
        <v/>
      </c>
      <c r="G8" s="193" t="str">
        <f ca="1">IF(C8=$U$4,"Enter smelter details", IF(ISERROR($S8),"",OFFSET(K!$G$1,$S8-1,0)))</f>
        <v/>
      </c>
      <c r="H8" s="258"/>
      <c r="I8" s="258"/>
      <c r="J8" s="258"/>
      <c r="K8" s="258"/>
      <c r="L8" s="258"/>
      <c r="M8" s="258"/>
      <c r="N8" s="258"/>
      <c r="O8" s="258"/>
      <c r="P8" s="258"/>
      <c r="Q8" s="259"/>
      <c r="R8" s="192"/>
      <c r="S8" s="150" t="e">
        <f>IF(OR(C8="",C8=T$4),NA(),MATCH($B8&amp;$C8,K!$E:$E,0))</f>
        <v>#N/A</v>
      </c>
    </row>
    <row r="9" spans="1:23" ht="20.25">
      <c r="A9" s="222"/>
      <c r="B9" s="193"/>
      <c r="C9" s="193"/>
      <c r="D9" s="193" t="str">
        <f ca="1">IF(ISERROR($S9),"",OFFSET(K!$D$1,$S9-1,0)&amp;"")</f>
        <v/>
      </c>
      <c r="E9" s="193" t="str">
        <f ca="1">IF(ISERROR($S9),"",OFFSET(K!$C$1,$S9-1,0)&amp;"")</f>
        <v/>
      </c>
      <c r="F9" s="193" t="str">
        <f ca="1">IF(ISERROR($S9),"",OFFSET(K!$F$1,$S9-1,0))</f>
        <v/>
      </c>
      <c r="G9" s="193" t="str">
        <f ca="1">IF(C9=$U$4,"Enter smelter details", IF(ISERROR($S9),"",OFFSET(K!$G$1,$S9-1,0)))</f>
        <v/>
      </c>
      <c r="H9" s="258"/>
      <c r="I9" s="258"/>
      <c r="J9" s="258"/>
      <c r="K9" s="258"/>
      <c r="L9" s="258"/>
      <c r="M9" s="258"/>
      <c r="N9" s="258"/>
      <c r="O9" s="258"/>
      <c r="P9" s="258"/>
      <c r="Q9" s="259"/>
      <c r="R9" s="192"/>
      <c r="S9" s="150" t="e">
        <f>IF(OR(C9="",C9=T$4),NA(),MATCH($B9&amp;$C9,K!$E:$E,0))</f>
        <v>#N/A</v>
      </c>
    </row>
    <row r="10" spans="1:23" ht="20.25">
      <c r="A10" s="222"/>
      <c r="B10" s="193"/>
      <c r="C10" s="193"/>
      <c r="D10" s="193" t="str">
        <f ca="1">IF(ISERROR($S10),"",OFFSET(K!$D$1,$S10-1,0)&amp;"")</f>
        <v/>
      </c>
      <c r="E10" s="193" t="str">
        <f ca="1">IF(ISERROR($S10),"",OFFSET(K!$C$1,$S10-1,0)&amp;"")</f>
        <v/>
      </c>
      <c r="F10" s="193" t="str">
        <f ca="1">IF(ISERROR($S10),"",OFFSET(K!$F$1,$S10-1,0))</f>
        <v/>
      </c>
      <c r="G10" s="193" t="str">
        <f ca="1">IF(C10=$U$4,"Enter smelter details", IF(ISERROR($S10),"",OFFSET(K!$G$1,$S10-1,0)))</f>
        <v/>
      </c>
      <c r="H10" s="258"/>
      <c r="I10" s="258"/>
      <c r="J10" s="258"/>
      <c r="K10" s="258"/>
      <c r="L10" s="258"/>
      <c r="M10" s="258"/>
      <c r="N10" s="258"/>
      <c r="O10" s="258"/>
      <c r="P10" s="258"/>
      <c r="Q10" s="259"/>
      <c r="R10" s="192"/>
      <c r="S10" s="150" t="e">
        <f>IF(OR(C10="",C10=T$4),NA(),MATCH($B10&amp;$C10,K!$E:$E,0))</f>
        <v>#N/A</v>
      </c>
    </row>
    <row r="11" spans="1:23" ht="20.25">
      <c r="A11" s="222"/>
      <c r="B11" s="193"/>
      <c r="C11" s="193"/>
      <c r="D11" s="193" t="str">
        <f ca="1">IF(ISERROR($S11),"",OFFSET(K!$D$1,$S11-1,0)&amp;"")</f>
        <v/>
      </c>
      <c r="E11" s="193" t="str">
        <f ca="1">IF(ISERROR($S11),"",OFFSET(K!$C$1,$S11-1,0)&amp;"")</f>
        <v/>
      </c>
      <c r="F11" s="193" t="str">
        <f ca="1">IF(ISERROR($S11),"",OFFSET(K!$F$1,$S11-1,0))</f>
        <v/>
      </c>
      <c r="G11" s="193" t="str">
        <f ca="1">IF(C11=$U$4,"Enter smelter details", IF(ISERROR($S11),"",OFFSET(K!$G$1,$S11-1,0)))</f>
        <v/>
      </c>
      <c r="H11" s="258"/>
      <c r="I11" s="258"/>
      <c r="J11" s="258"/>
      <c r="K11" s="258"/>
      <c r="L11" s="258"/>
      <c r="M11" s="258"/>
      <c r="N11" s="258"/>
      <c r="O11" s="258"/>
      <c r="P11" s="258"/>
      <c r="Q11" s="259"/>
      <c r="R11" s="192"/>
      <c r="S11" s="150" t="e">
        <f>IF(OR(C11="",C11=T$4),NA(),MATCH($B11&amp;$C11,K!$E:$E,0))</f>
        <v>#N/A</v>
      </c>
    </row>
    <row r="12" spans="1:23" ht="20.25">
      <c r="A12" s="222"/>
      <c r="B12" s="193"/>
      <c r="C12" s="193"/>
      <c r="D12" s="193" t="str">
        <f ca="1">IF(ISERROR($S12),"",OFFSET(K!$D$1,$S12-1,0)&amp;"")</f>
        <v/>
      </c>
      <c r="E12" s="193" t="str">
        <f ca="1">IF(ISERROR($S12),"",OFFSET(K!$C$1,$S12-1,0)&amp;"")</f>
        <v/>
      </c>
      <c r="F12" s="193" t="str">
        <f ca="1">IF(ISERROR($S12),"",OFFSET(K!$F$1,$S12-1,0))</f>
        <v/>
      </c>
      <c r="G12" s="193" t="str">
        <f ca="1">IF(C12=$U$4,"Enter smelter details", IF(ISERROR($S12),"",OFFSET(K!$G$1,$S12-1,0)))</f>
        <v/>
      </c>
      <c r="H12" s="258"/>
      <c r="I12" s="258"/>
      <c r="J12" s="258"/>
      <c r="K12" s="258"/>
      <c r="L12" s="258"/>
      <c r="M12" s="258"/>
      <c r="N12" s="258"/>
      <c r="O12" s="258"/>
      <c r="P12" s="258"/>
      <c r="Q12" s="259"/>
      <c r="R12" s="192"/>
      <c r="S12" s="150" t="e">
        <f>IF(OR(C12="",C12=T$4),NA(),MATCH($B12&amp;$C12,K!$E:$E,0))</f>
        <v>#N/A</v>
      </c>
    </row>
    <row r="13" spans="1:23" ht="20.25">
      <c r="A13" s="222"/>
      <c r="B13" s="193"/>
      <c r="C13" s="193"/>
      <c r="D13" s="193" t="str">
        <f ca="1">IF(ISERROR($S13),"",OFFSET(K!$D$1,$S13-1,0)&amp;"")</f>
        <v/>
      </c>
      <c r="E13" s="193" t="str">
        <f ca="1">IF(ISERROR($S13),"",OFFSET(K!$C$1,$S13-1,0)&amp;"")</f>
        <v/>
      </c>
      <c r="F13" s="193" t="str">
        <f ca="1">IF(ISERROR($S13),"",OFFSET(K!$F$1,$S13-1,0))</f>
        <v/>
      </c>
      <c r="G13" s="193" t="str">
        <f ca="1">IF(C13=$U$4,"Enter smelter details", IF(ISERROR($S13),"",OFFSET(K!$G$1,$S13-1,0)))</f>
        <v/>
      </c>
      <c r="H13" s="258"/>
      <c r="I13" s="258"/>
      <c r="J13" s="258"/>
      <c r="K13" s="258"/>
      <c r="L13" s="258"/>
      <c r="M13" s="258"/>
      <c r="N13" s="258"/>
      <c r="O13" s="258"/>
      <c r="P13" s="258"/>
      <c r="Q13" s="259"/>
      <c r="R13" s="192"/>
      <c r="S13" s="150" t="e">
        <f>IF(OR(C13="",C13=T$4),NA(),MATCH($B13&amp;$C13,K!$E:$E,0))</f>
        <v>#N/A</v>
      </c>
    </row>
    <row r="14" spans="1:23" ht="20.25">
      <c r="A14" s="222"/>
      <c r="B14" s="193"/>
      <c r="C14" s="193"/>
      <c r="D14" s="193" t="str">
        <f ca="1">IF(ISERROR($S14),"",OFFSET(K!$D$1,$S14-1,0)&amp;"")</f>
        <v/>
      </c>
      <c r="E14" s="193" t="str">
        <f ca="1">IF(ISERROR($S14),"",OFFSET(K!$C$1,$S14-1,0)&amp;"")</f>
        <v/>
      </c>
      <c r="F14" s="193" t="str">
        <f ca="1">IF(ISERROR($S14),"",OFFSET(K!$F$1,$S14-1,0))</f>
        <v/>
      </c>
      <c r="G14" s="193" t="str">
        <f ca="1">IF(C14=$U$4,"Enter smelter details", IF(ISERROR($S14),"",OFFSET(K!$G$1,$S14-1,0)))</f>
        <v/>
      </c>
      <c r="H14" s="258"/>
      <c r="I14" s="258"/>
      <c r="J14" s="258"/>
      <c r="K14" s="258"/>
      <c r="L14" s="258"/>
      <c r="M14" s="258"/>
      <c r="N14" s="258"/>
      <c r="O14" s="258"/>
      <c r="P14" s="258"/>
      <c r="Q14" s="259"/>
      <c r="R14" s="192"/>
      <c r="S14" s="150" t="e">
        <f>IF(OR(C14="",C14=T$4),NA(),MATCH($B14&amp;$C14,K!$E:$E,0))</f>
        <v>#N/A</v>
      </c>
    </row>
    <row r="15" spans="1:23" ht="20.25">
      <c r="A15" s="222"/>
      <c r="B15" s="193"/>
      <c r="C15" s="193"/>
      <c r="D15" s="193" t="str">
        <f ca="1">IF(ISERROR($S15),"",OFFSET(K!$D$1,$S15-1,0)&amp;"")</f>
        <v/>
      </c>
      <c r="E15" s="193" t="str">
        <f ca="1">IF(ISERROR($S15),"",OFFSET(K!$C$1,$S15-1,0)&amp;"")</f>
        <v/>
      </c>
      <c r="F15" s="193" t="str">
        <f ca="1">IF(ISERROR($S15),"",OFFSET(K!$F$1,$S15-1,0))</f>
        <v/>
      </c>
      <c r="G15" s="193" t="str">
        <f ca="1">IF(C15=$U$4,"Enter smelter details", IF(ISERROR($S15),"",OFFSET(K!$G$1,$S15-1,0)))</f>
        <v/>
      </c>
      <c r="H15" s="258"/>
      <c r="I15" s="258"/>
      <c r="J15" s="258"/>
      <c r="K15" s="258"/>
      <c r="L15" s="258"/>
      <c r="M15" s="258"/>
      <c r="N15" s="258"/>
      <c r="O15" s="258"/>
      <c r="P15" s="258"/>
      <c r="Q15" s="259"/>
      <c r="R15" s="192"/>
      <c r="S15" s="150" t="e">
        <f>IF(OR(C15="",C15=T$4),NA(),MATCH($B15&amp;$C15,K!$E:$E,0))</f>
        <v>#N/A</v>
      </c>
    </row>
    <row r="16" spans="1:23" ht="20.25">
      <c r="A16" s="222"/>
      <c r="B16" s="193"/>
      <c r="C16" s="193"/>
      <c r="D16" s="193" t="str">
        <f ca="1">IF(ISERROR($S16),"",OFFSET(K!$D$1,$S16-1,0)&amp;"")</f>
        <v/>
      </c>
      <c r="E16" s="193" t="str">
        <f ca="1">IF(ISERROR($S16),"",OFFSET(K!$C$1,$S16-1,0)&amp;"")</f>
        <v/>
      </c>
      <c r="F16" s="193" t="str">
        <f ca="1">IF(ISERROR($S16),"",OFFSET(K!$F$1,$S16-1,0))</f>
        <v/>
      </c>
      <c r="G16" s="193" t="str">
        <f ca="1">IF(C16=$U$4,"Enter smelter details", IF(ISERROR($S16),"",OFFSET(K!$G$1,$S16-1,0)))</f>
        <v/>
      </c>
      <c r="H16" s="258"/>
      <c r="I16" s="258"/>
      <c r="J16" s="258"/>
      <c r="K16" s="258"/>
      <c r="L16" s="258"/>
      <c r="M16" s="258"/>
      <c r="N16" s="258"/>
      <c r="O16" s="258"/>
      <c r="P16" s="258"/>
      <c r="Q16" s="259"/>
      <c r="R16" s="192"/>
      <c r="S16" s="150" t="e">
        <f>IF(OR(C16="",C16=T$4),NA(),MATCH($B16&amp;$C16,K!$E:$E,0))</f>
        <v>#N/A</v>
      </c>
    </row>
    <row r="17" spans="1:19" ht="20.25">
      <c r="A17" s="222"/>
      <c r="B17" s="193"/>
      <c r="C17" s="193"/>
      <c r="D17" s="193" t="str">
        <f ca="1">IF(ISERROR($S17),"",OFFSET(K!$D$1,$S17-1,0)&amp;"")</f>
        <v/>
      </c>
      <c r="E17" s="193" t="str">
        <f ca="1">IF(ISERROR($S17),"",OFFSET(K!$C$1,$S17-1,0)&amp;"")</f>
        <v/>
      </c>
      <c r="F17" s="193" t="str">
        <f ca="1">IF(ISERROR($S17),"",OFFSET(K!$F$1,$S17-1,0))</f>
        <v/>
      </c>
      <c r="G17" s="193" t="str">
        <f ca="1">IF(C17=$U$4,"Enter smelter details", IF(ISERROR($S17),"",OFFSET(K!$G$1,$S17-1,0)))</f>
        <v/>
      </c>
      <c r="H17" s="258"/>
      <c r="I17" s="258"/>
      <c r="J17" s="258"/>
      <c r="K17" s="258"/>
      <c r="L17" s="258"/>
      <c r="M17" s="258"/>
      <c r="N17" s="258"/>
      <c r="O17" s="258"/>
      <c r="P17" s="258"/>
      <c r="Q17" s="259"/>
      <c r="R17" s="192"/>
      <c r="S17" s="150" t="e">
        <f>IF(OR(C17="",C17=T$4),NA(),MATCH($B17&amp;$C17,K!$E:$E,0))</f>
        <v>#N/A</v>
      </c>
    </row>
    <row r="18" spans="1:19" ht="20.25">
      <c r="A18" s="222"/>
      <c r="B18" s="193"/>
      <c r="C18" s="193"/>
      <c r="D18" s="193" t="str">
        <f ca="1">IF(ISERROR($S18),"",OFFSET(K!$D$1,$S18-1,0)&amp;"")</f>
        <v/>
      </c>
      <c r="E18" s="193" t="str">
        <f ca="1">IF(ISERROR($S18),"",OFFSET(K!$C$1,$S18-1,0)&amp;"")</f>
        <v/>
      </c>
      <c r="F18" s="193" t="str">
        <f ca="1">IF(ISERROR($S18),"",OFFSET(K!$F$1,$S18-1,0))</f>
        <v/>
      </c>
      <c r="G18" s="193" t="str">
        <f ca="1">IF(C18=$U$4,"Enter smelter details", IF(ISERROR($S18),"",OFFSET(K!$G$1,$S18-1,0)))</f>
        <v/>
      </c>
      <c r="H18" s="258"/>
      <c r="I18" s="258"/>
      <c r="J18" s="258"/>
      <c r="K18" s="258"/>
      <c r="L18" s="258"/>
      <c r="M18" s="258"/>
      <c r="N18" s="258"/>
      <c r="O18" s="258"/>
      <c r="P18" s="258"/>
      <c r="Q18" s="259"/>
      <c r="R18" s="192"/>
      <c r="S18" s="150" t="e">
        <f>IF(OR(C18="",C18=T$4),NA(),MATCH($B18&amp;$C18,K!$E:$E,0))</f>
        <v>#N/A</v>
      </c>
    </row>
    <row r="19" spans="1:19" ht="20.25">
      <c r="A19" s="222"/>
      <c r="B19" s="193"/>
      <c r="C19" s="193"/>
      <c r="D19" s="193" t="str">
        <f ca="1">IF(ISERROR($S19),"",OFFSET(K!$D$1,$S19-1,0)&amp;"")</f>
        <v/>
      </c>
      <c r="E19" s="193" t="str">
        <f ca="1">IF(ISERROR($S19),"",OFFSET(K!$C$1,$S19-1,0)&amp;"")</f>
        <v/>
      </c>
      <c r="F19" s="193" t="str">
        <f ca="1">IF(ISERROR($S19),"",OFFSET(K!$F$1,$S19-1,0))</f>
        <v/>
      </c>
      <c r="G19" s="193" t="str">
        <f ca="1">IF(C19=$U$4,"Enter smelter details", IF(ISERROR($S19),"",OFFSET(K!$G$1,$S19-1,0)))</f>
        <v/>
      </c>
      <c r="H19" s="258"/>
      <c r="I19" s="258"/>
      <c r="J19" s="258"/>
      <c r="K19" s="258"/>
      <c r="L19" s="258"/>
      <c r="M19" s="258"/>
      <c r="N19" s="258"/>
      <c r="O19" s="258"/>
      <c r="P19" s="258"/>
      <c r="Q19" s="259"/>
      <c r="R19" s="192"/>
      <c r="S19" s="150" t="e">
        <f>IF(OR(C19="",C19=T$4),NA(),MATCH($B19&amp;$C19,K!$E:$E,0))</f>
        <v>#N/A</v>
      </c>
    </row>
    <row r="20" spans="1:19" ht="20.25">
      <c r="A20" s="222"/>
      <c r="B20" s="193"/>
      <c r="C20" s="193"/>
      <c r="D20" s="193" t="str">
        <f ca="1">IF(ISERROR($S20),"",OFFSET(K!$D$1,$S20-1,0)&amp;"")</f>
        <v/>
      </c>
      <c r="E20" s="193" t="str">
        <f ca="1">IF(ISERROR($S20),"",OFFSET(K!$C$1,$S20-1,0)&amp;"")</f>
        <v/>
      </c>
      <c r="F20" s="193" t="str">
        <f ca="1">IF(ISERROR($S20),"",OFFSET(K!$F$1,$S20-1,0))</f>
        <v/>
      </c>
      <c r="G20" s="193" t="str">
        <f ca="1">IF(C20=$U$4,"Enter smelter details", IF(ISERROR($S20),"",OFFSET(K!$G$1,$S20-1,0)))</f>
        <v/>
      </c>
      <c r="H20" s="258"/>
      <c r="I20" s="258"/>
      <c r="J20" s="258"/>
      <c r="K20" s="258"/>
      <c r="L20" s="258"/>
      <c r="M20" s="258"/>
      <c r="N20" s="258"/>
      <c r="O20" s="258"/>
      <c r="P20" s="258"/>
      <c r="Q20" s="259"/>
      <c r="R20" s="192"/>
      <c r="S20" s="150" t="e">
        <f>IF(OR(C20="",C20=T$4),NA(),MATCH($B20&amp;$C20,K!$E:$E,0))</f>
        <v>#N/A</v>
      </c>
    </row>
    <row r="21" spans="1:19" ht="20.25">
      <c r="A21" s="222"/>
      <c r="B21" s="193"/>
      <c r="C21" s="193"/>
      <c r="D21" s="193" t="str">
        <f ca="1">IF(ISERROR($S21),"",OFFSET(K!$D$1,$S21-1,0)&amp;"")</f>
        <v/>
      </c>
      <c r="E21" s="193" t="str">
        <f ca="1">IF(ISERROR($S21),"",OFFSET(K!$C$1,$S21-1,0)&amp;"")</f>
        <v/>
      </c>
      <c r="F21" s="193" t="str">
        <f ca="1">IF(ISERROR($S21),"",OFFSET(K!$F$1,$S21-1,0))</f>
        <v/>
      </c>
      <c r="G21" s="193" t="str">
        <f ca="1">IF(C21=$U$4,"Enter smelter details", IF(ISERROR($S21),"",OFFSET(K!$G$1,$S21-1,0)))</f>
        <v/>
      </c>
      <c r="H21" s="258"/>
      <c r="I21" s="258"/>
      <c r="J21" s="258"/>
      <c r="K21" s="258"/>
      <c r="L21" s="258"/>
      <c r="M21" s="258"/>
      <c r="N21" s="258"/>
      <c r="O21" s="258"/>
      <c r="P21" s="258"/>
      <c r="Q21" s="259"/>
      <c r="R21" s="192"/>
      <c r="S21" s="150" t="e">
        <f>IF(OR(C21="",C21=T$4),NA(),MATCH($B21&amp;$C21,K!$E:$E,0))</f>
        <v>#N/A</v>
      </c>
    </row>
    <row r="22" spans="1:19" ht="20.25">
      <c r="A22" s="222"/>
      <c r="B22" s="193"/>
      <c r="C22" s="193"/>
      <c r="D22" s="193" t="str">
        <f ca="1">IF(ISERROR($S22),"",OFFSET(K!$D$1,$S22-1,0)&amp;"")</f>
        <v/>
      </c>
      <c r="E22" s="193" t="str">
        <f ca="1">IF(ISERROR($S22),"",OFFSET(K!$C$1,$S22-1,0)&amp;"")</f>
        <v/>
      </c>
      <c r="F22" s="193" t="str">
        <f ca="1">IF(ISERROR($S22),"",OFFSET(K!$F$1,$S22-1,0))</f>
        <v/>
      </c>
      <c r="G22" s="193" t="str">
        <f ca="1">IF(C22=$U$4,"Enter smelter details", IF(ISERROR($S22),"",OFFSET(K!$G$1,$S22-1,0)))</f>
        <v/>
      </c>
      <c r="H22" s="258"/>
      <c r="I22" s="258"/>
      <c r="J22" s="258"/>
      <c r="K22" s="258"/>
      <c r="L22" s="258"/>
      <c r="M22" s="258"/>
      <c r="N22" s="258"/>
      <c r="O22" s="258"/>
      <c r="P22" s="258"/>
      <c r="Q22" s="259"/>
      <c r="R22" s="192"/>
      <c r="S22" s="150" t="e">
        <f>IF(OR(C22="",C22=T$4),NA(),MATCH($B22&amp;$C22,K!$E:$E,0))</f>
        <v>#N/A</v>
      </c>
    </row>
    <row r="23" spans="1:19" ht="20.25">
      <c r="A23" s="222"/>
      <c r="B23" s="193"/>
      <c r="C23" s="193"/>
      <c r="D23" s="193" t="str">
        <f ca="1">IF(ISERROR($S23),"",OFFSET(K!$D$1,$S23-1,0)&amp;"")</f>
        <v/>
      </c>
      <c r="E23" s="193" t="str">
        <f ca="1">IF(ISERROR($S23),"",OFFSET(K!$C$1,$S23-1,0)&amp;"")</f>
        <v/>
      </c>
      <c r="F23" s="193" t="str">
        <f ca="1">IF(ISERROR($S23),"",OFFSET(K!$F$1,$S23-1,0))</f>
        <v/>
      </c>
      <c r="G23" s="193" t="str">
        <f ca="1">IF(C23=$U$4,"Enter smelter details", IF(ISERROR($S23),"",OFFSET(K!$G$1,$S23-1,0)))</f>
        <v/>
      </c>
      <c r="H23" s="258"/>
      <c r="I23" s="258"/>
      <c r="J23" s="258"/>
      <c r="K23" s="258"/>
      <c r="L23" s="258"/>
      <c r="M23" s="258"/>
      <c r="N23" s="258"/>
      <c r="O23" s="258"/>
      <c r="P23" s="258"/>
      <c r="Q23" s="259"/>
      <c r="R23" s="192"/>
      <c r="S23" s="150" t="e">
        <f>IF(OR(C23="",C23=T$4),NA(),MATCH($B23&amp;$C23,K!$E:$E,0))</f>
        <v>#N/A</v>
      </c>
    </row>
    <row r="24" spans="1:19" ht="20.25">
      <c r="A24" s="222"/>
      <c r="B24" s="193"/>
      <c r="C24" s="193"/>
      <c r="D24" s="193" t="str">
        <f ca="1">IF(ISERROR($S24),"",OFFSET(K!$D$1,$S24-1,0)&amp;"")</f>
        <v/>
      </c>
      <c r="E24" s="193" t="str">
        <f ca="1">IF(ISERROR($S24),"",OFFSET(K!$C$1,$S24-1,0)&amp;"")</f>
        <v/>
      </c>
      <c r="F24" s="193" t="str">
        <f ca="1">IF(ISERROR($S24),"",OFFSET(K!$F$1,$S24-1,0))</f>
        <v/>
      </c>
      <c r="G24" s="193" t="str">
        <f ca="1">IF(C24=$U$4,"Enter smelter details", IF(ISERROR($S24),"",OFFSET(K!$G$1,$S24-1,0)))</f>
        <v/>
      </c>
      <c r="H24" s="258"/>
      <c r="I24" s="258"/>
      <c r="J24" s="258"/>
      <c r="K24" s="258"/>
      <c r="L24" s="258"/>
      <c r="M24" s="258"/>
      <c r="N24" s="258"/>
      <c r="O24" s="258"/>
      <c r="P24" s="258"/>
      <c r="Q24" s="259"/>
      <c r="R24" s="192"/>
      <c r="S24" s="150" t="e">
        <f>IF(OR(C24="",C24=T$4),NA(),MATCH($B24&amp;$C24,K!$E:$E,0))</f>
        <v>#N/A</v>
      </c>
    </row>
    <row r="25" spans="1:19" ht="20.25">
      <c r="A25" s="222"/>
      <c r="B25" s="193"/>
      <c r="C25" s="193"/>
      <c r="D25" s="193" t="str">
        <f ca="1">IF(ISERROR($S25),"",OFFSET(K!$D$1,$S25-1,0)&amp;"")</f>
        <v/>
      </c>
      <c r="E25" s="193" t="str">
        <f ca="1">IF(ISERROR($S25),"",OFFSET(K!$C$1,$S25-1,0)&amp;"")</f>
        <v/>
      </c>
      <c r="F25" s="193" t="str">
        <f ca="1">IF(ISERROR($S25),"",OFFSET(K!$F$1,$S25-1,0))</f>
        <v/>
      </c>
      <c r="G25" s="193" t="str">
        <f ca="1">IF(C25=$U$4,"Enter smelter details", IF(ISERROR($S25),"",OFFSET(K!$G$1,$S25-1,0)))</f>
        <v/>
      </c>
      <c r="H25" s="258"/>
      <c r="I25" s="258"/>
      <c r="J25" s="258"/>
      <c r="K25" s="258"/>
      <c r="L25" s="258"/>
      <c r="M25" s="258"/>
      <c r="N25" s="258"/>
      <c r="O25" s="258"/>
      <c r="P25" s="258"/>
      <c r="Q25" s="259"/>
      <c r="R25" s="192"/>
      <c r="S25" s="150" t="e">
        <f>IF(OR(C25="",C25=T$4),NA(),MATCH($B25&amp;$C25,K!$E:$E,0))</f>
        <v>#N/A</v>
      </c>
    </row>
    <row r="26" spans="1:19" ht="20.25">
      <c r="A26" s="222"/>
      <c r="B26" s="193"/>
      <c r="C26" s="193"/>
      <c r="D26" s="193" t="str">
        <f ca="1">IF(ISERROR($S26),"",OFFSET(K!$D$1,$S26-1,0)&amp;"")</f>
        <v/>
      </c>
      <c r="E26" s="193" t="str">
        <f ca="1">IF(ISERROR($S26),"",OFFSET(K!$C$1,$S26-1,0)&amp;"")</f>
        <v/>
      </c>
      <c r="F26" s="193" t="str">
        <f ca="1">IF(ISERROR($S26),"",OFFSET(K!$F$1,$S26-1,0))</f>
        <v/>
      </c>
      <c r="G26" s="193" t="str">
        <f ca="1">IF(C26=$U$4,"Enter smelter details", IF(ISERROR($S26),"",OFFSET(K!$G$1,$S26-1,0)))</f>
        <v/>
      </c>
      <c r="H26" s="258"/>
      <c r="I26" s="258"/>
      <c r="J26" s="258"/>
      <c r="K26" s="258"/>
      <c r="L26" s="258"/>
      <c r="M26" s="258"/>
      <c r="N26" s="258"/>
      <c r="O26" s="258"/>
      <c r="P26" s="258"/>
      <c r="Q26" s="259"/>
      <c r="R26" s="192"/>
      <c r="S26" s="150" t="e">
        <f>IF(OR(C26="",C26=T$4),NA(),MATCH($B26&amp;$C26,K!$E:$E,0))</f>
        <v>#N/A</v>
      </c>
    </row>
    <row r="27" spans="1:19" ht="20.25">
      <c r="A27" s="222"/>
      <c r="B27" s="193"/>
      <c r="C27" s="193"/>
      <c r="D27" s="193" t="str">
        <f ca="1">IF(ISERROR($S27),"",OFFSET(K!$D$1,$S27-1,0)&amp;"")</f>
        <v/>
      </c>
      <c r="E27" s="193" t="str">
        <f ca="1">IF(ISERROR($S27),"",OFFSET(K!$C$1,$S27-1,0)&amp;"")</f>
        <v/>
      </c>
      <c r="F27" s="193" t="str">
        <f ca="1">IF(ISERROR($S27),"",OFFSET(K!$F$1,$S27-1,0))</f>
        <v/>
      </c>
      <c r="G27" s="193" t="str">
        <f ca="1">IF(C27=$U$4,"Enter smelter details", IF(ISERROR($S27),"",OFFSET(K!$G$1,$S27-1,0)))</f>
        <v/>
      </c>
      <c r="H27" s="258"/>
      <c r="I27" s="258"/>
      <c r="J27" s="258"/>
      <c r="K27" s="258"/>
      <c r="L27" s="258"/>
      <c r="M27" s="258"/>
      <c r="N27" s="258"/>
      <c r="O27" s="258"/>
      <c r="P27" s="258"/>
      <c r="Q27" s="259"/>
      <c r="R27" s="192"/>
      <c r="S27" s="150" t="e">
        <f>IF(OR(C27="",C27=T$4),NA(),MATCH($B27&amp;$C27,K!$E:$E,0))</f>
        <v>#N/A</v>
      </c>
    </row>
    <row r="28" spans="1:19" ht="20.25">
      <c r="A28" s="222"/>
      <c r="B28" s="193"/>
      <c r="C28" s="193"/>
      <c r="D28" s="193" t="str">
        <f ca="1">IF(ISERROR($S28),"",OFFSET(K!$D$1,$S28-1,0)&amp;"")</f>
        <v/>
      </c>
      <c r="E28" s="193" t="str">
        <f ca="1">IF(ISERROR($S28),"",OFFSET(K!$C$1,$S28-1,0)&amp;"")</f>
        <v/>
      </c>
      <c r="F28" s="193" t="str">
        <f ca="1">IF(ISERROR($S28),"",OFFSET(K!$F$1,$S28-1,0))</f>
        <v/>
      </c>
      <c r="G28" s="193" t="str">
        <f ca="1">IF(C28=$U$4,"Enter smelter details", IF(ISERROR($S28),"",OFFSET(K!$G$1,$S28-1,0)))</f>
        <v/>
      </c>
      <c r="H28" s="258"/>
      <c r="I28" s="258"/>
      <c r="J28" s="258"/>
      <c r="K28" s="258"/>
      <c r="L28" s="258"/>
      <c r="M28" s="258"/>
      <c r="N28" s="258"/>
      <c r="O28" s="258"/>
      <c r="P28" s="258"/>
      <c r="Q28" s="259"/>
      <c r="R28" s="192"/>
      <c r="S28" s="150" t="e">
        <f>IF(OR(C28="",C28=T$4),NA(),MATCH($B28&amp;$C28,K!$E:$E,0))</f>
        <v>#N/A</v>
      </c>
    </row>
    <row r="29" spans="1:19" ht="20.25">
      <c r="A29" s="222"/>
      <c r="B29" s="193"/>
      <c r="C29" s="193"/>
      <c r="D29" s="193" t="str">
        <f ca="1">IF(ISERROR($S29),"",OFFSET(K!$D$1,$S29-1,0)&amp;"")</f>
        <v/>
      </c>
      <c r="E29" s="193" t="str">
        <f ca="1">IF(ISERROR($S29),"",OFFSET(K!$C$1,$S29-1,0)&amp;"")</f>
        <v/>
      </c>
      <c r="F29" s="193" t="str">
        <f ca="1">IF(ISERROR($S29),"",OFFSET(K!$F$1,$S29-1,0))</f>
        <v/>
      </c>
      <c r="G29" s="193" t="str">
        <f ca="1">IF(C29=$U$4,"Enter smelter details", IF(ISERROR($S29),"",OFFSET(K!$G$1,$S29-1,0)))</f>
        <v/>
      </c>
      <c r="H29" s="258"/>
      <c r="I29" s="258"/>
      <c r="J29" s="258"/>
      <c r="K29" s="258"/>
      <c r="L29" s="258"/>
      <c r="M29" s="258"/>
      <c r="N29" s="258"/>
      <c r="O29" s="258"/>
      <c r="P29" s="258"/>
      <c r="Q29" s="259"/>
      <c r="R29" s="192"/>
      <c r="S29" s="150" t="e">
        <f>IF(OR(C29="",C29=T$4),NA(),MATCH($B29&amp;$C29,K!$E:$E,0))</f>
        <v>#N/A</v>
      </c>
    </row>
    <row r="30" spans="1:19" ht="20.25">
      <c r="A30" s="222"/>
      <c r="B30" s="193"/>
      <c r="C30" s="193"/>
      <c r="D30" s="193" t="str">
        <f ca="1">IF(ISERROR($S30),"",OFFSET(K!$D$1,$S30-1,0)&amp;"")</f>
        <v/>
      </c>
      <c r="E30" s="193" t="str">
        <f ca="1">IF(ISERROR($S30),"",OFFSET(K!$C$1,$S30-1,0)&amp;"")</f>
        <v/>
      </c>
      <c r="F30" s="193" t="str">
        <f ca="1">IF(ISERROR($S30),"",OFFSET(K!$F$1,$S30-1,0))</f>
        <v/>
      </c>
      <c r="G30" s="193" t="str">
        <f ca="1">IF(C30=$U$4,"Enter smelter details", IF(ISERROR($S30),"",OFFSET(K!$G$1,$S30-1,0)))</f>
        <v/>
      </c>
      <c r="H30" s="258"/>
      <c r="I30" s="258"/>
      <c r="J30" s="258"/>
      <c r="K30" s="258"/>
      <c r="L30" s="258"/>
      <c r="M30" s="258"/>
      <c r="N30" s="258"/>
      <c r="O30" s="258"/>
      <c r="P30" s="258"/>
      <c r="Q30" s="259"/>
      <c r="R30" s="192"/>
      <c r="S30" s="150" t="e">
        <f>IF(OR(C30="",C30=T$4),NA(),MATCH($B30&amp;$C30,K!$E:$E,0))</f>
        <v>#N/A</v>
      </c>
    </row>
    <row r="31" spans="1:19" ht="20.25">
      <c r="A31" s="222"/>
      <c r="B31" s="193"/>
      <c r="C31" s="193"/>
      <c r="D31" s="193" t="str">
        <f ca="1">IF(ISERROR($S31),"",OFFSET(K!$D$1,$S31-1,0)&amp;"")</f>
        <v/>
      </c>
      <c r="E31" s="193" t="str">
        <f ca="1">IF(ISERROR($S31),"",OFFSET(K!$C$1,$S31-1,0)&amp;"")</f>
        <v/>
      </c>
      <c r="F31" s="193" t="str">
        <f ca="1">IF(ISERROR($S31),"",OFFSET(K!$F$1,$S31-1,0))</f>
        <v/>
      </c>
      <c r="G31" s="193" t="str">
        <f ca="1">IF(C31=$U$4,"Enter smelter details", IF(ISERROR($S31),"",OFFSET(K!$G$1,$S31-1,0)))</f>
        <v/>
      </c>
      <c r="H31" s="258"/>
      <c r="I31" s="258"/>
      <c r="J31" s="258"/>
      <c r="K31" s="258"/>
      <c r="L31" s="258"/>
      <c r="M31" s="258"/>
      <c r="N31" s="258"/>
      <c r="O31" s="258"/>
      <c r="P31" s="258"/>
      <c r="Q31" s="259"/>
      <c r="R31" s="192"/>
      <c r="S31" s="150" t="e">
        <f>IF(OR(C31="",C31=T$4),NA(),MATCH($B31&amp;$C31,K!$E:$E,0))</f>
        <v>#N/A</v>
      </c>
    </row>
    <row r="32" spans="1:19" ht="20.25">
      <c r="A32" s="222"/>
      <c r="B32" s="193"/>
      <c r="C32" s="193"/>
      <c r="D32" s="193" t="str">
        <f ca="1">IF(ISERROR($S32),"",OFFSET(K!$D$1,$S32-1,0)&amp;"")</f>
        <v/>
      </c>
      <c r="E32" s="193" t="str">
        <f ca="1">IF(ISERROR($S32),"",OFFSET(K!$C$1,$S32-1,0)&amp;"")</f>
        <v/>
      </c>
      <c r="F32" s="193" t="str">
        <f ca="1">IF(ISERROR($S32),"",OFFSET(K!$F$1,$S32-1,0))</f>
        <v/>
      </c>
      <c r="G32" s="193" t="str">
        <f ca="1">IF(C32=$U$4,"Enter smelter details", IF(ISERROR($S32),"",OFFSET(K!$G$1,$S32-1,0)))</f>
        <v/>
      </c>
      <c r="H32" s="258"/>
      <c r="I32" s="258"/>
      <c r="J32" s="258"/>
      <c r="K32" s="258"/>
      <c r="L32" s="258"/>
      <c r="M32" s="258"/>
      <c r="N32" s="258"/>
      <c r="O32" s="258"/>
      <c r="P32" s="258"/>
      <c r="Q32" s="259"/>
      <c r="R32" s="192"/>
      <c r="S32" s="150" t="e">
        <f>IF(OR(C32="",C32=T$4),NA(),MATCH($B32&amp;$C32,K!$E:$E,0))</f>
        <v>#N/A</v>
      </c>
    </row>
    <row r="33" spans="1:19" ht="20.25">
      <c r="A33" s="222"/>
      <c r="B33" s="193"/>
      <c r="C33" s="193"/>
      <c r="D33" s="193" t="str">
        <f ca="1">IF(ISERROR($S33),"",OFFSET(K!$D$1,$S33-1,0)&amp;"")</f>
        <v/>
      </c>
      <c r="E33" s="193" t="str">
        <f ca="1">IF(ISERROR($S33),"",OFFSET(K!$C$1,$S33-1,0)&amp;"")</f>
        <v/>
      </c>
      <c r="F33" s="193" t="str">
        <f ca="1">IF(ISERROR($S33),"",OFFSET(K!$F$1,$S33-1,0))</f>
        <v/>
      </c>
      <c r="G33" s="193" t="str">
        <f ca="1">IF(C33=$U$4,"Enter smelter details", IF(ISERROR($S33),"",OFFSET(K!$G$1,$S33-1,0)))</f>
        <v/>
      </c>
      <c r="H33" s="258"/>
      <c r="I33" s="258"/>
      <c r="J33" s="258"/>
      <c r="K33" s="258"/>
      <c r="L33" s="258"/>
      <c r="M33" s="258"/>
      <c r="N33" s="258"/>
      <c r="O33" s="258"/>
      <c r="P33" s="258"/>
      <c r="Q33" s="259"/>
      <c r="R33" s="192"/>
      <c r="S33" s="150" t="e">
        <f>IF(OR(C33="",C33=T$4),NA(),MATCH($B33&amp;$C33,K!$E:$E,0))</f>
        <v>#N/A</v>
      </c>
    </row>
    <row r="34" spans="1:19" ht="20.25">
      <c r="A34" s="222"/>
      <c r="B34" s="193"/>
      <c r="C34" s="193"/>
      <c r="D34" s="193" t="str">
        <f ca="1">IF(ISERROR($S34),"",OFFSET(K!$D$1,$S34-1,0)&amp;"")</f>
        <v/>
      </c>
      <c r="E34" s="193" t="str">
        <f ca="1">IF(ISERROR($S34),"",OFFSET(K!$C$1,$S34-1,0)&amp;"")</f>
        <v/>
      </c>
      <c r="F34" s="193" t="str">
        <f ca="1">IF(ISERROR($S34),"",OFFSET(K!$F$1,$S34-1,0))</f>
        <v/>
      </c>
      <c r="G34" s="193" t="str">
        <f ca="1">IF(C34=$U$4,"Enter smelter details", IF(ISERROR($S34),"",OFFSET(K!$G$1,$S34-1,0)))</f>
        <v/>
      </c>
      <c r="H34" s="258"/>
      <c r="I34" s="258"/>
      <c r="J34" s="258"/>
      <c r="K34" s="258"/>
      <c r="L34" s="258"/>
      <c r="M34" s="258"/>
      <c r="N34" s="258"/>
      <c r="O34" s="258"/>
      <c r="P34" s="258"/>
      <c r="Q34" s="259"/>
      <c r="R34" s="192"/>
      <c r="S34" s="150" t="e">
        <f>IF(OR(C34="",C34=T$4),NA(),MATCH($B34&amp;$C34,K!$E:$E,0))</f>
        <v>#N/A</v>
      </c>
    </row>
    <row r="35" spans="1:19" ht="20.25">
      <c r="A35" s="222"/>
      <c r="B35" s="193"/>
      <c r="C35" s="193"/>
      <c r="D35" s="193" t="str">
        <f ca="1">IF(ISERROR($S35),"",OFFSET(K!$D$1,$S35-1,0)&amp;"")</f>
        <v/>
      </c>
      <c r="E35" s="193" t="str">
        <f ca="1">IF(ISERROR($S35),"",OFFSET(K!$C$1,$S35-1,0)&amp;"")</f>
        <v/>
      </c>
      <c r="F35" s="193" t="str">
        <f ca="1">IF(ISERROR($S35),"",OFFSET(K!$F$1,$S35-1,0))</f>
        <v/>
      </c>
      <c r="G35" s="193" t="str">
        <f ca="1">IF(C35=$U$4,"Enter smelter details", IF(ISERROR($S35),"",OFFSET(K!$G$1,$S35-1,0)))</f>
        <v/>
      </c>
      <c r="H35" s="258"/>
      <c r="I35" s="258"/>
      <c r="J35" s="258"/>
      <c r="K35" s="258"/>
      <c r="L35" s="258"/>
      <c r="M35" s="258"/>
      <c r="N35" s="258"/>
      <c r="O35" s="258"/>
      <c r="P35" s="258"/>
      <c r="Q35" s="259"/>
      <c r="R35" s="192"/>
      <c r="S35" s="150" t="e">
        <f>IF(OR(C35="",C35=T$4),NA(),MATCH($B35&amp;$C35,K!$E:$E,0))</f>
        <v>#N/A</v>
      </c>
    </row>
    <row r="36" spans="1:19" ht="20.25">
      <c r="A36" s="222"/>
      <c r="B36" s="193"/>
      <c r="C36" s="193"/>
      <c r="D36" s="193" t="str">
        <f ca="1">IF(ISERROR($S36),"",OFFSET(K!$D$1,$S36-1,0)&amp;"")</f>
        <v/>
      </c>
      <c r="E36" s="193" t="str">
        <f ca="1">IF(ISERROR($S36),"",OFFSET(K!$C$1,$S36-1,0)&amp;"")</f>
        <v/>
      </c>
      <c r="F36" s="193" t="str">
        <f ca="1">IF(ISERROR($S36),"",OFFSET(K!$F$1,$S36-1,0))</f>
        <v/>
      </c>
      <c r="G36" s="193" t="str">
        <f ca="1">IF(C36=$U$4,"Enter smelter details", IF(ISERROR($S36),"",OFFSET(K!$G$1,$S36-1,0)))</f>
        <v/>
      </c>
      <c r="H36" s="258"/>
      <c r="I36" s="258"/>
      <c r="J36" s="258"/>
      <c r="K36" s="258"/>
      <c r="L36" s="258"/>
      <c r="M36" s="258"/>
      <c r="N36" s="258"/>
      <c r="O36" s="258"/>
      <c r="P36" s="258"/>
      <c r="Q36" s="259"/>
      <c r="R36" s="192"/>
      <c r="S36" s="150" t="e">
        <f>IF(OR(C36="",C36=T$4),NA(),MATCH($B36&amp;$C36,K!$E:$E,0))</f>
        <v>#N/A</v>
      </c>
    </row>
    <row r="37" spans="1:19" ht="20.25">
      <c r="A37" s="222"/>
      <c r="B37" s="193"/>
      <c r="C37" s="193"/>
      <c r="D37" s="193" t="str">
        <f ca="1">IF(ISERROR($S37),"",OFFSET(K!$D$1,$S37-1,0)&amp;"")</f>
        <v/>
      </c>
      <c r="E37" s="193" t="str">
        <f ca="1">IF(ISERROR($S37),"",OFFSET(K!$C$1,$S37-1,0)&amp;"")</f>
        <v/>
      </c>
      <c r="F37" s="193" t="str">
        <f ca="1">IF(ISERROR($S37),"",OFFSET(K!$F$1,$S37-1,0))</f>
        <v/>
      </c>
      <c r="G37" s="193" t="str">
        <f ca="1">IF(C37=$U$4,"Enter smelter details", IF(ISERROR($S37),"",OFFSET(K!$G$1,$S37-1,0)))</f>
        <v/>
      </c>
      <c r="H37" s="258"/>
      <c r="I37" s="258"/>
      <c r="J37" s="258"/>
      <c r="K37" s="258"/>
      <c r="L37" s="258"/>
      <c r="M37" s="258"/>
      <c r="N37" s="258"/>
      <c r="O37" s="258"/>
      <c r="P37" s="258"/>
      <c r="Q37" s="259"/>
      <c r="R37" s="192"/>
      <c r="S37" s="150" t="e">
        <f>IF(OR(C37="",C37=T$4),NA(),MATCH($B37&amp;$C37,K!$E:$E,0))</f>
        <v>#N/A</v>
      </c>
    </row>
    <row r="38" spans="1:19" ht="20.25">
      <c r="A38" s="222"/>
      <c r="B38" s="193"/>
      <c r="C38" s="193"/>
      <c r="D38" s="193" t="str">
        <f ca="1">IF(ISERROR($S38),"",OFFSET(K!$D$1,$S38-1,0)&amp;"")</f>
        <v/>
      </c>
      <c r="E38" s="193" t="str">
        <f ca="1">IF(ISERROR($S38),"",OFFSET(K!$C$1,$S38-1,0)&amp;"")</f>
        <v/>
      </c>
      <c r="F38" s="193" t="str">
        <f ca="1">IF(ISERROR($S38),"",OFFSET(K!$F$1,$S38-1,0))</f>
        <v/>
      </c>
      <c r="G38" s="193" t="str">
        <f ca="1">IF(C38=$U$4,"Enter smelter details", IF(ISERROR($S38),"",OFFSET(K!$G$1,$S38-1,0)))</f>
        <v/>
      </c>
      <c r="H38" s="258"/>
      <c r="I38" s="258"/>
      <c r="J38" s="258"/>
      <c r="K38" s="258"/>
      <c r="L38" s="258"/>
      <c r="M38" s="258"/>
      <c r="N38" s="258"/>
      <c r="O38" s="258"/>
      <c r="P38" s="258"/>
      <c r="Q38" s="259"/>
      <c r="R38" s="192"/>
      <c r="S38" s="150" t="e">
        <f>IF(OR(C38="",C38=T$4),NA(),MATCH($B38&amp;$C38,K!$E:$E,0))</f>
        <v>#N/A</v>
      </c>
    </row>
    <row r="39" spans="1:19" ht="20.25">
      <c r="A39" s="222"/>
      <c r="B39" s="193"/>
      <c r="C39" s="193"/>
      <c r="D39" s="193" t="str">
        <f ca="1">IF(ISERROR($S39),"",OFFSET(K!$D$1,$S39-1,0)&amp;"")</f>
        <v/>
      </c>
      <c r="E39" s="193" t="str">
        <f ca="1">IF(ISERROR($S39),"",OFFSET(K!$C$1,$S39-1,0)&amp;"")</f>
        <v/>
      </c>
      <c r="F39" s="193" t="str">
        <f ca="1">IF(ISERROR($S39),"",OFFSET(K!$F$1,$S39-1,0))</f>
        <v/>
      </c>
      <c r="G39" s="193" t="str">
        <f ca="1">IF(C39=$U$4,"Enter smelter details", IF(ISERROR($S39),"",OFFSET(K!$G$1,$S39-1,0)))</f>
        <v/>
      </c>
      <c r="H39" s="258"/>
      <c r="I39" s="258"/>
      <c r="J39" s="258"/>
      <c r="K39" s="258"/>
      <c r="L39" s="258"/>
      <c r="M39" s="258"/>
      <c r="N39" s="258"/>
      <c r="O39" s="258"/>
      <c r="P39" s="258"/>
      <c r="Q39" s="259"/>
      <c r="R39" s="192"/>
      <c r="S39" s="150" t="e">
        <f>IF(OR(C39="",C39=T$4),NA(),MATCH($B39&amp;$C39,K!$E:$E,0))</f>
        <v>#N/A</v>
      </c>
    </row>
    <row r="40" spans="1:19" ht="20.25">
      <c r="A40" s="222"/>
      <c r="B40" s="193"/>
      <c r="C40" s="193"/>
      <c r="D40" s="193" t="str">
        <f ca="1">IF(ISERROR($S40),"",OFFSET(K!$D$1,$S40-1,0)&amp;"")</f>
        <v/>
      </c>
      <c r="E40" s="193" t="str">
        <f ca="1">IF(ISERROR($S40),"",OFFSET(K!$C$1,$S40-1,0)&amp;"")</f>
        <v/>
      </c>
      <c r="F40" s="193" t="str">
        <f ca="1">IF(ISERROR($S40),"",OFFSET(K!$F$1,$S40-1,0))</f>
        <v/>
      </c>
      <c r="G40" s="193" t="str">
        <f ca="1">IF(C40=$U$4,"Enter smelter details", IF(ISERROR($S40),"",OFFSET(K!$G$1,$S40-1,0)))</f>
        <v/>
      </c>
      <c r="H40" s="258"/>
      <c r="I40" s="258"/>
      <c r="J40" s="258"/>
      <c r="K40" s="258"/>
      <c r="L40" s="258"/>
      <c r="M40" s="258"/>
      <c r="N40" s="258"/>
      <c r="O40" s="258"/>
      <c r="P40" s="258"/>
      <c r="Q40" s="259"/>
      <c r="R40" s="192"/>
      <c r="S40" s="150" t="e">
        <f>IF(OR(C40="",C40=T$4),NA(),MATCH($B40&amp;$C40,K!$E:$E,0))</f>
        <v>#N/A</v>
      </c>
    </row>
    <row r="41" spans="1:19" ht="20.25">
      <c r="A41" s="222"/>
      <c r="B41" s="193"/>
      <c r="C41" s="193"/>
      <c r="D41" s="193" t="str">
        <f ca="1">IF(ISERROR($S41),"",OFFSET(K!$D$1,$S41-1,0)&amp;"")</f>
        <v/>
      </c>
      <c r="E41" s="193" t="str">
        <f ca="1">IF(ISERROR($S41),"",OFFSET(K!$C$1,$S41-1,0)&amp;"")</f>
        <v/>
      </c>
      <c r="F41" s="193" t="str">
        <f ca="1">IF(ISERROR($S41),"",OFFSET(K!$F$1,$S41-1,0))</f>
        <v/>
      </c>
      <c r="G41" s="193" t="str">
        <f ca="1">IF(C41=$U$4,"Enter smelter details", IF(ISERROR($S41),"",OFFSET(K!$G$1,$S41-1,0)))</f>
        <v/>
      </c>
      <c r="H41" s="258"/>
      <c r="I41" s="258"/>
      <c r="J41" s="258"/>
      <c r="K41" s="258"/>
      <c r="L41" s="258"/>
      <c r="M41" s="258"/>
      <c r="N41" s="258"/>
      <c r="O41" s="258"/>
      <c r="P41" s="258"/>
      <c r="Q41" s="259"/>
      <c r="R41" s="192"/>
      <c r="S41" s="150" t="e">
        <f>IF(OR(C41="",C41=T$4),NA(),MATCH($B41&amp;$C41,K!$E:$E,0))</f>
        <v>#N/A</v>
      </c>
    </row>
    <row r="42" spans="1:19" ht="20.25">
      <c r="A42" s="222"/>
      <c r="B42" s="193"/>
      <c r="C42" s="193"/>
      <c r="D42" s="193" t="str">
        <f ca="1">IF(ISERROR($S42),"",OFFSET(K!$D$1,$S42-1,0)&amp;"")</f>
        <v/>
      </c>
      <c r="E42" s="193" t="str">
        <f ca="1">IF(ISERROR($S42),"",OFFSET(K!$C$1,$S42-1,0)&amp;"")</f>
        <v/>
      </c>
      <c r="F42" s="193" t="str">
        <f ca="1">IF(ISERROR($S42),"",OFFSET(K!$F$1,$S42-1,0))</f>
        <v/>
      </c>
      <c r="G42" s="193" t="str">
        <f ca="1">IF(C42=$U$4,"Enter smelter details", IF(ISERROR($S42),"",OFFSET(K!$G$1,$S42-1,0)))</f>
        <v/>
      </c>
      <c r="H42" s="258"/>
      <c r="I42" s="258"/>
      <c r="J42" s="258"/>
      <c r="K42" s="258"/>
      <c r="L42" s="258"/>
      <c r="M42" s="258"/>
      <c r="N42" s="258"/>
      <c r="O42" s="258"/>
      <c r="P42" s="258"/>
      <c r="Q42" s="259"/>
      <c r="R42" s="192"/>
      <c r="S42" s="150" t="e">
        <f>IF(OR(C42="",C42=T$4),NA(),MATCH($B42&amp;$C42,K!$E:$E,0))</f>
        <v>#N/A</v>
      </c>
    </row>
    <row r="43" spans="1:19" ht="20.25">
      <c r="A43" s="222"/>
      <c r="B43" s="193"/>
      <c r="C43" s="193"/>
      <c r="D43" s="193" t="str">
        <f ca="1">IF(ISERROR($S43),"",OFFSET(K!$D$1,$S43-1,0)&amp;"")</f>
        <v/>
      </c>
      <c r="E43" s="193" t="str">
        <f ca="1">IF(ISERROR($S43),"",OFFSET(K!$C$1,$S43-1,0)&amp;"")</f>
        <v/>
      </c>
      <c r="F43" s="193" t="str">
        <f ca="1">IF(ISERROR($S43),"",OFFSET(K!$F$1,$S43-1,0))</f>
        <v/>
      </c>
      <c r="G43" s="193" t="str">
        <f ca="1">IF(C43=$U$4,"Enter smelter details", IF(ISERROR($S43),"",OFFSET(K!$G$1,$S43-1,0)))</f>
        <v/>
      </c>
      <c r="H43" s="258"/>
      <c r="I43" s="258"/>
      <c r="J43" s="258"/>
      <c r="K43" s="258"/>
      <c r="L43" s="258"/>
      <c r="M43" s="258"/>
      <c r="N43" s="258"/>
      <c r="O43" s="258"/>
      <c r="P43" s="258"/>
      <c r="Q43" s="259"/>
      <c r="R43" s="192"/>
      <c r="S43" s="150" t="e">
        <f>IF(OR(C43="",C43=T$4),NA(),MATCH($B43&amp;$C43,K!$E:$E,0))</f>
        <v>#N/A</v>
      </c>
    </row>
    <row r="44" spans="1:19" ht="20.25">
      <c r="A44" s="222"/>
      <c r="B44" s="193"/>
      <c r="C44" s="193"/>
      <c r="D44" s="193" t="str">
        <f ca="1">IF(ISERROR($S44),"",OFFSET(K!$D$1,$S44-1,0)&amp;"")</f>
        <v/>
      </c>
      <c r="E44" s="193" t="str">
        <f ca="1">IF(ISERROR($S44),"",OFFSET(K!$C$1,$S44-1,0)&amp;"")</f>
        <v/>
      </c>
      <c r="F44" s="193" t="str">
        <f ca="1">IF(ISERROR($S44),"",OFFSET(K!$F$1,$S44-1,0))</f>
        <v/>
      </c>
      <c r="G44" s="193" t="str">
        <f ca="1">IF(C44=$U$4,"Enter smelter details", IF(ISERROR($S44),"",OFFSET(K!$G$1,$S44-1,0)))</f>
        <v/>
      </c>
      <c r="H44" s="258"/>
      <c r="I44" s="258"/>
      <c r="J44" s="258"/>
      <c r="K44" s="258"/>
      <c r="L44" s="258"/>
      <c r="M44" s="258"/>
      <c r="N44" s="258"/>
      <c r="O44" s="258"/>
      <c r="P44" s="258"/>
      <c r="Q44" s="259"/>
      <c r="R44" s="192"/>
      <c r="S44" s="150" t="e">
        <f>IF(OR(C44="",C44=T$4),NA(),MATCH($B44&amp;$C44,K!$E:$E,0))</f>
        <v>#N/A</v>
      </c>
    </row>
    <row r="45" spans="1:19" ht="20.25">
      <c r="A45" s="222"/>
      <c r="B45" s="193"/>
      <c r="C45" s="193"/>
      <c r="D45" s="193" t="str">
        <f ca="1">IF(ISERROR($S45),"",OFFSET(K!$D$1,$S45-1,0)&amp;"")</f>
        <v/>
      </c>
      <c r="E45" s="193" t="str">
        <f ca="1">IF(ISERROR($S45),"",OFFSET(K!$C$1,$S45-1,0)&amp;"")</f>
        <v/>
      </c>
      <c r="F45" s="193" t="str">
        <f ca="1">IF(ISERROR($S45),"",OFFSET(K!$F$1,$S45-1,0))</f>
        <v/>
      </c>
      <c r="G45" s="193" t="str">
        <f ca="1">IF(C45=$U$4,"Enter smelter details", IF(ISERROR($S45),"",OFFSET(K!$G$1,$S45-1,0)))</f>
        <v/>
      </c>
      <c r="H45" s="258"/>
      <c r="I45" s="258"/>
      <c r="J45" s="258"/>
      <c r="K45" s="258"/>
      <c r="L45" s="258"/>
      <c r="M45" s="258"/>
      <c r="N45" s="258"/>
      <c r="O45" s="258"/>
      <c r="P45" s="258"/>
      <c r="Q45" s="259"/>
      <c r="R45" s="192"/>
      <c r="S45" s="150" t="e">
        <f>IF(OR(C45="",C45=T$4),NA(),MATCH($B45&amp;$C45,K!$E:$E,0))</f>
        <v>#N/A</v>
      </c>
    </row>
    <row r="46" spans="1:19" ht="20.25">
      <c r="A46" s="222"/>
      <c r="B46" s="193"/>
      <c r="C46" s="193"/>
      <c r="D46" s="193" t="str">
        <f ca="1">IF(ISERROR($S46),"",OFFSET(K!$D$1,$S46-1,0)&amp;"")</f>
        <v/>
      </c>
      <c r="E46" s="193" t="str">
        <f ca="1">IF(ISERROR($S46),"",OFFSET(K!$C$1,$S46-1,0)&amp;"")</f>
        <v/>
      </c>
      <c r="F46" s="193" t="str">
        <f ca="1">IF(ISERROR($S46),"",OFFSET(K!$F$1,$S46-1,0))</f>
        <v/>
      </c>
      <c r="G46" s="193" t="str">
        <f ca="1">IF(C46=$U$4,"Enter smelter details", IF(ISERROR($S46),"",OFFSET(K!$G$1,$S46-1,0)))</f>
        <v/>
      </c>
      <c r="H46" s="258"/>
      <c r="I46" s="258"/>
      <c r="J46" s="258"/>
      <c r="K46" s="258"/>
      <c r="L46" s="258"/>
      <c r="M46" s="258"/>
      <c r="N46" s="258"/>
      <c r="O46" s="258"/>
      <c r="P46" s="258"/>
      <c r="Q46" s="259"/>
      <c r="R46" s="192"/>
      <c r="S46" s="150" t="e">
        <f>IF(OR(C46="",C46=T$4),NA(),MATCH($B46&amp;$C46,K!$E:$E,0))</f>
        <v>#N/A</v>
      </c>
    </row>
    <row r="47" spans="1:19" ht="20.25">
      <c r="A47" s="222"/>
      <c r="B47" s="193"/>
      <c r="C47" s="193"/>
      <c r="D47" s="193" t="str">
        <f ca="1">IF(ISERROR($S47),"",OFFSET(K!$D$1,$S47-1,0)&amp;"")</f>
        <v/>
      </c>
      <c r="E47" s="193" t="str">
        <f ca="1">IF(ISERROR($S47),"",OFFSET(K!$C$1,$S47-1,0)&amp;"")</f>
        <v/>
      </c>
      <c r="F47" s="193" t="str">
        <f ca="1">IF(ISERROR($S47),"",OFFSET(K!$F$1,$S47-1,0))</f>
        <v/>
      </c>
      <c r="G47" s="193" t="str">
        <f ca="1">IF(C47=$U$4,"Enter smelter details", IF(ISERROR($S47),"",OFFSET(K!$G$1,$S47-1,0)))</f>
        <v/>
      </c>
      <c r="H47" s="258"/>
      <c r="I47" s="258"/>
      <c r="J47" s="258"/>
      <c r="K47" s="258"/>
      <c r="L47" s="258"/>
      <c r="M47" s="258"/>
      <c r="N47" s="258"/>
      <c r="O47" s="258"/>
      <c r="P47" s="258"/>
      <c r="Q47" s="259"/>
      <c r="R47" s="192"/>
      <c r="S47" s="150" t="e">
        <f>IF(OR(C47="",C47=T$4),NA(),MATCH($B47&amp;$C47,K!$E:$E,0))</f>
        <v>#N/A</v>
      </c>
    </row>
    <row r="48" spans="1:19" ht="20.25">
      <c r="A48" s="222"/>
      <c r="B48" s="193"/>
      <c r="C48" s="193"/>
      <c r="D48" s="193" t="str">
        <f ca="1">IF(ISERROR($S48),"",OFFSET(K!$D$1,$S48-1,0)&amp;"")</f>
        <v/>
      </c>
      <c r="E48" s="193" t="str">
        <f ca="1">IF(ISERROR($S48),"",OFFSET(K!$C$1,$S48-1,0)&amp;"")</f>
        <v/>
      </c>
      <c r="F48" s="193" t="str">
        <f ca="1">IF(ISERROR($S48),"",OFFSET(K!$F$1,$S48-1,0))</f>
        <v/>
      </c>
      <c r="G48" s="193" t="str">
        <f ca="1">IF(C48=$U$4,"Enter smelter details", IF(ISERROR($S48),"",OFFSET(K!$G$1,$S48-1,0)))</f>
        <v/>
      </c>
      <c r="H48" s="258"/>
      <c r="I48" s="258"/>
      <c r="J48" s="258"/>
      <c r="K48" s="258"/>
      <c r="L48" s="258"/>
      <c r="M48" s="258"/>
      <c r="N48" s="258"/>
      <c r="O48" s="258"/>
      <c r="P48" s="258"/>
      <c r="Q48" s="259"/>
      <c r="R48" s="192"/>
      <c r="S48" s="150" t="e">
        <f>IF(OR(C48="",C48=T$4),NA(),MATCH($B48&amp;$C48,K!$E:$E,0))</f>
        <v>#N/A</v>
      </c>
    </row>
    <row r="49" spans="1:19" ht="20.25">
      <c r="A49" s="222"/>
      <c r="B49" s="193"/>
      <c r="C49" s="193"/>
      <c r="D49" s="193" t="str">
        <f ca="1">IF(ISERROR($S49),"",OFFSET(K!$D$1,$S49-1,0)&amp;"")</f>
        <v/>
      </c>
      <c r="E49" s="193" t="str">
        <f ca="1">IF(ISERROR($S49),"",OFFSET(K!$C$1,$S49-1,0)&amp;"")</f>
        <v/>
      </c>
      <c r="F49" s="193" t="str">
        <f ca="1">IF(ISERROR($S49),"",OFFSET(K!$F$1,$S49-1,0))</f>
        <v/>
      </c>
      <c r="G49" s="193" t="str">
        <f ca="1">IF(C49=$U$4,"Enter smelter details", IF(ISERROR($S49),"",OFFSET(K!$G$1,$S49-1,0)))</f>
        <v/>
      </c>
      <c r="H49" s="258"/>
      <c r="I49" s="258"/>
      <c r="J49" s="258"/>
      <c r="K49" s="258"/>
      <c r="L49" s="258"/>
      <c r="M49" s="258"/>
      <c r="N49" s="258"/>
      <c r="O49" s="258"/>
      <c r="P49" s="258"/>
      <c r="Q49" s="259"/>
      <c r="R49" s="192"/>
      <c r="S49" s="150" t="e">
        <f>IF(OR(C49="",C49=T$4),NA(),MATCH($B49&amp;$C49,K!$E:$E,0))</f>
        <v>#N/A</v>
      </c>
    </row>
    <row r="50" spans="1:19" ht="20.25">
      <c r="A50" s="222"/>
      <c r="B50" s="193"/>
      <c r="C50" s="193"/>
      <c r="D50" s="193" t="str">
        <f ca="1">IF(ISERROR($S50),"",OFFSET(K!$D$1,$S50-1,0)&amp;"")</f>
        <v/>
      </c>
      <c r="E50" s="193" t="str">
        <f ca="1">IF(ISERROR($S50),"",OFFSET(K!$C$1,$S50-1,0)&amp;"")</f>
        <v/>
      </c>
      <c r="F50" s="193" t="str">
        <f ca="1">IF(ISERROR($S50),"",OFFSET(K!$F$1,$S50-1,0))</f>
        <v/>
      </c>
      <c r="G50" s="193" t="str">
        <f ca="1">IF(C50=$U$4,"Enter smelter details", IF(ISERROR($S50),"",OFFSET(K!$G$1,$S50-1,0)))</f>
        <v/>
      </c>
      <c r="H50" s="258"/>
      <c r="I50" s="258"/>
      <c r="J50" s="258"/>
      <c r="K50" s="258"/>
      <c r="L50" s="258"/>
      <c r="M50" s="258"/>
      <c r="N50" s="258"/>
      <c r="O50" s="258"/>
      <c r="P50" s="258"/>
      <c r="Q50" s="259"/>
      <c r="R50" s="192"/>
      <c r="S50" s="150" t="e">
        <f>IF(OR(C50="",C50=T$4),NA(),MATCH($B50&amp;$C50,K!$E:$E,0))</f>
        <v>#N/A</v>
      </c>
    </row>
    <row r="51" spans="1:19" ht="20.25">
      <c r="A51" s="222"/>
      <c r="B51" s="193"/>
      <c r="C51" s="193"/>
      <c r="D51" s="193" t="str">
        <f ca="1">IF(ISERROR($S51),"",OFFSET(K!$D$1,$S51-1,0)&amp;"")</f>
        <v/>
      </c>
      <c r="E51" s="193" t="str">
        <f ca="1">IF(ISERROR($S51),"",OFFSET(K!$C$1,$S51-1,0)&amp;"")</f>
        <v/>
      </c>
      <c r="F51" s="193" t="str">
        <f ca="1">IF(ISERROR($S51),"",OFFSET(K!$F$1,$S51-1,0))</f>
        <v/>
      </c>
      <c r="G51" s="193" t="str">
        <f ca="1">IF(C51=$U$4,"Enter smelter details", IF(ISERROR($S51),"",OFFSET(K!$G$1,$S51-1,0)))</f>
        <v/>
      </c>
      <c r="H51" s="258"/>
      <c r="I51" s="258"/>
      <c r="J51" s="258"/>
      <c r="K51" s="258"/>
      <c r="L51" s="258"/>
      <c r="M51" s="258"/>
      <c r="N51" s="258"/>
      <c r="O51" s="258"/>
      <c r="P51" s="258"/>
      <c r="Q51" s="259"/>
      <c r="R51" s="192"/>
      <c r="S51" s="150" t="e">
        <f>IF(OR(C51="",C51=T$4),NA(),MATCH($B51&amp;$C51,K!$E:$E,0))</f>
        <v>#N/A</v>
      </c>
    </row>
    <row r="52" spans="1:19" ht="20.25">
      <c r="A52" s="222"/>
      <c r="B52" s="193"/>
      <c r="C52" s="193"/>
      <c r="D52" s="193" t="str">
        <f ca="1">IF(ISERROR($S52),"",OFFSET(K!$D$1,$S52-1,0)&amp;"")</f>
        <v/>
      </c>
      <c r="E52" s="193" t="str">
        <f ca="1">IF(ISERROR($S52),"",OFFSET(K!$C$1,$S52-1,0)&amp;"")</f>
        <v/>
      </c>
      <c r="F52" s="193" t="str">
        <f ca="1">IF(ISERROR($S52),"",OFFSET(K!$F$1,$S52-1,0))</f>
        <v/>
      </c>
      <c r="G52" s="193" t="str">
        <f ca="1">IF(C52=$U$4,"Enter smelter details", IF(ISERROR($S52),"",OFFSET(K!$G$1,$S52-1,0)))</f>
        <v/>
      </c>
      <c r="H52" s="258"/>
      <c r="I52" s="258"/>
      <c r="J52" s="258"/>
      <c r="K52" s="258"/>
      <c r="L52" s="258"/>
      <c r="M52" s="258"/>
      <c r="N52" s="258"/>
      <c r="O52" s="258"/>
      <c r="P52" s="258"/>
      <c r="Q52" s="259"/>
      <c r="R52" s="192"/>
      <c r="S52" s="150" t="e">
        <f>IF(OR(C52="",C52=T$4),NA(),MATCH($B52&amp;$C52,K!$E:$E,0))</f>
        <v>#N/A</v>
      </c>
    </row>
    <row r="53" spans="1:19" ht="20.25">
      <c r="A53" s="222"/>
      <c r="B53" s="193"/>
      <c r="C53" s="193"/>
      <c r="D53" s="193" t="str">
        <f ca="1">IF(ISERROR($S53),"",OFFSET(K!$D$1,$S53-1,0)&amp;"")</f>
        <v/>
      </c>
      <c r="E53" s="193" t="str">
        <f ca="1">IF(ISERROR($S53),"",OFFSET(K!$C$1,$S53-1,0)&amp;"")</f>
        <v/>
      </c>
      <c r="F53" s="193" t="str">
        <f ca="1">IF(ISERROR($S53),"",OFFSET(K!$F$1,$S53-1,0))</f>
        <v/>
      </c>
      <c r="G53" s="193" t="str">
        <f ca="1">IF(C53=$U$4,"Enter smelter details", IF(ISERROR($S53),"",OFFSET(K!$G$1,$S53-1,0)))</f>
        <v/>
      </c>
      <c r="H53" s="258"/>
      <c r="I53" s="258"/>
      <c r="J53" s="258"/>
      <c r="K53" s="258"/>
      <c r="L53" s="258"/>
      <c r="M53" s="258"/>
      <c r="N53" s="258"/>
      <c r="O53" s="258"/>
      <c r="P53" s="258"/>
      <c r="Q53" s="259"/>
      <c r="R53" s="192"/>
      <c r="S53" s="150" t="e">
        <f>IF(OR(C53="",C53=T$4),NA(),MATCH($B53&amp;$C53,K!$E:$E,0))</f>
        <v>#N/A</v>
      </c>
    </row>
    <row r="54" spans="1:19" ht="20.25">
      <c r="A54" s="222"/>
      <c r="B54" s="193"/>
      <c r="C54" s="193"/>
      <c r="D54" s="193" t="str">
        <f ca="1">IF(ISERROR($S54),"",OFFSET(K!$D$1,$S54-1,0)&amp;"")</f>
        <v/>
      </c>
      <c r="E54" s="193" t="str">
        <f ca="1">IF(ISERROR($S54),"",OFFSET(K!$C$1,$S54-1,0)&amp;"")</f>
        <v/>
      </c>
      <c r="F54" s="193" t="str">
        <f ca="1">IF(ISERROR($S54),"",OFFSET(K!$F$1,$S54-1,0))</f>
        <v/>
      </c>
      <c r="G54" s="193" t="str">
        <f ca="1">IF(C54=$U$4,"Enter smelter details", IF(ISERROR($S54),"",OFFSET(K!$G$1,$S54-1,0)))</f>
        <v/>
      </c>
      <c r="H54" s="258"/>
      <c r="I54" s="258"/>
      <c r="J54" s="258"/>
      <c r="K54" s="258"/>
      <c r="L54" s="258"/>
      <c r="M54" s="258"/>
      <c r="N54" s="258"/>
      <c r="O54" s="258"/>
      <c r="P54" s="258"/>
      <c r="Q54" s="259"/>
      <c r="R54" s="192"/>
      <c r="S54" s="150" t="e">
        <f>IF(OR(C54="",C54=T$4),NA(),MATCH($B54&amp;$C54,K!$E:$E,0))</f>
        <v>#N/A</v>
      </c>
    </row>
    <row r="55" spans="1:19" ht="20.25">
      <c r="A55" s="222"/>
      <c r="B55" s="193"/>
      <c r="C55" s="193"/>
      <c r="D55" s="193" t="str">
        <f ca="1">IF(ISERROR($S55),"",OFFSET(K!$D$1,$S55-1,0)&amp;"")</f>
        <v/>
      </c>
      <c r="E55" s="193" t="str">
        <f ca="1">IF(ISERROR($S55),"",OFFSET(K!$C$1,$S55-1,0)&amp;"")</f>
        <v/>
      </c>
      <c r="F55" s="193" t="str">
        <f ca="1">IF(ISERROR($S55),"",OFFSET(K!$F$1,$S55-1,0))</f>
        <v/>
      </c>
      <c r="G55" s="193" t="str">
        <f ca="1">IF(C55=$U$4,"Enter smelter details", IF(ISERROR($S55),"",OFFSET(K!$G$1,$S55-1,0)))</f>
        <v/>
      </c>
      <c r="H55" s="258"/>
      <c r="I55" s="258"/>
      <c r="J55" s="258"/>
      <c r="K55" s="258"/>
      <c r="L55" s="258"/>
      <c r="M55" s="258"/>
      <c r="N55" s="258"/>
      <c r="O55" s="258"/>
      <c r="P55" s="258"/>
      <c r="Q55" s="259"/>
      <c r="R55" s="192"/>
      <c r="S55" s="150" t="e">
        <f>IF(OR(C55="",C55=T$4),NA(),MATCH($B55&amp;$C55,K!$E:$E,0))</f>
        <v>#N/A</v>
      </c>
    </row>
    <row r="56" spans="1:19" ht="20.25">
      <c r="A56" s="222"/>
      <c r="B56" s="193"/>
      <c r="C56" s="193"/>
      <c r="D56" s="193" t="str">
        <f ca="1">IF(ISERROR($S56),"",OFFSET(K!$D$1,$S56-1,0)&amp;"")</f>
        <v/>
      </c>
      <c r="E56" s="193" t="str">
        <f ca="1">IF(ISERROR($S56),"",OFFSET(K!$C$1,$S56-1,0)&amp;"")</f>
        <v/>
      </c>
      <c r="F56" s="193" t="str">
        <f ca="1">IF(ISERROR($S56),"",OFFSET(K!$F$1,$S56-1,0))</f>
        <v/>
      </c>
      <c r="G56" s="193" t="str">
        <f ca="1">IF(C56=$U$4,"Enter smelter details", IF(ISERROR($S56),"",OFFSET(K!$G$1,$S56-1,0)))</f>
        <v/>
      </c>
      <c r="H56" s="258"/>
      <c r="I56" s="258"/>
      <c r="J56" s="258"/>
      <c r="K56" s="258"/>
      <c r="L56" s="258"/>
      <c r="M56" s="258"/>
      <c r="N56" s="258"/>
      <c r="O56" s="258"/>
      <c r="P56" s="258"/>
      <c r="Q56" s="259"/>
      <c r="R56" s="192"/>
      <c r="S56" s="150" t="e">
        <f>IF(OR(C56="",C56=T$4),NA(),MATCH($B56&amp;$C56,K!$E:$E,0))</f>
        <v>#N/A</v>
      </c>
    </row>
    <row r="57" spans="1:19" ht="20.25">
      <c r="A57" s="222"/>
      <c r="B57" s="193"/>
      <c r="C57" s="193"/>
      <c r="D57" s="193" t="str">
        <f ca="1">IF(ISERROR($S57),"",OFFSET(K!$D$1,$S57-1,0)&amp;"")</f>
        <v/>
      </c>
      <c r="E57" s="193" t="str">
        <f ca="1">IF(ISERROR($S57),"",OFFSET(K!$C$1,$S57-1,0)&amp;"")</f>
        <v/>
      </c>
      <c r="F57" s="193" t="str">
        <f ca="1">IF(ISERROR($S57),"",OFFSET(K!$F$1,$S57-1,0))</f>
        <v/>
      </c>
      <c r="G57" s="193" t="str">
        <f ca="1">IF(C57=$U$4,"Enter smelter details", IF(ISERROR($S57),"",OFFSET(K!$G$1,$S57-1,0)))</f>
        <v/>
      </c>
      <c r="H57" s="258"/>
      <c r="I57" s="258"/>
      <c r="J57" s="258"/>
      <c r="K57" s="258"/>
      <c r="L57" s="258"/>
      <c r="M57" s="258"/>
      <c r="N57" s="258"/>
      <c r="O57" s="258"/>
      <c r="P57" s="258"/>
      <c r="Q57" s="259"/>
      <c r="R57" s="192"/>
      <c r="S57" s="150" t="e">
        <f>IF(OR(C57="",C57=T$4),NA(),MATCH($B57&amp;$C57,K!$E:$E,0))</f>
        <v>#N/A</v>
      </c>
    </row>
    <row r="58" spans="1:19" ht="20.25">
      <c r="A58" s="222"/>
      <c r="B58" s="193"/>
      <c r="C58" s="193"/>
      <c r="D58" s="193" t="str">
        <f ca="1">IF(ISERROR($S58),"",OFFSET(K!$D$1,$S58-1,0)&amp;"")</f>
        <v/>
      </c>
      <c r="E58" s="193" t="str">
        <f ca="1">IF(ISERROR($S58),"",OFFSET(K!$C$1,$S58-1,0)&amp;"")</f>
        <v/>
      </c>
      <c r="F58" s="193" t="str">
        <f ca="1">IF(ISERROR($S58),"",OFFSET(K!$F$1,$S58-1,0))</f>
        <v/>
      </c>
      <c r="G58" s="193" t="str">
        <f ca="1">IF(C58=$U$4,"Enter smelter details", IF(ISERROR($S58),"",OFFSET(K!$G$1,$S58-1,0)))</f>
        <v/>
      </c>
      <c r="H58" s="258"/>
      <c r="I58" s="258"/>
      <c r="J58" s="258"/>
      <c r="K58" s="258"/>
      <c r="L58" s="258"/>
      <c r="M58" s="258"/>
      <c r="N58" s="258"/>
      <c r="O58" s="258"/>
      <c r="P58" s="258"/>
      <c r="Q58" s="259"/>
      <c r="R58" s="192"/>
      <c r="S58" s="150" t="e">
        <f>IF(OR(C58="",C58=T$4),NA(),MATCH($B58&amp;$C58,K!$E:$E,0))</f>
        <v>#N/A</v>
      </c>
    </row>
    <row r="59" spans="1:19" ht="20.25">
      <c r="A59" s="222"/>
      <c r="B59" s="193"/>
      <c r="C59" s="193"/>
      <c r="D59" s="193" t="str">
        <f ca="1">IF(ISERROR($S59),"",OFFSET(K!$D$1,$S59-1,0)&amp;"")</f>
        <v/>
      </c>
      <c r="E59" s="193" t="str">
        <f ca="1">IF(ISERROR($S59),"",OFFSET(K!$C$1,$S59-1,0)&amp;"")</f>
        <v/>
      </c>
      <c r="F59" s="193" t="str">
        <f ca="1">IF(ISERROR($S59),"",OFFSET(K!$F$1,$S59-1,0))</f>
        <v/>
      </c>
      <c r="G59" s="193" t="str">
        <f ca="1">IF(C59=$U$4,"Enter smelter details", IF(ISERROR($S59),"",OFFSET(K!$G$1,$S59-1,0)))</f>
        <v/>
      </c>
      <c r="H59" s="258"/>
      <c r="I59" s="258"/>
      <c r="J59" s="258"/>
      <c r="K59" s="258"/>
      <c r="L59" s="258"/>
      <c r="M59" s="258"/>
      <c r="N59" s="258"/>
      <c r="O59" s="258"/>
      <c r="P59" s="258"/>
      <c r="Q59" s="259"/>
      <c r="R59" s="192"/>
      <c r="S59" s="150" t="e">
        <f>IF(OR(C59="",C59=T$4),NA(),MATCH($B59&amp;$C59,K!$E:$E,0))</f>
        <v>#N/A</v>
      </c>
    </row>
    <row r="60" spans="1:19" ht="20.25">
      <c r="A60" s="222"/>
      <c r="B60" s="193"/>
      <c r="C60" s="193"/>
      <c r="D60" s="193" t="str">
        <f ca="1">IF(ISERROR($S60),"",OFFSET(K!$D$1,$S60-1,0)&amp;"")</f>
        <v/>
      </c>
      <c r="E60" s="193" t="str">
        <f ca="1">IF(ISERROR($S60),"",OFFSET(K!$C$1,$S60-1,0)&amp;"")</f>
        <v/>
      </c>
      <c r="F60" s="193" t="str">
        <f ca="1">IF(ISERROR($S60),"",OFFSET(K!$F$1,$S60-1,0))</f>
        <v/>
      </c>
      <c r="G60" s="193" t="str">
        <f ca="1">IF(C60=$U$4,"Enter smelter details", IF(ISERROR($S60),"",OFFSET(K!$G$1,$S60-1,0)))</f>
        <v/>
      </c>
      <c r="H60" s="258"/>
      <c r="I60" s="258"/>
      <c r="J60" s="258"/>
      <c r="K60" s="258"/>
      <c r="L60" s="258"/>
      <c r="M60" s="258"/>
      <c r="N60" s="258"/>
      <c r="O60" s="258"/>
      <c r="P60" s="258"/>
      <c r="Q60" s="259"/>
      <c r="R60" s="192"/>
      <c r="S60" s="150" t="e">
        <f>IF(OR(C60="",C60=T$4),NA(),MATCH($B60&amp;$C60,K!$E:$E,0))</f>
        <v>#N/A</v>
      </c>
    </row>
    <row r="61" spans="1:19" ht="20.25">
      <c r="A61" s="222"/>
      <c r="B61" s="193"/>
      <c r="C61" s="193"/>
      <c r="D61" s="193" t="str">
        <f ca="1">IF(ISERROR($S61),"",OFFSET(K!$D$1,$S61-1,0)&amp;"")</f>
        <v/>
      </c>
      <c r="E61" s="193" t="str">
        <f ca="1">IF(ISERROR($S61),"",OFFSET(K!$C$1,$S61-1,0)&amp;"")</f>
        <v/>
      </c>
      <c r="F61" s="193" t="str">
        <f ca="1">IF(ISERROR($S61),"",OFFSET(K!$F$1,$S61-1,0))</f>
        <v/>
      </c>
      <c r="G61" s="193" t="str">
        <f ca="1">IF(C61=$U$4,"Enter smelter details", IF(ISERROR($S61),"",OFFSET(K!$G$1,$S61-1,0)))</f>
        <v/>
      </c>
      <c r="H61" s="258"/>
      <c r="I61" s="258"/>
      <c r="J61" s="258"/>
      <c r="K61" s="258"/>
      <c r="L61" s="258"/>
      <c r="M61" s="258"/>
      <c r="N61" s="258"/>
      <c r="O61" s="258"/>
      <c r="P61" s="258"/>
      <c r="Q61" s="259"/>
      <c r="R61" s="192"/>
      <c r="S61" s="150" t="e">
        <f>IF(OR(C61="",C61=T$4),NA(),MATCH($B61&amp;$C61,K!$E:$E,0))</f>
        <v>#N/A</v>
      </c>
    </row>
    <row r="62" spans="1:19" ht="20.25">
      <c r="A62" s="222"/>
      <c r="B62" s="193"/>
      <c r="C62" s="193"/>
      <c r="D62" s="193" t="str">
        <f ca="1">IF(ISERROR($S62),"",OFFSET(K!$D$1,$S62-1,0)&amp;"")</f>
        <v/>
      </c>
      <c r="E62" s="193" t="str">
        <f ca="1">IF(ISERROR($S62),"",OFFSET(K!$C$1,$S62-1,0)&amp;"")</f>
        <v/>
      </c>
      <c r="F62" s="193" t="str">
        <f ca="1">IF(ISERROR($S62),"",OFFSET(K!$F$1,$S62-1,0))</f>
        <v/>
      </c>
      <c r="G62" s="193" t="str">
        <f ca="1">IF(C62=$U$4,"Enter smelter details", IF(ISERROR($S62),"",OFFSET(K!$G$1,$S62-1,0)))</f>
        <v/>
      </c>
      <c r="H62" s="258"/>
      <c r="I62" s="258"/>
      <c r="J62" s="258"/>
      <c r="K62" s="258"/>
      <c r="L62" s="258"/>
      <c r="M62" s="258"/>
      <c r="N62" s="258"/>
      <c r="O62" s="258"/>
      <c r="P62" s="258"/>
      <c r="Q62" s="259"/>
      <c r="R62" s="192"/>
      <c r="S62" s="150" t="e">
        <f>IF(OR(C62="",C62=T$4),NA(),MATCH($B62&amp;$C62,K!$E:$E,0))</f>
        <v>#N/A</v>
      </c>
    </row>
    <row r="63" spans="1:19" ht="20.25">
      <c r="A63" s="222"/>
      <c r="B63" s="193"/>
      <c r="C63" s="193"/>
      <c r="D63" s="193" t="str">
        <f ca="1">IF(ISERROR($S63),"",OFFSET(K!$D$1,$S63-1,0)&amp;"")</f>
        <v/>
      </c>
      <c r="E63" s="193" t="str">
        <f ca="1">IF(ISERROR($S63),"",OFFSET(K!$C$1,$S63-1,0)&amp;"")</f>
        <v/>
      </c>
      <c r="F63" s="193" t="str">
        <f ca="1">IF(ISERROR($S63),"",OFFSET(K!$F$1,$S63-1,0))</f>
        <v/>
      </c>
      <c r="G63" s="193" t="str">
        <f ca="1">IF(C63=$U$4,"Enter smelter details", IF(ISERROR($S63),"",OFFSET(K!$G$1,$S63-1,0)))</f>
        <v/>
      </c>
      <c r="H63" s="258"/>
      <c r="I63" s="258"/>
      <c r="J63" s="258"/>
      <c r="K63" s="258"/>
      <c r="L63" s="258"/>
      <c r="M63" s="258"/>
      <c r="N63" s="258"/>
      <c r="O63" s="258"/>
      <c r="P63" s="258"/>
      <c r="Q63" s="259"/>
      <c r="R63" s="192"/>
      <c r="S63" s="150" t="e">
        <f>IF(OR(C63="",C63=T$4),NA(),MATCH($B63&amp;$C63,K!$E:$E,0))</f>
        <v>#N/A</v>
      </c>
    </row>
    <row r="64" spans="1:19" ht="20.25">
      <c r="A64" s="222"/>
      <c r="B64" s="193"/>
      <c r="C64" s="193"/>
      <c r="D64" s="193" t="str">
        <f ca="1">IF(ISERROR($S64),"",OFFSET(K!$D$1,$S64-1,0)&amp;"")</f>
        <v/>
      </c>
      <c r="E64" s="193" t="str">
        <f ca="1">IF(ISERROR($S64),"",OFFSET(K!$C$1,$S64-1,0)&amp;"")</f>
        <v/>
      </c>
      <c r="F64" s="193" t="str">
        <f ca="1">IF(ISERROR($S64),"",OFFSET(K!$F$1,$S64-1,0))</f>
        <v/>
      </c>
      <c r="G64" s="193" t="str">
        <f ca="1">IF(C64=$U$4,"Enter smelter details", IF(ISERROR($S64),"",OFFSET(K!$G$1,$S64-1,0)))</f>
        <v/>
      </c>
      <c r="H64" s="258"/>
      <c r="I64" s="258"/>
      <c r="J64" s="258"/>
      <c r="K64" s="258"/>
      <c r="L64" s="258"/>
      <c r="M64" s="258"/>
      <c r="N64" s="258"/>
      <c r="O64" s="258"/>
      <c r="P64" s="258"/>
      <c r="Q64" s="259"/>
      <c r="R64" s="192"/>
      <c r="S64" s="150" t="e">
        <f>IF(OR(C64="",C64=T$4),NA(),MATCH($B64&amp;$C64,K!$E:$E,0))</f>
        <v>#N/A</v>
      </c>
    </row>
    <row r="65" spans="1:19" ht="20.25">
      <c r="A65" s="222"/>
      <c r="B65" s="193"/>
      <c r="C65" s="193"/>
      <c r="D65" s="193" t="str">
        <f ca="1">IF(ISERROR($S65),"",OFFSET(K!$D$1,$S65-1,0)&amp;"")</f>
        <v/>
      </c>
      <c r="E65" s="193" t="str">
        <f ca="1">IF(ISERROR($S65),"",OFFSET(K!$C$1,$S65-1,0)&amp;"")</f>
        <v/>
      </c>
      <c r="F65" s="193" t="str">
        <f ca="1">IF(ISERROR($S65),"",OFFSET(K!$F$1,$S65-1,0))</f>
        <v/>
      </c>
      <c r="G65" s="193" t="str">
        <f ca="1">IF(C65=$U$4,"Enter smelter details", IF(ISERROR($S65),"",OFFSET(K!$G$1,$S65-1,0)))</f>
        <v/>
      </c>
      <c r="H65" s="258"/>
      <c r="I65" s="258"/>
      <c r="J65" s="258"/>
      <c r="K65" s="258"/>
      <c r="L65" s="258"/>
      <c r="M65" s="258"/>
      <c r="N65" s="258"/>
      <c r="O65" s="258"/>
      <c r="P65" s="258"/>
      <c r="Q65" s="259"/>
      <c r="R65" s="192"/>
      <c r="S65" s="150" t="e">
        <f>IF(OR(C65="",C65=T$4),NA(),MATCH($B65&amp;$C65,K!$E:$E,0))</f>
        <v>#N/A</v>
      </c>
    </row>
    <row r="66" spans="1:19" ht="20.25">
      <c r="A66" s="222"/>
      <c r="B66" s="193"/>
      <c r="C66" s="193"/>
      <c r="D66" s="193" t="str">
        <f ca="1">IF(ISERROR($S66),"",OFFSET(K!$D$1,$S66-1,0)&amp;"")</f>
        <v/>
      </c>
      <c r="E66" s="193" t="str">
        <f ca="1">IF(ISERROR($S66),"",OFFSET(K!$C$1,$S66-1,0)&amp;"")</f>
        <v/>
      </c>
      <c r="F66" s="193" t="str">
        <f ca="1">IF(ISERROR($S66),"",OFFSET(K!$F$1,$S66-1,0))</f>
        <v/>
      </c>
      <c r="G66" s="193" t="str">
        <f ca="1">IF(C66=$U$4,"Enter smelter details", IF(ISERROR($S66),"",OFFSET(K!$G$1,$S66-1,0)))</f>
        <v/>
      </c>
      <c r="H66" s="258"/>
      <c r="I66" s="258"/>
      <c r="J66" s="258"/>
      <c r="K66" s="258"/>
      <c r="L66" s="258"/>
      <c r="M66" s="258"/>
      <c r="N66" s="258"/>
      <c r="O66" s="258"/>
      <c r="P66" s="258"/>
      <c r="Q66" s="259"/>
      <c r="R66" s="192"/>
      <c r="S66" s="150" t="e">
        <f>IF(OR(C66="",C66=T$4),NA(),MATCH($B66&amp;$C66,K!$E:$E,0))</f>
        <v>#N/A</v>
      </c>
    </row>
    <row r="67" spans="1:19" ht="20.25">
      <c r="A67" s="222"/>
      <c r="B67" s="193"/>
      <c r="C67" s="193"/>
      <c r="D67" s="193" t="str">
        <f ca="1">IF(ISERROR($S67),"",OFFSET(K!$D$1,$S67-1,0)&amp;"")</f>
        <v/>
      </c>
      <c r="E67" s="193" t="str">
        <f ca="1">IF(ISERROR($S67),"",OFFSET(K!$C$1,$S67-1,0)&amp;"")</f>
        <v/>
      </c>
      <c r="F67" s="193" t="str">
        <f ca="1">IF(ISERROR($S67),"",OFFSET(K!$F$1,$S67-1,0))</f>
        <v/>
      </c>
      <c r="G67" s="193" t="str">
        <f ca="1">IF(C67=$U$4,"Enter smelter details", IF(ISERROR($S67),"",OFFSET(K!$G$1,$S67-1,0)))</f>
        <v/>
      </c>
      <c r="H67" s="258"/>
      <c r="I67" s="258"/>
      <c r="J67" s="258"/>
      <c r="K67" s="258"/>
      <c r="L67" s="258"/>
      <c r="M67" s="258"/>
      <c r="N67" s="258"/>
      <c r="O67" s="258"/>
      <c r="P67" s="258"/>
      <c r="Q67" s="259"/>
      <c r="R67" s="192"/>
      <c r="S67" s="150" t="e">
        <f>IF(OR(C67="",C67=T$4),NA(),MATCH($B67&amp;$C67,K!$E:$E,0))</f>
        <v>#N/A</v>
      </c>
    </row>
    <row r="68" spans="1:19" ht="20.25">
      <c r="A68" s="222"/>
      <c r="B68" s="193"/>
      <c r="C68" s="193"/>
      <c r="D68" s="193" t="str">
        <f ca="1">IF(ISERROR($S68),"",OFFSET(K!$D$1,$S68-1,0)&amp;"")</f>
        <v/>
      </c>
      <c r="E68" s="193" t="str">
        <f ca="1">IF(ISERROR($S68),"",OFFSET(K!$C$1,$S68-1,0)&amp;"")</f>
        <v/>
      </c>
      <c r="F68" s="193" t="str">
        <f ca="1">IF(ISERROR($S68),"",OFFSET(K!$F$1,$S68-1,0))</f>
        <v/>
      </c>
      <c r="G68" s="193" t="str">
        <f ca="1">IF(C68=$U$4,"Enter smelter details", IF(ISERROR($S68),"",OFFSET(K!$G$1,$S68-1,0)))</f>
        <v/>
      </c>
      <c r="H68" s="258"/>
      <c r="I68" s="258"/>
      <c r="J68" s="258"/>
      <c r="K68" s="258"/>
      <c r="L68" s="258"/>
      <c r="M68" s="258"/>
      <c r="N68" s="258"/>
      <c r="O68" s="258"/>
      <c r="P68" s="258"/>
      <c r="Q68" s="259"/>
      <c r="R68" s="192"/>
      <c r="S68" s="150" t="e">
        <f>IF(OR(C68="",C68=T$4),NA(),MATCH($B68&amp;$C68,K!$E:$E,0))</f>
        <v>#N/A</v>
      </c>
    </row>
    <row r="69" spans="1:19" ht="20.25">
      <c r="A69" s="222"/>
      <c r="B69" s="193"/>
      <c r="C69" s="193"/>
      <c r="D69" s="193" t="str">
        <f ca="1">IF(ISERROR($S69),"",OFFSET(K!$D$1,$S69-1,0)&amp;"")</f>
        <v/>
      </c>
      <c r="E69" s="193" t="str">
        <f ca="1">IF(ISERROR($S69),"",OFFSET(K!$C$1,$S69-1,0)&amp;"")</f>
        <v/>
      </c>
      <c r="F69" s="193" t="str">
        <f ca="1">IF(ISERROR($S69),"",OFFSET(K!$F$1,$S69-1,0))</f>
        <v/>
      </c>
      <c r="G69" s="193" t="str">
        <f ca="1">IF(C69=$U$4,"Enter smelter details", IF(ISERROR($S69),"",OFFSET(K!$G$1,$S69-1,0)))</f>
        <v/>
      </c>
      <c r="H69" s="258"/>
      <c r="I69" s="258"/>
      <c r="J69" s="258"/>
      <c r="K69" s="258"/>
      <c r="L69" s="258"/>
      <c r="M69" s="258"/>
      <c r="N69" s="258"/>
      <c r="O69" s="258"/>
      <c r="P69" s="258"/>
      <c r="Q69" s="259"/>
      <c r="R69" s="192"/>
      <c r="S69" s="150" t="e">
        <f>IF(OR(C69="",C69=T$4),NA(),MATCH($B69&amp;$C69,K!$E:$E,0))</f>
        <v>#N/A</v>
      </c>
    </row>
    <row r="70" spans="1:19" ht="20.25">
      <c r="A70" s="222"/>
      <c r="B70" s="193"/>
      <c r="C70" s="193"/>
      <c r="D70" s="193" t="str">
        <f ca="1">IF(ISERROR($S70),"",OFFSET(K!$D$1,$S70-1,0)&amp;"")</f>
        <v/>
      </c>
      <c r="E70" s="193" t="str">
        <f ca="1">IF(ISERROR($S70),"",OFFSET(K!$C$1,$S70-1,0)&amp;"")</f>
        <v/>
      </c>
      <c r="F70" s="193" t="str">
        <f ca="1">IF(ISERROR($S70),"",OFFSET(K!$F$1,$S70-1,0))</f>
        <v/>
      </c>
      <c r="G70" s="193" t="str">
        <f ca="1">IF(C70=$U$4,"Enter smelter details", IF(ISERROR($S70),"",OFFSET(K!$G$1,$S70-1,0)))</f>
        <v/>
      </c>
      <c r="H70" s="258"/>
      <c r="I70" s="258"/>
      <c r="J70" s="258"/>
      <c r="K70" s="258"/>
      <c r="L70" s="258"/>
      <c r="M70" s="258"/>
      <c r="N70" s="258"/>
      <c r="O70" s="258"/>
      <c r="P70" s="258"/>
      <c r="Q70" s="259"/>
      <c r="R70" s="192"/>
      <c r="S70" s="150" t="e">
        <f>IF(OR(C70="",C70=T$4),NA(),MATCH($B70&amp;$C70,K!$E:$E,0))</f>
        <v>#N/A</v>
      </c>
    </row>
    <row r="71" spans="1:19" ht="20.25">
      <c r="A71" s="222"/>
      <c r="B71" s="193"/>
      <c r="C71" s="193"/>
      <c r="D71" s="193" t="str">
        <f ca="1">IF(ISERROR($S71),"",OFFSET(K!$D$1,$S71-1,0)&amp;"")</f>
        <v/>
      </c>
      <c r="E71" s="193" t="str">
        <f ca="1">IF(ISERROR($S71),"",OFFSET(K!$C$1,$S71-1,0)&amp;"")</f>
        <v/>
      </c>
      <c r="F71" s="193" t="str">
        <f ca="1">IF(ISERROR($S71),"",OFFSET(K!$F$1,$S71-1,0))</f>
        <v/>
      </c>
      <c r="G71" s="193" t="str">
        <f ca="1">IF(C71=$U$4,"Enter smelter details", IF(ISERROR($S71),"",OFFSET(K!$G$1,$S71-1,0)))</f>
        <v/>
      </c>
      <c r="H71" s="258"/>
      <c r="I71" s="258"/>
      <c r="J71" s="258"/>
      <c r="K71" s="258"/>
      <c r="L71" s="258"/>
      <c r="M71" s="258"/>
      <c r="N71" s="258"/>
      <c r="O71" s="258"/>
      <c r="P71" s="258"/>
      <c r="Q71" s="259"/>
      <c r="R71" s="192"/>
      <c r="S71" s="150" t="e">
        <f>IF(OR(C71="",C71=T$4),NA(),MATCH($B71&amp;$C71,K!$E:$E,0))</f>
        <v>#N/A</v>
      </c>
    </row>
    <row r="72" spans="1:19" ht="20.25">
      <c r="A72" s="222"/>
      <c r="B72" s="193"/>
      <c r="C72" s="193"/>
      <c r="D72" s="193" t="str">
        <f ca="1">IF(ISERROR($S72),"",OFFSET(K!$D$1,$S72-1,0)&amp;"")</f>
        <v/>
      </c>
      <c r="E72" s="193" t="str">
        <f ca="1">IF(ISERROR($S72),"",OFFSET(K!$C$1,$S72-1,0)&amp;"")</f>
        <v/>
      </c>
      <c r="F72" s="193" t="str">
        <f ca="1">IF(ISERROR($S72),"",OFFSET(K!$F$1,$S72-1,0))</f>
        <v/>
      </c>
      <c r="G72" s="193" t="str">
        <f ca="1">IF(C72=$U$4,"Enter smelter details", IF(ISERROR($S72),"",OFFSET(K!$G$1,$S72-1,0)))</f>
        <v/>
      </c>
      <c r="H72" s="258"/>
      <c r="I72" s="258"/>
      <c r="J72" s="258"/>
      <c r="K72" s="258"/>
      <c r="L72" s="258"/>
      <c r="M72" s="258"/>
      <c r="N72" s="258"/>
      <c r="O72" s="258"/>
      <c r="P72" s="258"/>
      <c r="Q72" s="259"/>
      <c r="R72" s="192"/>
      <c r="S72" s="150" t="e">
        <f>IF(OR(C72="",C72=T$4),NA(),MATCH($B72&amp;$C72,K!$E:$E,0))</f>
        <v>#N/A</v>
      </c>
    </row>
    <row r="73" spans="1:19" ht="20.25">
      <c r="A73" s="222"/>
      <c r="B73" s="193"/>
      <c r="C73" s="193"/>
      <c r="D73" s="193" t="str">
        <f ca="1">IF(ISERROR($S73),"",OFFSET(K!$D$1,$S73-1,0)&amp;"")</f>
        <v/>
      </c>
      <c r="E73" s="193" t="str">
        <f ca="1">IF(ISERROR($S73),"",OFFSET(K!$C$1,$S73-1,0)&amp;"")</f>
        <v/>
      </c>
      <c r="F73" s="193" t="str">
        <f ca="1">IF(ISERROR($S73),"",OFFSET(K!$F$1,$S73-1,0))</f>
        <v/>
      </c>
      <c r="G73" s="193" t="str">
        <f ca="1">IF(C73=$U$4,"Enter smelter details", IF(ISERROR($S73),"",OFFSET(K!$G$1,$S73-1,0)))</f>
        <v/>
      </c>
      <c r="H73" s="258"/>
      <c r="I73" s="258"/>
      <c r="J73" s="258"/>
      <c r="K73" s="258"/>
      <c r="L73" s="258"/>
      <c r="M73" s="258"/>
      <c r="N73" s="258"/>
      <c r="O73" s="258"/>
      <c r="P73" s="258"/>
      <c r="Q73" s="259"/>
      <c r="R73" s="192"/>
      <c r="S73" s="150" t="e">
        <f>IF(OR(C73="",C73=T$4),NA(),MATCH($B73&amp;$C73,K!$E:$E,0))</f>
        <v>#N/A</v>
      </c>
    </row>
    <row r="74" spans="1:19" ht="20.25">
      <c r="A74" s="222"/>
      <c r="B74" s="193"/>
      <c r="C74" s="193"/>
      <c r="D74" s="193" t="str">
        <f ca="1">IF(ISERROR($S74),"",OFFSET(K!$D$1,$S74-1,0)&amp;"")</f>
        <v/>
      </c>
      <c r="E74" s="193" t="str">
        <f ca="1">IF(ISERROR($S74),"",OFFSET(K!$C$1,$S74-1,0)&amp;"")</f>
        <v/>
      </c>
      <c r="F74" s="193" t="str">
        <f ca="1">IF(ISERROR($S74),"",OFFSET(K!$F$1,$S74-1,0))</f>
        <v/>
      </c>
      <c r="G74" s="193" t="str">
        <f ca="1">IF(C74=$U$4,"Enter smelter details", IF(ISERROR($S74),"",OFFSET(K!$G$1,$S74-1,0)))</f>
        <v/>
      </c>
      <c r="H74" s="258"/>
      <c r="I74" s="258"/>
      <c r="J74" s="258"/>
      <c r="K74" s="258"/>
      <c r="L74" s="258"/>
      <c r="M74" s="258"/>
      <c r="N74" s="258"/>
      <c r="O74" s="258"/>
      <c r="P74" s="258"/>
      <c r="Q74" s="259"/>
      <c r="R74" s="192"/>
      <c r="S74" s="150" t="e">
        <f>IF(OR(C74="",C74=T$4),NA(),MATCH($B74&amp;$C74,K!$E:$E,0))</f>
        <v>#N/A</v>
      </c>
    </row>
    <row r="75" spans="1:19" ht="20.25">
      <c r="A75" s="222"/>
      <c r="B75" s="193"/>
      <c r="C75" s="193"/>
      <c r="D75" s="193" t="str">
        <f ca="1">IF(ISERROR($S75),"",OFFSET(K!$D$1,$S75-1,0)&amp;"")</f>
        <v/>
      </c>
      <c r="E75" s="193" t="str">
        <f ca="1">IF(ISERROR($S75),"",OFFSET(K!$C$1,$S75-1,0)&amp;"")</f>
        <v/>
      </c>
      <c r="F75" s="193" t="str">
        <f ca="1">IF(ISERROR($S75),"",OFFSET(K!$F$1,$S75-1,0))</f>
        <v/>
      </c>
      <c r="G75" s="193" t="str">
        <f ca="1">IF(C75=$U$4,"Enter smelter details", IF(ISERROR($S75),"",OFFSET(K!$G$1,$S75-1,0)))</f>
        <v/>
      </c>
      <c r="H75" s="258"/>
      <c r="I75" s="258"/>
      <c r="J75" s="258"/>
      <c r="K75" s="258"/>
      <c r="L75" s="258"/>
      <c r="M75" s="258"/>
      <c r="N75" s="258"/>
      <c r="O75" s="258"/>
      <c r="P75" s="258"/>
      <c r="Q75" s="259"/>
      <c r="R75" s="192"/>
      <c r="S75" s="150" t="e">
        <f>IF(OR(C75="",C75=T$4),NA(),MATCH($B75&amp;$C75,K!$E:$E,0))</f>
        <v>#N/A</v>
      </c>
    </row>
    <row r="76" spans="1:19" ht="20.25">
      <c r="A76" s="222"/>
      <c r="B76" s="193"/>
      <c r="C76" s="193"/>
      <c r="D76" s="193" t="str">
        <f ca="1">IF(ISERROR($S76),"",OFFSET(K!$D$1,$S76-1,0)&amp;"")</f>
        <v/>
      </c>
      <c r="E76" s="193" t="str">
        <f ca="1">IF(ISERROR($S76),"",OFFSET(K!$C$1,$S76-1,0)&amp;"")</f>
        <v/>
      </c>
      <c r="F76" s="193" t="str">
        <f ca="1">IF(ISERROR($S76),"",OFFSET(K!$F$1,$S76-1,0))</f>
        <v/>
      </c>
      <c r="G76" s="193" t="str">
        <f ca="1">IF(C76=$U$4,"Enter smelter details", IF(ISERROR($S76),"",OFFSET(K!$G$1,$S76-1,0)))</f>
        <v/>
      </c>
      <c r="H76" s="258"/>
      <c r="I76" s="258"/>
      <c r="J76" s="258"/>
      <c r="K76" s="258"/>
      <c r="L76" s="258"/>
      <c r="M76" s="258"/>
      <c r="N76" s="258"/>
      <c r="O76" s="258"/>
      <c r="P76" s="258"/>
      <c r="Q76" s="259"/>
      <c r="R76" s="192"/>
      <c r="S76" s="150" t="e">
        <f>IF(OR(C76="",C76=T$4),NA(),MATCH($B76&amp;$C76,K!$E:$E,0))</f>
        <v>#N/A</v>
      </c>
    </row>
    <row r="77" spans="1:19" ht="20.25">
      <c r="A77" s="222"/>
      <c r="B77" s="193"/>
      <c r="C77" s="193"/>
      <c r="D77" s="193" t="str">
        <f ca="1">IF(ISERROR($S77),"",OFFSET(K!$D$1,$S77-1,0)&amp;"")</f>
        <v/>
      </c>
      <c r="E77" s="193" t="str">
        <f ca="1">IF(ISERROR($S77),"",OFFSET(K!$C$1,$S77-1,0)&amp;"")</f>
        <v/>
      </c>
      <c r="F77" s="193" t="str">
        <f ca="1">IF(ISERROR($S77),"",OFFSET(K!$F$1,$S77-1,0))</f>
        <v/>
      </c>
      <c r="G77" s="193" t="str">
        <f ca="1">IF(C77=$U$4,"Enter smelter details", IF(ISERROR($S77),"",OFFSET(K!$G$1,$S77-1,0)))</f>
        <v/>
      </c>
      <c r="H77" s="258"/>
      <c r="I77" s="258"/>
      <c r="J77" s="258"/>
      <c r="K77" s="258"/>
      <c r="L77" s="258"/>
      <c r="M77" s="258"/>
      <c r="N77" s="258"/>
      <c r="O77" s="258"/>
      <c r="P77" s="258"/>
      <c r="Q77" s="259"/>
      <c r="R77" s="192"/>
      <c r="S77" s="150" t="e">
        <f>IF(OR(C77="",C77=T$4),NA(),MATCH($B77&amp;$C77,K!$E:$E,0))</f>
        <v>#N/A</v>
      </c>
    </row>
    <row r="78" spans="1:19" ht="20.25">
      <c r="A78" s="222"/>
      <c r="B78" s="193"/>
      <c r="C78" s="193"/>
      <c r="D78" s="193" t="str">
        <f ca="1">IF(ISERROR($S78),"",OFFSET(K!$D$1,$S78-1,0)&amp;"")</f>
        <v/>
      </c>
      <c r="E78" s="193" t="str">
        <f ca="1">IF(ISERROR($S78),"",OFFSET(K!$C$1,$S78-1,0)&amp;"")</f>
        <v/>
      </c>
      <c r="F78" s="193" t="str">
        <f ca="1">IF(ISERROR($S78),"",OFFSET(K!$F$1,$S78-1,0))</f>
        <v/>
      </c>
      <c r="G78" s="193" t="str">
        <f ca="1">IF(C78=$U$4,"Enter smelter details", IF(ISERROR($S78),"",OFFSET(K!$G$1,$S78-1,0)))</f>
        <v/>
      </c>
      <c r="H78" s="258"/>
      <c r="I78" s="258"/>
      <c r="J78" s="258"/>
      <c r="K78" s="258"/>
      <c r="L78" s="258"/>
      <c r="M78" s="258"/>
      <c r="N78" s="258"/>
      <c r="O78" s="258"/>
      <c r="P78" s="258"/>
      <c r="Q78" s="259"/>
      <c r="R78" s="192"/>
      <c r="S78" s="150" t="e">
        <f>IF(OR(C78="",C78=T$4),NA(),MATCH($B78&amp;$C78,K!$E:$E,0))</f>
        <v>#N/A</v>
      </c>
    </row>
    <row r="79" spans="1:19" ht="20.25">
      <c r="A79" s="222"/>
      <c r="B79" s="193"/>
      <c r="C79" s="193"/>
      <c r="D79" s="193" t="str">
        <f ca="1">IF(ISERROR($S79),"",OFFSET(K!$D$1,$S79-1,0)&amp;"")</f>
        <v/>
      </c>
      <c r="E79" s="193" t="str">
        <f ca="1">IF(ISERROR($S79),"",OFFSET(K!$C$1,$S79-1,0)&amp;"")</f>
        <v/>
      </c>
      <c r="F79" s="193" t="str">
        <f ca="1">IF(ISERROR($S79),"",OFFSET(K!$F$1,$S79-1,0))</f>
        <v/>
      </c>
      <c r="G79" s="193" t="str">
        <f ca="1">IF(C79=$U$4,"Enter smelter details", IF(ISERROR($S79),"",OFFSET(K!$G$1,$S79-1,0)))</f>
        <v/>
      </c>
      <c r="H79" s="258"/>
      <c r="I79" s="258"/>
      <c r="J79" s="258"/>
      <c r="K79" s="258"/>
      <c r="L79" s="258"/>
      <c r="M79" s="258"/>
      <c r="N79" s="258"/>
      <c r="O79" s="258"/>
      <c r="P79" s="258"/>
      <c r="Q79" s="259"/>
      <c r="R79" s="192"/>
      <c r="S79" s="150" t="e">
        <f>IF(OR(C79="",C79=T$4),NA(),MATCH($B79&amp;$C79,K!$E:$E,0))</f>
        <v>#N/A</v>
      </c>
    </row>
    <row r="80" spans="1:19" ht="20.25">
      <c r="A80" s="222"/>
      <c r="B80" s="193"/>
      <c r="C80" s="193"/>
      <c r="D80" s="193" t="str">
        <f ca="1">IF(ISERROR($S80),"",OFFSET(K!$D$1,$S80-1,0)&amp;"")</f>
        <v/>
      </c>
      <c r="E80" s="193" t="str">
        <f ca="1">IF(ISERROR($S80),"",OFFSET(K!$C$1,$S80-1,0)&amp;"")</f>
        <v/>
      </c>
      <c r="F80" s="193" t="str">
        <f ca="1">IF(ISERROR($S80),"",OFFSET(K!$F$1,$S80-1,0))</f>
        <v/>
      </c>
      <c r="G80" s="193" t="str">
        <f ca="1">IF(C80=$U$4,"Enter smelter details", IF(ISERROR($S80),"",OFFSET(K!$G$1,$S80-1,0)))</f>
        <v/>
      </c>
      <c r="H80" s="258"/>
      <c r="I80" s="258"/>
      <c r="J80" s="258"/>
      <c r="K80" s="258"/>
      <c r="L80" s="258"/>
      <c r="M80" s="258"/>
      <c r="N80" s="258"/>
      <c r="O80" s="258"/>
      <c r="P80" s="258"/>
      <c r="Q80" s="259"/>
      <c r="R80" s="192"/>
      <c r="S80" s="150" t="e">
        <f>IF(OR(C80="",C80=T$4),NA(),MATCH($B80&amp;$C80,K!$E:$E,0))</f>
        <v>#N/A</v>
      </c>
    </row>
    <row r="81" spans="1:19" ht="20.25">
      <c r="A81" s="222"/>
      <c r="B81" s="193"/>
      <c r="C81" s="193"/>
      <c r="D81" s="193" t="str">
        <f ca="1">IF(ISERROR($S81),"",OFFSET(K!$D$1,$S81-1,0)&amp;"")</f>
        <v/>
      </c>
      <c r="E81" s="193" t="str">
        <f ca="1">IF(ISERROR($S81),"",OFFSET(K!$C$1,$S81-1,0)&amp;"")</f>
        <v/>
      </c>
      <c r="F81" s="193" t="str">
        <f ca="1">IF(ISERROR($S81),"",OFFSET(K!$F$1,$S81-1,0))</f>
        <v/>
      </c>
      <c r="G81" s="193" t="str">
        <f ca="1">IF(C81=$U$4,"Enter smelter details", IF(ISERROR($S81),"",OFFSET(K!$G$1,$S81-1,0)))</f>
        <v/>
      </c>
      <c r="H81" s="258"/>
      <c r="I81" s="258"/>
      <c r="J81" s="258"/>
      <c r="K81" s="258"/>
      <c r="L81" s="258"/>
      <c r="M81" s="258"/>
      <c r="N81" s="258"/>
      <c r="O81" s="258"/>
      <c r="P81" s="258"/>
      <c r="Q81" s="259"/>
      <c r="R81" s="192"/>
      <c r="S81" s="150" t="e">
        <f>IF(OR(C81="",C81=T$4),NA(),MATCH($B81&amp;$C81,K!$E:$E,0))</f>
        <v>#N/A</v>
      </c>
    </row>
    <row r="82" spans="1:19" ht="20.25">
      <c r="A82" s="222"/>
      <c r="B82" s="193"/>
      <c r="C82" s="193"/>
      <c r="D82" s="193" t="str">
        <f ca="1">IF(ISERROR($S82),"",OFFSET(K!$D$1,$S82-1,0)&amp;"")</f>
        <v/>
      </c>
      <c r="E82" s="193" t="str">
        <f ca="1">IF(ISERROR($S82),"",OFFSET(K!$C$1,$S82-1,0)&amp;"")</f>
        <v/>
      </c>
      <c r="F82" s="193" t="str">
        <f ca="1">IF(ISERROR($S82),"",OFFSET(K!$F$1,$S82-1,0))</f>
        <v/>
      </c>
      <c r="G82" s="193" t="str">
        <f ca="1">IF(C82=$U$4,"Enter smelter details", IF(ISERROR($S82),"",OFFSET(K!$G$1,$S82-1,0)))</f>
        <v/>
      </c>
      <c r="H82" s="258"/>
      <c r="I82" s="258"/>
      <c r="J82" s="258"/>
      <c r="K82" s="258"/>
      <c r="L82" s="258"/>
      <c r="M82" s="258"/>
      <c r="N82" s="258"/>
      <c r="O82" s="258"/>
      <c r="P82" s="258"/>
      <c r="Q82" s="259"/>
      <c r="R82" s="192"/>
      <c r="S82" s="150" t="e">
        <f>IF(OR(C82="",C82=T$4),NA(),MATCH($B82&amp;$C82,K!$E:$E,0))</f>
        <v>#N/A</v>
      </c>
    </row>
    <row r="83" spans="1:19" ht="20.25">
      <c r="A83" s="222"/>
      <c r="B83" s="193"/>
      <c r="C83" s="193"/>
      <c r="D83" s="193" t="str">
        <f ca="1">IF(ISERROR($S83),"",OFFSET(K!$D$1,$S83-1,0)&amp;"")</f>
        <v/>
      </c>
      <c r="E83" s="193" t="str">
        <f ca="1">IF(ISERROR($S83),"",OFFSET(K!$C$1,$S83-1,0)&amp;"")</f>
        <v/>
      </c>
      <c r="F83" s="193" t="str">
        <f ca="1">IF(ISERROR($S83),"",OFFSET(K!$F$1,$S83-1,0))</f>
        <v/>
      </c>
      <c r="G83" s="193" t="str">
        <f ca="1">IF(C83=$U$4,"Enter smelter details", IF(ISERROR($S83),"",OFFSET(K!$G$1,$S83-1,0)))</f>
        <v/>
      </c>
      <c r="H83" s="258"/>
      <c r="I83" s="258"/>
      <c r="J83" s="258"/>
      <c r="K83" s="258"/>
      <c r="L83" s="258"/>
      <c r="M83" s="258"/>
      <c r="N83" s="258"/>
      <c r="O83" s="258"/>
      <c r="P83" s="258"/>
      <c r="Q83" s="259"/>
      <c r="R83" s="192"/>
      <c r="S83" s="150" t="e">
        <f>IF(OR(C83="",C83=T$4),NA(),MATCH($B83&amp;$C83,K!$E:$E,0))</f>
        <v>#N/A</v>
      </c>
    </row>
    <row r="84" spans="1:19" ht="20.25">
      <c r="A84" s="222"/>
      <c r="B84" s="193"/>
      <c r="C84" s="193"/>
      <c r="D84" s="193" t="str">
        <f ca="1">IF(ISERROR($S84),"",OFFSET(K!$D$1,$S84-1,0)&amp;"")</f>
        <v/>
      </c>
      <c r="E84" s="193" t="str">
        <f ca="1">IF(ISERROR($S84),"",OFFSET(K!$C$1,$S84-1,0)&amp;"")</f>
        <v/>
      </c>
      <c r="F84" s="193" t="str">
        <f ca="1">IF(ISERROR($S84),"",OFFSET(K!$F$1,$S84-1,0))</f>
        <v/>
      </c>
      <c r="G84" s="193" t="str">
        <f ca="1">IF(C84=$U$4,"Enter smelter details", IF(ISERROR($S84),"",OFFSET(K!$G$1,$S84-1,0)))</f>
        <v/>
      </c>
      <c r="H84" s="258"/>
      <c r="I84" s="258"/>
      <c r="J84" s="258"/>
      <c r="K84" s="258"/>
      <c r="L84" s="258"/>
      <c r="M84" s="258"/>
      <c r="N84" s="258"/>
      <c r="O84" s="258"/>
      <c r="P84" s="258"/>
      <c r="Q84" s="259"/>
      <c r="R84" s="192"/>
      <c r="S84" s="150" t="e">
        <f>IF(OR(C84="",C84=T$4),NA(),MATCH($B84&amp;$C84,K!$E:$E,0))</f>
        <v>#N/A</v>
      </c>
    </row>
    <row r="85" spans="1:19" ht="20.25">
      <c r="A85" s="222"/>
      <c r="B85" s="193"/>
      <c r="C85" s="193"/>
      <c r="D85" s="193" t="str">
        <f ca="1">IF(ISERROR($S85),"",OFFSET(K!$D$1,$S85-1,0)&amp;"")</f>
        <v/>
      </c>
      <c r="E85" s="193" t="str">
        <f ca="1">IF(ISERROR($S85),"",OFFSET(K!$C$1,$S85-1,0)&amp;"")</f>
        <v/>
      </c>
      <c r="F85" s="193" t="str">
        <f ca="1">IF(ISERROR($S85),"",OFFSET(K!$F$1,$S85-1,0))</f>
        <v/>
      </c>
      <c r="G85" s="193" t="str">
        <f ca="1">IF(C85=$U$4,"Enter smelter details", IF(ISERROR($S85),"",OFFSET(K!$G$1,$S85-1,0)))</f>
        <v/>
      </c>
      <c r="H85" s="258"/>
      <c r="I85" s="258"/>
      <c r="J85" s="258"/>
      <c r="K85" s="258"/>
      <c r="L85" s="258"/>
      <c r="M85" s="258"/>
      <c r="N85" s="258"/>
      <c r="O85" s="258"/>
      <c r="P85" s="258"/>
      <c r="Q85" s="259"/>
      <c r="R85" s="192"/>
      <c r="S85" s="150" t="e">
        <f>IF(OR(C85="",C85=T$4),NA(),MATCH($B85&amp;$C85,K!$E:$E,0))</f>
        <v>#N/A</v>
      </c>
    </row>
    <row r="86" spans="1:19" ht="20.25">
      <c r="A86" s="222"/>
      <c r="B86" s="193"/>
      <c r="C86" s="193"/>
      <c r="D86" s="193" t="str">
        <f ca="1">IF(ISERROR($S86),"",OFFSET(K!$D$1,$S86-1,0)&amp;"")</f>
        <v/>
      </c>
      <c r="E86" s="193" t="str">
        <f ca="1">IF(ISERROR($S86),"",OFFSET(K!$C$1,$S86-1,0)&amp;"")</f>
        <v/>
      </c>
      <c r="F86" s="193" t="str">
        <f ca="1">IF(ISERROR($S86),"",OFFSET(K!$F$1,$S86-1,0))</f>
        <v/>
      </c>
      <c r="G86" s="193" t="str">
        <f ca="1">IF(C86=$U$4,"Enter smelter details", IF(ISERROR($S86),"",OFFSET(K!$G$1,$S86-1,0)))</f>
        <v/>
      </c>
      <c r="H86" s="258"/>
      <c r="I86" s="258"/>
      <c r="J86" s="258"/>
      <c r="K86" s="258"/>
      <c r="L86" s="258"/>
      <c r="M86" s="258"/>
      <c r="N86" s="258"/>
      <c r="O86" s="258"/>
      <c r="P86" s="258"/>
      <c r="Q86" s="259"/>
      <c r="R86" s="192"/>
      <c r="S86" s="150" t="e">
        <f>IF(OR(C86="",C86=T$4),NA(),MATCH($B86&amp;$C86,K!$E:$E,0))</f>
        <v>#N/A</v>
      </c>
    </row>
    <row r="87" spans="1:19" ht="20.25">
      <c r="A87" s="222"/>
      <c r="B87" s="193"/>
      <c r="C87" s="193"/>
      <c r="D87" s="193" t="str">
        <f ca="1">IF(ISERROR($S87),"",OFFSET(K!$D$1,$S87-1,0)&amp;"")</f>
        <v/>
      </c>
      <c r="E87" s="193" t="str">
        <f ca="1">IF(ISERROR($S87),"",OFFSET(K!$C$1,$S87-1,0)&amp;"")</f>
        <v/>
      </c>
      <c r="F87" s="193" t="str">
        <f ca="1">IF(ISERROR($S87),"",OFFSET(K!$F$1,$S87-1,0))</f>
        <v/>
      </c>
      <c r="G87" s="193" t="str">
        <f ca="1">IF(C87=$U$4,"Enter smelter details", IF(ISERROR($S87),"",OFFSET(K!$G$1,$S87-1,0)))</f>
        <v/>
      </c>
      <c r="H87" s="258"/>
      <c r="I87" s="258"/>
      <c r="J87" s="258"/>
      <c r="K87" s="258"/>
      <c r="L87" s="258"/>
      <c r="M87" s="258"/>
      <c r="N87" s="258"/>
      <c r="O87" s="258"/>
      <c r="P87" s="258"/>
      <c r="Q87" s="259"/>
      <c r="R87" s="192"/>
      <c r="S87" s="150" t="e">
        <f>IF(OR(C87="",C87=T$4),NA(),MATCH($B87&amp;$C87,K!$E:$E,0))</f>
        <v>#N/A</v>
      </c>
    </row>
    <row r="88" spans="1:19" ht="20.25">
      <c r="A88" s="222"/>
      <c r="B88" s="193"/>
      <c r="C88" s="193"/>
      <c r="D88" s="193" t="str">
        <f ca="1">IF(ISERROR($S88),"",OFFSET(K!$D$1,$S88-1,0)&amp;"")</f>
        <v/>
      </c>
      <c r="E88" s="193" t="str">
        <f ca="1">IF(ISERROR($S88),"",OFFSET(K!$C$1,$S88-1,0)&amp;"")</f>
        <v/>
      </c>
      <c r="F88" s="193" t="str">
        <f ca="1">IF(ISERROR($S88),"",OFFSET(K!$F$1,$S88-1,0))</f>
        <v/>
      </c>
      <c r="G88" s="193" t="str">
        <f ca="1">IF(C88=$U$4,"Enter smelter details", IF(ISERROR($S88),"",OFFSET(K!$G$1,$S88-1,0)))</f>
        <v/>
      </c>
      <c r="H88" s="258"/>
      <c r="I88" s="258"/>
      <c r="J88" s="258"/>
      <c r="K88" s="258"/>
      <c r="L88" s="258"/>
      <c r="M88" s="258"/>
      <c r="N88" s="258"/>
      <c r="O88" s="258"/>
      <c r="P88" s="258"/>
      <c r="Q88" s="259"/>
      <c r="R88" s="192"/>
      <c r="S88" s="150" t="e">
        <f>IF(OR(C88="",C88=T$4),NA(),MATCH($B88&amp;$C88,K!$E:$E,0))</f>
        <v>#N/A</v>
      </c>
    </row>
    <row r="89" spans="1:19" ht="20.25">
      <c r="A89" s="222"/>
      <c r="B89" s="193"/>
      <c r="C89" s="193"/>
      <c r="D89" s="193" t="str">
        <f ca="1">IF(ISERROR($S89),"",OFFSET(K!$D$1,$S89-1,0)&amp;"")</f>
        <v/>
      </c>
      <c r="E89" s="193" t="str">
        <f ca="1">IF(ISERROR($S89),"",OFFSET(K!$C$1,$S89-1,0)&amp;"")</f>
        <v/>
      </c>
      <c r="F89" s="193" t="str">
        <f ca="1">IF(ISERROR($S89),"",OFFSET(K!$F$1,$S89-1,0))</f>
        <v/>
      </c>
      <c r="G89" s="193" t="str">
        <f ca="1">IF(C89=$U$4,"Enter smelter details", IF(ISERROR($S89),"",OFFSET(K!$G$1,$S89-1,0)))</f>
        <v/>
      </c>
      <c r="H89" s="258"/>
      <c r="I89" s="258"/>
      <c r="J89" s="258"/>
      <c r="K89" s="258"/>
      <c r="L89" s="258"/>
      <c r="M89" s="258"/>
      <c r="N89" s="258"/>
      <c r="O89" s="258"/>
      <c r="P89" s="258"/>
      <c r="Q89" s="259"/>
      <c r="R89" s="192"/>
      <c r="S89" s="150" t="e">
        <f>IF(OR(C89="",C89=T$4),NA(),MATCH($B89&amp;$C89,K!$E:$E,0))</f>
        <v>#N/A</v>
      </c>
    </row>
    <row r="90" spans="1:19" ht="20.25">
      <c r="A90" s="222"/>
      <c r="B90" s="193"/>
      <c r="C90" s="193"/>
      <c r="D90" s="193" t="str">
        <f ca="1">IF(ISERROR($S90),"",OFFSET(K!$D$1,$S90-1,0)&amp;"")</f>
        <v/>
      </c>
      <c r="E90" s="193" t="str">
        <f ca="1">IF(ISERROR($S90),"",OFFSET(K!$C$1,$S90-1,0)&amp;"")</f>
        <v/>
      </c>
      <c r="F90" s="193" t="str">
        <f ca="1">IF(ISERROR($S90),"",OFFSET(K!$F$1,$S90-1,0))</f>
        <v/>
      </c>
      <c r="G90" s="193" t="str">
        <f ca="1">IF(C90=$U$4,"Enter smelter details", IF(ISERROR($S90),"",OFFSET(K!$G$1,$S90-1,0)))</f>
        <v/>
      </c>
      <c r="H90" s="258"/>
      <c r="I90" s="258"/>
      <c r="J90" s="258"/>
      <c r="K90" s="258"/>
      <c r="L90" s="258"/>
      <c r="M90" s="258"/>
      <c r="N90" s="258"/>
      <c r="O90" s="258"/>
      <c r="P90" s="258"/>
      <c r="Q90" s="259"/>
      <c r="R90" s="192"/>
      <c r="S90" s="150" t="e">
        <f>IF(OR(C90="",C90=T$4),NA(),MATCH($B90&amp;$C90,K!$E:$E,0))</f>
        <v>#N/A</v>
      </c>
    </row>
    <row r="91" spans="1:19" ht="20.25">
      <c r="A91" s="222"/>
      <c r="B91" s="193"/>
      <c r="C91" s="193"/>
      <c r="D91" s="193" t="str">
        <f ca="1">IF(ISERROR($S91),"",OFFSET(K!$D$1,$S91-1,0)&amp;"")</f>
        <v/>
      </c>
      <c r="E91" s="193" t="str">
        <f ca="1">IF(ISERROR($S91),"",OFFSET(K!$C$1,$S91-1,0)&amp;"")</f>
        <v/>
      </c>
      <c r="F91" s="193" t="str">
        <f ca="1">IF(ISERROR($S91),"",OFFSET(K!$F$1,$S91-1,0))</f>
        <v/>
      </c>
      <c r="G91" s="193" t="str">
        <f ca="1">IF(C91=$U$4,"Enter smelter details", IF(ISERROR($S91),"",OFFSET(K!$G$1,$S91-1,0)))</f>
        <v/>
      </c>
      <c r="H91" s="258"/>
      <c r="I91" s="258"/>
      <c r="J91" s="258"/>
      <c r="K91" s="258"/>
      <c r="L91" s="258"/>
      <c r="M91" s="258"/>
      <c r="N91" s="258"/>
      <c r="O91" s="258"/>
      <c r="P91" s="258"/>
      <c r="Q91" s="259"/>
      <c r="R91" s="192"/>
      <c r="S91" s="150" t="e">
        <f>IF(OR(C91="",C91=T$4),NA(),MATCH($B91&amp;$C91,K!$E:$E,0))</f>
        <v>#N/A</v>
      </c>
    </row>
    <row r="92" spans="1:19" ht="20.25">
      <c r="A92" s="222"/>
      <c r="B92" s="193"/>
      <c r="C92" s="193"/>
      <c r="D92" s="193" t="str">
        <f ca="1">IF(ISERROR($S92),"",OFFSET(K!$D$1,$S92-1,0)&amp;"")</f>
        <v/>
      </c>
      <c r="E92" s="193" t="str">
        <f ca="1">IF(ISERROR($S92),"",OFFSET(K!$C$1,$S92-1,0)&amp;"")</f>
        <v/>
      </c>
      <c r="F92" s="193" t="str">
        <f ca="1">IF(ISERROR($S92),"",OFFSET(K!$F$1,$S92-1,0))</f>
        <v/>
      </c>
      <c r="G92" s="193" t="str">
        <f ca="1">IF(C92=$U$4,"Enter smelter details", IF(ISERROR($S92),"",OFFSET(K!$G$1,$S92-1,0)))</f>
        <v/>
      </c>
      <c r="H92" s="258"/>
      <c r="I92" s="258"/>
      <c r="J92" s="258"/>
      <c r="K92" s="258"/>
      <c r="L92" s="258"/>
      <c r="M92" s="258"/>
      <c r="N92" s="258"/>
      <c r="O92" s="258"/>
      <c r="P92" s="258"/>
      <c r="Q92" s="259"/>
      <c r="R92" s="192"/>
      <c r="S92" s="150" t="e">
        <f>IF(OR(C92="",C92=T$4),NA(),MATCH($B92&amp;$C92,K!$E:$E,0))</f>
        <v>#N/A</v>
      </c>
    </row>
    <row r="93" spans="1:19" ht="20.25">
      <c r="A93" s="222"/>
      <c r="B93" s="193"/>
      <c r="C93" s="193"/>
      <c r="D93" s="193" t="str">
        <f ca="1">IF(ISERROR($S93),"",OFFSET(K!$D$1,$S93-1,0)&amp;"")</f>
        <v/>
      </c>
      <c r="E93" s="193" t="str">
        <f ca="1">IF(ISERROR($S93),"",OFFSET(K!$C$1,$S93-1,0)&amp;"")</f>
        <v/>
      </c>
      <c r="F93" s="193" t="str">
        <f ca="1">IF(ISERROR($S93),"",OFFSET(K!$F$1,$S93-1,0))</f>
        <v/>
      </c>
      <c r="G93" s="193" t="str">
        <f ca="1">IF(C93=$U$4,"Enter smelter details", IF(ISERROR($S93),"",OFFSET(K!$G$1,$S93-1,0)))</f>
        <v/>
      </c>
      <c r="H93" s="258"/>
      <c r="I93" s="258"/>
      <c r="J93" s="258"/>
      <c r="K93" s="258"/>
      <c r="L93" s="258"/>
      <c r="M93" s="258"/>
      <c r="N93" s="258"/>
      <c r="O93" s="258"/>
      <c r="P93" s="258"/>
      <c r="Q93" s="259"/>
      <c r="R93" s="192"/>
      <c r="S93" s="150" t="e">
        <f>IF(OR(C93="",C93=T$4),NA(),MATCH($B93&amp;$C93,K!$E:$E,0))</f>
        <v>#N/A</v>
      </c>
    </row>
    <row r="94" spans="1:19" ht="20.25">
      <c r="A94" s="222"/>
      <c r="B94" s="193"/>
      <c r="C94" s="193"/>
      <c r="D94" s="193" t="str">
        <f ca="1">IF(ISERROR($S94),"",OFFSET(K!$D$1,$S94-1,0)&amp;"")</f>
        <v/>
      </c>
      <c r="E94" s="193" t="str">
        <f ca="1">IF(ISERROR($S94),"",OFFSET(K!$C$1,$S94-1,0)&amp;"")</f>
        <v/>
      </c>
      <c r="F94" s="193" t="str">
        <f ca="1">IF(ISERROR($S94),"",OFFSET(K!$F$1,$S94-1,0))</f>
        <v/>
      </c>
      <c r="G94" s="193" t="str">
        <f ca="1">IF(C94=$U$4,"Enter smelter details", IF(ISERROR($S94),"",OFFSET(K!$G$1,$S94-1,0)))</f>
        <v/>
      </c>
      <c r="H94" s="258"/>
      <c r="I94" s="258"/>
      <c r="J94" s="258"/>
      <c r="K94" s="258"/>
      <c r="L94" s="258"/>
      <c r="M94" s="258"/>
      <c r="N94" s="258"/>
      <c r="O94" s="258"/>
      <c r="P94" s="258"/>
      <c r="Q94" s="259"/>
      <c r="R94" s="192"/>
      <c r="S94" s="150" t="e">
        <f>IF(OR(C94="",C94=T$4),NA(),MATCH($B94&amp;$C94,K!$E:$E,0))</f>
        <v>#N/A</v>
      </c>
    </row>
    <row r="95" spans="1:19" ht="20.25">
      <c r="A95" s="222"/>
      <c r="B95" s="193"/>
      <c r="C95" s="193"/>
      <c r="D95" s="193" t="str">
        <f ca="1">IF(ISERROR($S95),"",OFFSET(K!$D$1,$S95-1,0)&amp;"")</f>
        <v/>
      </c>
      <c r="E95" s="193" t="str">
        <f ca="1">IF(ISERROR($S95),"",OFFSET(K!$C$1,$S95-1,0)&amp;"")</f>
        <v/>
      </c>
      <c r="F95" s="193" t="str">
        <f ca="1">IF(ISERROR($S95),"",OFFSET(K!$F$1,$S95-1,0))</f>
        <v/>
      </c>
      <c r="G95" s="193" t="str">
        <f ca="1">IF(C95=$U$4,"Enter smelter details", IF(ISERROR($S95),"",OFFSET(K!$G$1,$S95-1,0)))</f>
        <v/>
      </c>
      <c r="H95" s="258"/>
      <c r="I95" s="258"/>
      <c r="J95" s="258"/>
      <c r="K95" s="258"/>
      <c r="L95" s="258"/>
      <c r="M95" s="258"/>
      <c r="N95" s="258"/>
      <c r="O95" s="258"/>
      <c r="P95" s="258"/>
      <c r="Q95" s="259"/>
      <c r="R95" s="192"/>
      <c r="S95" s="150" t="e">
        <f>IF(OR(C95="",C95=T$4),NA(),MATCH($B95&amp;$C95,K!$E:$E,0))</f>
        <v>#N/A</v>
      </c>
    </row>
    <row r="96" spans="1:19" ht="20.25">
      <c r="A96" s="222"/>
      <c r="B96" s="193"/>
      <c r="C96" s="193"/>
      <c r="D96" s="193" t="str">
        <f ca="1">IF(ISERROR($S96),"",OFFSET(K!$D$1,$S96-1,0)&amp;"")</f>
        <v/>
      </c>
      <c r="E96" s="193" t="str">
        <f ca="1">IF(ISERROR($S96),"",OFFSET(K!$C$1,$S96-1,0)&amp;"")</f>
        <v/>
      </c>
      <c r="F96" s="193" t="str">
        <f ca="1">IF(ISERROR($S96),"",OFFSET(K!$F$1,$S96-1,0))</f>
        <v/>
      </c>
      <c r="G96" s="193" t="str">
        <f ca="1">IF(C96=$U$4,"Enter smelter details", IF(ISERROR($S96),"",OFFSET(K!$G$1,$S96-1,0)))</f>
        <v/>
      </c>
      <c r="H96" s="258"/>
      <c r="I96" s="258"/>
      <c r="J96" s="258"/>
      <c r="K96" s="258"/>
      <c r="L96" s="258"/>
      <c r="M96" s="258"/>
      <c r="N96" s="258"/>
      <c r="O96" s="258"/>
      <c r="P96" s="258"/>
      <c r="Q96" s="259"/>
      <c r="R96" s="192"/>
      <c r="S96" s="150" t="e">
        <f>IF(OR(C96="",C96=T$4),NA(),MATCH($B96&amp;$C96,K!$E:$E,0))</f>
        <v>#N/A</v>
      </c>
    </row>
    <row r="97" spans="1:19" ht="20.25">
      <c r="A97" s="222"/>
      <c r="B97" s="193"/>
      <c r="C97" s="193"/>
      <c r="D97" s="193" t="str">
        <f ca="1">IF(ISERROR($S97),"",OFFSET(K!$D$1,$S97-1,0)&amp;"")</f>
        <v/>
      </c>
      <c r="E97" s="193" t="str">
        <f ca="1">IF(ISERROR($S97),"",OFFSET(K!$C$1,$S97-1,0)&amp;"")</f>
        <v/>
      </c>
      <c r="F97" s="193" t="str">
        <f ca="1">IF(ISERROR($S97),"",OFFSET(K!$F$1,$S97-1,0))</f>
        <v/>
      </c>
      <c r="G97" s="193" t="str">
        <f ca="1">IF(C97=$U$4,"Enter smelter details", IF(ISERROR($S97),"",OFFSET(K!$G$1,$S97-1,0)))</f>
        <v/>
      </c>
      <c r="H97" s="258"/>
      <c r="I97" s="258"/>
      <c r="J97" s="258"/>
      <c r="K97" s="258"/>
      <c r="L97" s="258"/>
      <c r="M97" s="258"/>
      <c r="N97" s="258"/>
      <c r="O97" s="258"/>
      <c r="P97" s="258"/>
      <c r="Q97" s="259"/>
      <c r="R97" s="192"/>
      <c r="S97" s="150" t="e">
        <f>IF(OR(C97="",C97=T$4),NA(),MATCH($B97&amp;$C97,K!$E:$E,0))</f>
        <v>#N/A</v>
      </c>
    </row>
    <row r="98" spans="1:19" ht="20.25">
      <c r="A98" s="222"/>
      <c r="B98" s="193"/>
      <c r="C98" s="193"/>
      <c r="D98" s="193" t="str">
        <f ca="1">IF(ISERROR($S98),"",OFFSET(K!$D$1,$S98-1,0)&amp;"")</f>
        <v/>
      </c>
      <c r="E98" s="193" t="str">
        <f ca="1">IF(ISERROR($S98),"",OFFSET(K!$C$1,$S98-1,0)&amp;"")</f>
        <v/>
      </c>
      <c r="F98" s="193" t="str">
        <f ca="1">IF(ISERROR($S98),"",OFFSET(K!$F$1,$S98-1,0))</f>
        <v/>
      </c>
      <c r="G98" s="193" t="str">
        <f ca="1">IF(C98=$U$4,"Enter smelter details", IF(ISERROR($S98),"",OFFSET(K!$G$1,$S98-1,0)))</f>
        <v/>
      </c>
      <c r="H98" s="258"/>
      <c r="I98" s="258"/>
      <c r="J98" s="258"/>
      <c r="K98" s="258"/>
      <c r="L98" s="258"/>
      <c r="M98" s="258"/>
      <c r="N98" s="258"/>
      <c r="O98" s="258"/>
      <c r="P98" s="258"/>
      <c r="Q98" s="259"/>
      <c r="R98" s="192"/>
      <c r="S98" s="150" t="e">
        <f>IF(OR(C98="",C98=T$4),NA(),MATCH($B98&amp;$C98,K!$E:$E,0))</f>
        <v>#N/A</v>
      </c>
    </row>
    <row r="99" spans="1:19" ht="20.25">
      <c r="A99" s="222"/>
      <c r="B99" s="193"/>
      <c r="C99" s="193"/>
      <c r="D99" s="193" t="str">
        <f ca="1">IF(ISERROR($S99),"",OFFSET(K!$D$1,$S99-1,0)&amp;"")</f>
        <v/>
      </c>
      <c r="E99" s="193" t="str">
        <f ca="1">IF(ISERROR($S99),"",OFFSET(K!$C$1,$S99-1,0)&amp;"")</f>
        <v/>
      </c>
      <c r="F99" s="193" t="str">
        <f ca="1">IF(ISERROR($S99),"",OFFSET(K!$F$1,$S99-1,0))</f>
        <v/>
      </c>
      <c r="G99" s="193" t="str">
        <f ca="1">IF(C99=$U$4,"Enter smelter details", IF(ISERROR($S99),"",OFFSET(K!$G$1,$S99-1,0)))</f>
        <v/>
      </c>
      <c r="H99" s="258"/>
      <c r="I99" s="258"/>
      <c r="J99" s="258"/>
      <c r="K99" s="258"/>
      <c r="L99" s="258"/>
      <c r="M99" s="258"/>
      <c r="N99" s="258"/>
      <c r="O99" s="258"/>
      <c r="P99" s="258"/>
      <c r="Q99" s="259"/>
      <c r="R99" s="192"/>
      <c r="S99" s="150" t="e">
        <f>IF(OR(C99="",C99=T$4),NA(),MATCH($B99&amp;$C99,K!$E:$E,0))</f>
        <v>#N/A</v>
      </c>
    </row>
    <row r="100" spans="1:19" ht="20.25">
      <c r="A100" s="222"/>
      <c r="B100" s="193"/>
      <c r="C100" s="193"/>
      <c r="D100" s="193" t="str">
        <f ca="1">IF(ISERROR($S100),"",OFFSET(K!$D$1,$S100-1,0)&amp;"")</f>
        <v/>
      </c>
      <c r="E100" s="193" t="str">
        <f ca="1">IF(ISERROR($S100),"",OFFSET(K!$C$1,$S100-1,0)&amp;"")</f>
        <v/>
      </c>
      <c r="F100" s="193" t="str">
        <f ca="1">IF(ISERROR($S100),"",OFFSET(K!$F$1,$S100-1,0))</f>
        <v/>
      </c>
      <c r="G100" s="193" t="str">
        <f ca="1">IF(C100=$U$4,"Enter smelter details", IF(ISERROR($S100),"",OFFSET(K!$G$1,$S100-1,0)))</f>
        <v/>
      </c>
      <c r="H100" s="258"/>
      <c r="I100" s="258"/>
      <c r="J100" s="258"/>
      <c r="K100" s="258"/>
      <c r="L100" s="258"/>
      <c r="M100" s="258"/>
      <c r="N100" s="258"/>
      <c r="O100" s="258"/>
      <c r="P100" s="258"/>
      <c r="Q100" s="259"/>
      <c r="R100" s="192"/>
      <c r="S100" s="150" t="e">
        <f>IF(OR(C100="",C100=T$4),NA(),MATCH($B100&amp;$C100,K!$E:$E,0))</f>
        <v>#N/A</v>
      </c>
    </row>
    <row r="101" spans="1:19" ht="20.25">
      <c r="A101" s="222"/>
      <c r="B101" s="193"/>
      <c r="C101" s="193"/>
      <c r="D101" s="193" t="str">
        <f ca="1">IF(ISERROR($S101),"",OFFSET(K!$D$1,$S101-1,0)&amp;"")</f>
        <v/>
      </c>
      <c r="E101" s="193" t="str">
        <f ca="1">IF(ISERROR($S101),"",OFFSET(K!$C$1,$S101-1,0)&amp;"")</f>
        <v/>
      </c>
      <c r="F101" s="193" t="str">
        <f ca="1">IF(ISERROR($S101),"",OFFSET(K!$F$1,$S101-1,0))</f>
        <v/>
      </c>
      <c r="G101" s="193" t="str">
        <f ca="1">IF(C101=$U$4,"Enter smelter details", IF(ISERROR($S101),"",OFFSET(K!$G$1,$S101-1,0)))</f>
        <v/>
      </c>
      <c r="H101" s="258"/>
      <c r="I101" s="258"/>
      <c r="J101" s="258"/>
      <c r="K101" s="258"/>
      <c r="L101" s="258"/>
      <c r="M101" s="258"/>
      <c r="N101" s="258"/>
      <c r="O101" s="258"/>
      <c r="P101" s="258"/>
      <c r="Q101" s="259"/>
      <c r="R101" s="192"/>
      <c r="S101" s="150" t="e">
        <f>IF(OR(C101="",C101=T$4),NA(),MATCH($B101&amp;$C101,K!$E:$E,0))</f>
        <v>#N/A</v>
      </c>
    </row>
    <row r="102" spans="1:19" ht="20.25">
      <c r="A102" s="222"/>
      <c r="B102" s="193"/>
      <c r="C102" s="193"/>
      <c r="D102" s="193" t="str">
        <f ca="1">IF(ISERROR($S102),"",OFFSET(K!$D$1,$S102-1,0)&amp;"")</f>
        <v/>
      </c>
      <c r="E102" s="193" t="str">
        <f ca="1">IF(ISERROR($S102),"",OFFSET(K!$C$1,$S102-1,0)&amp;"")</f>
        <v/>
      </c>
      <c r="F102" s="193" t="str">
        <f ca="1">IF(ISERROR($S102),"",OFFSET(K!$F$1,$S102-1,0))</f>
        <v/>
      </c>
      <c r="G102" s="193" t="str">
        <f ca="1">IF(C102=$U$4,"Enter smelter details", IF(ISERROR($S102),"",OFFSET(K!$G$1,$S102-1,0)))</f>
        <v/>
      </c>
      <c r="H102" s="258"/>
      <c r="I102" s="258"/>
      <c r="J102" s="258"/>
      <c r="K102" s="258"/>
      <c r="L102" s="258"/>
      <c r="M102" s="258"/>
      <c r="N102" s="258"/>
      <c r="O102" s="258"/>
      <c r="P102" s="258"/>
      <c r="Q102" s="259"/>
      <c r="R102" s="192"/>
      <c r="S102" s="150" t="e">
        <f>IF(OR(C102="",C102=T$4),NA(),MATCH($B102&amp;$C102,K!$E:$E,0))</f>
        <v>#N/A</v>
      </c>
    </row>
    <row r="103" spans="1:19" ht="20.25">
      <c r="A103" s="222"/>
      <c r="B103" s="193"/>
      <c r="C103" s="193"/>
      <c r="D103" s="193" t="str">
        <f ca="1">IF(ISERROR($S103),"",OFFSET(K!$D$1,$S103-1,0)&amp;"")</f>
        <v/>
      </c>
      <c r="E103" s="193" t="str">
        <f ca="1">IF(ISERROR($S103),"",OFFSET(K!$C$1,$S103-1,0)&amp;"")</f>
        <v/>
      </c>
      <c r="F103" s="193" t="str">
        <f ca="1">IF(ISERROR($S103),"",OFFSET(K!$F$1,$S103-1,0))</f>
        <v/>
      </c>
      <c r="G103" s="193" t="str">
        <f ca="1">IF(C103=$U$4,"Enter smelter details", IF(ISERROR($S103),"",OFFSET(K!$G$1,$S103-1,0)))</f>
        <v/>
      </c>
      <c r="H103" s="258"/>
      <c r="I103" s="258"/>
      <c r="J103" s="258"/>
      <c r="K103" s="258"/>
      <c r="L103" s="258"/>
      <c r="M103" s="258"/>
      <c r="N103" s="258"/>
      <c r="O103" s="258"/>
      <c r="P103" s="258"/>
      <c r="Q103" s="259"/>
      <c r="R103" s="192"/>
      <c r="S103" s="150" t="e">
        <f>IF(OR(C103="",C103=T$4),NA(),MATCH($B103&amp;$C103,K!$E:$E,0))</f>
        <v>#N/A</v>
      </c>
    </row>
    <row r="104" spans="1:19" ht="20.25">
      <c r="A104" s="222"/>
      <c r="B104" s="193"/>
      <c r="C104" s="193"/>
      <c r="D104" s="193" t="str">
        <f ca="1">IF(ISERROR($S104),"",OFFSET(K!$D$1,$S104-1,0)&amp;"")</f>
        <v/>
      </c>
      <c r="E104" s="193" t="str">
        <f ca="1">IF(ISERROR($S104),"",OFFSET(K!$C$1,$S104-1,0)&amp;"")</f>
        <v/>
      </c>
      <c r="F104" s="193" t="str">
        <f ca="1">IF(ISERROR($S104),"",OFFSET(K!$F$1,$S104-1,0))</f>
        <v/>
      </c>
      <c r="G104" s="193" t="str">
        <f ca="1">IF(C104=$U$4,"Enter smelter details", IF(ISERROR($S104),"",OFFSET(K!$G$1,$S104-1,0)))</f>
        <v/>
      </c>
      <c r="H104" s="258"/>
      <c r="I104" s="258"/>
      <c r="J104" s="258"/>
      <c r="K104" s="258"/>
      <c r="L104" s="258"/>
      <c r="M104" s="258"/>
      <c r="N104" s="258"/>
      <c r="O104" s="258"/>
      <c r="P104" s="258"/>
      <c r="Q104" s="259"/>
      <c r="R104" s="192"/>
      <c r="S104" s="150" t="e">
        <f>IF(OR(C104="",C104=T$4),NA(),MATCH($B104&amp;$C104,K!$E:$E,0))</f>
        <v>#N/A</v>
      </c>
    </row>
    <row r="105" spans="1:19" ht="20.25">
      <c r="A105" s="222"/>
      <c r="B105" s="193"/>
      <c r="C105" s="193"/>
      <c r="D105" s="193" t="str">
        <f ca="1">IF(ISERROR($S105),"",OFFSET(K!$D$1,$S105-1,0)&amp;"")</f>
        <v/>
      </c>
      <c r="E105" s="193" t="str">
        <f ca="1">IF(ISERROR($S105),"",OFFSET(K!$C$1,$S105-1,0)&amp;"")</f>
        <v/>
      </c>
      <c r="F105" s="193" t="str">
        <f ca="1">IF(ISERROR($S105),"",OFFSET(K!$F$1,$S105-1,0))</f>
        <v/>
      </c>
      <c r="G105" s="193" t="str">
        <f ca="1">IF(C105=$U$4,"Enter smelter details", IF(ISERROR($S105),"",OFFSET(K!$G$1,$S105-1,0)))</f>
        <v/>
      </c>
      <c r="H105" s="258"/>
      <c r="I105" s="258"/>
      <c r="J105" s="258"/>
      <c r="K105" s="258"/>
      <c r="L105" s="258"/>
      <c r="M105" s="258"/>
      <c r="N105" s="258"/>
      <c r="O105" s="258"/>
      <c r="P105" s="258"/>
      <c r="Q105" s="259"/>
      <c r="R105" s="192"/>
      <c r="S105" s="150" t="e">
        <f>IF(OR(C105="",C105=T$4),NA(),MATCH($B105&amp;$C105,K!$E:$E,0))</f>
        <v>#N/A</v>
      </c>
    </row>
    <row r="106" spans="1:19" ht="20.25">
      <c r="A106" s="222"/>
      <c r="B106" s="193"/>
      <c r="C106" s="193"/>
      <c r="D106" s="193" t="str">
        <f ca="1">IF(ISERROR($S106),"",OFFSET(K!$D$1,$S106-1,0)&amp;"")</f>
        <v/>
      </c>
      <c r="E106" s="193" t="str">
        <f ca="1">IF(ISERROR($S106),"",OFFSET(K!$C$1,$S106-1,0)&amp;"")</f>
        <v/>
      </c>
      <c r="F106" s="193" t="str">
        <f ca="1">IF(ISERROR($S106),"",OFFSET(K!$F$1,$S106-1,0))</f>
        <v/>
      </c>
      <c r="G106" s="193" t="str">
        <f ca="1">IF(C106=$U$4,"Enter smelter details", IF(ISERROR($S106),"",OFFSET(K!$G$1,$S106-1,0)))</f>
        <v/>
      </c>
      <c r="H106" s="258"/>
      <c r="I106" s="258"/>
      <c r="J106" s="258"/>
      <c r="K106" s="258"/>
      <c r="L106" s="258"/>
      <c r="M106" s="258"/>
      <c r="N106" s="258"/>
      <c r="O106" s="258"/>
      <c r="P106" s="258"/>
      <c r="Q106" s="259"/>
      <c r="R106" s="192"/>
      <c r="S106" s="150" t="e">
        <f>IF(OR(C106="",C106=T$4),NA(),MATCH($B106&amp;$C106,K!$E:$E,0))</f>
        <v>#N/A</v>
      </c>
    </row>
    <row r="107" spans="1:19" ht="20.25">
      <c r="A107" s="222"/>
      <c r="B107" s="193"/>
      <c r="C107" s="193"/>
      <c r="D107" s="193" t="str">
        <f ca="1">IF(ISERROR($S107),"",OFFSET(K!$D$1,$S107-1,0)&amp;"")</f>
        <v/>
      </c>
      <c r="E107" s="193" t="str">
        <f ca="1">IF(ISERROR($S107),"",OFFSET(K!$C$1,$S107-1,0)&amp;"")</f>
        <v/>
      </c>
      <c r="F107" s="193" t="str">
        <f ca="1">IF(ISERROR($S107),"",OFFSET(K!$F$1,$S107-1,0))</f>
        <v/>
      </c>
      <c r="G107" s="193" t="str">
        <f ca="1">IF(C107=$U$4,"Enter smelter details", IF(ISERROR($S107),"",OFFSET(K!$G$1,$S107-1,0)))</f>
        <v/>
      </c>
      <c r="H107" s="258"/>
      <c r="I107" s="258"/>
      <c r="J107" s="258"/>
      <c r="K107" s="258"/>
      <c r="L107" s="258"/>
      <c r="M107" s="258"/>
      <c r="N107" s="258"/>
      <c r="O107" s="258"/>
      <c r="P107" s="258"/>
      <c r="Q107" s="259"/>
      <c r="R107" s="192"/>
      <c r="S107" s="150" t="e">
        <f>IF(OR(C107="",C107=T$4),NA(),MATCH($B107&amp;$C107,K!$E:$E,0))</f>
        <v>#N/A</v>
      </c>
    </row>
    <row r="108" spans="1:19" ht="20.25">
      <c r="A108" s="222"/>
      <c r="B108" s="193"/>
      <c r="C108" s="193"/>
      <c r="D108" s="193" t="str">
        <f ca="1">IF(ISERROR($S108),"",OFFSET(K!$D$1,$S108-1,0)&amp;"")</f>
        <v/>
      </c>
      <c r="E108" s="193" t="str">
        <f ca="1">IF(ISERROR($S108),"",OFFSET(K!$C$1,$S108-1,0)&amp;"")</f>
        <v/>
      </c>
      <c r="F108" s="193" t="str">
        <f ca="1">IF(ISERROR($S108),"",OFFSET(K!$F$1,$S108-1,0))</f>
        <v/>
      </c>
      <c r="G108" s="193" t="str">
        <f ca="1">IF(C108=$U$4,"Enter smelter details", IF(ISERROR($S108),"",OFFSET(K!$G$1,$S108-1,0)))</f>
        <v/>
      </c>
      <c r="H108" s="258"/>
      <c r="I108" s="258"/>
      <c r="J108" s="258"/>
      <c r="K108" s="258"/>
      <c r="L108" s="258"/>
      <c r="M108" s="258"/>
      <c r="N108" s="258"/>
      <c r="O108" s="258"/>
      <c r="P108" s="258"/>
      <c r="Q108" s="259"/>
      <c r="R108" s="192"/>
      <c r="S108" s="150" t="e">
        <f>IF(OR(C108="",C108=T$4),NA(),MATCH($B108&amp;$C108,K!$E:$E,0))</f>
        <v>#N/A</v>
      </c>
    </row>
    <row r="109" spans="1:19" ht="20.25">
      <c r="A109" s="222"/>
      <c r="B109" s="193"/>
      <c r="C109" s="193"/>
      <c r="D109" s="193" t="str">
        <f ca="1">IF(ISERROR($S109),"",OFFSET(K!$D$1,$S109-1,0)&amp;"")</f>
        <v/>
      </c>
      <c r="E109" s="193" t="str">
        <f ca="1">IF(ISERROR($S109),"",OFFSET(K!$C$1,$S109-1,0)&amp;"")</f>
        <v/>
      </c>
      <c r="F109" s="193" t="str">
        <f ca="1">IF(ISERROR($S109),"",OFFSET(K!$F$1,$S109-1,0))</f>
        <v/>
      </c>
      <c r="G109" s="193" t="str">
        <f ca="1">IF(C109=$U$4,"Enter smelter details", IF(ISERROR($S109),"",OFFSET(K!$G$1,$S109-1,0)))</f>
        <v/>
      </c>
      <c r="H109" s="258"/>
      <c r="I109" s="258"/>
      <c r="J109" s="258"/>
      <c r="K109" s="258"/>
      <c r="L109" s="258"/>
      <c r="M109" s="258"/>
      <c r="N109" s="258"/>
      <c r="O109" s="258"/>
      <c r="P109" s="258"/>
      <c r="Q109" s="259"/>
      <c r="R109" s="192"/>
      <c r="S109" s="150" t="e">
        <f>IF(OR(C109="",C109=T$4),NA(),MATCH($B109&amp;$C109,K!$E:$E,0))</f>
        <v>#N/A</v>
      </c>
    </row>
    <row r="110" spans="1:19" ht="20.25">
      <c r="A110" s="222"/>
      <c r="B110" s="193"/>
      <c r="C110" s="193"/>
      <c r="D110" s="193" t="str">
        <f ca="1">IF(ISERROR($S110),"",OFFSET(K!$D$1,$S110-1,0)&amp;"")</f>
        <v/>
      </c>
      <c r="E110" s="193" t="str">
        <f ca="1">IF(ISERROR($S110),"",OFFSET(K!$C$1,$S110-1,0)&amp;"")</f>
        <v/>
      </c>
      <c r="F110" s="193" t="str">
        <f ca="1">IF(ISERROR($S110),"",OFFSET(K!$F$1,$S110-1,0))</f>
        <v/>
      </c>
      <c r="G110" s="193" t="str">
        <f ca="1">IF(C110=$U$4,"Enter smelter details", IF(ISERROR($S110),"",OFFSET(K!$G$1,$S110-1,0)))</f>
        <v/>
      </c>
      <c r="H110" s="258"/>
      <c r="I110" s="258"/>
      <c r="J110" s="258"/>
      <c r="K110" s="258"/>
      <c r="L110" s="258"/>
      <c r="M110" s="258"/>
      <c r="N110" s="258"/>
      <c r="O110" s="258"/>
      <c r="P110" s="258"/>
      <c r="Q110" s="259"/>
      <c r="R110" s="192"/>
      <c r="S110" s="150" t="e">
        <f>IF(OR(C110="",C110=T$4),NA(),MATCH($B110&amp;$C110,K!$E:$E,0))</f>
        <v>#N/A</v>
      </c>
    </row>
    <row r="111" spans="1:19" ht="20.25">
      <c r="A111" s="222"/>
      <c r="B111" s="193"/>
      <c r="C111" s="193"/>
      <c r="D111" s="193" t="str">
        <f ca="1">IF(ISERROR($S111),"",OFFSET(K!$D$1,$S111-1,0)&amp;"")</f>
        <v/>
      </c>
      <c r="E111" s="193" t="str">
        <f ca="1">IF(ISERROR($S111),"",OFFSET(K!$C$1,$S111-1,0)&amp;"")</f>
        <v/>
      </c>
      <c r="F111" s="193" t="str">
        <f ca="1">IF(ISERROR($S111),"",OFFSET(K!$F$1,$S111-1,0))</f>
        <v/>
      </c>
      <c r="G111" s="193" t="str">
        <f ca="1">IF(C111=$U$4,"Enter smelter details", IF(ISERROR($S111),"",OFFSET(K!$G$1,$S111-1,0)))</f>
        <v/>
      </c>
      <c r="H111" s="258"/>
      <c r="I111" s="258"/>
      <c r="J111" s="258"/>
      <c r="K111" s="258"/>
      <c r="L111" s="258"/>
      <c r="M111" s="258"/>
      <c r="N111" s="258"/>
      <c r="O111" s="258"/>
      <c r="P111" s="258"/>
      <c r="Q111" s="259"/>
      <c r="R111" s="192"/>
      <c r="S111" s="150" t="e">
        <f>IF(OR(C111="",C111=T$4),NA(),MATCH($B111&amp;$C111,K!$E:$E,0))</f>
        <v>#N/A</v>
      </c>
    </row>
    <row r="112" spans="1:19" ht="20.25">
      <c r="A112" s="222"/>
      <c r="B112" s="193"/>
      <c r="C112" s="193"/>
      <c r="D112" s="193" t="str">
        <f ca="1">IF(ISERROR($S112),"",OFFSET(K!$D$1,$S112-1,0)&amp;"")</f>
        <v/>
      </c>
      <c r="E112" s="193" t="str">
        <f ca="1">IF(ISERROR($S112),"",OFFSET(K!$C$1,$S112-1,0)&amp;"")</f>
        <v/>
      </c>
      <c r="F112" s="193" t="str">
        <f ca="1">IF(ISERROR($S112),"",OFFSET(K!$F$1,$S112-1,0))</f>
        <v/>
      </c>
      <c r="G112" s="193" t="str">
        <f ca="1">IF(C112=$U$4,"Enter smelter details", IF(ISERROR($S112),"",OFFSET(K!$G$1,$S112-1,0)))</f>
        <v/>
      </c>
      <c r="H112" s="258"/>
      <c r="I112" s="258"/>
      <c r="J112" s="258"/>
      <c r="K112" s="258"/>
      <c r="L112" s="258"/>
      <c r="M112" s="258"/>
      <c r="N112" s="258"/>
      <c r="O112" s="258"/>
      <c r="P112" s="258"/>
      <c r="Q112" s="259"/>
      <c r="R112" s="192"/>
      <c r="S112" s="150" t="e">
        <f>IF(OR(C112="",C112=T$4),NA(),MATCH($B112&amp;$C112,K!$E:$E,0))</f>
        <v>#N/A</v>
      </c>
    </row>
    <row r="113" spans="1:19" ht="20.25">
      <c r="A113" s="222"/>
      <c r="B113" s="193"/>
      <c r="C113" s="193"/>
      <c r="D113" s="193" t="str">
        <f ca="1">IF(ISERROR($S113),"",OFFSET(K!$D$1,$S113-1,0)&amp;"")</f>
        <v/>
      </c>
      <c r="E113" s="193" t="str">
        <f ca="1">IF(ISERROR($S113),"",OFFSET(K!$C$1,$S113-1,0)&amp;"")</f>
        <v/>
      </c>
      <c r="F113" s="193" t="str">
        <f ca="1">IF(ISERROR($S113),"",OFFSET(K!$F$1,$S113-1,0))</f>
        <v/>
      </c>
      <c r="G113" s="193" t="str">
        <f ca="1">IF(C113=$U$4,"Enter smelter details", IF(ISERROR($S113),"",OFFSET(K!$G$1,$S113-1,0)))</f>
        <v/>
      </c>
      <c r="H113" s="258"/>
      <c r="I113" s="258"/>
      <c r="J113" s="258"/>
      <c r="K113" s="258"/>
      <c r="L113" s="258"/>
      <c r="M113" s="258"/>
      <c r="N113" s="258"/>
      <c r="O113" s="258"/>
      <c r="P113" s="258"/>
      <c r="Q113" s="259"/>
      <c r="R113" s="192"/>
      <c r="S113" s="150" t="e">
        <f>IF(OR(C113="",C113=T$4),NA(),MATCH($B113&amp;$C113,K!$E:$E,0))</f>
        <v>#N/A</v>
      </c>
    </row>
    <row r="114" spans="1:19" ht="20.25">
      <c r="A114" s="222"/>
      <c r="B114" s="193"/>
      <c r="C114" s="193"/>
      <c r="D114" s="193" t="str">
        <f ca="1">IF(ISERROR($S114),"",OFFSET(K!$D$1,$S114-1,0)&amp;"")</f>
        <v/>
      </c>
      <c r="E114" s="193" t="str">
        <f ca="1">IF(ISERROR($S114),"",OFFSET(K!$C$1,$S114-1,0)&amp;"")</f>
        <v/>
      </c>
      <c r="F114" s="193" t="str">
        <f ca="1">IF(ISERROR($S114),"",OFFSET(K!$F$1,$S114-1,0))</f>
        <v/>
      </c>
      <c r="G114" s="193" t="str">
        <f ca="1">IF(C114=$U$4,"Enter smelter details", IF(ISERROR($S114),"",OFFSET(K!$G$1,$S114-1,0)))</f>
        <v/>
      </c>
      <c r="H114" s="258"/>
      <c r="I114" s="258"/>
      <c r="J114" s="258"/>
      <c r="K114" s="258"/>
      <c r="L114" s="258"/>
      <c r="M114" s="258"/>
      <c r="N114" s="258"/>
      <c r="O114" s="258"/>
      <c r="P114" s="258"/>
      <c r="Q114" s="259"/>
      <c r="R114" s="192"/>
      <c r="S114" s="150" t="e">
        <f>IF(OR(C114="",C114=T$4),NA(),MATCH($B114&amp;$C114,K!$E:$E,0))</f>
        <v>#N/A</v>
      </c>
    </row>
    <row r="115" spans="1:19" ht="20.25">
      <c r="A115" s="222"/>
      <c r="B115" s="193"/>
      <c r="C115" s="193"/>
      <c r="D115" s="193" t="str">
        <f ca="1">IF(ISERROR($S115),"",OFFSET(K!$D$1,$S115-1,0)&amp;"")</f>
        <v/>
      </c>
      <c r="E115" s="193" t="str">
        <f ca="1">IF(ISERROR($S115),"",OFFSET(K!$C$1,$S115-1,0)&amp;"")</f>
        <v/>
      </c>
      <c r="F115" s="193" t="str">
        <f ca="1">IF(ISERROR($S115),"",OFFSET(K!$F$1,$S115-1,0))</f>
        <v/>
      </c>
      <c r="G115" s="193" t="str">
        <f ca="1">IF(C115=$U$4,"Enter smelter details", IF(ISERROR($S115),"",OFFSET(K!$G$1,$S115-1,0)))</f>
        <v/>
      </c>
      <c r="H115" s="258"/>
      <c r="I115" s="258"/>
      <c r="J115" s="258"/>
      <c r="K115" s="258"/>
      <c r="L115" s="258"/>
      <c r="M115" s="258"/>
      <c r="N115" s="258"/>
      <c r="O115" s="258"/>
      <c r="P115" s="258"/>
      <c r="Q115" s="259"/>
      <c r="R115" s="192"/>
      <c r="S115" s="150" t="e">
        <f>IF(OR(C115="",C115=T$4),NA(),MATCH($B115&amp;$C115,K!$E:$E,0))</f>
        <v>#N/A</v>
      </c>
    </row>
    <row r="116" spans="1:19" ht="20.25">
      <c r="A116" s="222"/>
      <c r="B116" s="193"/>
      <c r="C116" s="193"/>
      <c r="D116" s="193" t="str">
        <f ca="1">IF(ISERROR($S116),"",OFFSET(K!$D$1,$S116-1,0)&amp;"")</f>
        <v/>
      </c>
      <c r="E116" s="193" t="str">
        <f ca="1">IF(ISERROR($S116),"",OFFSET(K!$C$1,$S116-1,0)&amp;"")</f>
        <v/>
      </c>
      <c r="F116" s="193" t="str">
        <f ca="1">IF(ISERROR($S116),"",OFFSET(K!$F$1,$S116-1,0))</f>
        <v/>
      </c>
      <c r="G116" s="193" t="str">
        <f ca="1">IF(C116=$U$4,"Enter smelter details", IF(ISERROR($S116),"",OFFSET(K!$G$1,$S116-1,0)))</f>
        <v/>
      </c>
      <c r="H116" s="258"/>
      <c r="I116" s="258"/>
      <c r="J116" s="258"/>
      <c r="K116" s="258"/>
      <c r="L116" s="258"/>
      <c r="M116" s="258"/>
      <c r="N116" s="258"/>
      <c r="O116" s="258"/>
      <c r="P116" s="258"/>
      <c r="Q116" s="259"/>
      <c r="R116" s="192"/>
      <c r="S116" s="150" t="e">
        <f>IF(OR(C116="",C116=T$4),NA(),MATCH($B116&amp;$C116,K!$E:$E,0))</f>
        <v>#N/A</v>
      </c>
    </row>
    <row r="117" spans="1:19" ht="20.25">
      <c r="A117" s="222"/>
      <c r="B117" s="193"/>
      <c r="C117" s="193"/>
      <c r="D117" s="193" t="str">
        <f ca="1">IF(ISERROR($S117),"",OFFSET(K!$D$1,$S117-1,0)&amp;"")</f>
        <v/>
      </c>
      <c r="E117" s="193" t="str">
        <f ca="1">IF(ISERROR($S117),"",OFFSET(K!$C$1,$S117-1,0)&amp;"")</f>
        <v/>
      </c>
      <c r="F117" s="193" t="str">
        <f ca="1">IF(ISERROR($S117),"",OFFSET(K!$F$1,$S117-1,0))</f>
        <v/>
      </c>
      <c r="G117" s="193" t="str">
        <f ca="1">IF(C117=$U$4,"Enter smelter details", IF(ISERROR($S117),"",OFFSET(K!$G$1,$S117-1,0)))</f>
        <v/>
      </c>
      <c r="H117" s="258"/>
      <c r="I117" s="258"/>
      <c r="J117" s="258"/>
      <c r="K117" s="258"/>
      <c r="L117" s="258"/>
      <c r="M117" s="258"/>
      <c r="N117" s="258"/>
      <c r="O117" s="258"/>
      <c r="P117" s="258"/>
      <c r="Q117" s="259"/>
      <c r="R117" s="192"/>
      <c r="S117" s="150" t="e">
        <f>IF(OR(C117="",C117=T$4),NA(),MATCH($B117&amp;$C117,K!$E:$E,0))</f>
        <v>#N/A</v>
      </c>
    </row>
    <row r="118" spans="1:19" ht="20.25">
      <c r="A118" s="222"/>
      <c r="B118" s="193"/>
      <c r="C118" s="193"/>
      <c r="D118" s="193" t="str">
        <f ca="1">IF(ISERROR($S118),"",OFFSET(K!$D$1,$S118-1,0)&amp;"")</f>
        <v/>
      </c>
      <c r="E118" s="193" t="str">
        <f ca="1">IF(ISERROR($S118),"",OFFSET(K!$C$1,$S118-1,0)&amp;"")</f>
        <v/>
      </c>
      <c r="F118" s="193" t="str">
        <f ca="1">IF(ISERROR($S118),"",OFFSET(K!$F$1,$S118-1,0))</f>
        <v/>
      </c>
      <c r="G118" s="193" t="str">
        <f ca="1">IF(C118=$U$4,"Enter smelter details", IF(ISERROR($S118),"",OFFSET(K!$G$1,$S118-1,0)))</f>
        <v/>
      </c>
      <c r="H118" s="258"/>
      <c r="I118" s="258"/>
      <c r="J118" s="258"/>
      <c r="K118" s="258"/>
      <c r="L118" s="258"/>
      <c r="M118" s="258"/>
      <c r="N118" s="258"/>
      <c r="O118" s="258"/>
      <c r="P118" s="258"/>
      <c r="Q118" s="259"/>
      <c r="R118" s="192"/>
      <c r="S118" s="150" t="e">
        <f>IF(OR(C118="",C118=T$4),NA(),MATCH($B118&amp;$C118,K!$E:$E,0))</f>
        <v>#N/A</v>
      </c>
    </row>
    <row r="119" spans="1:19" ht="20.25">
      <c r="A119" s="222"/>
      <c r="B119" s="193"/>
      <c r="C119" s="193"/>
      <c r="D119" s="193" t="str">
        <f ca="1">IF(ISERROR($S119),"",OFFSET(K!$D$1,$S119-1,0)&amp;"")</f>
        <v/>
      </c>
      <c r="E119" s="193" t="str">
        <f ca="1">IF(ISERROR($S119),"",OFFSET(K!$C$1,$S119-1,0)&amp;"")</f>
        <v/>
      </c>
      <c r="F119" s="193" t="str">
        <f ca="1">IF(ISERROR($S119),"",OFFSET(K!$F$1,$S119-1,0))</f>
        <v/>
      </c>
      <c r="G119" s="193" t="str">
        <f ca="1">IF(C119=$U$4,"Enter smelter details", IF(ISERROR($S119),"",OFFSET(K!$G$1,$S119-1,0)))</f>
        <v/>
      </c>
      <c r="H119" s="258"/>
      <c r="I119" s="258"/>
      <c r="J119" s="258"/>
      <c r="K119" s="258"/>
      <c r="L119" s="258"/>
      <c r="M119" s="258"/>
      <c r="N119" s="258"/>
      <c r="O119" s="258"/>
      <c r="P119" s="258"/>
      <c r="Q119" s="259"/>
      <c r="R119" s="192"/>
      <c r="S119" s="150" t="e">
        <f>IF(OR(C119="",C119=T$4),NA(),MATCH($B119&amp;$C119,K!$E:$E,0))</f>
        <v>#N/A</v>
      </c>
    </row>
    <row r="120" spans="1:19" ht="20.25">
      <c r="A120" s="222"/>
      <c r="B120" s="193"/>
      <c r="C120" s="193"/>
      <c r="D120" s="193" t="str">
        <f ca="1">IF(ISERROR($S120),"",OFFSET(K!$D$1,$S120-1,0)&amp;"")</f>
        <v/>
      </c>
      <c r="E120" s="193" t="str">
        <f ca="1">IF(ISERROR($S120),"",OFFSET(K!$C$1,$S120-1,0)&amp;"")</f>
        <v/>
      </c>
      <c r="F120" s="193" t="str">
        <f ca="1">IF(ISERROR($S120),"",OFFSET(K!$F$1,$S120-1,0))</f>
        <v/>
      </c>
      <c r="G120" s="193" t="str">
        <f ca="1">IF(C120=$U$4,"Enter smelter details", IF(ISERROR($S120),"",OFFSET(K!$G$1,$S120-1,0)))</f>
        <v/>
      </c>
      <c r="H120" s="258"/>
      <c r="I120" s="258"/>
      <c r="J120" s="258"/>
      <c r="K120" s="258"/>
      <c r="L120" s="258"/>
      <c r="M120" s="258"/>
      <c r="N120" s="258"/>
      <c r="O120" s="258"/>
      <c r="P120" s="258"/>
      <c r="Q120" s="259"/>
      <c r="R120" s="192"/>
      <c r="S120" s="150" t="e">
        <f>IF(OR(C120="",C120=T$4),NA(),MATCH($B120&amp;$C120,K!$E:$E,0))</f>
        <v>#N/A</v>
      </c>
    </row>
    <row r="121" spans="1:19" ht="20.25">
      <c r="A121" s="222"/>
      <c r="B121" s="193"/>
      <c r="C121" s="193"/>
      <c r="D121" s="193" t="str">
        <f ca="1">IF(ISERROR($S121),"",OFFSET(K!$D$1,$S121-1,0)&amp;"")</f>
        <v/>
      </c>
      <c r="E121" s="193" t="str">
        <f ca="1">IF(ISERROR($S121),"",OFFSET(K!$C$1,$S121-1,0)&amp;"")</f>
        <v/>
      </c>
      <c r="F121" s="193" t="str">
        <f ca="1">IF(ISERROR($S121),"",OFFSET(K!$F$1,$S121-1,0))</f>
        <v/>
      </c>
      <c r="G121" s="193" t="str">
        <f ca="1">IF(C121=$U$4,"Enter smelter details", IF(ISERROR($S121),"",OFFSET(K!$G$1,$S121-1,0)))</f>
        <v/>
      </c>
      <c r="H121" s="258"/>
      <c r="I121" s="258"/>
      <c r="J121" s="258"/>
      <c r="K121" s="258"/>
      <c r="L121" s="258"/>
      <c r="M121" s="258"/>
      <c r="N121" s="258"/>
      <c r="O121" s="258"/>
      <c r="P121" s="258"/>
      <c r="Q121" s="259"/>
      <c r="R121" s="192"/>
      <c r="S121" s="150" t="e">
        <f>IF(OR(C121="",C121=T$4),NA(),MATCH($B121&amp;$C121,K!$E:$E,0))</f>
        <v>#N/A</v>
      </c>
    </row>
    <row r="122" spans="1:19" ht="20.25">
      <c r="A122" s="222"/>
      <c r="B122" s="193"/>
      <c r="C122" s="193"/>
      <c r="D122" s="193" t="str">
        <f ca="1">IF(ISERROR($S122),"",OFFSET(K!$D$1,$S122-1,0)&amp;"")</f>
        <v/>
      </c>
      <c r="E122" s="193" t="str">
        <f ca="1">IF(ISERROR($S122),"",OFFSET(K!$C$1,$S122-1,0)&amp;"")</f>
        <v/>
      </c>
      <c r="F122" s="193" t="str">
        <f ca="1">IF(ISERROR($S122),"",OFFSET(K!$F$1,$S122-1,0))</f>
        <v/>
      </c>
      <c r="G122" s="193" t="str">
        <f ca="1">IF(C122=$U$4,"Enter smelter details", IF(ISERROR($S122),"",OFFSET(K!$G$1,$S122-1,0)))</f>
        <v/>
      </c>
      <c r="H122" s="258"/>
      <c r="I122" s="258"/>
      <c r="J122" s="258"/>
      <c r="K122" s="258"/>
      <c r="L122" s="258"/>
      <c r="M122" s="258"/>
      <c r="N122" s="258"/>
      <c r="O122" s="258"/>
      <c r="P122" s="258"/>
      <c r="Q122" s="259"/>
      <c r="R122" s="192"/>
      <c r="S122" s="150" t="e">
        <f>IF(OR(C122="",C122=T$4),NA(),MATCH($B122&amp;$C122,K!$E:$E,0))</f>
        <v>#N/A</v>
      </c>
    </row>
    <row r="123" spans="1:19" ht="20.25">
      <c r="A123" s="222"/>
      <c r="B123" s="193"/>
      <c r="C123" s="193"/>
      <c r="D123" s="193" t="str">
        <f ca="1">IF(ISERROR($S123),"",OFFSET(K!$D$1,$S123-1,0)&amp;"")</f>
        <v/>
      </c>
      <c r="E123" s="193" t="str">
        <f ca="1">IF(ISERROR($S123),"",OFFSET(K!$C$1,$S123-1,0)&amp;"")</f>
        <v/>
      </c>
      <c r="F123" s="193" t="str">
        <f ca="1">IF(ISERROR($S123),"",OFFSET(K!$F$1,$S123-1,0))</f>
        <v/>
      </c>
      <c r="G123" s="193" t="str">
        <f ca="1">IF(C123=$U$4,"Enter smelter details", IF(ISERROR($S123),"",OFFSET(K!$G$1,$S123-1,0)))</f>
        <v/>
      </c>
      <c r="H123" s="258"/>
      <c r="I123" s="258"/>
      <c r="J123" s="258"/>
      <c r="K123" s="258"/>
      <c r="L123" s="258"/>
      <c r="M123" s="258"/>
      <c r="N123" s="258"/>
      <c r="O123" s="258"/>
      <c r="P123" s="258"/>
      <c r="Q123" s="259"/>
      <c r="R123" s="192"/>
      <c r="S123" s="150" t="e">
        <f>IF(OR(C123="",C123=T$4),NA(),MATCH($B123&amp;$C123,K!$E:$E,0))</f>
        <v>#N/A</v>
      </c>
    </row>
    <row r="124" spans="1:19" ht="20.25">
      <c r="A124" s="222"/>
      <c r="B124" s="193"/>
      <c r="C124" s="193"/>
      <c r="D124" s="193" t="str">
        <f ca="1">IF(ISERROR($S124),"",OFFSET(K!$D$1,$S124-1,0)&amp;"")</f>
        <v/>
      </c>
      <c r="E124" s="193" t="str">
        <f ca="1">IF(ISERROR($S124),"",OFFSET(K!$C$1,$S124-1,0)&amp;"")</f>
        <v/>
      </c>
      <c r="F124" s="193" t="str">
        <f ca="1">IF(ISERROR($S124),"",OFFSET(K!$F$1,$S124-1,0))</f>
        <v/>
      </c>
      <c r="G124" s="193" t="str">
        <f ca="1">IF(C124=$U$4,"Enter smelter details", IF(ISERROR($S124),"",OFFSET(K!$G$1,$S124-1,0)))</f>
        <v/>
      </c>
      <c r="H124" s="258"/>
      <c r="I124" s="258"/>
      <c r="J124" s="258"/>
      <c r="K124" s="258"/>
      <c r="L124" s="258"/>
      <c r="M124" s="258"/>
      <c r="N124" s="258"/>
      <c r="O124" s="258"/>
      <c r="P124" s="258"/>
      <c r="Q124" s="259"/>
      <c r="R124" s="192"/>
      <c r="S124" s="150" t="e">
        <f>IF(OR(C124="",C124=T$4),NA(),MATCH($B124&amp;$C124,K!$E:$E,0))</f>
        <v>#N/A</v>
      </c>
    </row>
    <row r="125" spans="1:19" ht="20.25">
      <c r="A125" s="222"/>
      <c r="B125" s="193"/>
      <c r="C125" s="193"/>
      <c r="D125" s="193" t="str">
        <f ca="1">IF(ISERROR($S125),"",OFFSET(K!$D$1,$S125-1,0)&amp;"")</f>
        <v/>
      </c>
      <c r="E125" s="193" t="str">
        <f ca="1">IF(ISERROR($S125),"",OFFSET(K!$C$1,$S125-1,0)&amp;"")</f>
        <v/>
      </c>
      <c r="F125" s="193" t="str">
        <f ca="1">IF(ISERROR($S125),"",OFFSET(K!$F$1,$S125-1,0))</f>
        <v/>
      </c>
      <c r="G125" s="193" t="str">
        <f ca="1">IF(C125=$U$4,"Enter smelter details", IF(ISERROR($S125),"",OFFSET(K!$G$1,$S125-1,0)))</f>
        <v/>
      </c>
      <c r="H125" s="258"/>
      <c r="I125" s="258"/>
      <c r="J125" s="258"/>
      <c r="K125" s="258"/>
      <c r="L125" s="258"/>
      <c r="M125" s="258"/>
      <c r="N125" s="258"/>
      <c r="O125" s="258"/>
      <c r="P125" s="258"/>
      <c r="Q125" s="259"/>
      <c r="R125" s="192"/>
      <c r="S125" s="150" t="e">
        <f>IF(OR(C125="",C125=T$4),NA(),MATCH($B125&amp;$C125,K!$E:$E,0))</f>
        <v>#N/A</v>
      </c>
    </row>
    <row r="126" spans="1:19" ht="20.25">
      <c r="A126" s="222"/>
      <c r="B126" s="193"/>
      <c r="C126" s="193"/>
      <c r="D126" s="193" t="str">
        <f ca="1">IF(ISERROR($S126),"",OFFSET(K!$D$1,$S126-1,0)&amp;"")</f>
        <v/>
      </c>
      <c r="E126" s="193" t="str">
        <f ca="1">IF(ISERROR($S126),"",OFFSET(K!$C$1,$S126-1,0)&amp;"")</f>
        <v/>
      </c>
      <c r="F126" s="193" t="str">
        <f ca="1">IF(ISERROR($S126),"",OFFSET(K!$F$1,$S126-1,0))</f>
        <v/>
      </c>
      <c r="G126" s="193" t="str">
        <f ca="1">IF(C126=$U$4,"Enter smelter details", IF(ISERROR($S126),"",OFFSET(K!$G$1,$S126-1,0)))</f>
        <v/>
      </c>
      <c r="H126" s="258"/>
      <c r="I126" s="258"/>
      <c r="J126" s="258"/>
      <c r="K126" s="258"/>
      <c r="L126" s="258"/>
      <c r="M126" s="258"/>
      <c r="N126" s="258"/>
      <c r="O126" s="258"/>
      <c r="P126" s="258"/>
      <c r="Q126" s="259"/>
      <c r="R126" s="192"/>
      <c r="S126" s="150" t="e">
        <f>IF(OR(C126="",C126=T$4),NA(),MATCH($B126&amp;$C126,K!$E:$E,0))</f>
        <v>#N/A</v>
      </c>
    </row>
    <row r="127" spans="1:19" ht="20.25">
      <c r="A127" s="222"/>
      <c r="B127" s="193"/>
      <c r="C127" s="193"/>
      <c r="D127" s="193" t="str">
        <f ca="1">IF(ISERROR($S127),"",OFFSET(K!$D$1,$S127-1,0)&amp;"")</f>
        <v/>
      </c>
      <c r="E127" s="193" t="str">
        <f ca="1">IF(ISERROR($S127),"",OFFSET(K!$C$1,$S127-1,0)&amp;"")</f>
        <v/>
      </c>
      <c r="F127" s="193" t="str">
        <f ca="1">IF(ISERROR($S127),"",OFFSET(K!$F$1,$S127-1,0))</f>
        <v/>
      </c>
      <c r="G127" s="193" t="str">
        <f ca="1">IF(C127=$U$4,"Enter smelter details", IF(ISERROR($S127),"",OFFSET(K!$G$1,$S127-1,0)))</f>
        <v/>
      </c>
      <c r="H127" s="258"/>
      <c r="I127" s="258"/>
      <c r="J127" s="258"/>
      <c r="K127" s="258"/>
      <c r="L127" s="258"/>
      <c r="M127" s="258"/>
      <c r="N127" s="258"/>
      <c r="O127" s="258"/>
      <c r="P127" s="258"/>
      <c r="Q127" s="259"/>
      <c r="R127" s="192"/>
      <c r="S127" s="150" t="e">
        <f>IF(OR(C127="",C127=T$4),NA(),MATCH($B127&amp;$C127,K!$E:$E,0))</f>
        <v>#N/A</v>
      </c>
    </row>
    <row r="128" spans="1:19" ht="20.25">
      <c r="A128" s="222"/>
      <c r="B128" s="193"/>
      <c r="C128" s="193"/>
      <c r="D128" s="193" t="str">
        <f ca="1">IF(ISERROR($S128),"",OFFSET(K!$D$1,$S128-1,0)&amp;"")</f>
        <v/>
      </c>
      <c r="E128" s="193" t="str">
        <f ca="1">IF(ISERROR($S128),"",OFFSET(K!$C$1,$S128-1,0)&amp;"")</f>
        <v/>
      </c>
      <c r="F128" s="193" t="str">
        <f ca="1">IF(ISERROR($S128),"",OFFSET(K!$F$1,$S128-1,0))</f>
        <v/>
      </c>
      <c r="G128" s="193" t="str">
        <f ca="1">IF(C128=$U$4,"Enter smelter details", IF(ISERROR($S128),"",OFFSET(K!$G$1,$S128-1,0)))</f>
        <v/>
      </c>
      <c r="H128" s="258"/>
      <c r="I128" s="258"/>
      <c r="J128" s="258"/>
      <c r="K128" s="258"/>
      <c r="L128" s="258"/>
      <c r="M128" s="258"/>
      <c r="N128" s="258"/>
      <c r="O128" s="258"/>
      <c r="P128" s="258"/>
      <c r="Q128" s="259"/>
      <c r="R128" s="192"/>
      <c r="S128" s="150" t="e">
        <f>IF(OR(C128="",C128=T$4),NA(),MATCH($B128&amp;$C128,K!$E:$E,0))</f>
        <v>#N/A</v>
      </c>
    </row>
    <row r="129" spans="1:19" ht="20.25">
      <c r="A129" s="222"/>
      <c r="B129" s="193"/>
      <c r="C129" s="193"/>
      <c r="D129" s="193" t="str">
        <f ca="1">IF(ISERROR($S129),"",OFFSET(K!$D$1,$S129-1,0)&amp;"")</f>
        <v/>
      </c>
      <c r="E129" s="193" t="str">
        <f ca="1">IF(ISERROR($S129),"",OFFSET(K!$C$1,$S129-1,0)&amp;"")</f>
        <v/>
      </c>
      <c r="F129" s="193" t="str">
        <f ca="1">IF(ISERROR($S129),"",OFFSET(K!$F$1,$S129-1,0))</f>
        <v/>
      </c>
      <c r="G129" s="193" t="str">
        <f ca="1">IF(C129=$U$4,"Enter smelter details", IF(ISERROR($S129),"",OFFSET(K!$G$1,$S129-1,0)))</f>
        <v/>
      </c>
      <c r="H129" s="258"/>
      <c r="I129" s="258"/>
      <c r="J129" s="258"/>
      <c r="K129" s="258"/>
      <c r="L129" s="258"/>
      <c r="M129" s="258"/>
      <c r="N129" s="258"/>
      <c r="O129" s="258"/>
      <c r="P129" s="258"/>
      <c r="Q129" s="259"/>
      <c r="R129" s="192"/>
      <c r="S129" s="150" t="e">
        <f>IF(OR(C129="",C129=T$4),NA(),MATCH($B129&amp;$C129,K!$E:$E,0))</f>
        <v>#N/A</v>
      </c>
    </row>
    <row r="130" spans="1:19" ht="20.25">
      <c r="A130" s="222"/>
      <c r="B130" s="193"/>
      <c r="C130" s="193"/>
      <c r="D130" s="193" t="str">
        <f ca="1">IF(ISERROR($S130),"",OFFSET(K!$D$1,$S130-1,0)&amp;"")</f>
        <v/>
      </c>
      <c r="E130" s="193" t="str">
        <f ca="1">IF(ISERROR($S130),"",OFFSET(K!$C$1,$S130-1,0)&amp;"")</f>
        <v/>
      </c>
      <c r="F130" s="193" t="str">
        <f ca="1">IF(ISERROR($S130),"",OFFSET(K!$F$1,$S130-1,0))</f>
        <v/>
      </c>
      <c r="G130" s="193" t="str">
        <f ca="1">IF(C130=$U$4,"Enter smelter details", IF(ISERROR($S130),"",OFFSET(K!$G$1,$S130-1,0)))</f>
        <v/>
      </c>
      <c r="H130" s="258"/>
      <c r="I130" s="258"/>
      <c r="J130" s="258"/>
      <c r="K130" s="258"/>
      <c r="L130" s="258"/>
      <c r="M130" s="258"/>
      <c r="N130" s="258"/>
      <c r="O130" s="258"/>
      <c r="P130" s="258"/>
      <c r="Q130" s="259"/>
      <c r="R130" s="192"/>
      <c r="S130" s="150" t="e">
        <f>IF(OR(C130="",C130=T$4),NA(),MATCH($B130&amp;$C130,K!$E:$E,0))</f>
        <v>#N/A</v>
      </c>
    </row>
    <row r="131" spans="1:19" ht="20.25">
      <c r="A131" s="222"/>
      <c r="B131" s="193"/>
      <c r="C131" s="193"/>
      <c r="D131" s="193" t="str">
        <f ca="1">IF(ISERROR($S131),"",OFFSET(K!$D$1,$S131-1,0)&amp;"")</f>
        <v/>
      </c>
      <c r="E131" s="193" t="str">
        <f ca="1">IF(ISERROR($S131),"",OFFSET(K!$C$1,$S131-1,0)&amp;"")</f>
        <v/>
      </c>
      <c r="F131" s="193" t="str">
        <f ca="1">IF(ISERROR($S131),"",OFFSET(K!$F$1,$S131-1,0))</f>
        <v/>
      </c>
      <c r="G131" s="193" t="str">
        <f ca="1">IF(C131=$U$4,"Enter smelter details", IF(ISERROR($S131),"",OFFSET(K!$G$1,$S131-1,0)))</f>
        <v/>
      </c>
      <c r="H131" s="258"/>
      <c r="I131" s="258"/>
      <c r="J131" s="258"/>
      <c r="K131" s="258"/>
      <c r="L131" s="258"/>
      <c r="M131" s="258"/>
      <c r="N131" s="258"/>
      <c r="O131" s="258"/>
      <c r="P131" s="258"/>
      <c r="Q131" s="259"/>
      <c r="R131" s="192"/>
      <c r="S131" s="150" t="e">
        <f>IF(OR(C131="",C131=T$4),NA(),MATCH($B131&amp;$C131,K!$E:$E,0))</f>
        <v>#N/A</v>
      </c>
    </row>
    <row r="132" spans="1:19" ht="20.25">
      <c r="A132" s="222"/>
      <c r="B132" s="193"/>
      <c r="C132" s="193"/>
      <c r="D132" s="193" t="str">
        <f ca="1">IF(ISERROR($S132),"",OFFSET(K!$D$1,$S132-1,0)&amp;"")</f>
        <v/>
      </c>
      <c r="E132" s="193" t="str">
        <f ca="1">IF(ISERROR($S132),"",OFFSET(K!$C$1,$S132-1,0)&amp;"")</f>
        <v/>
      </c>
      <c r="F132" s="193" t="str">
        <f ca="1">IF(ISERROR($S132),"",OFFSET(K!$F$1,$S132-1,0))</f>
        <v/>
      </c>
      <c r="G132" s="193" t="str">
        <f ca="1">IF(C132=$U$4,"Enter smelter details", IF(ISERROR($S132),"",OFFSET(K!$G$1,$S132-1,0)))</f>
        <v/>
      </c>
      <c r="H132" s="258"/>
      <c r="I132" s="258"/>
      <c r="J132" s="258"/>
      <c r="K132" s="258"/>
      <c r="L132" s="258"/>
      <c r="M132" s="258"/>
      <c r="N132" s="258"/>
      <c r="O132" s="258"/>
      <c r="P132" s="258"/>
      <c r="Q132" s="259"/>
      <c r="R132" s="192"/>
      <c r="S132" s="150" t="e">
        <f>IF(OR(C132="",C132=T$4),NA(),MATCH($B132&amp;$C132,K!$E:$E,0))</f>
        <v>#N/A</v>
      </c>
    </row>
    <row r="133" spans="1:19" ht="20.25">
      <c r="A133" s="222"/>
      <c r="B133" s="193"/>
      <c r="C133" s="193"/>
      <c r="D133" s="193" t="str">
        <f ca="1">IF(ISERROR($S133),"",OFFSET(K!$D$1,$S133-1,0)&amp;"")</f>
        <v/>
      </c>
      <c r="E133" s="193" t="str">
        <f ca="1">IF(ISERROR($S133),"",OFFSET(K!$C$1,$S133-1,0)&amp;"")</f>
        <v/>
      </c>
      <c r="F133" s="193" t="str">
        <f ca="1">IF(ISERROR($S133),"",OFFSET(K!$F$1,$S133-1,0))</f>
        <v/>
      </c>
      <c r="G133" s="193" t="str">
        <f ca="1">IF(C133=$U$4,"Enter smelter details", IF(ISERROR($S133),"",OFFSET(K!$G$1,$S133-1,0)))</f>
        <v/>
      </c>
      <c r="H133" s="258"/>
      <c r="I133" s="258"/>
      <c r="J133" s="258"/>
      <c r="K133" s="258"/>
      <c r="L133" s="258"/>
      <c r="M133" s="258"/>
      <c r="N133" s="258"/>
      <c r="O133" s="258"/>
      <c r="P133" s="258"/>
      <c r="Q133" s="259"/>
      <c r="R133" s="192"/>
      <c r="S133" s="150" t="e">
        <f>IF(OR(C133="",C133=T$4),NA(),MATCH($B133&amp;$C133,K!$E:$E,0))</f>
        <v>#N/A</v>
      </c>
    </row>
    <row r="134" spans="1:19" ht="20.25">
      <c r="A134" s="222"/>
      <c r="B134" s="193"/>
      <c r="C134" s="193"/>
      <c r="D134" s="193" t="str">
        <f ca="1">IF(ISERROR($S134),"",OFFSET(K!$D$1,$S134-1,0)&amp;"")</f>
        <v/>
      </c>
      <c r="E134" s="193" t="str">
        <f ca="1">IF(ISERROR($S134),"",OFFSET(K!$C$1,$S134-1,0)&amp;"")</f>
        <v/>
      </c>
      <c r="F134" s="193" t="str">
        <f ca="1">IF(ISERROR($S134),"",OFFSET(K!$F$1,$S134-1,0))</f>
        <v/>
      </c>
      <c r="G134" s="193" t="str">
        <f ca="1">IF(C134=$U$4,"Enter smelter details", IF(ISERROR($S134),"",OFFSET(K!$G$1,$S134-1,0)))</f>
        <v/>
      </c>
      <c r="H134" s="258"/>
      <c r="I134" s="258"/>
      <c r="J134" s="258"/>
      <c r="K134" s="258"/>
      <c r="L134" s="258"/>
      <c r="M134" s="258"/>
      <c r="N134" s="258"/>
      <c r="O134" s="258"/>
      <c r="P134" s="258"/>
      <c r="Q134" s="259"/>
      <c r="R134" s="192"/>
      <c r="S134" s="150" t="e">
        <f>IF(OR(C134="",C134=T$4),NA(),MATCH($B134&amp;$C134,K!$E:$E,0))</f>
        <v>#N/A</v>
      </c>
    </row>
    <row r="135" spans="1:19" ht="20.25">
      <c r="A135" s="222"/>
      <c r="B135" s="193"/>
      <c r="C135" s="193"/>
      <c r="D135" s="193" t="str">
        <f ca="1">IF(ISERROR($S135),"",OFFSET(K!$D$1,$S135-1,0)&amp;"")</f>
        <v/>
      </c>
      <c r="E135" s="193" t="str">
        <f ca="1">IF(ISERROR($S135),"",OFFSET(K!$C$1,$S135-1,0)&amp;"")</f>
        <v/>
      </c>
      <c r="F135" s="193" t="str">
        <f ca="1">IF(ISERROR($S135),"",OFFSET(K!$F$1,$S135-1,0))</f>
        <v/>
      </c>
      <c r="G135" s="193" t="str">
        <f ca="1">IF(C135=$U$4,"Enter smelter details", IF(ISERROR($S135),"",OFFSET(K!$G$1,$S135-1,0)))</f>
        <v/>
      </c>
      <c r="H135" s="258"/>
      <c r="I135" s="258"/>
      <c r="J135" s="258"/>
      <c r="K135" s="258"/>
      <c r="L135" s="258"/>
      <c r="M135" s="258"/>
      <c r="N135" s="258"/>
      <c r="O135" s="258"/>
      <c r="P135" s="258"/>
      <c r="Q135" s="259"/>
      <c r="R135" s="192"/>
      <c r="S135" s="150" t="e">
        <f>IF(OR(C135="",C135=T$4),NA(),MATCH($B135&amp;$C135,K!$E:$E,0))</f>
        <v>#N/A</v>
      </c>
    </row>
    <row r="136" spans="1:19" ht="20.25">
      <c r="A136" s="222"/>
      <c r="B136" s="193"/>
      <c r="C136" s="193"/>
      <c r="D136" s="193" t="str">
        <f ca="1">IF(ISERROR($S136),"",OFFSET(K!$D$1,$S136-1,0)&amp;"")</f>
        <v/>
      </c>
      <c r="E136" s="193" t="str">
        <f ca="1">IF(ISERROR($S136),"",OFFSET(K!$C$1,$S136-1,0)&amp;"")</f>
        <v/>
      </c>
      <c r="F136" s="193" t="str">
        <f ca="1">IF(ISERROR($S136),"",OFFSET(K!$F$1,$S136-1,0))</f>
        <v/>
      </c>
      <c r="G136" s="193" t="str">
        <f ca="1">IF(C136=$U$4,"Enter smelter details", IF(ISERROR($S136),"",OFFSET(K!$G$1,$S136-1,0)))</f>
        <v/>
      </c>
      <c r="H136" s="258"/>
      <c r="I136" s="258"/>
      <c r="J136" s="258"/>
      <c r="K136" s="258"/>
      <c r="L136" s="258"/>
      <c r="M136" s="258"/>
      <c r="N136" s="258"/>
      <c r="O136" s="258"/>
      <c r="P136" s="258"/>
      <c r="Q136" s="259"/>
      <c r="R136" s="192"/>
      <c r="S136" s="150" t="e">
        <f>IF(OR(C136="",C136=T$4),NA(),MATCH($B136&amp;$C136,K!$E:$E,0))</f>
        <v>#N/A</v>
      </c>
    </row>
    <row r="137" spans="1:19" ht="20.25">
      <c r="A137" s="222"/>
      <c r="B137" s="193"/>
      <c r="C137" s="193"/>
      <c r="D137" s="193" t="str">
        <f ca="1">IF(ISERROR($S137),"",OFFSET(K!$D$1,$S137-1,0)&amp;"")</f>
        <v/>
      </c>
      <c r="E137" s="193" t="str">
        <f ca="1">IF(ISERROR($S137),"",OFFSET(K!$C$1,$S137-1,0)&amp;"")</f>
        <v/>
      </c>
      <c r="F137" s="193" t="str">
        <f ca="1">IF(ISERROR($S137),"",OFFSET(K!$F$1,$S137-1,0))</f>
        <v/>
      </c>
      <c r="G137" s="193" t="str">
        <f ca="1">IF(C137=$U$4,"Enter smelter details", IF(ISERROR($S137),"",OFFSET(K!$G$1,$S137-1,0)))</f>
        <v/>
      </c>
      <c r="H137" s="258"/>
      <c r="I137" s="258"/>
      <c r="J137" s="258"/>
      <c r="K137" s="258"/>
      <c r="L137" s="258"/>
      <c r="M137" s="258"/>
      <c r="N137" s="258"/>
      <c r="O137" s="258"/>
      <c r="P137" s="258"/>
      <c r="Q137" s="259"/>
      <c r="R137" s="192"/>
      <c r="S137" s="150" t="e">
        <f>IF(OR(C137="",C137=T$4),NA(),MATCH($B137&amp;$C137,K!$E:$E,0))</f>
        <v>#N/A</v>
      </c>
    </row>
    <row r="138" spans="1:19" ht="20.25">
      <c r="A138" s="222"/>
      <c r="B138" s="193"/>
      <c r="C138" s="193"/>
      <c r="D138" s="193" t="str">
        <f ca="1">IF(ISERROR($S138),"",OFFSET(K!$D$1,$S138-1,0)&amp;"")</f>
        <v/>
      </c>
      <c r="E138" s="193" t="str">
        <f ca="1">IF(ISERROR($S138),"",OFFSET(K!$C$1,$S138-1,0)&amp;"")</f>
        <v/>
      </c>
      <c r="F138" s="193" t="str">
        <f ca="1">IF(ISERROR($S138),"",OFFSET(K!$F$1,$S138-1,0))</f>
        <v/>
      </c>
      <c r="G138" s="193" t="str">
        <f ca="1">IF(C138=$U$4,"Enter smelter details", IF(ISERROR($S138),"",OFFSET(K!$G$1,$S138-1,0)))</f>
        <v/>
      </c>
      <c r="H138" s="258"/>
      <c r="I138" s="258"/>
      <c r="J138" s="258"/>
      <c r="K138" s="258"/>
      <c r="L138" s="258"/>
      <c r="M138" s="258"/>
      <c r="N138" s="258"/>
      <c r="O138" s="258"/>
      <c r="P138" s="258"/>
      <c r="Q138" s="259"/>
      <c r="R138" s="192"/>
      <c r="S138" s="150" t="e">
        <f>IF(OR(C138="",C138=T$4),NA(),MATCH($B138&amp;$C138,K!$E:$E,0))</f>
        <v>#N/A</v>
      </c>
    </row>
    <row r="139" spans="1:19" ht="20.25">
      <c r="A139" s="222"/>
      <c r="B139" s="193"/>
      <c r="C139" s="193"/>
      <c r="D139" s="193" t="str">
        <f ca="1">IF(ISERROR($S139),"",OFFSET(K!$D$1,$S139-1,0)&amp;"")</f>
        <v/>
      </c>
      <c r="E139" s="193" t="str">
        <f ca="1">IF(ISERROR($S139),"",OFFSET(K!$C$1,$S139-1,0)&amp;"")</f>
        <v/>
      </c>
      <c r="F139" s="193" t="str">
        <f ca="1">IF(ISERROR($S139),"",OFFSET(K!$F$1,$S139-1,0))</f>
        <v/>
      </c>
      <c r="G139" s="193" t="str">
        <f ca="1">IF(C139=$U$4,"Enter smelter details", IF(ISERROR($S139),"",OFFSET(K!$G$1,$S139-1,0)))</f>
        <v/>
      </c>
      <c r="H139" s="258"/>
      <c r="I139" s="258"/>
      <c r="J139" s="258"/>
      <c r="K139" s="258"/>
      <c r="L139" s="258"/>
      <c r="M139" s="258"/>
      <c r="N139" s="258"/>
      <c r="O139" s="258"/>
      <c r="P139" s="258"/>
      <c r="Q139" s="259"/>
      <c r="R139" s="192"/>
      <c r="S139" s="150" t="e">
        <f>IF(OR(C139="",C139=T$4),NA(),MATCH($B139&amp;$C139,K!$E:$E,0))</f>
        <v>#N/A</v>
      </c>
    </row>
    <row r="140" spans="1:19" ht="20.25">
      <c r="A140" s="222"/>
      <c r="B140" s="193"/>
      <c r="C140" s="193"/>
      <c r="D140" s="193" t="str">
        <f ca="1">IF(ISERROR($S140),"",OFFSET(K!$D$1,$S140-1,0)&amp;"")</f>
        <v/>
      </c>
      <c r="E140" s="193" t="str">
        <f ca="1">IF(ISERROR($S140),"",OFFSET(K!$C$1,$S140-1,0)&amp;"")</f>
        <v/>
      </c>
      <c r="F140" s="193" t="str">
        <f ca="1">IF(ISERROR($S140),"",OFFSET(K!$F$1,$S140-1,0))</f>
        <v/>
      </c>
      <c r="G140" s="193" t="str">
        <f ca="1">IF(C140=$U$4,"Enter smelter details", IF(ISERROR($S140),"",OFFSET(K!$G$1,$S140-1,0)))</f>
        <v/>
      </c>
      <c r="H140" s="258"/>
      <c r="I140" s="258"/>
      <c r="J140" s="258"/>
      <c r="K140" s="258"/>
      <c r="L140" s="258"/>
      <c r="M140" s="258"/>
      <c r="N140" s="258"/>
      <c r="O140" s="258"/>
      <c r="P140" s="258"/>
      <c r="Q140" s="259"/>
      <c r="R140" s="192"/>
      <c r="S140" s="150" t="e">
        <f>IF(OR(C140="",C140=T$4),NA(),MATCH($B140&amp;$C140,K!$E:$E,0))</f>
        <v>#N/A</v>
      </c>
    </row>
    <row r="141" spans="1:19" ht="20.25">
      <c r="A141" s="222"/>
      <c r="B141" s="193"/>
      <c r="C141" s="193"/>
      <c r="D141" s="193" t="str">
        <f ca="1">IF(ISERROR($S141),"",OFFSET(K!$D$1,$S141-1,0)&amp;"")</f>
        <v/>
      </c>
      <c r="E141" s="193" t="str">
        <f ca="1">IF(ISERROR($S141),"",OFFSET(K!$C$1,$S141-1,0)&amp;"")</f>
        <v/>
      </c>
      <c r="F141" s="193" t="str">
        <f ca="1">IF(ISERROR($S141),"",OFFSET(K!$F$1,$S141-1,0))</f>
        <v/>
      </c>
      <c r="G141" s="193" t="str">
        <f ca="1">IF(C141=$U$4,"Enter smelter details", IF(ISERROR($S141),"",OFFSET(K!$G$1,$S141-1,0)))</f>
        <v/>
      </c>
      <c r="H141" s="258"/>
      <c r="I141" s="258"/>
      <c r="J141" s="258"/>
      <c r="K141" s="258"/>
      <c r="L141" s="258"/>
      <c r="M141" s="258"/>
      <c r="N141" s="258"/>
      <c r="O141" s="258"/>
      <c r="P141" s="258"/>
      <c r="Q141" s="259"/>
      <c r="R141" s="192"/>
      <c r="S141" s="150" t="e">
        <f>IF(OR(C141="",C141=T$4),NA(),MATCH($B141&amp;$C141,K!$E:$E,0))</f>
        <v>#N/A</v>
      </c>
    </row>
    <row r="142" spans="1:19" ht="20.25">
      <c r="A142" s="222"/>
      <c r="B142" s="193"/>
      <c r="C142" s="193"/>
      <c r="D142" s="193" t="str">
        <f ca="1">IF(ISERROR($S142),"",OFFSET(K!$D$1,$S142-1,0)&amp;"")</f>
        <v/>
      </c>
      <c r="E142" s="193" t="str">
        <f ca="1">IF(ISERROR($S142),"",OFFSET(K!$C$1,$S142-1,0)&amp;"")</f>
        <v/>
      </c>
      <c r="F142" s="193" t="str">
        <f ca="1">IF(ISERROR($S142),"",OFFSET(K!$F$1,$S142-1,0))</f>
        <v/>
      </c>
      <c r="G142" s="193" t="str">
        <f ca="1">IF(C142=$U$4,"Enter smelter details", IF(ISERROR($S142),"",OFFSET(K!$G$1,$S142-1,0)))</f>
        <v/>
      </c>
      <c r="H142" s="258"/>
      <c r="I142" s="258"/>
      <c r="J142" s="258"/>
      <c r="K142" s="258"/>
      <c r="L142" s="258"/>
      <c r="M142" s="258"/>
      <c r="N142" s="258"/>
      <c r="O142" s="258"/>
      <c r="P142" s="258"/>
      <c r="Q142" s="259"/>
      <c r="R142" s="192"/>
      <c r="S142" s="150" t="e">
        <f>IF(OR(C142="",C142=T$4),NA(),MATCH($B142&amp;$C142,K!$E:$E,0))</f>
        <v>#N/A</v>
      </c>
    </row>
    <row r="143" spans="1:19" ht="20.25">
      <c r="A143" s="222"/>
      <c r="B143" s="193"/>
      <c r="C143" s="193"/>
      <c r="D143" s="193" t="str">
        <f ca="1">IF(ISERROR($S143),"",OFFSET(K!$D$1,$S143-1,0)&amp;"")</f>
        <v/>
      </c>
      <c r="E143" s="193" t="str">
        <f ca="1">IF(ISERROR($S143),"",OFFSET(K!$C$1,$S143-1,0)&amp;"")</f>
        <v/>
      </c>
      <c r="F143" s="193" t="str">
        <f ca="1">IF(ISERROR($S143),"",OFFSET(K!$F$1,$S143-1,0))</f>
        <v/>
      </c>
      <c r="G143" s="193" t="str">
        <f ca="1">IF(C143=$U$4,"Enter smelter details", IF(ISERROR($S143),"",OFFSET(K!$G$1,$S143-1,0)))</f>
        <v/>
      </c>
      <c r="H143" s="258"/>
      <c r="I143" s="258"/>
      <c r="J143" s="258"/>
      <c r="K143" s="258"/>
      <c r="L143" s="258"/>
      <c r="M143" s="258"/>
      <c r="N143" s="258"/>
      <c r="O143" s="258"/>
      <c r="P143" s="258"/>
      <c r="Q143" s="259"/>
      <c r="R143" s="192"/>
      <c r="S143" s="150" t="e">
        <f>IF(OR(C143="",C143=T$4),NA(),MATCH($B143&amp;$C143,K!$E:$E,0))</f>
        <v>#N/A</v>
      </c>
    </row>
    <row r="144" spans="1:19" ht="20.25">
      <c r="A144" s="222"/>
      <c r="B144" s="193"/>
      <c r="C144" s="193"/>
      <c r="D144" s="193" t="str">
        <f ca="1">IF(ISERROR($S144),"",OFFSET(K!$D$1,$S144-1,0)&amp;"")</f>
        <v/>
      </c>
      <c r="E144" s="193" t="str">
        <f ca="1">IF(ISERROR($S144),"",OFFSET(K!$C$1,$S144-1,0)&amp;"")</f>
        <v/>
      </c>
      <c r="F144" s="193" t="str">
        <f ca="1">IF(ISERROR($S144),"",OFFSET(K!$F$1,$S144-1,0))</f>
        <v/>
      </c>
      <c r="G144" s="193" t="str">
        <f ca="1">IF(C144=$U$4,"Enter smelter details", IF(ISERROR($S144),"",OFFSET(K!$G$1,$S144-1,0)))</f>
        <v/>
      </c>
      <c r="H144" s="258"/>
      <c r="I144" s="258"/>
      <c r="J144" s="258"/>
      <c r="K144" s="258"/>
      <c r="L144" s="258"/>
      <c r="M144" s="258"/>
      <c r="N144" s="258"/>
      <c r="O144" s="258"/>
      <c r="P144" s="258"/>
      <c r="Q144" s="259"/>
      <c r="R144" s="192"/>
      <c r="S144" s="150" t="e">
        <f>IF(OR(C144="",C144=T$4),NA(),MATCH($B144&amp;$C144,K!$E:$E,0))</f>
        <v>#N/A</v>
      </c>
    </row>
    <row r="145" spans="1:19" ht="20.25">
      <c r="A145" s="222"/>
      <c r="B145" s="193"/>
      <c r="C145" s="193"/>
      <c r="D145" s="193" t="str">
        <f ca="1">IF(ISERROR($S145),"",OFFSET(K!$D$1,$S145-1,0)&amp;"")</f>
        <v/>
      </c>
      <c r="E145" s="193" t="str">
        <f ca="1">IF(ISERROR($S145),"",OFFSET(K!$C$1,$S145-1,0)&amp;"")</f>
        <v/>
      </c>
      <c r="F145" s="193" t="str">
        <f ca="1">IF(ISERROR($S145),"",OFFSET(K!$F$1,$S145-1,0))</f>
        <v/>
      </c>
      <c r="G145" s="193" t="str">
        <f ca="1">IF(C145=$U$4,"Enter smelter details", IF(ISERROR($S145),"",OFFSET(K!$G$1,$S145-1,0)))</f>
        <v/>
      </c>
      <c r="H145" s="258"/>
      <c r="I145" s="258"/>
      <c r="J145" s="258"/>
      <c r="K145" s="258"/>
      <c r="L145" s="258"/>
      <c r="M145" s="258"/>
      <c r="N145" s="258"/>
      <c r="O145" s="258"/>
      <c r="P145" s="258"/>
      <c r="Q145" s="259"/>
      <c r="R145" s="192"/>
      <c r="S145" s="150" t="e">
        <f>IF(OR(C145="",C145=T$4),NA(),MATCH($B145&amp;$C145,K!$E:$E,0))</f>
        <v>#N/A</v>
      </c>
    </row>
    <row r="146" spans="1:19" ht="20.25">
      <c r="A146" s="222"/>
      <c r="B146" s="193"/>
      <c r="C146" s="193"/>
      <c r="D146" s="193" t="str">
        <f ca="1">IF(ISERROR($S146),"",OFFSET(K!$D$1,$S146-1,0)&amp;"")</f>
        <v/>
      </c>
      <c r="E146" s="193" t="str">
        <f ca="1">IF(ISERROR($S146),"",OFFSET(K!$C$1,$S146-1,0)&amp;"")</f>
        <v/>
      </c>
      <c r="F146" s="193" t="str">
        <f ca="1">IF(ISERROR($S146),"",OFFSET(K!$F$1,$S146-1,0))</f>
        <v/>
      </c>
      <c r="G146" s="193" t="str">
        <f ca="1">IF(C146=$U$4,"Enter smelter details", IF(ISERROR($S146),"",OFFSET(K!$G$1,$S146-1,0)))</f>
        <v/>
      </c>
      <c r="H146" s="258"/>
      <c r="I146" s="258"/>
      <c r="J146" s="258"/>
      <c r="K146" s="258"/>
      <c r="L146" s="258"/>
      <c r="M146" s="258"/>
      <c r="N146" s="258"/>
      <c r="O146" s="258"/>
      <c r="P146" s="258"/>
      <c r="Q146" s="259"/>
      <c r="R146" s="192"/>
      <c r="S146" s="150" t="e">
        <f>IF(OR(C146="",C146=T$4),NA(),MATCH($B146&amp;$C146,K!$E:$E,0))</f>
        <v>#N/A</v>
      </c>
    </row>
    <row r="147" spans="1:19" ht="20.25">
      <c r="A147" s="222"/>
      <c r="B147" s="193"/>
      <c r="C147" s="193"/>
      <c r="D147" s="193" t="str">
        <f ca="1">IF(ISERROR($S147),"",OFFSET(K!$D$1,$S147-1,0)&amp;"")</f>
        <v/>
      </c>
      <c r="E147" s="193" t="str">
        <f ca="1">IF(ISERROR($S147),"",OFFSET(K!$C$1,$S147-1,0)&amp;"")</f>
        <v/>
      </c>
      <c r="F147" s="193" t="str">
        <f ca="1">IF(ISERROR($S147),"",OFFSET(K!$F$1,$S147-1,0))</f>
        <v/>
      </c>
      <c r="G147" s="193" t="str">
        <f ca="1">IF(C147=$U$4,"Enter smelter details", IF(ISERROR($S147),"",OFFSET(K!$G$1,$S147-1,0)))</f>
        <v/>
      </c>
      <c r="H147" s="258"/>
      <c r="I147" s="258"/>
      <c r="J147" s="258"/>
      <c r="K147" s="258"/>
      <c r="L147" s="258"/>
      <c r="M147" s="258"/>
      <c r="N147" s="258"/>
      <c r="O147" s="258"/>
      <c r="P147" s="258"/>
      <c r="Q147" s="259"/>
      <c r="R147" s="192"/>
      <c r="S147" s="150" t="e">
        <f>IF(OR(C147="",C147=T$4),NA(),MATCH($B147&amp;$C147,K!$E:$E,0))</f>
        <v>#N/A</v>
      </c>
    </row>
    <row r="148" spans="1:19" ht="20.25">
      <c r="A148" s="222"/>
      <c r="B148" s="193"/>
      <c r="C148" s="193"/>
      <c r="D148" s="193" t="str">
        <f ca="1">IF(ISERROR($S148),"",OFFSET(K!$D$1,$S148-1,0)&amp;"")</f>
        <v/>
      </c>
      <c r="E148" s="193" t="str">
        <f ca="1">IF(ISERROR($S148),"",OFFSET(K!$C$1,$S148-1,0)&amp;"")</f>
        <v/>
      </c>
      <c r="F148" s="193" t="str">
        <f ca="1">IF(ISERROR($S148),"",OFFSET(K!$F$1,$S148-1,0))</f>
        <v/>
      </c>
      <c r="G148" s="193" t="str">
        <f ca="1">IF(C148=$U$4,"Enter smelter details", IF(ISERROR($S148),"",OFFSET(K!$G$1,$S148-1,0)))</f>
        <v/>
      </c>
      <c r="H148" s="258"/>
      <c r="I148" s="258"/>
      <c r="J148" s="258"/>
      <c r="K148" s="258"/>
      <c r="L148" s="258"/>
      <c r="M148" s="258"/>
      <c r="N148" s="258"/>
      <c r="O148" s="258"/>
      <c r="P148" s="258"/>
      <c r="Q148" s="259"/>
      <c r="R148" s="192"/>
      <c r="S148" s="150" t="e">
        <f>IF(OR(C148="",C148=T$4),NA(),MATCH($B148&amp;$C148,K!$E:$E,0))</f>
        <v>#N/A</v>
      </c>
    </row>
    <row r="149" spans="1:19" ht="20.25">
      <c r="A149" s="222"/>
      <c r="B149" s="193"/>
      <c r="C149" s="193"/>
      <c r="D149" s="193" t="str">
        <f ca="1">IF(ISERROR($S149),"",OFFSET(K!$D$1,$S149-1,0)&amp;"")</f>
        <v/>
      </c>
      <c r="E149" s="193" t="str">
        <f ca="1">IF(ISERROR($S149),"",OFFSET(K!$C$1,$S149-1,0)&amp;"")</f>
        <v/>
      </c>
      <c r="F149" s="193" t="str">
        <f ca="1">IF(ISERROR($S149),"",OFFSET(K!$F$1,$S149-1,0))</f>
        <v/>
      </c>
      <c r="G149" s="193" t="str">
        <f ca="1">IF(C149=$U$4,"Enter smelter details", IF(ISERROR($S149),"",OFFSET(K!$G$1,$S149-1,0)))</f>
        <v/>
      </c>
      <c r="H149" s="258"/>
      <c r="I149" s="258"/>
      <c r="J149" s="258"/>
      <c r="K149" s="258"/>
      <c r="L149" s="258"/>
      <c r="M149" s="258"/>
      <c r="N149" s="258"/>
      <c r="O149" s="258"/>
      <c r="P149" s="258"/>
      <c r="Q149" s="259"/>
      <c r="R149" s="192"/>
      <c r="S149" s="150" t="e">
        <f>IF(OR(C149="",C149=T$4),NA(),MATCH($B149&amp;$C149,K!$E:$E,0))</f>
        <v>#N/A</v>
      </c>
    </row>
    <row r="150" spans="1:19" ht="20.25">
      <c r="A150" s="222"/>
      <c r="B150" s="193"/>
      <c r="C150" s="193"/>
      <c r="D150" s="193" t="str">
        <f ca="1">IF(ISERROR($S150),"",OFFSET(K!$D$1,$S150-1,0)&amp;"")</f>
        <v/>
      </c>
      <c r="E150" s="193" t="str">
        <f ca="1">IF(ISERROR($S150),"",OFFSET(K!$C$1,$S150-1,0)&amp;"")</f>
        <v/>
      </c>
      <c r="F150" s="193" t="str">
        <f ca="1">IF(ISERROR($S150),"",OFFSET(K!$F$1,$S150-1,0))</f>
        <v/>
      </c>
      <c r="G150" s="193" t="str">
        <f ca="1">IF(C150=$U$4,"Enter smelter details", IF(ISERROR($S150),"",OFFSET(K!$G$1,$S150-1,0)))</f>
        <v/>
      </c>
      <c r="H150" s="258"/>
      <c r="I150" s="258"/>
      <c r="J150" s="258"/>
      <c r="K150" s="258"/>
      <c r="L150" s="258"/>
      <c r="M150" s="258"/>
      <c r="N150" s="258"/>
      <c r="O150" s="258"/>
      <c r="P150" s="258"/>
      <c r="Q150" s="259"/>
      <c r="R150" s="192"/>
      <c r="S150" s="150" t="e">
        <f>IF(OR(C150="",C150=T$4),NA(),MATCH($B150&amp;$C150,K!$E:$E,0))</f>
        <v>#N/A</v>
      </c>
    </row>
    <row r="151" spans="1:19" ht="20.25">
      <c r="A151" s="222"/>
      <c r="B151" s="193"/>
      <c r="C151" s="193"/>
      <c r="D151" s="193" t="str">
        <f ca="1">IF(ISERROR($S151),"",OFFSET(K!$D$1,$S151-1,0)&amp;"")</f>
        <v/>
      </c>
      <c r="E151" s="193" t="str">
        <f ca="1">IF(ISERROR($S151),"",OFFSET(K!$C$1,$S151-1,0)&amp;"")</f>
        <v/>
      </c>
      <c r="F151" s="193" t="str">
        <f ca="1">IF(ISERROR($S151),"",OFFSET(K!$F$1,$S151-1,0))</f>
        <v/>
      </c>
      <c r="G151" s="193" t="str">
        <f ca="1">IF(C151=$U$4,"Enter smelter details", IF(ISERROR($S151),"",OFFSET(K!$G$1,$S151-1,0)))</f>
        <v/>
      </c>
      <c r="H151" s="258"/>
      <c r="I151" s="258"/>
      <c r="J151" s="258"/>
      <c r="K151" s="258"/>
      <c r="L151" s="258"/>
      <c r="M151" s="258"/>
      <c r="N151" s="258"/>
      <c r="O151" s="258"/>
      <c r="P151" s="258"/>
      <c r="Q151" s="259"/>
      <c r="R151" s="192"/>
      <c r="S151" s="150" t="e">
        <f>IF(OR(C151="",C151=T$4),NA(),MATCH($B151&amp;$C151,K!$E:$E,0))</f>
        <v>#N/A</v>
      </c>
    </row>
    <row r="152" spans="1:19" ht="20.25">
      <c r="A152" s="222"/>
      <c r="B152" s="193"/>
      <c r="C152" s="193"/>
      <c r="D152" s="193" t="str">
        <f ca="1">IF(ISERROR($S152),"",OFFSET(K!$D$1,$S152-1,0)&amp;"")</f>
        <v/>
      </c>
      <c r="E152" s="193" t="str">
        <f ca="1">IF(ISERROR($S152),"",OFFSET(K!$C$1,$S152-1,0)&amp;"")</f>
        <v/>
      </c>
      <c r="F152" s="193" t="str">
        <f ca="1">IF(ISERROR($S152),"",OFFSET(K!$F$1,$S152-1,0))</f>
        <v/>
      </c>
      <c r="G152" s="193" t="str">
        <f ca="1">IF(C152=$U$4,"Enter smelter details", IF(ISERROR($S152),"",OFFSET(K!$G$1,$S152-1,0)))</f>
        <v/>
      </c>
      <c r="H152" s="258"/>
      <c r="I152" s="258"/>
      <c r="J152" s="258"/>
      <c r="K152" s="258"/>
      <c r="L152" s="258"/>
      <c r="M152" s="258"/>
      <c r="N152" s="258"/>
      <c r="O152" s="258"/>
      <c r="P152" s="258"/>
      <c r="Q152" s="259"/>
      <c r="R152" s="192"/>
      <c r="S152" s="150" t="e">
        <f>IF(OR(C152="",C152=T$4),NA(),MATCH($B152&amp;$C152,K!$E:$E,0))</f>
        <v>#N/A</v>
      </c>
    </row>
    <row r="153" spans="1:19" ht="20.25">
      <c r="A153" s="222"/>
      <c r="B153" s="193"/>
      <c r="C153" s="193"/>
      <c r="D153" s="193" t="str">
        <f ca="1">IF(ISERROR($S153),"",OFFSET(K!$D$1,$S153-1,0)&amp;"")</f>
        <v/>
      </c>
      <c r="E153" s="193" t="str">
        <f ca="1">IF(ISERROR($S153),"",OFFSET(K!$C$1,$S153-1,0)&amp;"")</f>
        <v/>
      </c>
      <c r="F153" s="193" t="str">
        <f ca="1">IF(ISERROR($S153),"",OFFSET(K!$F$1,$S153-1,0))</f>
        <v/>
      </c>
      <c r="G153" s="193" t="str">
        <f ca="1">IF(C153=$U$4,"Enter smelter details", IF(ISERROR($S153),"",OFFSET(K!$G$1,$S153-1,0)))</f>
        <v/>
      </c>
      <c r="H153" s="258"/>
      <c r="I153" s="258"/>
      <c r="J153" s="258"/>
      <c r="K153" s="258"/>
      <c r="L153" s="258"/>
      <c r="M153" s="258"/>
      <c r="N153" s="258"/>
      <c r="O153" s="258"/>
      <c r="P153" s="258"/>
      <c r="Q153" s="259"/>
      <c r="R153" s="192"/>
      <c r="S153" s="150" t="e">
        <f>IF(OR(C153="",C153=T$4),NA(),MATCH($B153&amp;$C153,K!$E:$E,0))</f>
        <v>#N/A</v>
      </c>
    </row>
    <row r="154" spans="1:19" ht="20.25">
      <c r="A154" s="222"/>
      <c r="B154" s="193"/>
      <c r="C154" s="193"/>
      <c r="D154" s="193" t="str">
        <f ca="1">IF(ISERROR($S154),"",OFFSET(K!$D$1,$S154-1,0)&amp;"")</f>
        <v/>
      </c>
      <c r="E154" s="193" t="str">
        <f ca="1">IF(ISERROR($S154),"",OFFSET(K!$C$1,$S154-1,0)&amp;"")</f>
        <v/>
      </c>
      <c r="F154" s="193" t="str">
        <f ca="1">IF(ISERROR($S154),"",OFFSET(K!$F$1,$S154-1,0))</f>
        <v/>
      </c>
      <c r="G154" s="193" t="str">
        <f ca="1">IF(C154=$U$4,"Enter smelter details", IF(ISERROR($S154),"",OFFSET(K!$G$1,$S154-1,0)))</f>
        <v/>
      </c>
      <c r="H154" s="258"/>
      <c r="I154" s="258"/>
      <c r="J154" s="258"/>
      <c r="K154" s="258"/>
      <c r="L154" s="258"/>
      <c r="M154" s="258"/>
      <c r="N154" s="258"/>
      <c r="O154" s="258"/>
      <c r="P154" s="258"/>
      <c r="Q154" s="259"/>
      <c r="R154" s="192"/>
      <c r="S154" s="150" t="e">
        <f>IF(OR(C154="",C154=T$4),NA(),MATCH($B154&amp;$C154,K!$E:$E,0))</f>
        <v>#N/A</v>
      </c>
    </row>
    <row r="155" spans="1:19" ht="20.25">
      <c r="A155" s="222"/>
      <c r="B155" s="193"/>
      <c r="C155" s="193"/>
      <c r="D155" s="193" t="str">
        <f ca="1">IF(ISERROR($S155),"",OFFSET(K!$D$1,$S155-1,0)&amp;"")</f>
        <v/>
      </c>
      <c r="E155" s="193" t="str">
        <f ca="1">IF(ISERROR($S155),"",OFFSET(K!$C$1,$S155-1,0)&amp;"")</f>
        <v/>
      </c>
      <c r="F155" s="193" t="str">
        <f ca="1">IF(ISERROR($S155),"",OFFSET(K!$F$1,$S155-1,0))</f>
        <v/>
      </c>
      <c r="G155" s="193" t="str">
        <f ca="1">IF(C155=$U$4,"Enter smelter details", IF(ISERROR($S155),"",OFFSET(K!$G$1,$S155-1,0)))</f>
        <v/>
      </c>
      <c r="H155" s="258"/>
      <c r="I155" s="258"/>
      <c r="J155" s="258"/>
      <c r="K155" s="258"/>
      <c r="L155" s="258"/>
      <c r="M155" s="258"/>
      <c r="N155" s="258"/>
      <c r="O155" s="258"/>
      <c r="P155" s="258"/>
      <c r="Q155" s="259"/>
      <c r="R155" s="192"/>
      <c r="S155" s="150" t="e">
        <f>IF(OR(C155="",C155=T$4),NA(),MATCH($B155&amp;$C155,K!$E:$E,0))</f>
        <v>#N/A</v>
      </c>
    </row>
    <row r="156" spans="1:19" ht="20.25">
      <c r="A156" s="222"/>
      <c r="B156" s="193"/>
      <c r="C156" s="193"/>
      <c r="D156" s="193" t="str">
        <f ca="1">IF(ISERROR($S156),"",OFFSET(K!$D$1,$S156-1,0)&amp;"")</f>
        <v/>
      </c>
      <c r="E156" s="193" t="str">
        <f ca="1">IF(ISERROR($S156),"",OFFSET(K!$C$1,$S156-1,0)&amp;"")</f>
        <v/>
      </c>
      <c r="F156" s="193" t="str">
        <f ca="1">IF(ISERROR($S156),"",OFFSET(K!$F$1,$S156-1,0))</f>
        <v/>
      </c>
      <c r="G156" s="193" t="str">
        <f ca="1">IF(C156=$U$4,"Enter smelter details", IF(ISERROR($S156),"",OFFSET(K!$G$1,$S156-1,0)))</f>
        <v/>
      </c>
      <c r="H156" s="258"/>
      <c r="I156" s="258"/>
      <c r="J156" s="258"/>
      <c r="K156" s="258"/>
      <c r="L156" s="258"/>
      <c r="M156" s="258"/>
      <c r="N156" s="258"/>
      <c r="O156" s="258"/>
      <c r="P156" s="258"/>
      <c r="Q156" s="259"/>
      <c r="R156" s="192"/>
      <c r="S156" s="150" t="e">
        <f>IF(OR(C156="",C156=T$4),NA(),MATCH($B156&amp;$C156,K!$E:$E,0))</f>
        <v>#N/A</v>
      </c>
    </row>
    <row r="157" spans="1:19" ht="20.25">
      <c r="A157" s="222"/>
      <c r="B157" s="193"/>
      <c r="C157" s="193"/>
      <c r="D157" s="193" t="str">
        <f ca="1">IF(ISERROR($S157),"",OFFSET(K!$D$1,$S157-1,0)&amp;"")</f>
        <v/>
      </c>
      <c r="E157" s="193" t="str">
        <f ca="1">IF(ISERROR($S157),"",OFFSET(K!$C$1,$S157-1,0)&amp;"")</f>
        <v/>
      </c>
      <c r="F157" s="193" t="str">
        <f ca="1">IF(ISERROR($S157),"",OFFSET(K!$F$1,$S157-1,0))</f>
        <v/>
      </c>
      <c r="G157" s="193" t="str">
        <f ca="1">IF(C157=$U$4,"Enter smelter details", IF(ISERROR($S157),"",OFFSET(K!$G$1,$S157-1,0)))</f>
        <v/>
      </c>
      <c r="H157" s="258"/>
      <c r="I157" s="258"/>
      <c r="J157" s="258"/>
      <c r="K157" s="258"/>
      <c r="L157" s="258"/>
      <c r="M157" s="258"/>
      <c r="N157" s="258"/>
      <c r="O157" s="258"/>
      <c r="P157" s="258"/>
      <c r="Q157" s="259"/>
      <c r="R157" s="192"/>
      <c r="S157" s="150" t="e">
        <f>IF(OR(C157="",C157=T$4),NA(),MATCH($B157&amp;$C157,K!$E:$E,0))</f>
        <v>#N/A</v>
      </c>
    </row>
    <row r="158" spans="1:19" ht="20.25">
      <c r="A158" s="222"/>
      <c r="B158" s="193"/>
      <c r="C158" s="193"/>
      <c r="D158" s="193" t="str">
        <f ca="1">IF(ISERROR($S158),"",OFFSET(K!$D$1,$S158-1,0)&amp;"")</f>
        <v/>
      </c>
      <c r="E158" s="193" t="str">
        <f ca="1">IF(ISERROR($S158),"",OFFSET(K!$C$1,$S158-1,0)&amp;"")</f>
        <v/>
      </c>
      <c r="F158" s="193" t="str">
        <f ca="1">IF(ISERROR($S158),"",OFFSET(K!$F$1,$S158-1,0))</f>
        <v/>
      </c>
      <c r="G158" s="193" t="str">
        <f ca="1">IF(C158=$U$4,"Enter smelter details", IF(ISERROR($S158),"",OFFSET(K!$G$1,$S158-1,0)))</f>
        <v/>
      </c>
      <c r="H158" s="258"/>
      <c r="I158" s="258"/>
      <c r="J158" s="258"/>
      <c r="K158" s="258"/>
      <c r="L158" s="258"/>
      <c r="M158" s="258"/>
      <c r="N158" s="258"/>
      <c r="O158" s="258"/>
      <c r="P158" s="258"/>
      <c r="Q158" s="259"/>
      <c r="R158" s="192"/>
      <c r="S158" s="150" t="e">
        <f>IF(OR(C158="",C158=T$4),NA(),MATCH($B158&amp;$C158,K!$E:$E,0))</f>
        <v>#N/A</v>
      </c>
    </row>
    <row r="159" spans="1:19" ht="20.25">
      <c r="A159" s="222"/>
      <c r="B159" s="193"/>
      <c r="C159" s="193"/>
      <c r="D159" s="193" t="str">
        <f ca="1">IF(ISERROR($S159),"",OFFSET(K!$D$1,$S159-1,0)&amp;"")</f>
        <v/>
      </c>
      <c r="E159" s="193" t="str">
        <f ca="1">IF(ISERROR($S159),"",OFFSET(K!$C$1,$S159-1,0)&amp;"")</f>
        <v/>
      </c>
      <c r="F159" s="193" t="str">
        <f ca="1">IF(ISERROR($S159),"",OFFSET(K!$F$1,$S159-1,0))</f>
        <v/>
      </c>
      <c r="G159" s="193" t="str">
        <f ca="1">IF(C159=$U$4,"Enter smelter details", IF(ISERROR($S159),"",OFFSET(K!$G$1,$S159-1,0)))</f>
        <v/>
      </c>
      <c r="H159" s="258"/>
      <c r="I159" s="258"/>
      <c r="J159" s="258"/>
      <c r="K159" s="258"/>
      <c r="L159" s="258"/>
      <c r="M159" s="258"/>
      <c r="N159" s="258"/>
      <c r="O159" s="258"/>
      <c r="P159" s="258"/>
      <c r="Q159" s="259"/>
      <c r="R159" s="192"/>
      <c r="S159" s="150" t="e">
        <f>IF(OR(C159="",C159=T$4),NA(),MATCH($B159&amp;$C159,K!$E:$E,0))</f>
        <v>#N/A</v>
      </c>
    </row>
    <row r="160" spans="1:19" ht="20.25">
      <c r="A160" s="222"/>
      <c r="B160" s="193"/>
      <c r="C160" s="193"/>
      <c r="D160" s="193" t="str">
        <f ca="1">IF(ISERROR($S160),"",OFFSET(K!$D$1,$S160-1,0)&amp;"")</f>
        <v/>
      </c>
      <c r="E160" s="193" t="str">
        <f ca="1">IF(ISERROR($S160),"",OFFSET(K!$C$1,$S160-1,0)&amp;"")</f>
        <v/>
      </c>
      <c r="F160" s="193" t="str">
        <f ca="1">IF(ISERROR($S160),"",OFFSET(K!$F$1,$S160-1,0))</f>
        <v/>
      </c>
      <c r="G160" s="193" t="str">
        <f ca="1">IF(C160=$U$4,"Enter smelter details", IF(ISERROR($S160),"",OFFSET(K!$G$1,$S160-1,0)))</f>
        <v/>
      </c>
      <c r="H160" s="258"/>
      <c r="I160" s="258"/>
      <c r="J160" s="258"/>
      <c r="K160" s="258"/>
      <c r="L160" s="258"/>
      <c r="M160" s="258"/>
      <c r="N160" s="258"/>
      <c r="O160" s="258"/>
      <c r="P160" s="258"/>
      <c r="Q160" s="259"/>
      <c r="R160" s="192"/>
      <c r="S160" s="150" t="e">
        <f>IF(OR(C160="",C160=T$4),NA(),MATCH($B160&amp;$C160,K!$E:$E,0))</f>
        <v>#N/A</v>
      </c>
    </row>
    <row r="161" spans="1:19" ht="20.25">
      <c r="A161" s="222"/>
      <c r="B161" s="193"/>
      <c r="C161" s="193"/>
      <c r="D161" s="193" t="str">
        <f ca="1">IF(ISERROR($S161),"",OFFSET(K!$D$1,$S161-1,0)&amp;"")</f>
        <v/>
      </c>
      <c r="E161" s="193" t="str">
        <f ca="1">IF(ISERROR($S161),"",OFFSET(K!$C$1,$S161-1,0)&amp;"")</f>
        <v/>
      </c>
      <c r="F161" s="193" t="str">
        <f ca="1">IF(ISERROR($S161),"",OFFSET(K!$F$1,$S161-1,0))</f>
        <v/>
      </c>
      <c r="G161" s="193" t="str">
        <f ca="1">IF(C161=$U$4,"Enter smelter details", IF(ISERROR($S161),"",OFFSET(K!$G$1,$S161-1,0)))</f>
        <v/>
      </c>
      <c r="H161" s="258"/>
      <c r="I161" s="258"/>
      <c r="J161" s="258"/>
      <c r="K161" s="258"/>
      <c r="L161" s="258"/>
      <c r="M161" s="258"/>
      <c r="N161" s="258"/>
      <c r="O161" s="258"/>
      <c r="P161" s="258"/>
      <c r="Q161" s="259"/>
      <c r="R161" s="192"/>
      <c r="S161" s="150" t="e">
        <f>IF(OR(C161="",C161=T$4),NA(),MATCH($B161&amp;$C161,K!$E:$E,0))</f>
        <v>#N/A</v>
      </c>
    </row>
    <row r="162" spans="1:19" ht="20.25">
      <c r="A162" s="222"/>
      <c r="B162" s="193"/>
      <c r="C162" s="193"/>
      <c r="D162" s="193" t="str">
        <f ca="1">IF(ISERROR($S162),"",OFFSET(K!$D$1,$S162-1,0)&amp;"")</f>
        <v/>
      </c>
      <c r="E162" s="193" t="str">
        <f ca="1">IF(ISERROR($S162),"",OFFSET(K!$C$1,$S162-1,0)&amp;"")</f>
        <v/>
      </c>
      <c r="F162" s="193" t="str">
        <f ca="1">IF(ISERROR($S162),"",OFFSET(K!$F$1,$S162-1,0))</f>
        <v/>
      </c>
      <c r="G162" s="193" t="str">
        <f ca="1">IF(C162=$U$4,"Enter smelter details", IF(ISERROR($S162),"",OFFSET(K!$G$1,$S162-1,0)))</f>
        <v/>
      </c>
      <c r="H162" s="258"/>
      <c r="I162" s="258"/>
      <c r="J162" s="258"/>
      <c r="K162" s="258"/>
      <c r="L162" s="258"/>
      <c r="M162" s="258"/>
      <c r="N162" s="258"/>
      <c r="O162" s="258"/>
      <c r="P162" s="258"/>
      <c r="Q162" s="259"/>
      <c r="R162" s="192"/>
      <c r="S162" s="150" t="e">
        <f>IF(OR(C162="",C162=T$4),NA(),MATCH($B162&amp;$C162,K!$E:$E,0))</f>
        <v>#N/A</v>
      </c>
    </row>
    <row r="163" spans="1:19" ht="20.25">
      <c r="A163" s="222"/>
      <c r="B163" s="193"/>
      <c r="C163" s="193"/>
      <c r="D163" s="193" t="str">
        <f ca="1">IF(ISERROR($S163),"",OFFSET(K!$D$1,$S163-1,0)&amp;"")</f>
        <v/>
      </c>
      <c r="E163" s="193" t="str">
        <f ca="1">IF(ISERROR($S163),"",OFFSET(K!$C$1,$S163-1,0)&amp;"")</f>
        <v/>
      </c>
      <c r="F163" s="193" t="str">
        <f ca="1">IF(ISERROR($S163),"",OFFSET(K!$F$1,$S163-1,0))</f>
        <v/>
      </c>
      <c r="G163" s="193" t="str">
        <f ca="1">IF(C163=$U$4,"Enter smelter details", IF(ISERROR($S163),"",OFFSET(K!$G$1,$S163-1,0)))</f>
        <v/>
      </c>
      <c r="H163" s="258"/>
      <c r="I163" s="258"/>
      <c r="J163" s="258"/>
      <c r="K163" s="258"/>
      <c r="L163" s="258"/>
      <c r="M163" s="258"/>
      <c r="N163" s="258"/>
      <c r="O163" s="258"/>
      <c r="P163" s="258"/>
      <c r="Q163" s="259"/>
      <c r="R163" s="192"/>
      <c r="S163" s="150" t="e">
        <f>IF(OR(C163="",C163=T$4),NA(),MATCH($B163&amp;$C163,K!$E:$E,0))</f>
        <v>#N/A</v>
      </c>
    </row>
    <row r="164" spans="1:19" ht="20.25">
      <c r="A164" s="222"/>
      <c r="B164" s="193"/>
      <c r="C164" s="193"/>
      <c r="D164" s="193" t="str">
        <f ca="1">IF(ISERROR($S164),"",OFFSET(K!$D$1,$S164-1,0)&amp;"")</f>
        <v/>
      </c>
      <c r="E164" s="193" t="str">
        <f ca="1">IF(ISERROR($S164),"",OFFSET(K!$C$1,$S164-1,0)&amp;"")</f>
        <v/>
      </c>
      <c r="F164" s="193" t="str">
        <f ca="1">IF(ISERROR($S164),"",OFFSET(K!$F$1,$S164-1,0))</f>
        <v/>
      </c>
      <c r="G164" s="193" t="str">
        <f ca="1">IF(C164=$U$4,"Enter smelter details", IF(ISERROR($S164),"",OFFSET(K!$G$1,$S164-1,0)))</f>
        <v/>
      </c>
      <c r="H164" s="258"/>
      <c r="I164" s="258"/>
      <c r="J164" s="258"/>
      <c r="K164" s="258"/>
      <c r="L164" s="258"/>
      <c r="M164" s="258"/>
      <c r="N164" s="258"/>
      <c r="O164" s="258"/>
      <c r="P164" s="258"/>
      <c r="Q164" s="259"/>
      <c r="R164" s="192"/>
      <c r="S164" s="150" t="e">
        <f>IF(OR(C164="",C164=T$4),NA(),MATCH($B164&amp;$C164,K!$E:$E,0))</f>
        <v>#N/A</v>
      </c>
    </row>
    <row r="165" spans="1:19" ht="20.25">
      <c r="A165" s="222"/>
      <c r="B165" s="193"/>
      <c r="C165" s="193"/>
      <c r="D165" s="193" t="str">
        <f ca="1">IF(ISERROR($S165),"",OFFSET(K!$D$1,$S165-1,0)&amp;"")</f>
        <v/>
      </c>
      <c r="E165" s="193" t="str">
        <f ca="1">IF(ISERROR($S165),"",OFFSET(K!$C$1,$S165-1,0)&amp;"")</f>
        <v/>
      </c>
      <c r="F165" s="193" t="str">
        <f ca="1">IF(ISERROR($S165),"",OFFSET(K!$F$1,$S165-1,0))</f>
        <v/>
      </c>
      <c r="G165" s="193" t="str">
        <f ca="1">IF(C165=$U$4,"Enter smelter details", IF(ISERROR($S165),"",OFFSET(K!$G$1,$S165-1,0)))</f>
        <v/>
      </c>
      <c r="H165" s="258"/>
      <c r="I165" s="258"/>
      <c r="J165" s="258"/>
      <c r="K165" s="258"/>
      <c r="L165" s="258"/>
      <c r="M165" s="258"/>
      <c r="N165" s="258"/>
      <c r="O165" s="258"/>
      <c r="P165" s="258"/>
      <c r="Q165" s="259"/>
      <c r="R165" s="192"/>
      <c r="S165" s="150" t="e">
        <f>IF(OR(C165="",C165=T$4),NA(),MATCH($B165&amp;$C165,K!$E:$E,0))</f>
        <v>#N/A</v>
      </c>
    </row>
    <row r="166" spans="1:19" ht="20.25">
      <c r="A166" s="222"/>
      <c r="B166" s="193"/>
      <c r="C166" s="193"/>
      <c r="D166" s="193" t="str">
        <f ca="1">IF(ISERROR($S166),"",OFFSET(K!$D$1,$S166-1,0)&amp;"")</f>
        <v/>
      </c>
      <c r="E166" s="193" t="str">
        <f ca="1">IF(ISERROR($S166),"",OFFSET(K!$C$1,$S166-1,0)&amp;"")</f>
        <v/>
      </c>
      <c r="F166" s="193" t="str">
        <f ca="1">IF(ISERROR($S166),"",OFFSET(K!$F$1,$S166-1,0))</f>
        <v/>
      </c>
      <c r="G166" s="193" t="str">
        <f ca="1">IF(C166=$U$4,"Enter smelter details", IF(ISERROR($S166),"",OFFSET(K!$G$1,$S166-1,0)))</f>
        <v/>
      </c>
      <c r="H166" s="258"/>
      <c r="I166" s="258"/>
      <c r="J166" s="258"/>
      <c r="K166" s="258"/>
      <c r="L166" s="258"/>
      <c r="M166" s="258"/>
      <c r="N166" s="258"/>
      <c r="O166" s="258"/>
      <c r="P166" s="258"/>
      <c r="Q166" s="259"/>
      <c r="R166" s="192"/>
      <c r="S166" s="150" t="e">
        <f>IF(OR(C166="",C166=T$4),NA(),MATCH($B166&amp;$C166,K!$E:$E,0))</f>
        <v>#N/A</v>
      </c>
    </row>
    <row r="167" spans="1:19" ht="20.25">
      <c r="A167" s="222"/>
      <c r="B167" s="193"/>
      <c r="C167" s="193"/>
      <c r="D167" s="193" t="str">
        <f ca="1">IF(ISERROR($S167),"",OFFSET(K!$D$1,$S167-1,0)&amp;"")</f>
        <v/>
      </c>
      <c r="E167" s="193" t="str">
        <f ca="1">IF(ISERROR($S167),"",OFFSET(K!$C$1,$S167-1,0)&amp;"")</f>
        <v/>
      </c>
      <c r="F167" s="193" t="str">
        <f ca="1">IF(ISERROR($S167),"",OFFSET(K!$F$1,$S167-1,0))</f>
        <v/>
      </c>
      <c r="G167" s="193" t="str">
        <f ca="1">IF(C167=$U$4,"Enter smelter details", IF(ISERROR($S167),"",OFFSET(K!$G$1,$S167-1,0)))</f>
        <v/>
      </c>
      <c r="H167" s="258"/>
      <c r="I167" s="258"/>
      <c r="J167" s="258"/>
      <c r="K167" s="258"/>
      <c r="L167" s="258"/>
      <c r="M167" s="258"/>
      <c r="N167" s="258"/>
      <c r="O167" s="258"/>
      <c r="P167" s="258"/>
      <c r="Q167" s="259"/>
      <c r="R167" s="192"/>
      <c r="S167" s="150" t="e">
        <f>IF(OR(C167="",C167=T$4),NA(),MATCH($B167&amp;$C167,K!$E:$E,0))</f>
        <v>#N/A</v>
      </c>
    </row>
    <row r="168" spans="1:19" ht="20.25">
      <c r="A168" s="222"/>
      <c r="B168" s="193"/>
      <c r="C168" s="193"/>
      <c r="D168" s="193" t="str">
        <f ca="1">IF(ISERROR($S168),"",OFFSET(K!$D$1,$S168-1,0)&amp;"")</f>
        <v/>
      </c>
      <c r="E168" s="193" t="str">
        <f ca="1">IF(ISERROR($S168),"",OFFSET(K!$C$1,$S168-1,0)&amp;"")</f>
        <v/>
      </c>
      <c r="F168" s="193" t="str">
        <f ca="1">IF(ISERROR($S168),"",OFFSET(K!$F$1,$S168-1,0))</f>
        <v/>
      </c>
      <c r="G168" s="193" t="str">
        <f ca="1">IF(C168=$U$4,"Enter smelter details", IF(ISERROR($S168),"",OFFSET(K!$G$1,$S168-1,0)))</f>
        <v/>
      </c>
      <c r="H168" s="258"/>
      <c r="I168" s="258"/>
      <c r="J168" s="258"/>
      <c r="K168" s="258"/>
      <c r="L168" s="258"/>
      <c r="M168" s="258"/>
      <c r="N168" s="258"/>
      <c r="O168" s="258"/>
      <c r="P168" s="258"/>
      <c r="Q168" s="259"/>
      <c r="R168" s="192"/>
      <c r="S168" s="150" t="e">
        <f>IF(OR(C168="",C168=T$4),NA(),MATCH($B168&amp;$C168,K!$E:$E,0))</f>
        <v>#N/A</v>
      </c>
    </row>
    <row r="169" spans="1:19" ht="20.25">
      <c r="A169" s="222"/>
      <c r="B169" s="193"/>
      <c r="C169" s="193"/>
      <c r="D169" s="193" t="str">
        <f ca="1">IF(ISERROR($S169),"",OFFSET(K!$D$1,$S169-1,0)&amp;"")</f>
        <v/>
      </c>
      <c r="E169" s="193" t="str">
        <f ca="1">IF(ISERROR($S169),"",OFFSET(K!$C$1,$S169-1,0)&amp;"")</f>
        <v/>
      </c>
      <c r="F169" s="193" t="str">
        <f ca="1">IF(ISERROR($S169),"",OFFSET(K!$F$1,$S169-1,0))</f>
        <v/>
      </c>
      <c r="G169" s="193" t="str">
        <f ca="1">IF(C169=$U$4,"Enter smelter details", IF(ISERROR($S169),"",OFFSET(K!$G$1,$S169-1,0)))</f>
        <v/>
      </c>
      <c r="H169" s="258"/>
      <c r="I169" s="258"/>
      <c r="J169" s="258"/>
      <c r="K169" s="258"/>
      <c r="L169" s="258"/>
      <c r="M169" s="258"/>
      <c r="N169" s="258"/>
      <c r="O169" s="258"/>
      <c r="P169" s="258"/>
      <c r="Q169" s="259"/>
      <c r="R169" s="192"/>
      <c r="S169" s="150" t="e">
        <f>IF(OR(C169="",C169=T$4),NA(),MATCH($B169&amp;$C169,K!$E:$E,0))</f>
        <v>#N/A</v>
      </c>
    </row>
    <row r="170" spans="1:19" ht="20.25">
      <c r="A170" s="222"/>
      <c r="B170" s="193"/>
      <c r="C170" s="193"/>
      <c r="D170" s="193" t="str">
        <f ca="1">IF(ISERROR($S170),"",OFFSET(K!$D$1,$S170-1,0)&amp;"")</f>
        <v/>
      </c>
      <c r="E170" s="193" t="str">
        <f ca="1">IF(ISERROR($S170),"",OFFSET(K!$C$1,$S170-1,0)&amp;"")</f>
        <v/>
      </c>
      <c r="F170" s="193" t="str">
        <f ca="1">IF(ISERROR($S170),"",OFFSET(K!$F$1,$S170-1,0))</f>
        <v/>
      </c>
      <c r="G170" s="193" t="str">
        <f ca="1">IF(C170=$U$4,"Enter smelter details", IF(ISERROR($S170),"",OFFSET(K!$G$1,$S170-1,0)))</f>
        <v/>
      </c>
      <c r="H170" s="258"/>
      <c r="I170" s="258"/>
      <c r="J170" s="258"/>
      <c r="K170" s="258"/>
      <c r="L170" s="258"/>
      <c r="M170" s="258"/>
      <c r="N170" s="258"/>
      <c r="O170" s="258"/>
      <c r="P170" s="258"/>
      <c r="Q170" s="259"/>
      <c r="R170" s="192"/>
      <c r="S170" s="150" t="e">
        <f>IF(OR(C170="",C170=T$4),NA(),MATCH($B170&amp;$C170,K!$E:$E,0))</f>
        <v>#N/A</v>
      </c>
    </row>
    <row r="171" spans="1:19" ht="20.25">
      <c r="A171" s="222"/>
      <c r="B171" s="193"/>
      <c r="C171" s="193"/>
      <c r="D171" s="193" t="str">
        <f ca="1">IF(ISERROR($S171),"",OFFSET(K!$D$1,$S171-1,0)&amp;"")</f>
        <v/>
      </c>
      <c r="E171" s="193" t="str">
        <f ca="1">IF(ISERROR($S171),"",OFFSET(K!$C$1,$S171-1,0)&amp;"")</f>
        <v/>
      </c>
      <c r="F171" s="193" t="str">
        <f ca="1">IF(ISERROR($S171),"",OFFSET(K!$F$1,$S171-1,0))</f>
        <v/>
      </c>
      <c r="G171" s="193" t="str">
        <f ca="1">IF(C171=$U$4,"Enter smelter details", IF(ISERROR($S171),"",OFFSET(K!$G$1,$S171-1,0)))</f>
        <v/>
      </c>
      <c r="H171" s="258"/>
      <c r="I171" s="258"/>
      <c r="J171" s="258"/>
      <c r="K171" s="258"/>
      <c r="L171" s="258"/>
      <c r="M171" s="258"/>
      <c r="N171" s="258"/>
      <c r="O171" s="258"/>
      <c r="P171" s="258"/>
      <c r="Q171" s="259"/>
      <c r="R171" s="192"/>
      <c r="S171" s="150" t="e">
        <f>IF(OR(C171="",C171=T$4),NA(),MATCH($B171&amp;$C171,K!$E:$E,0))</f>
        <v>#N/A</v>
      </c>
    </row>
    <row r="172" spans="1:19" ht="20.25">
      <c r="A172" s="222"/>
      <c r="B172" s="193"/>
      <c r="C172" s="193"/>
      <c r="D172" s="193" t="str">
        <f ca="1">IF(ISERROR($S172),"",OFFSET(K!$D$1,$S172-1,0)&amp;"")</f>
        <v/>
      </c>
      <c r="E172" s="193" t="str">
        <f ca="1">IF(ISERROR($S172),"",OFFSET(K!$C$1,$S172-1,0)&amp;"")</f>
        <v/>
      </c>
      <c r="F172" s="193" t="str">
        <f ca="1">IF(ISERROR($S172),"",OFFSET(K!$F$1,$S172-1,0))</f>
        <v/>
      </c>
      <c r="G172" s="193" t="str">
        <f ca="1">IF(C172=$U$4,"Enter smelter details", IF(ISERROR($S172),"",OFFSET(K!$G$1,$S172-1,0)))</f>
        <v/>
      </c>
      <c r="H172" s="258"/>
      <c r="I172" s="258"/>
      <c r="J172" s="258"/>
      <c r="K172" s="258"/>
      <c r="L172" s="258"/>
      <c r="M172" s="258"/>
      <c r="N172" s="258"/>
      <c r="O172" s="258"/>
      <c r="P172" s="258"/>
      <c r="Q172" s="259"/>
      <c r="R172" s="192"/>
      <c r="S172" s="150" t="e">
        <f>IF(OR(C172="",C172=T$4),NA(),MATCH($B172&amp;$C172,K!$E:$E,0))</f>
        <v>#N/A</v>
      </c>
    </row>
    <row r="173" spans="1:19" ht="20.25">
      <c r="A173" s="222"/>
      <c r="B173" s="193"/>
      <c r="C173" s="193"/>
      <c r="D173" s="193" t="str">
        <f ca="1">IF(ISERROR($S173),"",OFFSET(K!$D$1,$S173-1,0)&amp;"")</f>
        <v/>
      </c>
      <c r="E173" s="193" t="str">
        <f ca="1">IF(ISERROR($S173),"",OFFSET(K!$C$1,$S173-1,0)&amp;"")</f>
        <v/>
      </c>
      <c r="F173" s="193" t="str">
        <f ca="1">IF(ISERROR($S173),"",OFFSET(K!$F$1,$S173-1,0))</f>
        <v/>
      </c>
      <c r="G173" s="193" t="str">
        <f ca="1">IF(C173=$U$4,"Enter smelter details", IF(ISERROR($S173),"",OFFSET(K!$G$1,$S173-1,0)))</f>
        <v/>
      </c>
      <c r="H173" s="258"/>
      <c r="I173" s="258"/>
      <c r="J173" s="258"/>
      <c r="K173" s="258"/>
      <c r="L173" s="258"/>
      <c r="M173" s="258"/>
      <c r="N173" s="258"/>
      <c r="O173" s="258"/>
      <c r="P173" s="258"/>
      <c r="Q173" s="259"/>
      <c r="R173" s="192"/>
      <c r="S173" s="150" t="e">
        <f>IF(OR(C173="",C173=T$4),NA(),MATCH($B173&amp;$C173,K!$E:$E,0))</f>
        <v>#N/A</v>
      </c>
    </row>
    <row r="174" spans="1:19" ht="20.25">
      <c r="A174" s="222"/>
      <c r="B174" s="193"/>
      <c r="C174" s="193"/>
      <c r="D174" s="193" t="str">
        <f ca="1">IF(ISERROR($S174),"",OFFSET(K!$D$1,$S174-1,0)&amp;"")</f>
        <v/>
      </c>
      <c r="E174" s="193" t="str">
        <f ca="1">IF(ISERROR($S174),"",OFFSET(K!$C$1,$S174-1,0)&amp;"")</f>
        <v/>
      </c>
      <c r="F174" s="193" t="str">
        <f ca="1">IF(ISERROR($S174),"",OFFSET(K!$F$1,$S174-1,0))</f>
        <v/>
      </c>
      <c r="G174" s="193" t="str">
        <f ca="1">IF(C174=$U$4,"Enter smelter details", IF(ISERROR($S174),"",OFFSET(K!$G$1,$S174-1,0)))</f>
        <v/>
      </c>
      <c r="H174" s="258"/>
      <c r="I174" s="258"/>
      <c r="J174" s="258"/>
      <c r="K174" s="258"/>
      <c r="L174" s="258"/>
      <c r="M174" s="258"/>
      <c r="N174" s="258"/>
      <c r="O174" s="258"/>
      <c r="P174" s="258"/>
      <c r="Q174" s="259"/>
      <c r="R174" s="192"/>
      <c r="S174" s="150" t="e">
        <f>IF(OR(C174="",C174=T$4),NA(),MATCH($B174&amp;$C174,K!$E:$E,0))</f>
        <v>#N/A</v>
      </c>
    </row>
    <row r="175" spans="1:19" ht="20.25">
      <c r="A175" s="222"/>
      <c r="B175" s="193"/>
      <c r="C175" s="193"/>
      <c r="D175" s="193" t="str">
        <f ca="1">IF(ISERROR($S175),"",OFFSET(K!$D$1,$S175-1,0)&amp;"")</f>
        <v/>
      </c>
      <c r="E175" s="193" t="str">
        <f ca="1">IF(ISERROR($S175),"",OFFSET(K!$C$1,$S175-1,0)&amp;"")</f>
        <v/>
      </c>
      <c r="F175" s="193" t="str">
        <f ca="1">IF(ISERROR($S175),"",OFFSET(K!$F$1,$S175-1,0))</f>
        <v/>
      </c>
      <c r="G175" s="193" t="str">
        <f ca="1">IF(C175=$U$4,"Enter smelter details", IF(ISERROR($S175),"",OFFSET(K!$G$1,$S175-1,0)))</f>
        <v/>
      </c>
      <c r="H175" s="258"/>
      <c r="I175" s="258"/>
      <c r="J175" s="258"/>
      <c r="K175" s="258"/>
      <c r="L175" s="258"/>
      <c r="M175" s="258"/>
      <c r="N175" s="258"/>
      <c r="O175" s="258"/>
      <c r="P175" s="258"/>
      <c r="Q175" s="259"/>
      <c r="R175" s="192"/>
      <c r="S175" s="150" t="e">
        <f>IF(OR(C175="",C175=T$4),NA(),MATCH($B175&amp;$C175,K!$E:$E,0))</f>
        <v>#N/A</v>
      </c>
    </row>
    <row r="176" spans="1:19" ht="20.25">
      <c r="A176" s="222"/>
      <c r="B176" s="193"/>
      <c r="C176" s="193"/>
      <c r="D176" s="193" t="str">
        <f ca="1">IF(ISERROR($S176),"",OFFSET(K!$D$1,$S176-1,0)&amp;"")</f>
        <v/>
      </c>
      <c r="E176" s="193" t="str">
        <f ca="1">IF(ISERROR($S176),"",OFFSET(K!$C$1,$S176-1,0)&amp;"")</f>
        <v/>
      </c>
      <c r="F176" s="193" t="str">
        <f ca="1">IF(ISERROR($S176),"",OFFSET(K!$F$1,$S176-1,0))</f>
        <v/>
      </c>
      <c r="G176" s="193" t="str">
        <f ca="1">IF(C176=$U$4,"Enter smelter details", IF(ISERROR($S176),"",OFFSET(K!$G$1,$S176-1,0)))</f>
        <v/>
      </c>
      <c r="H176" s="258"/>
      <c r="I176" s="258"/>
      <c r="J176" s="258"/>
      <c r="K176" s="258"/>
      <c r="L176" s="258"/>
      <c r="M176" s="258"/>
      <c r="N176" s="258"/>
      <c r="O176" s="258"/>
      <c r="P176" s="258"/>
      <c r="Q176" s="259"/>
      <c r="R176" s="192"/>
      <c r="S176" s="150" t="e">
        <f>IF(OR(C176="",C176=T$4),NA(),MATCH($B176&amp;$C176,K!$E:$E,0))</f>
        <v>#N/A</v>
      </c>
    </row>
    <row r="177" spans="1:19" ht="20.25">
      <c r="A177" s="222"/>
      <c r="B177" s="193"/>
      <c r="C177" s="193"/>
      <c r="D177" s="193" t="str">
        <f ca="1">IF(ISERROR($S177),"",OFFSET(K!$D$1,$S177-1,0)&amp;"")</f>
        <v/>
      </c>
      <c r="E177" s="193" t="str">
        <f ca="1">IF(ISERROR($S177),"",OFFSET(K!$C$1,$S177-1,0)&amp;"")</f>
        <v/>
      </c>
      <c r="F177" s="193" t="str">
        <f ca="1">IF(ISERROR($S177),"",OFFSET(K!$F$1,$S177-1,0))</f>
        <v/>
      </c>
      <c r="G177" s="193" t="str">
        <f ca="1">IF(C177=$U$4,"Enter smelter details", IF(ISERROR($S177),"",OFFSET(K!$G$1,$S177-1,0)))</f>
        <v/>
      </c>
      <c r="H177" s="258"/>
      <c r="I177" s="258"/>
      <c r="J177" s="258"/>
      <c r="K177" s="258"/>
      <c r="L177" s="258"/>
      <c r="M177" s="258"/>
      <c r="N177" s="258"/>
      <c r="O177" s="258"/>
      <c r="P177" s="258"/>
      <c r="Q177" s="259"/>
      <c r="R177" s="192"/>
      <c r="S177" s="150" t="e">
        <f>IF(OR(C177="",C177=T$4),NA(),MATCH($B177&amp;$C177,K!$E:$E,0))</f>
        <v>#N/A</v>
      </c>
    </row>
    <row r="178" spans="1:19" ht="20.25">
      <c r="A178" s="222"/>
      <c r="B178" s="193"/>
      <c r="C178" s="193"/>
      <c r="D178" s="193" t="str">
        <f ca="1">IF(ISERROR($S178),"",OFFSET(K!$D$1,$S178-1,0)&amp;"")</f>
        <v/>
      </c>
      <c r="E178" s="193" t="str">
        <f ca="1">IF(ISERROR($S178),"",OFFSET(K!$C$1,$S178-1,0)&amp;"")</f>
        <v/>
      </c>
      <c r="F178" s="193" t="str">
        <f ca="1">IF(ISERROR($S178),"",OFFSET(K!$F$1,$S178-1,0))</f>
        <v/>
      </c>
      <c r="G178" s="193" t="str">
        <f ca="1">IF(C178=$U$4,"Enter smelter details", IF(ISERROR($S178),"",OFFSET(K!$G$1,$S178-1,0)))</f>
        <v/>
      </c>
      <c r="H178" s="258"/>
      <c r="I178" s="258"/>
      <c r="J178" s="258"/>
      <c r="K178" s="258"/>
      <c r="L178" s="258"/>
      <c r="M178" s="258"/>
      <c r="N178" s="258"/>
      <c r="O178" s="258"/>
      <c r="P178" s="258"/>
      <c r="Q178" s="259"/>
      <c r="R178" s="192"/>
      <c r="S178" s="150" t="e">
        <f>IF(OR(C178="",C178=T$4),NA(),MATCH($B178&amp;$C178,K!$E:$E,0))</f>
        <v>#N/A</v>
      </c>
    </row>
    <row r="179" spans="1:19" ht="20.25">
      <c r="A179" s="222"/>
      <c r="B179" s="193"/>
      <c r="C179" s="193"/>
      <c r="D179" s="193" t="str">
        <f ca="1">IF(ISERROR($S179),"",OFFSET(K!$D$1,$S179-1,0)&amp;"")</f>
        <v/>
      </c>
      <c r="E179" s="193" t="str">
        <f ca="1">IF(ISERROR($S179),"",OFFSET(K!$C$1,$S179-1,0)&amp;"")</f>
        <v/>
      </c>
      <c r="F179" s="193" t="str">
        <f ca="1">IF(ISERROR($S179),"",OFFSET(K!$F$1,$S179-1,0))</f>
        <v/>
      </c>
      <c r="G179" s="193" t="str">
        <f ca="1">IF(C179=$U$4,"Enter smelter details", IF(ISERROR($S179),"",OFFSET(K!$G$1,$S179-1,0)))</f>
        <v/>
      </c>
      <c r="H179" s="258"/>
      <c r="I179" s="258"/>
      <c r="J179" s="258"/>
      <c r="K179" s="258"/>
      <c r="L179" s="258"/>
      <c r="M179" s="258"/>
      <c r="N179" s="258"/>
      <c r="O179" s="258"/>
      <c r="P179" s="258"/>
      <c r="Q179" s="259"/>
      <c r="R179" s="192"/>
      <c r="S179" s="150" t="e">
        <f>IF(OR(C179="",C179=T$4),NA(),MATCH($B179&amp;$C179,K!$E:$E,0))</f>
        <v>#N/A</v>
      </c>
    </row>
    <row r="180" spans="1:19" ht="20.25">
      <c r="A180" s="222"/>
      <c r="B180" s="193"/>
      <c r="C180" s="193"/>
      <c r="D180" s="193" t="str">
        <f ca="1">IF(ISERROR($S180),"",OFFSET(K!$D$1,$S180-1,0)&amp;"")</f>
        <v/>
      </c>
      <c r="E180" s="193" t="str">
        <f ca="1">IF(ISERROR($S180),"",OFFSET(K!$C$1,$S180-1,0)&amp;"")</f>
        <v/>
      </c>
      <c r="F180" s="193" t="str">
        <f ca="1">IF(ISERROR($S180),"",OFFSET(K!$F$1,$S180-1,0))</f>
        <v/>
      </c>
      <c r="G180" s="193" t="str">
        <f ca="1">IF(C180=$U$4,"Enter smelter details", IF(ISERROR($S180),"",OFFSET(K!$G$1,$S180-1,0)))</f>
        <v/>
      </c>
      <c r="H180" s="258"/>
      <c r="I180" s="258"/>
      <c r="J180" s="258"/>
      <c r="K180" s="258"/>
      <c r="L180" s="258"/>
      <c r="M180" s="258"/>
      <c r="N180" s="258"/>
      <c r="O180" s="258"/>
      <c r="P180" s="258"/>
      <c r="Q180" s="259"/>
      <c r="R180" s="192"/>
      <c r="S180" s="150" t="e">
        <f>IF(OR(C180="",C180=T$4),NA(),MATCH($B180&amp;$C180,K!$E:$E,0))</f>
        <v>#N/A</v>
      </c>
    </row>
    <row r="181" spans="1:19" ht="20.25">
      <c r="A181" s="222"/>
      <c r="B181" s="193"/>
      <c r="C181" s="193"/>
      <c r="D181" s="193" t="str">
        <f ca="1">IF(ISERROR($S181),"",OFFSET(K!$D$1,$S181-1,0)&amp;"")</f>
        <v/>
      </c>
      <c r="E181" s="193" t="str">
        <f ca="1">IF(ISERROR($S181),"",OFFSET(K!$C$1,$S181-1,0)&amp;"")</f>
        <v/>
      </c>
      <c r="F181" s="193" t="str">
        <f ca="1">IF(ISERROR($S181),"",OFFSET(K!$F$1,$S181-1,0))</f>
        <v/>
      </c>
      <c r="G181" s="193" t="str">
        <f ca="1">IF(C181=$U$4,"Enter smelter details", IF(ISERROR($S181),"",OFFSET(K!$G$1,$S181-1,0)))</f>
        <v/>
      </c>
      <c r="H181" s="258"/>
      <c r="I181" s="258"/>
      <c r="J181" s="258"/>
      <c r="K181" s="258"/>
      <c r="L181" s="258"/>
      <c r="M181" s="258"/>
      <c r="N181" s="258"/>
      <c r="O181" s="258"/>
      <c r="P181" s="258"/>
      <c r="Q181" s="259"/>
      <c r="R181" s="192"/>
      <c r="S181" s="150" t="e">
        <f>IF(OR(C181="",C181=T$4),NA(),MATCH($B181&amp;$C181,K!$E:$E,0))</f>
        <v>#N/A</v>
      </c>
    </row>
    <row r="182" spans="1:19" ht="20.25">
      <c r="A182" s="222"/>
      <c r="B182" s="193"/>
      <c r="C182" s="193"/>
      <c r="D182" s="193" t="str">
        <f ca="1">IF(ISERROR($S182),"",OFFSET(K!$D$1,$S182-1,0)&amp;"")</f>
        <v/>
      </c>
      <c r="E182" s="193" t="str">
        <f ca="1">IF(ISERROR($S182),"",OFFSET(K!$C$1,$S182-1,0)&amp;"")</f>
        <v/>
      </c>
      <c r="F182" s="193" t="str">
        <f ca="1">IF(ISERROR($S182),"",OFFSET(K!$F$1,$S182-1,0))</f>
        <v/>
      </c>
      <c r="G182" s="193" t="str">
        <f ca="1">IF(C182=$U$4,"Enter smelter details", IF(ISERROR($S182),"",OFFSET(K!$G$1,$S182-1,0)))</f>
        <v/>
      </c>
      <c r="H182" s="258"/>
      <c r="I182" s="258"/>
      <c r="J182" s="258"/>
      <c r="K182" s="258"/>
      <c r="L182" s="258"/>
      <c r="M182" s="258"/>
      <c r="N182" s="258"/>
      <c r="O182" s="258"/>
      <c r="P182" s="258"/>
      <c r="Q182" s="259"/>
      <c r="R182" s="192"/>
      <c r="S182" s="150" t="e">
        <f>IF(OR(C182="",C182=T$4),NA(),MATCH($B182&amp;$C182,K!$E:$E,0))</f>
        <v>#N/A</v>
      </c>
    </row>
    <row r="183" spans="1:19" ht="20.25">
      <c r="A183" s="222"/>
      <c r="B183" s="193"/>
      <c r="C183" s="193"/>
      <c r="D183" s="193" t="str">
        <f ca="1">IF(ISERROR($S183),"",OFFSET(K!$D$1,$S183-1,0)&amp;"")</f>
        <v/>
      </c>
      <c r="E183" s="193" t="str">
        <f ca="1">IF(ISERROR($S183),"",OFFSET(K!$C$1,$S183-1,0)&amp;"")</f>
        <v/>
      </c>
      <c r="F183" s="193" t="str">
        <f ca="1">IF(ISERROR($S183),"",OFFSET(K!$F$1,$S183-1,0))</f>
        <v/>
      </c>
      <c r="G183" s="193" t="str">
        <f ca="1">IF(C183=$U$4,"Enter smelter details", IF(ISERROR($S183),"",OFFSET(K!$G$1,$S183-1,0)))</f>
        <v/>
      </c>
      <c r="H183" s="258"/>
      <c r="I183" s="258"/>
      <c r="J183" s="258"/>
      <c r="K183" s="258"/>
      <c r="L183" s="258"/>
      <c r="M183" s="258"/>
      <c r="N183" s="258"/>
      <c r="O183" s="258"/>
      <c r="P183" s="258"/>
      <c r="Q183" s="259"/>
      <c r="R183" s="192"/>
      <c r="S183" s="150" t="e">
        <f>IF(OR(C183="",C183=T$4),NA(),MATCH($B183&amp;$C183,K!$E:$E,0))</f>
        <v>#N/A</v>
      </c>
    </row>
    <row r="184" spans="1:19" ht="20.25">
      <c r="A184" s="222"/>
      <c r="B184" s="193"/>
      <c r="C184" s="193"/>
      <c r="D184" s="193" t="str">
        <f ca="1">IF(ISERROR($S184),"",OFFSET(K!$D$1,$S184-1,0)&amp;"")</f>
        <v/>
      </c>
      <c r="E184" s="193" t="str">
        <f ca="1">IF(ISERROR($S184),"",OFFSET(K!$C$1,$S184-1,0)&amp;"")</f>
        <v/>
      </c>
      <c r="F184" s="193" t="str">
        <f ca="1">IF(ISERROR($S184),"",OFFSET(K!$F$1,$S184-1,0))</f>
        <v/>
      </c>
      <c r="G184" s="193" t="str">
        <f ca="1">IF(C184=$U$4,"Enter smelter details", IF(ISERROR($S184),"",OFFSET(K!$G$1,$S184-1,0)))</f>
        <v/>
      </c>
      <c r="H184" s="258"/>
      <c r="I184" s="258"/>
      <c r="J184" s="258"/>
      <c r="K184" s="258"/>
      <c r="L184" s="258"/>
      <c r="M184" s="258"/>
      <c r="N184" s="258"/>
      <c r="O184" s="258"/>
      <c r="P184" s="258"/>
      <c r="Q184" s="259"/>
      <c r="R184" s="192"/>
      <c r="S184" s="150" t="e">
        <f>IF(OR(C184="",C184=T$4),NA(),MATCH($B184&amp;$C184,K!$E:$E,0))</f>
        <v>#N/A</v>
      </c>
    </row>
    <row r="185" spans="1:19" ht="20.25">
      <c r="A185" s="222"/>
      <c r="B185" s="193"/>
      <c r="C185" s="193"/>
      <c r="D185" s="193" t="str">
        <f ca="1">IF(ISERROR($S185),"",OFFSET(K!$D$1,$S185-1,0)&amp;"")</f>
        <v/>
      </c>
      <c r="E185" s="193" t="str">
        <f ca="1">IF(ISERROR($S185),"",OFFSET(K!$C$1,$S185-1,0)&amp;"")</f>
        <v/>
      </c>
      <c r="F185" s="193" t="str">
        <f ca="1">IF(ISERROR($S185),"",OFFSET(K!$F$1,$S185-1,0))</f>
        <v/>
      </c>
      <c r="G185" s="193" t="str">
        <f ca="1">IF(C185=$U$4,"Enter smelter details", IF(ISERROR($S185),"",OFFSET(K!$G$1,$S185-1,0)))</f>
        <v/>
      </c>
      <c r="H185" s="258"/>
      <c r="I185" s="258"/>
      <c r="J185" s="258"/>
      <c r="K185" s="258"/>
      <c r="L185" s="258"/>
      <c r="M185" s="258"/>
      <c r="N185" s="258"/>
      <c r="O185" s="258"/>
      <c r="P185" s="258"/>
      <c r="Q185" s="259"/>
      <c r="R185" s="192"/>
      <c r="S185" s="150" t="e">
        <f>IF(OR(C185="",C185=T$4),NA(),MATCH($B185&amp;$C185,K!$E:$E,0))</f>
        <v>#N/A</v>
      </c>
    </row>
    <row r="186" spans="1:19" ht="20.25">
      <c r="A186" s="222"/>
      <c r="B186" s="193"/>
      <c r="C186" s="193"/>
      <c r="D186" s="193" t="str">
        <f ca="1">IF(ISERROR($S186),"",OFFSET(K!$D$1,$S186-1,0)&amp;"")</f>
        <v/>
      </c>
      <c r="E186" s="193" t="str">
        <f ca="1">IF(ISERROR($S186),"",OFFSET(K!$C$1,$S186-1,0)&amp;"")</f>
        <v/>
      </c>
      <c r="F186" s="193" t="str">
        <f ca="1">IF(ISERROR($S186),"",OFFSET(K!$F$1,$S186-1,0))</f>
        <v/>
      </c>
      <c r="G186" s="193" t="str">
        <f ca="1">IF(C186=$U$4,"Enter smelter details", IF(ISERROR($S186),"",OFFSET(K!$G$1,$S186-1,0)))</f>
        <v/>
      </c>
      <c r="H186" s="258"/>
      <c r="I186" s="258"/>
      <c r="J186" s="258"/>
      <c r="K186" s="258"/>
      <c r="L186" s="258"/>
      <c r="M186" s="258"/>
      <c r="N186" s="258"/>
      <c r="O186" s="258"/>
      <c r="P186" s="258"/>
      <c r="Q186" s="259"/>
      <c r="R186" s="192"/>
      <c r="S186" s="150" t="e">
        <f>IF(OR(C186="",C186=T$4),NA(),MATCH($B186&amp;$C186,K!$E:$E,0))</f>
        <v>#N/A</v>
      </c>
    </row>
    <row r="187" spans="1:19" ht="20.25">
      <c r="A187" s="222"/>
      <c r="B187" s="193"/>
      <c r="C187" s="193"/>
      <c r="D187" s="193" t="str">
        <f ca="1">IF(ISERROR($S187),"",OFFSET(K!$D$1,$S187-1,0)&amp;"")</f>
        <v/>
      </c>
      <c r="E187" s="193" t="str">
        <f ca="1">IF(ISERROR($S187),"",OFFSET(K!$C$1,$S187-1,0)&amp;"")</f>
        <v/>
      </c>
      <c r="F187" s="193" t="str">
        <f ca="1">IF(ISERROR($S187),"",OFFSET(K!$F$1,$S187-1,0))</f>
        <v/>
      </c>
      <c r="G187" s="193" t="str">
        <f ca="1">IF(C187=$U$4,"Enter smelter details", IF(ISERROR($S187),"",OFFSET(K!$G$1,$S187-1,0)))</f>
        <v/>
      </c>
      <c r="H187" s="258"/>
      <c r="I187" s="258"/>
      <c r="J187" s="258"/>
      <c r="K187" s="258"/>
      <c r="L187" s="258"/>
      <c r="M187" s="258"/>
      <c r="N187" s="258"/>
      <c r="O187" s="258"/>
      <c r="P187" s="258"/>
      <c r="Q187" s="259"/>
      <c r="R187" s="192"/>
      <c r="S187" s="150" t="e">
        <f>IF(OR(C187="",C187=T$4),NA(),MATCH($B187&amp;$C187,K!$E:$E,0))</f>
        <v>#N/A</v>
      </c>
    </row>
    <row r="188" spans="1:19" ht="20.25">
      <c r="A188" s="222"/>
      <c r="B188" s="193"/>
      <c r="C188" s="193"/>
      <c r="D188" s="193" t="str">
        <f ca="1">IF(ISERROR($S188),"",OFFSET(K!$D$1,$S188-1,0)&amp;"")</f>
        <v/>
      </c>
      <c r="E188" s="193" t="str">
        <f ca="1">IF(ISERROR($S188),"",OFFSET(K!$C$1,$S188-1,0)&amp;"")</f>
        <v/>
      </c>
      <c r="F188" s="193" t="str">
        <f ca="1">IF(ISERROR($S188),"",OFFSET(K!$F$1,$S188-1,0))</f>
        <v/>
      </c>
      <c r="G188" s="193" t="str">
        <f ca="1">IF(C188=$U$4,"Enter smelter details", IF(ISERROR($S188),"",OFFSET(K!$G$1,$S188-1,0)))</f>
        <v/>
      </c>
      <c r="H188" s="258"/>
      <c r="I188" s="258"/>
      <c r="J188" s="258"/>
      <c r="K188" s="258"/>
      <c r="L188" s="258"/>
      <c r="M188" s="258"/>
      <c r="N188" s="258"/>
      <c r="O188" s="258"/>
      <c r="P188" s="258"/>
      <c r="Q188" s="259"/>
      <c r="R188" s="192"/>
      <c r="S188" s="150" t="e">
        <f>IF(OR(C188="",C188=T$4),NA(),MATCH($B188&amp;$C188,K!$E:$E,0))</f>
        <v>#N/A</v>
      </c>
    </row>
    <row r="189" spans="1:19" ht="20.25">
      <c r="A189" s="222"/>
      <c r="B189" s="193"/>
      <c r="C189" s="193"/>
      <c r="D189" s="193" t="str">
        <f ca="1">IF(ISERROR($S189),"",OFFSET(K!$D$1,$S189-1,0)&amp;"")</f>
        <v/>
      </c>
      <c r="E189" s="193" t="str">
        <f ca="1">IF(ISERROR($S189),"",OFFSET(K!$C$1,$S189-1,0)&amp;"")</f>
        <v/>
      </c>
      <c r="F189" s="193" t="str">
        <f ca="1">IF(ISERROR($S189),"",OFFSET(K!$F$1,$S189-1,0))</f>
        <v/>
      </c>
      <c r="G189" s="193" t="str">
        <f ca="1">IF(C189=$U$4,"Enter smelter details", IF(ISERROR($S189),"",OFFSET(K!$G$1,$S189-1,0)))</f>
        <v/>
      </c>
      <c r="H189" s="258"/>
      <c r="I189" s="258"/>
      <c r="J189" s="258"/>
      <c r="K189" s="258"/>
      <c r="L189" s="258"/>
      <c r="M189" s="258"/>
      <c r="N189" s="258"/>
      <c r="O189" s="258"/>
      <c r="P189" s="258"/>
      <c r="Q189" s="259"/>
      <c r="R189" s="192"/>
      <c r="S189" s="150" t="e">
        <f>IF(OR(C189="",C189=T$4),NA(),MATCH($B189&amp;$C189,K!$E:$E,0))</f>
        <v>#N/A</v>
      </c>
    </row>
    <row r="190" spans="1:19" ht="20.25">
      <c r="A190" s="222"/>
      <c r="B190" s="193"/>
      <c r="C190" s="193"/>
      <c r="D190" s="193" t="str">
        <f ca="1">IF(ISERROR($S190),"",OFFSET(K!$D$1,$S190-1,0)&amp;"")</f>
        <v/>
      </c>
      <c r="E190" s="193" t="str">
        <f ca="1">IF(ISERROR($S190),"",OFFSET(K!$C$1,$S190-1,0)&amp;"")</f>
        <v/>
      </c>
      <c r="F190" s="193" t="str">
        <f ca="1">IF(ISERROR($S190),"",OFFSET(K!$F$1,$S190-1,0))</f>
        <v/>
      </c>
      <c r="G190" s="193" t="str">
        <f ca="1">IF(C190=$U$4,"Enter smelter details", IF(ISERROR($S190),"",OFFSET(K!$G$1,$S190-1,0)))</f>
        <v/>
      </c>
      <c r="H190" s="258"/>
      <c r="I190" s="258"/>
      <c r="J190" s="258"/>
      <c r="K190" s="258"/>
      <c r="L190" s="258"/>
      <c r="M190" s="258"/>
      <c r="N190" s="258"/>
      <c r="O190" s="258"/>
      <c r="P190" s="258"/>
      <c r="Q190" s="259"/>
      <c r="R190" s="192"/>
      <c r="S190" s="150" t="e">
        <f>IF(OR(C190="",C190=T$4),NA(),MATCH($B190&amp;$C190,K!$E:$E,0))</f>
        <v>#N/A</v>
      </c>
    </row>
    <row r="191" spans="1:19" ht="20.25">
      <c r="A191" s="222"/>
      <c r="B191" s="193"/>
      <c r="C191" s="193"/>
      <c r="D191" s="193" t="str">
        <f ca="1">IF(ISERROR($S191),"",OFFSET(K!$D$1,$S191-1,0)&amp;"")</f>
        <v/>
      </c>
      <c r="E191" s="193" t="str">
        <f ca="1">IF(ISERROR($S191),"",OFFSET(K!$C$1,$S191-1,0)&amp;"")</f>
        <v/>
      </c>
      <c r="F191" s="193" t="str">
        <f ca="1">IF(ISERROR($S191),"",OFFSET(K!$F$1,$S191-1,0))</f>
        <v/>
      </c>
      <c r="G191" s="193" t="str">
        <f ca="1">IF(C191=$U$4,"Enter smelter details", IF(ISERROR($S191),"",OFFSET(K!$G$1,$S191-1,0)))</f>
        <v/>
      </c>
      <c r="H191" s="258"/>
      <c r="I191" s="258"/>
      <c r="J191" s="258"/>
      <c r="K191" s="258"/>
      <c r="L191" s="258"/>
      <c r="M191" s="258"/>
      <c r="N191" s="258"/>
      <c r="O191" s="258"/>
      <c r="P191" s="258"/>
      <c r="Q191" s="259"/>
      <c r="R191" s="192"/>
      <c r="S191" s="150" t="e">
        <f>IF(OR(C191="",C191=T$4),NA(),MATCH($B191&amp;$C191,K!$E:$E,0))</f>
        <v>#N/A</v>
      </c>
    </row>
    <row r="192" spans="1:19" ht="20.25">
      <c r="A192" s="222"/>
      <c r="B192" s="193"/>
      <c r="C192" s="193"/>
      <c r="D192" s="193" t="str">
        <f ca="1">IF(ISERROR($S192),"",OFFSET(K!$D$1,$S192-1,0)&amp;"")</f>
        <v/>
      </c>
      <c r="E192" s="193" t="str">
        <f ca="1">IF(ISERROR($S192),"",OFFSET(K!$C$1,$S192-1,0)&amp;"")</f>
        <v/>
      </c>
      <c r="F192" s="193" t="str">
        <f ca="1">IF(ISERROR($S192),"",OFFSET(K!$F$1,$S192-1,0))</f>
        <v/>
      </c>
      <c r="G192" s="193" t="str">
        <f ca="1">IF(C192=$U$4,"Enter smelter details", IF(ISERROR($S192),"",OFFSET(K!$G$1,$S192-1,0)))</f>
        <v/>
      </c>
      <c r="H192" s="258"/>
      <c r="I192" s="258"/>
      <c r="J192" s="258"/>
      <c r="K192" s="258"/>
      <c r="L192" s="258"/>
      <c r="M192" s="258"/>
      <c r="N192" s="258"/>
      <c r="O192" s="258"/>
      <c r="P192" s="258"/>
      <c r="Q192" s="259"/>
      <c r="R192" s="192"/>
      <c r="S192" s="150" t="e">
        <f>IF(OR(C192="",C192=T$4),NA(),MATCH($B192&amp;$C192,K!$E:$E,0))</f>
        <v>#N/A</v>
      </c>
    </row>
    <row r="193" spans="1:19" ht="20.25">
      <c r="A193" s="222"/>
      <c r="B193" s="193"/>
      <c r="C193" s="193"/>
      <c r="D193" s="193" t="str">
        <f ca="1">IF(ISERROR($S193),"",OFFSET(K!$D$1,$S193-1,0)&amp;"")</f>
        <v/>
      </c>
      <c r="E193" s="193" t="str">
        <f ca="1">IF(ISERROR($S193),"",OFFSET(K!$C$1,$S193-1,0)&amp;"")</f>
        <v/>
      </c>
      <c r="F193" s="193" t="str">
        <f ca="1">IF(ISERROR($S193),"",OFFSET(K!$F$1,$S193-1,0))</f>
        <v/>
      </c>
      <c r="G193" s="193" t="str">
        <f ca="1">IF(C193=$U$4,"Enter smelter details", IF(ISERROR($S193),"",OFFSET(K!$G$1,$S193-1,0)))</f>
        <v/>
      </c>
      <c r="H193" s="258"/>
      <c r="I193" s="258"/>
      <c r="J193" s="258"/>
      <c r="K193" s="258"/>
      <c r="L193" s="258"/>
      <c r="M193" s="258"/>
      <c r="N193" s="258"/>
      <c r="O193" s="258"/>
      <c r="P193" s="258"/>
      <c r="Q193" s="259"/>
      <c r="R193" s="192"/>
      <c r="S193" s="150" t="e">
        <f>IF(OR(C193="",C193=T$4),NA(),MATCH($B193&amp;$C193,K!$E:$E,0))</f>
        <v>#N/A</v>
      </c>
    </row>
    <row r="194" spans="1:19" ht="20.25">
      <c r="A194" s="222"/>
      <c r="B194" s="193"/>
      <c r="C194" s="193"/>
      <c r="D194" s="193" t="str">
        <f ca="1">IF(ISERROR($S194),"",OFFSET(K!$D$1,$S194-1,0)&amp;"")</f>
        <v/>
      </c>
      <c r="E194" s="193" t="str">
        <f ca="1">IF(ISERROR($S194),"",OFFSET(K!$C$1,$S194-1,0)&amp;"")</f>
        <v/>
      </c>
      <c r="F194" s="193" t="str">
        <f ca="1">IF(ISERROR($S194),"",OFFSET(K!$F$1,$S194-1,0))</f>
        <v/>
      </c>
      <c r="G194" s="193" t="str">
        <f ca="1">IF(C194=$U$4,"Enter smelter details", IF(ISERROR($S194),"",OFFSET(K!$G$1,$S194-1,0)))</f>
        <v/>
      </c>
      <c r="H194" s="258"/>
      <c r="I194" s="258"/>
      <c r="J194" s="258"/>
      <c r="K194" s="258"/>
      <c r="L194" s="258"/>
      <c r="M194" s="258"/>
      <c r="N194" s="258"/>
      <c r="O194" s="258"/>
      <c r="P194" s="258"/>
      <c r="Q194" s="259"/>
      <c r="R194" s="192"/>
      <c r="S194" s="150" t="e">
        <f>IF(OR(C194="",C194=T$4),NA(),MATCH($B194&amp;$C194,K!$E:$E,0))</f>
        <v>#N/A</v>
      </c>
    </row>
    <row r="195" spans="1:19" ht="20.25">
      <c r="A195" s="222"/>
      <c r="B195" s="193"/>
      <c r="C195" s="193"/>
      <c r="D195" s="193" t="str">
        <f ca="1">IF(ISERROR($S195),"",OFFSET(K!$D$1,$S195-1,0)&amp;"")</f>
        <v/>
      </c>
      <c r="E195" s="193" t="str">
        <f ca="1">IF(ISERROR($S195),"",OFFSET(K!$C$1,$S195-1,0)&amp;"")</f>
        <v/>
      </c>
      <c r="F195" s="193" t="str">
        <f ca="1">IF(ISERROR($S195),"",OFFSET(K!$F$1,$S195-1,0))</f>
        <v/>
      </c>
      <c r="G195" s="193" t="str">
        <f ca="1">IF(C195=$U$4,"Enter smelter details", IF(ISERROR($S195),"",OFFSET(K!$G$1,$S195-1,0)))</f>
        <v/>
      </c>
      <c r="H195" s="258"/>
      <c r="I195" s="258"/>
      <c r="J195" s="258"/>
      <c r="K195" s="258"/>
      <c r="L195" s="258"/>
      <c r="M195" s="258"/>
      <c r="N195" s="258"/>
      <c r="O195" s="258"/>
      <c r="P195" s="258"/>
      <c r="Q195" s="259"/>
      <c r="R195" s="192"/>
      <c r="S195" s="150" t="e">
        <f>IF(OR(C195="",C195=T$4),NA(),MATCH($B195&amp;$C195,K!$E:$E,0))</f>
        <v>#N/A</v>
      </c>
    </row>
    <row r="196" spans="1:19" ht="20.25">
      <c r="A196" s="222"/>
      <c r="B196" s="193"/>
      <c r="C196" s="193"/>
      <c r="D196" s="193" t="str">
        <f ca="1">IF(ISERROR($S196),"",OFFSET(K!$D$1,$S196-1,0)&amp;"")</f>
        <v/>
      </c>
      <c r="E196" s="193" t="str">
        <f ca="1">IF(ISERROR($S196),"",OFFSET(K!$C$1,$S196-1,0)&amp;"")</f>
        <v/>
      </c>
      <c r="F196" s="193" t="str">
        <f ca="1">IF(ISERROR($S196),"",OFFSET(K!$F$1,$S196-1,0))</f>
        <v/>
      </c>
      <c r="G196" s="193" t="str">
        <f ca="1">IF(C196=$U$4,"Enter smelter details", IF(ISERROR($S196),"",OFFSET(K!$G$1,$S196-1,0)))</f>
        <v/>
      </c>
      <c r="H196" s="258"/>
      <c r="I196" s="258"/>
      <c r="J196" s="258"/>
      <c r="K196" s="258"/>
      <c r="L196" s="258"/>
      <c r="M196" s="258"/>
      <c r="N196" s="258"/>
      <c r="O196" s="258"/>
      <c r="P196" s="258"/>
      <c r="Q196" s="259"/>
      <c r="R196" s="192"/>
      <c r="S196" s="150" t="e">
        <f>IF(OR(C196="",C196=T$4),NA(),MATCH($B196&amp;$C196,K!$E:$E,0))</f>
        <v>#N/A</v>
      </c>
    </row>
    <row r="197" spans="1:19" ht="20.25">
      <c r="A197" s="222"/>
      <c r="B197" s="193"/>
      <c r="C197" s="193"/>
      <c r="D197" s="193" t="str">
        <f ca="1">IF(ISERROR($S197),"",OFFSET(K!$D$1,$S197-1,0)&amp;"")</f>
        <v/>
      </c>
      <c r="E197" s="193" t="str">
        <f ca="1">IF(ISERROR($S197),"",OFFSET(K!$C$1,$S197-1,0)&amp;"")</f>
        <v/>
      </c>
      <c r="F197" s="193" t="str">
        <f ca="1">IF(ISERROR($S197),"",OFFSET(K!$F$1,$S197-1,0))</f>
        <v/>
      </c>
      <c r="G197" s="193" t="str">
        <f ca="1">IF(C197=$U$4,"Enter smelter details", IF(ISERROR($S197),"",OFFSET(K!$G$1,$S197-1,0)))</f>
        <v/>
      </c>
      <c r="H197" s="258"/>
      <c r="I197" s="258"/>
      <c r="J197" s="258"/>
      <c r="K197" s="258"/>
      <c r="L197" s="258"/>
      <c r="M197" s="258"/>
      <c r="N197" s="258"/>
      <c r="O197" s="258"/>
      <c r="P197" s="258"/>
      <c r="Q197" s="259"/>
      <c r="R197" s="192"/>
      <c r="S197" s="150" t="e">
        <f>IF(OR(C197="",C197=T$4),NA(),MATCH($B197&amp;$C197,K!$E:$E,0))</f>
        <v>#N/A</v>
      </c>
    </row>
    <row r="198" spans="1:19" ht="20.25">
      <c r="A198" s="222"/>
      <c r="B198" s="193"/>
      <c r="C198" s="193"/>
      <c r="D198" s="193" t="str">
        <f ca="1">IF(ISERROR($S198),"",OFFSET(K!$D$1,$S198-1,0)&amp;"")</f>
        <v/>
      </c>
      <c r="E198" s="193" t="str">
        <f ca="1">IF(ISERROR($S198),"",OFFSET(K!$C$1,$S198-1,0)&amp;"")</f>
        <v/>
      </c>
      <c r="F198" s="193" t="str">
        <f ca="1">IF(ISERROR($S198),"",OFFSET(K!$F$1,$S198-1,0))</f>
        <v/>
      </c>
      <c r="G198" s="193" t="str">
        <f ca="1">IF(C198=$U$4,"Enter smelter details", IF(ISERROR($S198),"",OFFSET(K!$G$1,$S198-1,0)))</f>
        <v/>
      </c>
      <c r="H198" s="258"/>
      <c r="I198" s="258"/>
      <c r="J198" s="258"/>
      <c r="K198" s="258"/>
      <c r="L198" s="258"/>
      <c r="M198" s="258"/>
      <c r="N198" s="258"/>
      <c r="O198" s="258"/>
      <c r="P198" s="258"/>
      <c r="Q198" s="259"/>
      <c r="R198" s="192"/>
      <c r="S198" s="150" t="e">
        <f>IF(OR(C198="",C198=T$4),NA(),MATCH($B198&amp;$C198,K!$E:$E,0))</f>
        <v>#N/A</v>
      </c>
    </row>
    <row r="199" spans="1:19" ht="20.25">
      <c r="A199" s="222"/>
      <c r="B199" s="193"/>
      <c r="C199" s="193"/>
      <c r="D199" s="193" t="str">
        <f ca="1">IF(ISERROR($S199),"",OFFSET(K!$D$1,$S199-1,0)&amp;"")</f>
        <v/>
      </c>
      <c r="E199" s="193" t="str">
        <f ca="1">IF(ISERROR($S199),"",OFFSET(K!$C$1,$S199-1,0)&amp;"")</f>
        <v/>
      </c>
      <c r="F199" s="193" t="str">
        <f ca="1">IF(ISERROR($S199),"",OFFSET(K!$F$1,$S199-1,0))</f>
        <v/>
      </c>
      <c r="G199" s="193" t="str">
        <f ca="1">IF(C199=$U$4,"Enter smelter details", IF(ISERROR($S199),"",OFFSET(K!$G$1,$S199-1,0)))</f>
        <v/>
      </c>
      <c r="H199" s="258"/>
      <c r="I199" s="258"/>
      <c r="J199" s="258"/>
      <c r="K199" s="258"/>
      <c r="L199" s="258"/>
      <c r="M199" s="258"/>
      <c r="N199" s="258"/>
      <c r="O199" s="258"/>
      <c r="P199" s="258"/>
      <c r="Q199" s="259"/>
      <c r="R199" s="192"/>
      <c r="S199" s="150" t="e">
        <f>IF(OR(C199="",C199=T$4),NA(),MATCH($B199&amp;$C199,K!$E:$E,0))</f>
        <v>#N/A</v>
      </c>
    </row>
    <row r="200" spans="1:19" ht="20.25">
      <c r="A200" s="222"/>
      <c r="B200" s="193"/>
      <c r="C200" s="193"/>
      <c r="D200" s="193" t="str">
        <f ca="1">IF(ISERROR($S200),"",OFFSET(K!$D$1,$S200-1,0)&amp;"")</f>
        <v/>
      </c>
      <c r="E200" s="193" t="str">
        <f ca="1">IF(ISERROR($S200),"",OFFSET(K!$C$1,$S200-1,0)&amp;"")</f>
        <v/>
      </c>
      <c r="F200" s="193" t="str">
        <f ca="1">IF(ISERROR($S200),"",OFFSET(K!$F$1,$S200-1,0))</f>
        <v/>
      </c>
      <c r="G200" s="193" t="str">
        <f ca="1">IF(C200=$U$4,"Enter smelter details", IF(ISERROR($S200),"",OFFSET(K!$G$1,$S200-1,0)))</f>
        <v/>
      </c>
      <c r="H200" s="258"/>
      <c r="I200" s="258"/>
      <c r="J200" s="258"/>
      <c r="K200" s="258"/>
      <c r="L200" s="258"/>
      <c r="M200" s="258"/>
      <c r="N200" s="258"/>
      <c r="O200" s="258"/>
      <c r="P200" s="258"/>
      <c r="Q200" s="259"/>
      <c r="R200" s="192"/>
      <c r="S200" s="150" t="e">
        <f>IF(OR(C200="",C200=T$4),NA(),MATCH($B200&amp;$C200,K!$E:$E,0))</f>
        <v>#N/A</v>
      </c>
    </row>
    <row r="201" spans="1:19" ht="20.25">
      <c r="A201" s="222"/>
      <c r="B201" s="193"/>
      <c r="C201" s="193"/>
      <c r="D201" s="193" t="str">
        <f ca="1">IF(ISERROR($S201),"",OFFSET(K!$D$1,$S201-1,0)&amp;"")</f>
        <v/>
      </c>
      <c r="E201" s="193" t="str">
        <f ca="1">IF(ISERROR($S201),"",OFFSET(K!$C$1,$S201-1,0)&amp;"")</f>
        <v/>
      </c>
      <c r="F201" s="193" t="str">
        <f ca="1">IF(ISERROR($S201),"",OFFSET(K!$F$1,$S201-1,0))</f>
        <v/>
      </c>
      <c r="G201" s="193" t="str">
        <f ca="1">IF(C201=$U$4,"Enter smelter details", IF(ISERROR($S201),"",OFFSET(K!$G$1,$S201-1,0)))</f>
        <v/>
      </c>
      <c r="H201" s="258"/>
      <c r="I201" s="258"/>
      <c r="J201" s="258"/>
      <c r="K201" s="258"/>
      <c r="L201" s="258"/>
      <c r="M201" s="258"/>
      <c r="N201" s="258"/>
      <c r="O201" s="258"/>
      <c r="P201" s="258"/>
      <c r="Q201" s="259"/>
      <c r="R201" s="192"/>
      <c r="S201" s="150" t="e">
        <f>IF(OR(C201="",C201=T$4),NA(),MATCH($B201&amp;$C201,K!$E:$E,0))</f>
        <v>#N/A</v>
      </c>
    </row>
    <row r="202" spans="1:19" ht="20.25">
      <c r="A202" s="222"/>
      <c r="B202" s="193"/>
      <c r="C202" s="193"/>
      <c r="D202" s="193" t="str">
        <f ca="1">IF(ISERROR($S202),"",OFFSET(K!$D$1,$S202-1,0)&amp;"")</f>
        <v/>
      </c>
      <c r="E202" s="193" t="str">
        <f ca="1">IF(ISERROR($S202),"",OFFSET(K!$C$1,$S202-1,0)&amp;"")</f>
        <v/>
      </c>
      <c r="F202" s="193" t="str">
        <f ca="1">IF(ISERROR($S202),"",OFFSET(K!$F$1,$S202-1,0))</f>
        <v/>
      </c>
      <c r="G202" s="193" t="str">
        <f ca="1">IF(C202=$U$4,"Enter smelter details", IF(ISERROR($S202),"",OFFSET(K!$G$1,$S202-1,0)))</f>
        <v/>
      </c>
      <c r="H202" s="258"/>
      <c r="I202" s="258"/>
      <c r="J202" s="258"/>
      <c r="K202" s="258"/>
      <c r="L202" s="258"/>
      <c r="M202" s="258"/>
      <c r="N202" s="258"/>
      <c r="O202" s="258"/>
      <c r="P202" s="258"/>
      <c r="Q202" s="259"/>
      <c r="R202" s="192"/>
      <c r="S202" s="150" t="e">
        <f>IF(OR(C202="",C202=T$4),NA(),MATCH($B202&amp;$C202,K!$E:$E,0))</f>
        <v>#N/A</v>
      </c>
    </row>
    <row r="203" spans="1:19" ht="20.25">
      <c r="A203" s="222"/>
      <c r="B203" s="193"/>
      <c r="C203" s="193"/>
      <c r="D203" s="193" t="str">
        <f ca="1">IF(ISERROR($S203),"",OFFSET(K!$D$1,$S203-1,0)&amp;"")</f>
        <v/>
      </c>
      <c r="E203" s="193" t="str">
        <f ca="1">IF(ISERROR($S203),"",OFFSET(K!$C$1,$S203-1,0)&amp;"")</f>
        <v/>
      </c>
      <c r="F203" s="193" t="str">
        <f ca="1">IF(ISERROR($S203),"",OFFSET(K!$F$1,$S203-1,0))</f>
        <v/>
      </c>
      <c r="G203" s="193" t="str">
        <f ca="1">IF(C203=$U$4,"Enter smelter details", IF(ISERROR($S203),"",OFFSET(K!$G$1,$S203-1,0)))</f>
        <v/>
      </c>
      <c r="H203" s="258"/>
      <c r="I203" s="258"/>
      <c r="J203" s="258"/>
      <c r="K203" s="258"/>
      <c r="L203" s="258"/>
      <c r="M203" s="258"/>
      <c r="N203" s="258"/>
      <c r="O203" s="258"/>
      <c r="P203" s="258"/>
      <c r="Q203" s="259"/>
      <c r="R203" s="192"/>
      <c r="S203" s="150" t="e">
        <f>IF(OR(C203="",C203=T$4),NA(),MATCH($B203&amp;$C203,K!$E:$E,0))</f>
        <v>#N/A</v>
      </c>
    </row>
    <row r="204" spans="1:19" ht="20.25">
      <c r="A204" s="222"/>
      <c r="B204" s="193"/>
      <c r="C204" s="193"/>
      <c r="D204" s="193" t="str">
        <f ca="1">IF(ISERROR($S204),"",OFFSET(K!$D$1,$S204-1,0)&amp;"")</f>
        <v/>
      </c>
      <c r="E204" s="193" t="str">
        <f ca="1">IF(ISERROR($S204),"",OFFSET(K!$C$1,$S204-1,0)&amp;"")</f>
        <v/>
      </c>
      <c r="F204" s="193" t="str">
        <f ca="1">IF(ISERROR($S204),"",OFFSET(K!$F$1,$S204-1,0))</f>
        <v/>
      </c>
      <c r="G204" s="193" t="str">
        <f ca="1">IF(C204=$U$4,"Enter smelter details", IF(ISERROR($S204),"",OFFSET(K!$G$1,$S204-1,0)))</f>
        <v/>
      </c>
      <c r="H204" s="258"/>
      <c r="I204" s="258"/>
      <c r="J204" s="258"/>
      <c r="K204" s="258"/>
      <c r="L204" s="258"/>
      <c r="M204" s="258"/>
      <c r="N204" s="258"/>
      <c r="O204" s="258"/>
      <c r="P204" s="258"/>
      <c r="Q204" s="259"/>
      <c r="R204" s="192"/>
      <c r="S204" s="150" t="e">
        <f>IF(OR(C204="",C204=T$4),NA(),MATCH($B204&amp;$C204,K!$E:$E,0))</f>
        <v>#N/A</v>
      </c>
    </row>
    <row r="205" spans="1:19" ht="20.25">
      <c r="A205" s="222"/>
      <c r="B205" s="193"/>
      <c r="C205" s="193"/>
      <c r="D205" s="193" t="str">
        <f ca="1">IF(ISERROR($S205),"",OFFSET(K!$D$1,$S205-1,0)&amp;"")</f>
        <v/>
      </c>
      <c r="E205" s="193" t="str">
        <f ca="1">IF(ISERROR($S205),"",OFFSET(K!$C$1,$S205-1,0)&amp;"")</f>
        <v/>
      </c>
      <c r="F205" s="193" t="str">
        <f ca="1">IF(ISERROR($S205),"",OFFSET(K!$F$1,$S205-1,0))</f>
        <v/>
      </c>
      <c r="G205" s="193" t="str">
        <f ca="1">IF(C205=$U$4,"Enter smelter details", IF(ISERROR($S205),"",OFFSET(K!$G$1,$S205-1,0)))</f>
        <v/>
      </c>
      <c r="H205" s="258"/>
      <c r="I205" s="258"/>
      <c r="J205" s="258"/>
      <c r="K205" s="258"/>
      <c r="L205" s="258"/>
      <c r="M205" s="258"/>
      <c r="N205" s="258"/>
      <c r="O205" s="258"/>
      <c r="P205" s="258"/>
      <c r="Q205" s="259"/>
      <c r="R205" s="192"/>
      <c r="S205" s="150" t="e">
        <f>IF(OR(C205="",C205=T$4),NA(),MATCH($B205&amp;$C205,K!$E:$E,0))</f>
        <v>#N/A</v>
      </c>
    </row>
    <row r="206" spans="1:19" ht="20.25">
      <c r="A206" s="222"/>
      <c r="B206" s="193"/>
      <c r="C206" s="193"/>
      <c r="D206" s="193" t="str">
        <f ca="1">IF(ISERROR($S206),"",OFFSET(K!$D$1,$S206-1,0)&amp;"")</f>
        <v/>
      </c>
      <c r="E206" s="193" t="str">
        <f ca="1">IF(ISERROR($S206),"",OFFSET(K!$C$1,$S206-1,0)&amp;"")</f>
        <v/>
      </c>
      <c r="F206" s="193" t="str">
        <f ca="1">IF(ISERROR($S206),"",OFFSET(K!$F$1,$S206-1,0))</f>
        <v/>
      </c>
      <c r="G206" s="193" t="str">
        <f ca="1">IF(C206=$U$4,"Enter smelter details", IF(ISERROR($S206),"",OFFSET(K!$G$1,$S206-1,0)))</f>
        <v/>
      </c>
      <c r="H206" s="258"/>
      <c r="I206" s="258"/>
      <c r="J206" s="258"/>
      <c r="K206" s="258"/>
      <c r="L206" s="258"/>
      <c r="M206" s="258"/>
      <c r="N206" s="258"/>
      <c r="O206" s="258"/>
      <c r="P206" s="258"/>
      <c r="Q206" s="259"/>
      <c r="R206" s="192"/>
      <c r="S206" s="150" t="e">
        <f>IF(OR(C206="",C206=T$4),NA(),MATCH($B206&amp;$C206,K!$E:$E,0))</f>
        <v>#N/A</v>
      </c>
    </row>
    <row r="207" spans="1:19" ht="20.25">
      <c r="A207" s="222"/>
      <c r="B207" s="193"/>
      <c r="C207" s="193"/>
      <c r="D207" s="193" t="str">
        <f ca="1">IF(ISERROR($S207),"",OFFSET(K!$D$1,$S207-1,0)&amp;"")</f>
        <v/>
      </c>
      <c r="E207" s="193" t="str">
        <f ca="1">IF(ISERROR($S207),"",OFFSET(K!$C$1,$S207-1,0)&amp;"")</f>
        <v/>
      </c>
      <c r="F207" s="193" t="str">
        <f ca="1">IF(ISERROR($S207),"",OFFSET(K!$F$1,$S207-1,0))</f>
        <v/>
      </c>
      <c r="G207" s="193" t="str">
        <f ca="1">IF(C207=$U$4,"Enter smelter details", IF(ISERROR($S207),"",OFFSET(K!$G$1,$S207-1,0)))</f>
        <v/>
      </c>
      <c r="H207" s="258"/>
      <c r="I207" s="258"/>
      <c r="J207" s="258"/>
      <c r="K207" s="258"/>
      <c r="L207" s="258"/>
      <c r="M207" s="258"/>
      <c r="N207" s="258"/>
      <c r="O207" s="258"/>
      <c r="P207" s="258"/>
      <c r="Q207" s="259"/>
      <c r="R207" s="192"/>
      <c r="S207" s="150" t="e">
        <f>IF(OR(C207="",C207=T$4),NA(),MATCH($B207&amp;$C207,K!$E:$E,0))</f>
        <v>#N/A</v>
      </c>
    </row>
    <row r="208" spans="1:19" ht="20.25">
      <c r="A208" s="222"/>
      <c r="B208" s="193"/>
      <c r="C208" s="193"/>
      <c r="D208" s="193" t="str">
        <f ca="1">IF(ISERROR($S208),"",OFFSET(K!$D$1,$S208-1,0)&amp;"")</f>
        <v/>
      </c>
      <c r="E208" s="193" t="str">
        <f ca="1">IF(ISERROR($S208),"",OFFSET(K!$C$1,$S208-1,0)&amp;"")</f>
        <v/>
      </c>
      <c r="F208" s="193" t="str">
        <f ca="1">IF(ISERROR($S208),"",OFFSET(K!$F$1,$S208-1,0))</f>
        <v/>
      </c>
      <c r="G208" s="193" t="str">
        <f ca="1">IF(C208=$U$4,"Enter smelter details", IF(ISERROR($S208),"",OFFSET(K!$G$1,$S208-1,0)))</f>
        <v/>
      </c>
      <c r="H208" s="258"/>
      <c r="I208" s="258"/>
      <c r="J208" s="258"/>
      <c r="K208" s="258"/>
      <c r="L208" s="258"/>
      <c r="M208" s="258"/>
      <c r="N208" s="258"/>
      <c r="O208" s="258"/>
      <c r="P208" s="258"/>
      <c r="Q208" s="259"/>
      <c r="R208" s="192"/>
      <c r="S208" s="150" t="e">
        <f>IF(OR(C208="",C208=T$4),NA(),MATCH($B208&amp;$C208,K!$E:$E,0))</f>
        <v>#N/A</v>
      </c>
    </row>
    <row r="209" spans="1:19" ht="20.25">
      <c r="A209" s="222"/>
      <c r="B209" s="193"/>
      <c r="C209" s="193"/>
      <c r="D209" s="193" t="str">
        <f ca="1">IF(ISERROR($S209),"",OFFSET(K!$D$1,$S209-1,0)&amp;"")</f>
        <v/>
      </c>
      <c r="E209" s="193" t="str">
        <f ca="1">IF(ISERROR($S209),"",OFFSET(K!$C$1,$S209-1,0)&amp;"")</f>
        <v/>
      </c>
      <c r="F209" s="193" t="str">
        <f ca="1">IF(ISERROR($S209),"",OFFSET(K!$F$1,$S209-1,0))</f>
        <v/>
      </c>
      <c r="G209" s="193" t="str">
        <f ca="1">IF(C209=$U$4,"Enter smelter details", IF(ISERROR($S209),"",OFFSET(K!$G$1,$S209-1,0)))</f>
        <v/>
      </c>
      <c r="H209" s="258"/>
      <c r="I209" s="258"/>
      <c r="J209" s="258"/>
      <c r="K209" s="258"/>
      <c r="L209" s="258"/>
      <c r="M209" s="258"/>
      <c r="N209" s="258"/>
      <c r="O209" s="258"/>
      <c r="P209" s="258"/>
      <c r="Q209" s="259"/>
      <c r="R209" s="192"/>
      <c r="S209" s="150" t="e">
        <f>IF(OR(C209="",C209=T$4),NA(),MATCH($B209&amp;$C209,K!$E:$E,0))</f>
        <v>#N/A</v>
      </c>
    </row>
    <row r="210" spans="1:19" ht="20.25">
      <c r="A210" s="222"/>
      <c r="B210" s="193"/>
      <c r="C210" s="193"/>
      <c r="D210" s="193" t="str">
        <f ca="1">IF(ISERROR($S210),"",OFFSET(K!$D$1,$S210-1,0)&amp;"")</f>
        <v/>
      </c>
      <c r="E210" s="193" t="str">
        <f ca="1">IF(ISERROR($S210),"",OFFSET(K!$C$1,$S210-1,0)&amp;"")</f>
        <v/>
      </c>
      <c r="F210" s="193" t="str">
        <f ca="1">IF(ISERROR($S210),"",OFFSET(K!$F$1,$S210-1,0))</f>
        <v/>
      </c>
      <c r="G210" s="193" t="str">
        <f ca="1">IF(C210=$U$4,"Enter smelter details", IF(ISERROR($S210),"",OFFSET(K!$G$1,$S210-1,0)))</f>
        <v/>
      </c>
      <c r="H210" s="258"/>
      <c r="I210" s="258"/>
      <c r="J210" s="258"/>
      <c r="K210" s="258"/>
      <c r="L210" s="258"/>
      <c r="M210" s="258"/>
      <c r="N210" s="258"/>
      <c r="O210" s="258"/>
      <c r="P210" s="258"/>
      <c r="Q210" s="259"/>
      <c r="R210" s="192"/>
      <c r="S210" s="150" t="e">
        <f>IF(OR(C210="",C210=T$4),NA(),MATCH($B210&amp;$C210,K!$E:$E,0))</f>
        <v>#N/A</v>
      </c>
    </row>
    <row r="211" spans="1:19" ht="20.25">
      <c r="A211" s="222"/>
      <c r="B211" s="193"/>
      <c r="C211" s="193"/>
      <c r="D211" s="193" t="str">
        <f ca="1">IF(ISERROR($S211),"",OFFSET(K!$D$1,$S211-1,0)&amp;"")</f>
        <v/>
      </c>
      <c r="E211" s="193" t="str">
        <f ca="1">IF(ISERROR($S211),"",OFFSET(K!$C$1,$S211-1,0)&amp;"")</f>
        <v/>
      </c>
      <c r="F211" s="193" t="str">
        <f ca="1">IF(ISERROR($S211),"",OFFSET(K!$F$1,$S211-1,0))</f>
        <v/>
      </c>
      <c r="G211" s="193" t="str">
        <f ca="1">IF(C211=$U$4,"Enter smelter details", IF(ISERROR($S211),"",OFFSET(K!$G$1,$S211-1,0)))</f>
        <v/>
      </c>
      <c r="H211" s="258"/>
      <c r="I211" s="258"/>
      <c r="J211" s="258"/>
      <c r="K211" s="258"/>
      <c r="L211" s="258"/>
      <c r="M211" s="258"/>
      <c r="N211" s="258"/>
      <c r="O211" s="258"/>
      <c r="P211" s="258"/>
      <c r="Q211" s="259"/>
      <c r="R211" s="192"/>
      <c r="S211" s="150" t="e">
        <f>IF(OR(C211="",C211=T$4),NA(),MATCH($B211&amp;$C211,K!$E:$E,0))</f>
        <v>#N/A</v>
      </c>
    </row>
    <row r="212" spans="1:19" ht="20.25">
      <c r="A212" s="222"/>
      <c r="B212" s="193"/>
      <c r="C212" s="193"/>
      <c r="D212" s="193" t="str">
        <f ca="1">IF(ISERROR($S212),"",OFFSET(K!$D$1,$S212-1,0)&amp;"")</f>
        <v/>
      </c>
      <c r="E212" s="193" t="str">
        <f ca="1">IF(ISERROR($S212),"",OFFSET(K!$C$1,$S212-1,0)&amp;"")</f>
        <v/>
      </c>
      <c r="F212" s="193" t="str">
        <f ca="1">IF(ISERROR($S212),"",OFFSET(K!$F$1,$S212-1,0))</f>
        <v/>
      </c>
      <c r="G212" s="193" t="str">
        <f ca="1">IF(C212=$U$4,"Enter smelter details", IF(ISERROR($S212),"",OFFSET(K!$G$1,$S212-1,0)))</f>
        <v/>
      </c>
      <c r="H212" s="258"/>
      <c r="I212" s="258"/>
      <c r="J212" s="258"/>
      <c r="K212" s="258"/>
      <c r="L212" s="258"/>
      <c r="M212" s="258"/>
      <c r="N212" s="258"/>
      <c r="O212" s="258"/>
      <c r="P212" s="258"/>
      <c r="Q212" s="259"/>
      <c r="R212" s="192"/>
      <c r="S212" s="150" t="e">
        <f>IF(OR(C212="",C212=T$4),NA(),MATCH($B212&amp;$C212,K!$E:$E,0))</f>
        <v>#N/A</v>
      </c>
    </row>
    <row r="213" spans="1:19" ht="20.25">
      <c r="A213" s="222"/>
      <c r="B213" s="193"/>
      <c r="C213" s="193"/>
      <c r="D213" s="193" t="str">
        <f ca="1">IF(ISERROR($S213),"",OFFSET(K!$D$1,$S213-1,0)&amp;"")</f>
        <v/>
      </c>
      <c r="E213" s="193" t="str">
        <f ca="1">IF(ISERROR($S213),"",OFFSET(K!$C$1,$S213-1,0)&amp;"")</f>
        <v/>
      </c>
      <c r="F213" s="193" t="str">
        <f ca="1">IF(ISERROR($S213),"",OFFSET(K!$F$1,$S213-1,0))</f>
        <v/>
      </c>
      <c r="G213" s="193" t="str">
        <f ca="1">IF(C213=$U$4,"Enter smelter details", IF(ISERROR($S213),"",OFFSET(K!$G$1,$S213-1,0)))</f>
        <v/>
      </c>
      <c r="H213" s="258"/>
      <c r="I213" s="258"/>
      <c r="J213" s="258"/>
      <c r="K213" s="258"/>
      <c r="L213" s="258"/>
      <c r="M213" s="258"/>
      <c r="N213" s="258"/>
      <c r="O213" s="258"/>
      <c r="P213" s="258"/>
      <c r="Q213" s="259"/>
      <c r="R213" s="192"/>
      <c r="S213" s="150" t="e">
        <f>IF(OR(C213="",C213=T$4),NA(),MATCH($B213&amp;$C213,K!$E:$E,0))</f>
        <v>#N/A</v>
      </c>
    </row>
    <row r="214" spans="1:19" ht="20.25">
      <c r="A214" s="222"/>
      <c r="B214" s="193"/>
      <c r="C214" s="193"/>
      <c r="D214" s="193" t="str">
        <f ca="1">IF(ISERROR($S214),"",OFFSET(K!$D$1,$S214-1,0)&amp;"")</f>
        <v/>
      </c>
      <c r="E214" s="193" t="str">
        <f ca="1">IF(ISERROR($S214),"",OFFSET(K!$C$1,$S214-1,0)&amp;"")</f>
        <v/>
      </c>
      <c r="F214" s="193" t="str">
        <f ca="1">IF(ISERROR($S214),"",OFFSET(K!$F$1,$S214-1,0))</f>
        <v/>
      </c>
      <c r="G214" s="193" t="str">
        <f ca="1">IF(C214=$U$4,"Enter smelter details", IF(ISERROR($S214),"",OFFSET(K!$G$1,$S214-1,0)))</f>
        <v/>
      </c>
      <c r="H214" s="258"/>
      <c r="I214" s="258"/>
      <c r="J214" s="258"/>
      <c r="K214" s="258"/>
      <c r="L214" s="258"/>
      <c r="M214" s="258"/>
      <c r="N214" s="258"/>
      <c r="O214" s="258"/>
      <c r="P214" s="258"/>
      <c r="Q214" s="259"/>
      <c r="R214" s="192"/>
      <c r="S214" s="150" t="e">
        <f>IF(OR(C214="",C214=T$4),NA(),MATCH($B214&amp;$C214,K!$E:$E,0))</f>
        <v>#N/A</v>
      </c>
    </row>
    <row r="215" spans="1:19" ht="20.25">
      <c r="A215" s="222"/>
      <c r="B215" s="193"/>
      <c r="C215" s="193"/>
      <c r="D215" s="193" t="str">
        <f ca="1">IF(ISERROR($S215),"",OFFSET(K!$D$1,$S215-1,0)&amp;"")</f>
        <v/>
      </c>
      <c r="E215" s="193" t="str">
        <f ca="1">IF(ISERROR($S215),"",OFFSET(K!$C$1,$S215-1,0)&amp;"")</f>
        <v/>
      </c>
      <c r="F215" s="193" t="str">
        <f ca="1">IF(ISERROR($S215),"",OFFSET(K!$F$1,$S215-1,0))</f>
        <v/>
      </c>
      <c r="G215" s="193" t="str">
        <f ca="1">IF(C215=$U$4,"Enter smelter details", IF(ISERROR($S215),"",OFFSET(K!$G$1,$S215-1,0)))</f>
        <v/>
      </c>
      <c r="H215" s="258"/>
      <c r="I215" s="258"/>
      <c r="J215" s="258"/>
      <c r="K215" s="258"/>
      <c r="L215" s="258"/>
      <c r="M215" s="258"/>
      <c r="N215" s="258"/>
      <c r="O215" s="258"/>
      <c r="P215" s="258"/>
      <c r="Q215" s="259"/>
      <c r="R215" s="192"/>
      <c r="S215" s="150" t="e">
        <f>IF(OR(C215="",C215=T$4),NA(),MATCH($B215&amp;$C215,K!$E:$E,0))</f>
        <v>#N/A</v>
      </c>
    </row>
    <row r="216" spans="1:19" ht="20.25">
      <c r="A216" s="222"/>
      <c r="B216" s="193"/>
      <c r="C216" s="193"/>
      <c r="D216" s="193" t="str">
        <f ca="1">IF(ISERROR($S216),"",OFFSET(K!$D$1,$S216-1,0)&amp;"")</f>
        <v/>
      </c>
      <c r="E216" s="193" t="str">
        <f ca="1">IF(ISERROR($S216),"",OFFSET(K!$C$1,$S216-1,0)&amp;"")</f>
        <v/>
      </c>
      <c r="F216" s="193" t="str">
        <f ca="1">IF(ISERROR($S216),"",OFFSET(K!$F$1,$S216-1,0))</f>
        <v/>
      </c>
      <c r="G216" s="193" t="str">
        <f ca="1">IF(C216=$U$4,"Enter smelter details", IF(ISERROR($S216),"",OFFSET(K!$G$1,$S216-1,0)))</f>
        <v/>
      </c>
      <c r="H216" s="258"/>
      <c r="I216" s="258"/>
      <c r="J216" s="258"/>
      <c r="K216" s="258"/>
      <c r="L216" s="258"/>
      <c r="M216" s="258"/>
      <c r="N216" s="258"/>
      <c r="O216" s="258"/>
      <c r="P216" s="258"/>
      <c r="Q216" s="259"/>
      <c r="R216" s="192"/>
      <c r="S216" s="150" t="e">
        <f>IF(OR(C216="",C216=T$4),NA(),MATCH($B216&amp;$C216,K!$E:$E,0))</f>
        <v>#N/A</v>
      </c>
    </row>
    <row r="217" spans="1:19" ht="20.25">
      <c r="A217" s="222"/>
      <c r="B217" s="193"/>
      <c r="C217" s="193"/>
      <c r="D217" s="193" t="str">
        <f ca="1">IF(ISERROR($S217),"",OFFSET(K!$D$1,$S217-1,0)&amp;"")</f>
        <v/>
      </c>
      <c r="E217" s="193" t="str">
        <f ca="1">IF(ISERROR($S217),"",OFFSET(K!$C$1,$S217-1,0)&amp;"")</f>
        <v/>
      </c>
      <c r="F217" s="193" t="str">
        <f ca="1">IF(ISERROR($S217),"",OFFSET(K!$F$1,$S217-1,0))</f>
        <v/>
      </c>
      <c r="G217" s="193" t="str">
        <f ca="1">IF(C217=$U$4,"Enter smelter details", IF(ISERROR($S217),"",OFFSET(K!$G$1,$S217-1,0)))</f>
        <v/>
      </c>
      <c r="H217" s="258"/>
      <c r="I217" s="258"/>
      <c r="J217" s="258"/>
      <c r="K217" s="258"/>
      <c r="L217" s="258"/>
      <c r="M217" s="258"/>
      <c r="N217" s="258"/>
      <c r="O217" s="258"/>
      <c r="P217" s="258"/>
      <c r="Q217" s="259"/>
      <c r="R217" s="192"/>
      <c r="S217" s="150" t="e">
        <f>IF(OR(C217="",C217=T$4),NA(),MATCH($B217&amp;$C217,K!$E:$E,0))</f>
        <v>#N/A</v>
      </c>
    </row>
    <row r="218" spans="1:19" ht="20.25">
      <c r="A218" s="222"/>
      <c r="B218" s="193"/>
      <c r="C218" s="193"/>
      <c r="D218" s="193" t="str">
        <f ca="1">IF(ISERROR($S218),"",OFFSET(K!$D$1,$S218-1,0)&amp;"")</f>
        <v/>
      </c>
      <c r="E218" s="193" t="str">
        <f ca="1">IF(ISERROR($S218),"",OFFSET(K!$C$1,$S218-1,0)&amp;"")</f>
        <v/>
      </c>
      <c r="F218" s="193" t="str">
        <f ca="1">IF(ISERROR($S218),"",OFFSET(K!$F$1,$S218-1,0))</f>
        <v/>
      </c>
      <c r="G218" s="193" t="str">
        <f ca="1">IF(C218=$U$4,"Enter smelter details", IF(ISERROR($S218),"",OFFSET(K!$G$1,$S218-1,0)))</f>
        <v/>
      </c>
      <c r="H218" s="258"/>
      <c r="I218" s="258"/>
      <c r="J218" s="258"/>
      <c r="K218" s="258"/>
      <c r="L218" s="258"/>
      <c r="M218" s="258"/>
      <c r="N218" s="258"/>
      <c r="O218" s="258"/>
      <c r="P218" s="258"/>
      <c r="Q218" s="259"/>
      <c r="R218" s="192"/>
      <c r="S218" s="150" t="e">
        <f>IF(OR(C218="",C218=T$4),NA(),MATCH($B218&amp;$C218,K!$E:$E,0))</f>
        <v>#N/A</v>
      </c>
    </row>
    <row r="219" spans="1:19" ht="20.25">
      <c r="A219" s="222"/>
      <c r="B219" s="193"/>
      <c r="C219" s="193"/>
      <c r="D219" s="193" t="str">
        <f ca="1">IF(ISERROR($S219),"",OFFSET(K!$D$1,$S219-1,0)&amp;"")</f>
        <v/>
      </c>
      <c r="E219" s="193" t="str">
        <f ca="1">IF(ISERROR($S219),"",OFFSET(K!$C$1,$S219-1,0)&amp;"")</f>
        <v/>
      </c>
      <c r="F219" s="193" t="str">
        <f ca="1">IF(ISERROR($S219),"",OFFSET(K!$F$1,$S219-1,0))</f>
        <v/>
      </c>
      <c r="G219" s="193" t="str">
        <f ca="1">IF(C219=$U$4,"Enter smelter details", IF(ISERROR($S219),"",OFFSET(K!$G$1,$S219-1,0)))</f>
        <v/>
      </c>
      <c r="H219" s="258"/>
      <c r="I219" s="258"/>
      <c r="J219" s="258"/>
      <c r="K219" s="258"/>
      <c r="L219" s="258"/>
      <c r="M219" s="258"/>
      <c r="N219" s="258"/>
      <c r="O219" s="258"/>
      <c r="P219" s="258"/>
      <c r="Q219" s="259"/>
      <c r="R219" s="192"/>
      <c r="S219" s="150" t="e">
        <f>IF(OR(C219="",C219=T$4),NA(),MATCH($B219&amp;$C219,K!$E:$E,0))</f>
        <v>#N/A</v>
      </c>
    </row>
    <row r="220" spans="1:19" ht="20.25">
      <c r="A220" s="222"/>
      <c r="B220" s="193"/>
      <c r="C220" s="193"/>
      <c r="D220" s="193" t="str">
        <f ca="1">IF(ISERROR($S220),"",OFFSET(K!$D$1,$S220-1,0)&amp;"")</f>
        <v/>
      </c>
      <c r="E220" s="193" t="str">
        <f ca="1">IF(ISERROR($S220),"",OFFSET(K!$C$1,$S220-1,0)&amp;"")</f>
        <v/>
      </c>
      <c r="F220" s="193" t="str">
        <f ca="1">IF(ISERROR($S220),"",OFFSET(K!$F$1,$S220-1,0))</f>
        <v/>
      </c>
      <c r="G220" s="193" t="str">
        <f ca="1">IF(C220=$U$4,"Enter smelter details", IF(ISERROR($S220),"",OFFSET(K!$G$1,$S220-1,0)))</f>
        <v/>
      </c>
      <c r="H220" s="258"/>
      <c r="I220" s="258"/>
      <c r="J220" s="258"/>
      <c r="K220" s="258"/>
      <c r="L220" s="258"/>
      <c r="M220" s="258"/>
      <c r="N220" s="258"/>
      <c r="O220" s="258"/>
      <c r="P220" s="258"/>
      <c r="Q220" s="259"/>
      <c r="R220" s="192"/>
      <c r="S220" s="150" t="e">
        <f>IF(OR(C220="",C220=T$4),NA(),MATCH($B220&amp;$C220,K!$E:$E,0))</f>
        <v>#N/A</v>
      </c>
    </row>
    <row r="221" spans="1:19" ht="20.25">
      <c r="A221" s="222"/>
      <c r="B221" s="193"/>
      <c r="C221" s="193"/>
      <c r="D221" s="193" t="str">
        <f ca="1">IF(ISERROR($S221),"",OFFSET(K!$D$1,$S221-1,0)&amp;"")</f>
        <v/>
      </c>
      <c r="E221" s="193" t="str">
        <f ca="1">IF(ISERROR($S221),"",OFFSET(K!$C$1,$S221-1,0)&amp;"")</f>
        <v/>
      </c>
      <c r="F221" s="193" t="str">
        <f ca="1">IF(ISERROR($S221),"",OFFSET(K!$F$1,$S221-1,0))</f>
        <v/>
      </c>
      <c r="G221" s="193" t="str">
        <f ca="1">IF(C221=$U$4,"Enter smelter details", IF(ISERROR($S221),"",OFFSET(K!$G$1,$S221-1,0)))</f>
        <v/>
      </c>
      <c r="H221" s="258"/>
      <c r="I221" s="258"/>
      <c r="J221" s="258"/>
      <c r="K221" s="258"/>
      <c r="L221" s="258"/>
      <c r="M221" s="258"/>
      <c r="N221" s="258"/>
      <c r="O221" s="258"/>
      <c r="P221" s="258"/>
      <c r="Q221" s="259"/>
      <c r="R221" s="192"/>
      <c r="S221" s="150" t="e">
        <f>IF(OR(C221="",C221=T$4),NA(),MATCH($B221&amp;$C221,K!$E:$E,0))</f>
        <v>#N/A</v>
      </c>
    </row>
    <row r="222" spans="1:19" ht="20.25">
      <c r="A222" s="222"/>
      <c r="B222" s="193"/>
      <c r="C222" s="193"/>
      <c r="D222" s="193" t="str">
        <f ca="1">IF(ISERROR($S222),"",OFFSET(K!$D$1,$S222-1,0)&amp;"")</f>
        <v/>
      </c>
      <c r="E222" s="193" t="str">
        <f ca="1">IF(ISERROR($S222),"",OFFSET(K!$C$1,$S222-1,0)&amp;"")</f>
        <v/>
      </c>
      <c r="F222" s="193" t="str">
        <f ca="1">IF(ISERROR($S222),"",OFFSET(K!$F$1,$S222-1,0))</f>
        <v/>
      </c>
      <c r="G222" s="193" t="str">
        <f ca="1">IF(C222=$U$4,"Enter smelter details", IF(ISERROR($S222),"",OFFSET(K!$G$1,$S222-1,0)))</f>
        <v/>
      </c>
      <c r="H222" s="258"/>
      <c r="I222" s="258"/>
      <c r="J222" s="258"/>
      <c r="K222" s="258"/>
      <c r="L222" s="258"/>
      <c r="M222" s="258"/>
      <c r="N222" s="258"/>
      <c r="O222" s="258"/>
      <c r="P222" s="258"/>
      <c r="Q222" s="259"/>
      <c r="R222" s="192"/>
      <c r="S222" s="150" t="e">
        <f>IF(OR(C222="",C222=T$4),NA(),MATCH($B222&amp;$C222,K!$E:$E,0))</f>
        <v>#N/A</v>
      </c>
    </row>
    <row r="223" spans="1:19" ht="20.25">
      <c r="A223" s="222"/>
      <c r="B223" s="193"/>
      <c r="C223" s="193"/>
      <c r="D223" s="193" t="str">
        <f ca="1">IF(ISERROR($S223),"",OFFSET(K!$D$1,$S223-1,0)&amp;"")</f>
        <v/>
      </c>
      <c r="E223" s="193" t="str">
        <f ca="1">IF(ISERROR($S223),"",OFFSET(K!$C$1,$S223-1,0)&amp;"")</f>
        <v/>
      </c>
      <c r="F223" s="193" t="str">
        <f ca="1">IF(ISERROR($S223),"",OFFSET(K!$F$1,$S223-1,0))</f>
        <v/>
      </c>
      <c r="G223" s="193" t="str">
        <f ca="1">IF(C223=$U$4,"Enter smelter details", IF(ISERROR($S223),"",OFFSET(K!$G$1,$S223-1,0)))</f>
        <v/>
      </c>
      <c r="H223" s="258"/>
      <c r="I223" s="258"/>
      <c r="J223" s="258"/>
      <c r="K223" s="258"/>
      <c r="L223" s="258"/>
      <c r="M223" s="258"/>
      <c r="N223" s="258"/>
      <c r="O223" s="258"/>
      <c r="P223" s="258"/>
      <c r="Q223" s="259"/>
      <c r="R223" s="192"/>
      <c r="S223" s="150" t="e">
        <f>IF(OR(C223="",C223=T$4),NA(),MATCH($B223&amp;$C223,K!$E:$E,0))</f>
        <v>#N/A</v>
      </c>
    </row>
    <row r="224" spans="1:19" ht="20.25">
      <c r="A224" s="222"/>
      <c r="B224" s="193"/>
      <c r="C224" s="193"/>
      <c r="D224" s="193" t="str">
        <f ca="1">IF(ISERROR($S224),"",OFFSET(K!$D$1,$S224-1,0)&amp;"")</f>
        <v/>
      </c>
      <c r="E224" s="193" t="str">
        <f ca="1">IF(ISERROR($S224),"",OFFSET(K!$C$1,$S224-1,0)&amp;"")</f>
        <v/>
      </c>
      <c r="F224" s="193" t="str">
        <f ca="1">IF(ISERROR($S224),"",OFFSET(K!$F$1,$S224-1,0))</f>
        <v/>
      </c>
      <c r="G224" s="193" t="str">
        <f ca="1">IF(C224=$U$4,"Enter smelter details", IF(ISERROR($S224),"",OFFSET(K!$G$1,$S224-1,0)))</f>
        <v/>
      </c>
      <c r="H224" s="258"/>
      <c r="I224" s="258"/>
      <c r="J224" s="258"/>
      <c r="K224" s="258"/>
      <c r="L224" s="258"/>
      <c r="M224" s="258"/>
      <c r="N224" s="258"/>
      <c r="O224" s="258"/>
      <c r="P224" s="258"/>
      <c r="Q224" s="259"/>
      <c r="R224" s="192"/>
      <c r="S224" s="150" t="e">
        <f>IF(OR(C224="",C224=T$4),NA(),MATCH($B224&amp;$C224,K!$E:$E,0))</f>
        <v>#N/A</v>
      </c>
    </row>
    <row r="225" spans="1:19" ht="20.25">
      <c r="A225" s="222"/>
      <c r="B225" s="193"/>
      <c r="C225" s="193"/>
      <c r="D225" s="193" t="str">
        <f ca="1">IF(ISERROR($S225),"",OFFSET(K!$D$1,$S225-1,0)&amp;"")</f>
        <v/>
      </c>
      <c r="E225" s="193" t="str">
        <f ca="1">IF(ISERROR($S225),"",OFFSET(K!$C$1,$S225-1,0)&amp;"")</f>
        <v/>
      </c>
      <c r="F225" s="193" t="str">
        <f ca="1">IF(ISERROR($S225),"",OFFSET(K!$F$1,$S225-1,0))</f>
        <v/>
      </c>
      <c r="G225" s="193" t="str">
        <f ca="1">IF(C225=$U$4,"Enter smelter details", IF(ISERROR($S225),"",OFFSET(K!$G$1,$S225-1,0)))</f>
        <v/>
      </c>
      <c r="H225" s="258"/>
      <c r="I225" s="258"/>
      <c r="J225" s="258"/>
      <c r="K225" s="258"/>
      <c r="L225" s="258"/>
      <c r="M225" s="258"/>
      <c r="N225" s="258"/>
      <c r="O225" s="258"/>
      <c r="P225" s="258"/>
      <c r="Q225" s="259"/>
      <c r="R225" s="192"/>
      <c r="S225" s="150" t="e">
        <f>IF(OR(C225="",C225=T$4),NA(),MATCH($B225&amp;$C225,K!$E:$E,0))</f>
        <v>#N/A</v>
      </c>
    </row>
    <row r="226" spans="1:19" ht="20.25">
      <c r="A226" s="222"/>
      <c r="B226" s="193"/>
      <c r="C226" s="193"/>
      <c r="D226" s="193" t="str">
        <f ca="1">IF(ISERROR($S226),"",OFFSET(K!$D$1,$S226-1,0)&amp;"")</f>
        <v/>
      </c>
      <c r="E226" s="193" t="str">
        <f ca="1">IF(ISERROR($S226),"",OFFSET(K!$C$1,$S226-1,0)&amp;"")</f>
        <v/>
      </c>
      <c r="F226" s="193" t="str">
        <f ca="1">IF(ISERROR($S226),"",OFFSET(K!$F$1,$S226-1,0))</f>
        <v/>
      </c>
      <c r="G226" s="193" t="str">
        <f ca="1">IF(C226=$U$4,"Enter smelter details", IF(ISERROR($S226),"",OFFSET(K!$G$1,$S226-1,0)))</f>
        <v/>
      </c>
      <c r="H226" s="258"/>
      <c r="I226" s="258"/>
      <c r="J226" s="258"/>
      <c r="K226" s="258"/>
      <c r="L226" s="258"/>
      <c r="M226" s="258"/>
      <c r="N226" s="258"/>
      <c r="O226" s="258"/>
      <c r="P226" s="258"/>
      <c r="Q226" s="259"/>
      <c r="R226" s="192"/>
      <c r="S226" s="150" t="e">
        <f>IF(OR(C226="",C226=T$4),NA(),MATCH($B226&amp;$C226,K!$E:$E,0))</f>
        <v>#N/A</v>
      </c>
    </row>
    <row r="227" spans="1:19" ht="20.25">
      <c r="A227" s="222"/>
      <c r="B227" s="193"/>
      <c r="C227" s="193"/>
      <c r="D227" s="193" t="str">
        <f ca="1">IF(ISERROR($S227),"",OFFSET(K!$D$1,$S227-1,0)&amp;"")</f>
        <v/>
      </c>
      <c r="E227" s="193" t="str">
        <f ca="1">IF(ISERROR($S227),"",OFFSET(K!$C$1,$S227-1,0)&amp;"")</f>
        <v/>
      </c>
      <c r="F227" s="193" t="str">
        <f ca="1">IF(ISERROR($S227),"",OFFSET(K!$F$1,$S227-1,0))</f>
        <v/>
      </c>
      <c r="G227" s="193" t="str">
        <f ca="1">IF(C227=$U$4,"Enter smelter details", IF(ISERROR($S227),"",OFFSET(K!$G$1,$S227-1,0)))</f>
        <v/>
      </c>
      <c r="H227" s="258"/>
      <c r="I227" s="258"/>
      <c r="J227" s="258"/>
      <c r="K227" s="258"/>
      <c r="L227" s="258"/>
      <c r="M227" s="258"/>
      <c r="N227" s="258"/>
      <c r="O227" s="258"/>
      <c r="P227" s="258"/>
      <c r="Q227" s="259"/>
      <c r="R227" s="192"/>
      <c r="S227" s="150" t="e">
        <f>IF(OR(C227="",C227=T$4),NA(),MATCH($B227&amp;$C227,K!$E:$E,0))</f>
        <v>#N/A</v>
      </c>
    </row>
    <row r="228" spans="1:19" ht="20.25">
      <c r="A228" s="222"/>
      <c r="B228" s="193"/>
      <c r="C228" s="193"/>
      <c r="D228" s="193" t="str">
        <f ca="1">IF(ISERROR($S228),"",OFFSET(K!$D$1,$S228-1,0)&amp;"")</f>
        <v/>
      </c>
      <c r="E228" s="193" t="str">
        <f ca="1">IF(ISERROR($S228),"",OFFSET(K!$C$1,$S228-1,0)&amp;"")</f>
        <v/>
      </c>
      <c r="F228" s="193" t="str">
        <f ca="1">IF(ISERROR($S228),"",OFFSET(K!$F$1,$S228-1,0))</f>
        <v/>
      </c>
      <c r="G228" s="193" t="str">
        <f ca="1">IF(C228=$U$4,"Enter smelter details", IF(ISERROR($S228),"",OFFSET(K!$G$1,$S228-1,0)))</f>
        <v/>
      </c>
      <c r="H228" s="258"/>
      <c r="I228" s="258"/>
      <c r="J228" s="258"/>
      <c r="K228" s="258"/>
      <c r="L228" s="258"/>
      <c r="M228" s="258"/>
      <c r="N228" s="258"/>
      <c r="O228" s="258"/>
      <c r="P228" s="258"/>
      <c r="Q228" s="259"/>
      <c r="R228" s="192"/>
      <c r="S228" s="150" t="e">
        <f>IF(OR(C228="",C228=T$4),NA(),MATCH($B228&amp;$C228,K!$E:$E,0))</f>
        <v>#N/A</v>
      </c>
    </row>
    <row r="229" spans="1:19" ht="20.25">
      <c r="A229" s="222"/>
      <c r="B229" s="193"/>
      <c r="C229" s="193"/>
      <c r="D229" s="193" t="str">
        <f ca="1">IF(ISERROR($S229),"",OFFSET(K!$D$1,$S229-1,0)&amp;"")</f>
        <v/>
      </c>
      <c r="E229" s="193" t="str">
        <f ca="1">IF(ISERROR($S229),"",OFFSET(K!$C$1,$S229-1,0)&amp;"")</f>
        <v/>
      </c>
      <c r="F229" s="193" t="str">
        <f ca="1">IF(ISERROR($S229),"",OFFSET(K!$F$1,$S229-1,0))</f>
        <v/>
      </c>
      <c r="G229" s="193" t="str">
        <f ca="1">IF(C229=$U$4,"Enter smelter details", IF(ISERROR($S229),"",OFFSET(K!$G$1,$S229-1,0)))</f>
        <v/>
      </c>
      <c r="H229" s="258"/>
      <c r="I229" s="258"/>
      <c r="J229" s="258"/>
      <c r="K229" s="258"/>
      <c r="L229" s="258"/>
      <c r="M229" s="258"/>
      <c r="N229" s="258"/>
      <c r="O229" s="258"/>
      <c r="P229" s="258"/>
      <c r="Q229" s="259"/>
      <c r="R229" s="192"/>
      <c r="S229" s="150" t="e">
        <f>IF(OR(C229="",C229=T$4),NA(),MATCH($B229&amp;$C229,K!$E:$E,0))</f>
        <v>#N/A</v>
      </c>
    </row>
    <row r="230" spans="1:19" ht="20.25">
      <c r="A230" s="222"/>
      <c r="B230" s="193"/>
      <c r="C230" s="193"/>
      <c r="D230" s="193" t="str">
        <f ca="1">IF(ISERROR($S230),"",OFFSET(K!$D$1,$S230-1,0)&amp;"")</f>
        <v/>
      </c>
      <c r="E230" s="193" t="str">
        <f ca="1">IF(ISERROR($S230),"",OFFSET(K!$C$1,$S230-1,0)&amp;"")</f>
        <v/>
      </c>
      <c r="F230" s="193" t="str">
        <f ca="1">IF(ISERROR($S230),"",OFFSET(K!$F$1,$S230-1,0))</f>
        <v/>
      </c>
      <c r="G230" s="193" t="str">
        <f ca="1">IF(C230=$U$4,"Enter smelter details", IF(ISERROR($S230),"",OFFSET(K!$G$1,$S230-1,0)))</f>
        <v/>
      </c>
      <c r="H230" s="258"/>
      <c r="I230" s="258"/>
      <c r="J230" s="258"/>
      <c r="K230" s="258"/>
      <c r="L230" s="258"/>
      <c r="M230" s="258"/>
      <c r="N230" s="258"/>
      <c r="O230" s="258"/>
      <c r="P230" s="258"/>
      <c r="Q230" s="259"/>
      <c r="R230" s="192"/>
      <c r="S230" s="150" t="e">
        <f>IF(OR(C230="",C230=T$4),NA(),MATCH($B230&amp;$C230,K!$E:$E,0))</f>
        <v>#N/A</v>
      </c>
    </row>
    <row r="231" spans="1:19" ht="20.25">
      <c r="A231" s="222"/>
      <c r="B231" s="193"/>
      <c r="C231" s="193"/>
      <c r="D231" s="193" t="str">
        <f ca="1">IF(ISERROR($S231),"",OFFSET(K!$D$1,$S231-1,0)&amp;"")</f>
        <v/>
      </c>
      <c r="E231" s="193" t="str">
        <f ca="1">IF(ISERROR($S231),"",OFFSET(K!$C$1,$S231-1,0)&amp;"")</f>
        <v/>
      </c>
      <c r="F231" s="193" t="str">
        <f ca="1">IF(ISERROR($S231),"",OFFSET(K!$F$1,$S231-1,0))</f>
        <v/>
      </c>
      <c r="G231" s="193" t="str">
        <f ca="1">IF(C231=$U$4,"Enter smelter details", IF(ISERROR($S231),"",OFFSET(K!$G$1,$S231-1,0)))</f>
        <v/>
      </c>
      <c r="H231" s="258"/>
      <c r="I231" s="258"/>
      <c r="J231" s="258"/>
      <c r="K231" s="258"/>
      <c r="L231" s="258"/>
      <c r="M231" s="258"/>
      <c r="N231" s="258"/>
      <c r="O231" s="258"/>
      <c r="P231" s="258"/>
      <c r="Q231" s="259"/>
      <c r="R231" s="192"/>
      <c r="S231" s="150" t="e">
        <f>IF(OR(C231="",C231=T$4),NA(),MATCH($B231&amp;$C231,K!$E:$E,0))</f>
        <v>#N/A</v>
      </c>
    </row>
    <row r="232" spans="1:19" ht="20.25">
      <c r="A232" s="222"/>
      <c r="B232" s="193"/>
      <c r="C232" s="193"/>
      <c r="D232" s="193" t="str">
        <f ca="1">IF(ISERROR($S232),"",OFFSET(K!$D$1,$S232-1,0)&amp;"")</f>
        <v/>
      </c>
      <c r="E232" s="193" t="str">
        <f ca="1">IF(ISERROR($S232),"",OFFSET(K!$C$1,$S232-1,0)&amp;"")</f>
        <v/>
      </c>
      <c r="F232" s="193" t="str">
        <f ca="1">IF(ISERROR($S232),"",OFFSET(K!$F$1,$S232-1,0))</f>
        <v/>
      </c>
      <c r="G232" s="193" t="str">
        <f ca="1">IF(C232=$U$4,"Enter smelter details", IF(ISERROR($S232),"",OFFSET(K!$G$1,$S232-1,0)))</f>
        <v/>
      </c>
      <c r="H232" s="258"/>
      <c r="I232" s="258"/>
      <c r="J232" s="258"/>
      <c r="K232" s="258"/>
      <c r="L232" s="258"/>
      <c r="M232" s="258"/>
      <c r="N232" s="258"/>
      <c r="O232" s="258"/>
      <c r="P232" s="258"/>
      <c r="Q232" s="259"/>
      <c r="R232" s="192"/>
      <c r="S232" s="150" t="e">
        <f>IF(OR(C232="",C232=T$4),NA(),MATCH($B232&amp;$C232,K!$E:$E,0))</f>
        <v>#N/A</v>
      </c>
    </row>
    <row r="233" spans="1:19" ht="20.25">
      <c r="A233" s="222"/>
      <c r="B233" s="193"/>
      <c r="C233" s="193"/>
      <c r="D233" s="193" t="str">
        <f ca="1">IF(ISERROR($S233),"",OFFSET(K!$D$1,$S233-1,0)&amp;"")</f>
        <v/>
      </c>
      <c r="E233" s="193" t="str">
        <f ca="1">IF(ISERROR($S233),"",OFFSET(K!$C$1,$S233-1,0)&amp;"")</f>
        <v/>
      </c>
      <c r="F233" s="193" t="str">
        <f ca="1">IF(ISERROR($S233),"",OFFSET(K!$F$1,$S233-1,0))</f>
        <v/>
      </c>
      <c r="G233" s="193" t="str">
        <f ca="1">IF(C233=$U$4,"Enter smelter details", IF(ISERROR($S233),"",OFFSET(K!$G$1,$S233-1,0)))</f>
        <v/>
      </c>
      <c r="H233" s="258"/>
      <c r="I233" s="258"/>
      <c r="J233" s="258"/>
      <c r="K233" s="258"/>
      <c r="L233" s="258"/>
      <c r="M233" s="258"/>
      <c r="N233" s="258"/>
      <c r="O233" s="258"/>
      <c r="P233" s="258"/>
      <c r="Q233" s="259"/>
      <c r="R233" s="192"/>
      <c r="S233" s="150" t="e">
        <f>IF(OR(C233="",C233=T$4),NA(),MATCH($B233&amp;$C233,K!$E:$E,0))</f>
        <v>#N/A</v>
      </c>
    </row>
    <row r="234" spans="1:19" ht="20.25">
      <c r="A234" s="222"/>
      <c r="B234" s="193"/>
      <c r="C234" s="193"/>
      <c r="D234" s="193" t="str">
        <f ca="1">IF(ISERROR($S234),"",OFFSET(K!$D$1,$S234-1,0)&amp;"")</f>
        <v/>
      </c>
      <c r="E234" s="193" t="str">
        <f ca="1">IF(ISERROR($S234),"",OFFSET(K!$C$1,$S234-1,0)&amp;"")</f>
        <v/>
      </c>
      <c r="F234" s="193" t="str">
        <f ca="1">IF(ISERROR($S234),"",OFFSET(K!$F$1,$S234-1,0))</f>
        <v/>
      </c>
      <c r="G234" s="193" t="str">
        <f ca="1">IF(C234=$U$4,"Enter smelter details", IF(ISERROR($S234),"",OFFSET(K!$G$1,$S234-1,0)))</f>
        <v/>
      </c>
      <c r="H234" s="258"/>
      <c r="I234" s="258"/>
      <c r="J234" s="258"/>
      <c r="K234" s="258"/>
      <c r="L234" s="258"/>
      <c r="M234" s="258"/>
      <c r="N234" s="258"/>
      <c r="O234" s="258"/>
      <c r="P234" s="258"/>
      <c r="Q234" s="259"/>
      <c r="R234" s="192"/>
      <c r="S234" s="150" t="e">
        <f>IF(OR(C234="",C234=T$4),NA(),MATCH($B234&amp;$C234,K!$E:$E,0))</f>
        <v>#N/A</v>
      </c>
    </row>
    <row r="235" spans="1:19" ht="20.25">
      <c r="A235" s="222"/>
      <c r="B235" s="193"/>
      <c r="C235" s="193"/>
      <c r="D235" s="193" t="str">
        <f ca="1">IF(ISERROR($S235),"",OFFSET(K!$D$1,$S235-1,0)&amp;"")</f>
        <v/>
      </c>
      <c r="E235" s="193" t="str">
        <f ca="1">IF(ISERROR($S235),"",OFFSET(K!$C$1,$S235-1,0)&amp;"")</f>
        <v/>
      </c>
      <c r="F235" s="193" t="str">
        <f ca="1">IF(ISERROR($S235),"",OFFSET(K!$F$1,$S235-1,0))</f>
        <v/>
      </c>
      <c r="G235" s="193" t="str">
        <f ca="1">IF(C235=$U$4,"Enter smelter details", IF(ISERROR($S235),"",OFFSET(K!$G$1,$S235-1,0)))</f>
        <v/>
      </c>
      <c r="H235" s="258"/>
      <c r="I235" s="258"/>
      <c r="J235" s="258"/>
      <c r="K235" s="258"/>
      <c r="L235" s="258"/>
      <c r="M235" s="258"/>
      <c r="N235" s="258"/>
      <c r="O235" s="258"/>
      <c r="P235" s="258"/>
      <c r="Q235" s="259"/>
      <c r="R235" s="192"/>
      <c r="S235" s="150" t="e">
        <f>IF(OR(C235="",C235=T$4),NA(),MATCH($B235&amp;$C235,K!$E:$E,0))</f>
        <v>#N/A</v>
      </c>
    </row>
    <row r="236" spans="1:19" ht="20.25">
      <c r="A236" s="222"/>
      <c r="B236" s="193"/>
      <c r="C236" s="193"/>
      <c r="D236" s="193" t="str">
        <f ca="1">IF(ISERROR($S236),"",OFFSET(K!$D$1,$S236-1,0)&amp;"")</f>
        <v/>
      </c>
      <c r="E236" s="193" t="str">
        <f ca="1">IF(ISERROR($S236),"",OFFSET(K!$C$1,$S236-1,0)&amp;"")</f>
        <v/>
      </c>
      <c r="F236" s="193" t="str">
        <f ca="1">IF(ISERROR($S236),"",OFFSET(K!$F$1,$S236-1,0))</f>
        <v/>
      </c>
      <c r="G236" s="193" t="str">
        <f ca="1">IF(C236=$U$4,"Enter smelter details", IF(ISERROR($S236),"",OFFSET(K!$G$1,$S236-1,0)))</f>
        <v/>
      </c>
      <c r="H236" s="258"/>
      <c r="I236" s="258"/>
      <c r="J236" s="258"/>
      <c r="K236" s="258"/>
      <c r="L236" s="258"/>
      <c r="M236" s="258"/>
      <c r="N236" s="258"/>
      <c r="O236" s="258"/>
      <c r="P236" s="258"/>
      <c r="Q236" s="259"/>
      <c r="R236" s="192"/>
      <c r="S236" s="150" t="e">
        <f>IF(OR(C236="",C236=T$4),NA(),MATCH($B236&amp;$C236,K!$E:$E,0))</f>
        <v>#N/A</v>
      </c>
    </row>
    <row r="237" spans="1:19" ht="20.25">
      <c r="A237" s="222"/>
      <c r="B237" s="193"/>
      <c r="C237" s="193"/>
      <c r="D237" s="193" t="str">
        <f ca="1">IF(ISERROR($S237),"",OFFSET(K!$D$1,$S237-1,0)&amp;"")</f>
        <v/>
      </c>
      <c r="E237" s="193" t="str">
        <f ca="1">IF(ISERROR($S237),"",OFFSET(K!$C$1,$S237-1,0)&amp;"")</f>
        <v/>
      </c>
      <c r="F237" s="193" t="str">
        <f ca="1">IF(ISERROR($S237),"",OFFSET(K!$F$1,$S237-1,0))</f>
        <v/>
      </c>
      <c r="G237" s="193" t="str">
        <f ca="1">IF(C237=$U$4,"Enter smelter details", IF(ISERROR($S237),"",OFFSET(K!$G$1,$S237-1,0)))</f>
        <v/>
      </c>
      <c r="H237" s="258"/>
      <c r="I237" s="258"/>
      <c r="J237" s="258"/>
      <c r="K237" s="258"/>
      <c r="L237" s="258"/>
      <c r="M237" s="258"/>
      <c r="N237" s="258"/>
      <c r="O237" s="258"/>
      <c r="P237" s="258"/>
      <c r="Q237" s="259"/>
      <c r="R237" s="192"/>
      <c r="S237" s="150" t="e">
        <f>IF(OR(C237="",C237=T$4),NA(),MATCH($B237&amp;$C237,K!$E:$E,0))</f>
        <v>#N/A</v>
      </c>
    </row>
    <row r="238" spans="1:19" ht="20.25">
      <c r="A238" s="222"/>
      <c r="B238" s="193"/>
      <c r="C238" s="193"/>
      <c r="D238" s="193" t="str">
        <f ca="1">IF(ISERROR($S238),"",OFFSET(K!$D$1,$S238-1,0)&amp;"")</f>
        <v/>
      </c>
      <c r="E238" s="193" t="str">
        <f ca="1">IF(ISERROR($S238),"",OFFSET(K!$C$1,$S238-1,0)&amp;"")</f>
        <v/>
      </c>
      <c r="F238" s="193" t="str">
        <f ca="1">IF(ISERROR($S238),"",OFFSET(K!$F$1,$S238-1,0))</f>
        <v/>
      </c>
      <c r="G238" s="193" t="str">
        <f ca="1">IF(C238=$U$4,"Enter smelter details", IF(ISERROR($S238),"",OFFSET(K!$G$1,$S238-1,0)))</f>
        <v/>
      </c>
      <c r="H238" s="258"/>
      <c r="I238" s="258"/>
      <c r="J238" s="258"/>
      <c r="K238" s="258"/>
      <c r="L238" s="258"/>
      <c r="M238" s="258"/>
      <c r="N238" s="258"/>
      <c r="O238" s="258"/>
      <c r="P238" s="258"/>
      <c r="Q238" s="259"/>
      <c r="R238" s="192"/>
      <c r="S238" s="150" t="e">
        <f>IF(OR(C238="",C238=T$4),NA(),MATCH($B238&amp;$C238,K!$E:$E,0))</f>
        <v>#N/A</v>
      </c>
    </row>
    <row r="239" spans="1:19" ht="20.25">
      <c r="A239" s="222"/>
      <c r="B239" s="193"/>
      <c r="C239" s="193"/>
      <c r="D239" s="193" t="str">
        <f ca="1">IF(ISERROR($S239),"",OFFSET(K!$D$1,$S239-1,0)&amp;"")</f>
        <v/>
      </c>
      <c r="E239" s="193" t="str">
        <f ca="1">IF(ISERROR($S239),"",OFFSET(K!$C$1,$S239-1,0)&amp;"")</f>
        <v/>
      </c>
      <c r="F239" s="193" t="str">
        <f ca="1">IF(ISERROR($S239),"",OFFSET(K!$F$1,$S239-1,0))</f>
        <v/>
      </c>
      <c r="G239" s="193" t="str">
        <f ca="1">IF(C239=$U$4,"Enter smelter details", IF(ISERROR($S239),"",OFFSET(K!$G$1,$S239-1,0)))</f>
        <v/>
      </c>
      <c r="H239" s="258"/>
      <c r="I239" s="258"/>
      <c r="J239" s="258"/>
      <c r="K239" s="258"/>
      <c r="L239" s="258"/>
      <c r="M239" s="258"/>
      <c r="N239" s="258"/>
      <c r="O239" s="258"/>
      <c r="P239" s="258"/>
      <c r="Q239" s="259"/>
      <c r="R239" s="192"/>
      <c r="S239" s="150" t="e">
        <f>IF(OR(C239="",C239=T$4),NA(),MATCH($B239&amp;$C239,K!$E:$E,0))</f>
        <v>#N/A</v>
      </c>
    </row>
    <row r="240" spans="1:19" ht="20.25">
      <c r="A240" s="222"/>
      <c r="B240" s="193"/>
      <c r="C240" s="193"/>
      <c r="D240" s="193" t="str">
        <f ca="1">IF(ISERROR($S240),"",OFFSET(K!$D$1,$S240-1,0)&amp;"")</f>
        <v/>
      </c>
      <c r="E240" s="193" t="str">
        <f ca="1">IF(ISERROR($S240),"",OFFSET(K!$C$1,$S240-1,0)&amp;"")</f>
        <v/>
      </c>
      <c r="F240" s="193" t="str">
        <f ca="1">IF(ISERROR($S240),"",OFFSET(K!$F$1,$S240-1,0))</f>
        <v/>
      </c>
      <c r="G240" s="193" t="str">
        <f ca="1">IF(C240=$U$4,"Enter smelter details", IF(ISERROR($S240),"",OFFSET(K!$G$1,$S240-1,0)))</f>
        <v/>
      </c>
      <c r="H240" s="258"/>
      <c r="I240" s="258"/>
      <c r="J240" s="258"/>
      <c r="K240" s="258"/>
      <c r="L240" s="258"/>
      <c r="M240" s="258"/>
      <c r="N240" s="258"/>
      <c r="O240" s="258"/>
      <c r="P240" s="258"/>
      <c r="Q240" s="259"/>
      <c r="R240" s="192"/>
      <c r="S240" s="150" t="e">
        <f>IF(OR(C240="",C240=T$4),NA(),MATCH($B240&amp;$C240,K!$E:$E,0))</f>
        <v>#N/A</v>
      </c>
    </row>
    <row r="241" spans="1:19" ht="20.25">
      <c r="A241" s="222"/>
      <c r="B241" s="193"/>
      <c r="C241" s="193"/>
      <c r="D241" s="193" t="str">
        <f ca="1">IF(ISERROR($S241),"",OFFSET(K!$D$1,$S241-1,0)&amp;"")</f>
        <v/>
      </c>
      <c r="E241" s="193" t="str">
        <f ca="1">IF(ISERROR($S241),"",OFFSET(K!$C$1,$S241-1,0)&amp;"")</f>
        <v/>
      </c>
      <c r="F241" s="193" t="str">
        <f ca="1">IF(ISERROR($S241),"",OFFSET(K!$F$1,$S241-1,0))</f>
        <v/>
      </c>
      <c r="G241" s="193" t="str">
        <f ca="1">IF(C241=$U$4,"Enter smelter details", IF(ISERROR($S241),"",OFFSET(K!$G$1,$S241-1,0)))</f>
        <v/>
      </c>
      <c r="H241" s="258"/>
      <c r="I241" s="258"/>
      <c r="J241" s="258"/>
      <c r="K241" s="258"/>
      <c r="L241" s="258"/>
      <c r="M241" s="258"/>
      <c r="N241" s="258"/>
      <c r="O241" s="258"/>
      <c r="P241" s="258"/>
      <c r="Q241" s="259"/>
      <c r="R241" s="192"/>
      <c r="S241" s="150" t="e">
        <f>IF(OR(C241="",C241=T$4),NA(),MATCH($B241&amp;$C241,K!$E:$E,0))</f>
        <v>#N/A</v>
      </c>
    </row>
    <row r="242" spans="1:19" ht="20.25">
      <c r="A242" s="222"/>
      <c r="B242" s="193"/>
      <c r="C242" s="193"/>
      <c r="D242" s="193" t="str">
        <f ca="1">IF(ISERROR($S242),"",OFFSET(K!$D$1,$S242-1,0)&amp;"")</f>
        <v/>
      </c>
      <c r="E242" s="193" t="str">
        <f ca="1">IF(ISERROR($S242),"",OFFSET(K!$C$1,$S242-1,0)&amp;"")</f>
        <v/>
      </c>
      <c r="F242" s="193" t="str">
        <f ca="1">IF(ISERROR($S242),"",OFFSET(K!$F$1,$S242-1,0))</f>
        <v/>
      </c>
      <c r="G242" s="193" t="str">
        <f ca="1">IF(C242=$U$4,"Enter smelter details", IF(ISERROR($S242),"",OFFSET(K!$G$1,$S242-1,0)))</f>
        <v/>
      </c>
      <c r="H242" s="258"/>
      <c r="I242" s="258"/>
      <c r="J242" s="258"/>
      <c r="K242" s="258"/>
      <c r="L242" s="258"/>
      <c r="M242" s="258"/>
      <c r="N242" s="258"/>
      <c r="O242" s="258"/>
      <c r="P242" s="258"/>
      <c r="Q242" s="259"/>
      <c r="R242" s="192"/>
      <c r="S242" s="150" t="e">
        <f>IF(OR(C242="",C242=T$4),NA(),MATCH($B242&amp;$C242,K!$E:$E,0))</f>
        <v>#N/A</v>
      </c>
    </row>
    <row r="243" spans="1:19" ht="20.25">
      <c r="A243" s="222"/>
      <c r="B243" s="193"/>
      <c r="C243" s="193"/>
      <c r="D243" s="193" t="str">
        <f ca="1">IF(ISERROR($S243),"",OFFSET(K!$D$1,$S243-1,0)&amp;"")</f>
        <v/>
      </c>
      <c r="E243" s="193" t="str">
        <f ca="1">IF(ISERROR($S243),"",OFFSET(K!$C$1,$S243-1,0)&amp;"")</f>
        <v/>
      </c>
      <c r="F243" s="193" t="str">
        <f ca="1">IF(ISERROR($S243),"",OFFSET(K!$F$1,$S243-1,0))</f>
        <v/>
      </c>
      <c r="G243" s="193" t="str">
        <f ca="1">IF(C243=$U$4,"Enter smelter details", IF(ISERROR($S243),"",OFFSET(K!$G$1,$S243-1,0)))</f>
        <v/>
      </c>
      <c r="H243" s="258"/>
      <c r="I243" s="258"/>
      <c r="J243" s="258"/>
      <c r="K243" s="258"/>
      <c r="L243" s="258"/>
      <c r="M243" s="258"/>
      <c r="N243" s="258"/>
      <c r="O243" s="258"/>
      <c r="P243" s="258"/>
      <c r="Q243" s="259"/>
      <c r="R243" s="192"/>
      <c r="S243" s="150" t="e">
        <f>IF(OR(C243="",C243=T$4),NA(),MATCH($B243&amp;$C243,K!$E:$E,0))</f>
        <v>#N/A</v>
      </c>
    </row>
    <row r="244" spans="1:19" ht="20.25">
      <c r="A244" s="222"/>
      <c r="B244" s="193"/>
      <c r="C244" s="193"/>
      <c r="D244" s="193" t="str">
        <f ca="1">IF(ISERROR($S244),"",OFFSET(K!$D$1,$S244-1,0)&amp;"")</f>
        <v/>
      </c>
      <c r="E244" s="193" t="str">
        <f ca="1">IF(ISERROR($S244),"",OFFSET(K!$C$1,$S244-1,0)&amp;"")</f>
        <v/>
      </c>
      <c r="F244" s="193" t="str">
        <f ca="1">IF(ISERROR($S244),"",OFFSET(K!$F$1,$S244-1,0))</f>
        <v/>
      </c>
      <c r="G244" s="193" t="str">
        <f ca="1">IF(C244=$U$4,"Enter smelter details", IF(ISERROR($S244),"",OFFSET(K!$G$1,$S244-1,0)))</f>
        <v/>
      </c>
      <c r="H244" s="258"/>
      <c r="I244" s="258"/>
      <c r="J244" s="258"/>
      <c r="K244" s="258"/>
      <c r="L244" s="258"/>
      <c r="M244" s="258"/>
      <c r="N244" s="258"/>
      <c r="O244" s="258"/>
      <c r="P244" s="258"/>
      <c r="Q244" s="259"/>
      <c r="R244" s="192"/>
      <c r="S244" s="150" t="e">
        <f>IF(OR(C244="",C244=T$4),NA(),MATCH($B244&amp;$C244,K!$E:$E,0))</f>
        <v>#N/A</v>
      </c>
    </row>
    <row r="245" spans="1:19" ht="20.25">
      <c r="A245" s="222"/>
      <c r="B245" s="193"/>
      <c r="C245" s="193"/>
      <c r="D245" s="193" t="str">
        <f ca="1">IF(ISERROR($S245),"",OFFSET(K!$D$1,$S245-1,0)&amp;"")</f>
        <v/>
      </c>
      <c r="E245" s="193" t="str">
        <f ca="1">IF(ISERROR($S245),"",OFFSET(K!$C$1,$S245-1,0)&amp;"")</f>
        <v/>
      </c>
      <c r="F245" s="193" t="str">
        <f ca="1">IF(ISERROR($S245),"",OFFSET(K!$F$1,$S245-1,0))</f>
        <v/>
      </c>
      <c r="G245" s="193" t="str">
        <f ca="1">IF(C245=$U$4,"Enter smelter details", IF(ISERROR($S245),"",OFFSET(K!$G$1,$S245-1,0)))</f>
        <v/>
      </c>
      <c r="H245" s="258"/>
      <c r="I245" s="258"/>
      <c r="J245" s="258"/>
      <c r="K245" s="258"/>
      <c r="L245" s="258"/>
      <c r="M245" s="258"/>
      <c r="N245" s="258"/>
      <c r="O245" s="258"/>
      <c r="P245" s="258"/>
      <c r="Q245" s="259"/>
      <c r="R245" s="192"/>
      <c r="S245" s="150" t="e">
        <f>IF(OR(C245="",C245=T$4),NA(),MATCH($B245&amp;$C245,K!$E:$E,0))</f>
        <v>#N/A</v>
      </c>
    </row>
    <row r="246" spans="1:19" ht="20.25">
      <c r="A246" s="222"/>
      <c r="B246" s="193"/>
      <c r="C246" s="193"/>
      <c r="D246" s="193" t="str">
        <f ca="1">IF(ISERROR($S246),"",OFFSET(K!$D$1,$S246-1,0)&amp;"")</f>
        <v/>
      </c>
      <c r="E246" s="193" t="str">
        <f ca="1">IF(ISERROR($S246),"",OFFSET(K!$C$1,$S246-1,0)&amp;"")</f>
        <v/>
      </c>
      <c r="F246" s="193" t="str">
        <f ca="1">IF(ISERROR($S246),"",OFFSET(K!$F$1,$S246-1,0))</f>
        <v/>
      </c>
      <c r="G246" s="193" t="str">
        <f ca="1">IF(C246=$U$4,"Enter smelter details", IF(ISERROR($S246),"",OFFSET(K!$G$1,$S246-1,0)))</f>
        <v/>
      </c>
      <c r="H246" s="258"/>
      <c r="I246" s="258"/>
      <c r="J246" s="258"/>
      <c r="K246" s="258"/>
      <c r="L246" s="258"/>
      <c r="M246" s="258"/>
      <c r="N246" s="258"/>
      <c r="O246" s="258"/>
      <c r="P246" s="258"/>
      <c r="Q246" s="259"/>
      <c r="R246" s="192"/>
      <c r="S246" s="150" t="e">
        <f>IF(OR(C246="",C246=T$4),NA(),MATCH($B246&amp;$C246,K!$E:$E,0))</f>
        <v>#N/A</v>
      </c>
    </row>
    <row r="247" spans="1:19" ht="20.25">
      <c r="A247" s="222"/>
      <c r="B247" s="193"/>
      <c r="C247" s="193"/>
      <c r="D247" s="193" t="str">
        <f ca="1">IF(ISERROR($S247),"",OFFSET(K!$D$1,$S247-1,0)&amp;"")</f>
        <v/>
      </c>
      <c r="E247" s="193" t="str">
        <f ca="1">IF(ISERROR($S247),"",OFFSET(K!$C$1,$S247-1,0)&amp;"")</f>
        <v/>
      </c>
      <c r="F247" s="193" t="str">
        <f ca="1">IF(ISERROR($S247),"",OFFSET(K!$F$1,$S247-1,0))</f>
        <v/>
      </c>
      <c r="G247" s="193" t="str">
        <f ca="1">IF(C247=$U$4,"Enter smelter details", IF(ISERROR($S247),"",OFFSET(K!$G$1,$S247-1,0)))</f>
        <v/>
      </c>
      <c r="H247" s="258"/>
      <c r="I247" s="258"/>
      <c r="J247" s="258"/>
      <c r="K247" s="258"/>
      <c r="L247" s="258"/>
      <c r="M247" s="258"/>
      <c r="N247" s="258"/>
      <c r="O247" s="258"/>
      <c r="P247" s="258"/>
      <c r="Q247" s="259"/>
      <c r="R247" s="192"/>
      <c r="S247" s="150" t="e">
        <f>IF(OR(C247="",C247=T$4),NA(),MATCH($B247&amp;$C247,K!$E:$E,0))</f>
        <v>#N/A</v>
      </c>
    </row>
    <row r="248" spans="1:19" ht="20.25">
      <c r="A248" s="222"/>
      <c r="B248" s="193"/>
      <c r="C248" s="193"/>
      <c r="D248" s="193" t="str">
        <f ca="1">IF(ISERROR($S248),"",OFFSET(K!$D$1,$S248-1,0)&amp;"")</f>
        <v/>
      </c>
      <c r="E248" s="193" t="str">
        <f ca="1">IF(ISERROR($S248),"",OFFSET(K!$C$1,$S248-1,0)&amp;"")</f>
        <v/>
      </c>
      <c r="F248" s="193" t="str">
        <f ca="1">IF(ISERROR($S248),"",OFFSET(K!$F$1,$S248-1,0))</f>
        <v/>
      </c>
      <c r="G248" s="193" t="str">
        <f ca="1">IF(C248=$U$4,"Enter smelter details", IF(ISERROR($S248),"",OFFSET(K!$G$1,$S248-1,0)))</f>
        <v/>
      </c>
      <c r="H248" s="258"/>
      <c r="I248" s="258"/>
      <c r="J248" s="258"/>
      <c r="K248" s="258"/>
      <c r="L248" s="258"/>
      <c r="M248" s="258"/>
      <c r="N248" s="258"/>
      <c r="O248" s="258"/>
      <c r="P248" s="258"/>
      <c r="Q248" s="259"/>
      <c r="R248" s="192"/>
      <c r="S248" s="150" t="e">
        <f>IF(OR(C248="",C248=T$4),NA(),MATCH($B248&amp;$C248,K!$E:$E,0))</f>
        <v>#N/A</v>
      </c>
    </row>
    <row r="249" spans="1:19" ht="20.25">
      <c r="A249" s="222"/>
      <c r="B249" s="193"/>
      <c r="C249" s="193"/>
      <c r="D249" s="193" t="str">
        <f ca="1">IF(ISERROR($S249),"",OFFSET(K!$D$1,$S249-1,0)&amp;"")</f>
        <v/>
      </c>
      <c r="E249" s="193" t="str">
        <f ca="1">IF(ISERROR($S249),"",OFFSET(K!$C$1,$S249-1,0)&amp;"")</f>
        <v/>
      </c>
      <c r="F249" s="193" t="str">
        <f ca="1">IF(ISERROR($S249),"",OFFSET(K!$F$1,$S249-1,0))</f>
        <v/>
      </c>
      <c r="G249" s="193" t="str">
        <f ca="1">IF(C249=$U$4,"Enter smelter details", IF(ISERROR($S249),"",OFFSET(K!$G$1,$S249-1,0)))</f>
        <v/>
      </c>
      <c r="H249" s="258"/>
      <c r="I249" s="258"/>
      <c r="J249" s="258"/>
      <c r="K249" s="258"/>
      <c r="L249" s="258"/>
      <c r="M249" s="258"/>
      <c r="N249" s="258"/>
      <c r="O249" s="258"/>
      <c r="P249" s="258"/>
      <c r="Q249" s="259"/>
      <c r="R249" s="192"/>
      <c r="S249" s="150" t="e">
        <f>IF(OR(C249="",C249=T$4),NA(),MATCH($B249&amp;$C249,K!$E:$E,0))</f>
        <v>#N/A</v>
      </c>
    </row>
    <row r="250" spans="1:19" ht="20.25">
      <c r="A250" s="222"/>
      <c r="B250" s="193"/>
      <c r="C250" s="193"/>
      <c r="D250" s="193" t="str">
        <f ca="1">IF(ISERROR($S250),"",OFFSET(K!$D$1,$S250-1,0)&amp;"")</f>
        <v/>
      </c>
      <c r="E250" s="193" t="str">
        <f ca="1">IF(ISERROR($S250),"",OFFSET(K!$C$1,$S250-1,0)&amp;"")</f>
        <v/>
      </c>
      <c r="F250" s="193" t="str">
        <f ca="1">IF(ISERROR($S250),"",OFFSET(K!$F$1,$S250-1,0))</f>
        <v/>
      </c>
      <c r="G250" s="193" t="str">
        <f ca="1">IF(C250=$U$4,"Enter smelter details", IF(ISERROR($S250),"",OFFSET(K!$G$1,$S250-1,0)))</f>
        <v/>
      </c>
      <c r="H250" s="258"/>
      <c r="I250" s="258"/>
      <c r="J250" s="258"/>
      <c r="K250" s="258"/>
      <c r="L250" s="258"/>
      <c r="M250" s="258"/>
      <c r="N250" s="258"/>
      <c r="O250" s="258"/>
      <c r="P250" s="258"/>
      <c r="Q250" s="259"/>
      <c r="R250" s="192"/>
      <c r="S250" s="150" t="e">
        <f>IF(OR(C250="",C250=T$4),NA(),MATCH($B250&amp;$C250,K!$E:$E,0))</f>
        <v>#N/A</v>
      </c>
    </row>
    <row r="251" spans="1:19" ht="20.25">
      <c r="A251" s="222"/>
      <c r="B251" s="193"/>
      <c r="C251" s="193"/>
      <c r="D251" s="193" t="str">
        <f ca="1">IF(ISERROR($S251),"",OFFSET(K!$D$1,$S251-1,0)&amp;"")</f>
        <v/>
      </c>
      <c r="E251" s="193" t="str">
        <f ca="1">IF(ISERROR($S251),"",OFFSET(K!$C$1,$S251-1,0)&amp;"")</f>
        <v/>
      </c>
      <c r="F251" s="193" t="str">
        <f ca="1">IF(ISERROR($S251),"",OFFSET(K!$F$1,$S251-1,0))</f>
        <v/>
      </c>
      <c r="G251" s="193" t="str">
        <f ca="1">IF(C251=$U$4,"Enter smelter details", IF(ISERROR($S251),"",OFFSET(K!$G$1,$S251-1,0)))</f>
        <v/>
      </c>
      <c r="H251" s="258"/>
      <c r="I251" s="258"/>
      <c r="J251" s="258"/>
      <c r="K251" s="258"/>
      <c r="L251" s="258"/>
      <c r="M251" s="258"/>
      <c r="N251" s="258"/>
      <c r="O251" s="258"/>
      <c r="P251" s="258"/>
      <c r="Q251" s="259"/>
      <c r="R251" s="192"/>
      <c r="S251" s="150" t="e">
        <f>IF(OR(C251="",C251=T$4),NA(),MATCH($B251&amp;$C251,K!$E:$E,0))</f>
        <v>#N/A</v>
      </c>
    </row>
    <row r="252" spans="1:19" ht="20.25">
      <c r="A252" s="222"/>
      <c r="B252" s="193"/>
      <c r="C252" s="193"/>
      <c r="D252" s="193" t="str">
        <f ca="1">IF(ISERROR($S252),"",OFFSET(K!$D$1,$S252-1,0)&amp;"")</f>
        <v/>
      </c>
      <c r="E252" s="193" t="str">
        <f ca="1">IF(ISERROR($S252),"",OFFSET(K!$C$1,$S252-1,0)&amp;"")</f>
        <v/>
      </c>
      <c r="F252" s="193" t="str">
        <f ca="1">IF(ISERROR($S252),"",OFFSET(K!$F$1,$S252-1,0))</f>
        <v/>
      </c>
      <c r="G252" s="193" t="str">
        <f ca="1">IF(C252=$U$4,"Enter smelter details", IF(ISERROR($S252),"",OFFSET(K!$G$1,$S252-1,0)))</f>
        <v/>
      </c>
      <c r="H252" s="258"/>
      <c r="I252" s="258"/>
      <c r="J252" s="258"/>
      <c r="K252" s="258"/>
      <c r="L252" s="258"/>
      <c r="M252" s="258"/>
      <c r="N252" s="258"/>
      <c r="O252" s="258"/>
      <c r="P252" s="258"/>
      <c r="Q252" s="259"/>
      <c r="R252" s="192"/>
      <c r="S252" s="150" t="e">
        <f>IF(OR(C252="",C252=T$4),NA(),MATCH($B252&amp;$C252,K!$E:$E,0))</f>
        <v>#N/A</v>
      </c>
    </row>
    <row r="253" spans="1:19" ht="20.25">
      <c r="A253" s="222"/>
      <c r="B253" s="193"/>
      <c r="C253" s="193"/>
      <c r="D253" s="193" t="str">
        <f ca="1">IF(ISERROR($S253),"",OFFSET(K!$D$1,$S253-1,0)&amp;"")</f>
        <v/>
      </c>
      <c r="E253" s="193" t="str">
        <f ca="1">IF(ISERROR($S253),"",OFFSET(K!$C$1,$S253-1,0)&amp;"")</f>
        <v/>
      </c>
      <c r="F253" s="193" t="str">
        <f ca="1">IF(ISERROR($S253),"",OFFSET(K!$F$1,$S253-1,0))</f>
        <v/>
      </c>
      <c r="G253" s="193" t="str">
        <f ca="1">IF(C253=$U$4,"Enter smelter details", IF(ISERROR($S253),"",OFFSET(K!$G$1,$S253-1,0)))</f>
        <v/>
      </c>
      <c r="H253" s="258"/>
      <c r="I253" s="258"/>
      <c r="J253" s="258"/>
      <c r="K253" s="258"/>
      <c r="L253" s="258"/>
      <c r="M253" s="258"/>
      <c r="N253" s="258"/>
      <c r="O253" s="258"/>
      <c r="P253" s="258"/>
      <c r="Q253" s="259"/>
      <c r="R253" s="192"/>
      <c r="S253" s="150" t="e">
        <f>IF(OR(C253="",C253=T$4),NA(),MATCH($B253&amp;$C253,K!$E:$E,0))</f>
        <v>#N/A</v>
      </c>
    </row>
    <row r="254" spans="1:19" ht="20.25">
      <c r="A254" s="222"/>
      <c r="B254" s="193"/>
      <c r="C254" s="193"/>
      <c r="D254" s="193" t="str">
        <f ca="1">IF(ISERROR($S254),"",OFFSET(K!$D$1,$S254-1,0)&amp;"")</f>
        <v/>
      </c>
      <c r="E254" s="193" t="str">
        <f ca="1">IF(ISERROR($S254),"",OFFSET(K!$C$1,$S254-1,0)&amp;"")</f>
        <v/>
      </c>
      <c r="F254" s="193" t="str">
        <f ca="1">IF(ISERROR($S254),"",OFFSET(K!$F$1,$S254-1,0))</f>
        <v/>
      </c>
      <c r="G254" s="193" t="str">
        <f ca="1">IF(C254=$U$4,"Enter smelter details", IF(ISERROR($S254),"",OFFSET(K!$G$1,$S254-1,0)))</f>
        <v/>
      </c>
      <c r="H254" s="258"/>
      <c r="I254" s="258"/>
      <c r="J254" s="258"/>
      <c r="K254" s="258"/>
      <c r="L254" s="258"/>
      <c r="M254" s="258"/>
      <c r="N254" s="258"/>
      <c r="O254" s="258"/>
      <c r="P254" s="258"/>
      <c r="Q254" s="259"/>
      <c r="R254" s="192"/>
      <c r="S254" s="150" t="e">
        <f>IF(OR(C254="",C254=T$4),NA(),MATCH($B254&amp;$C254,K!$E:$E,0))</f>
        <v>#N/A</v>
      </c>
    </row>
    <row r="255" spans="1:19" ht="20.25">
      <c r="A255" s="222"/>
      <c r="B255" s="193"/>
      <c r="C255" s="193"/>
      <c r="D255" s="193" t="str">
        <f ca="1">IF(ISERROR($S255),"",OFFSET(K!$D$1,$S255-1,0)&amp;"")</f>
        <v/>
      </c>
      <c r="E255" s="193" t="str">
        <f ca="1">IF(ISERROR($S255),"",OFFSET(K!$C$1,$S255-1,0)&amp;"")</f>
        <v/>
      </c>
      <c r="F255" s="193" t="str">
        <f ca="1">IF(ISERROR($S255),"",OFFSET(K!$F$1,$S255-1,0))</f>
        <v/>
      </c>
      <c r="G255" s="193" t="str">
        <f ca="1">IF(C255=$U$4,"Enter smelter details", IF(ISERROR($S255),"",OFFSET(K!$G$1,$S255-1,0)))</f>
        <v/>
      </c>
      <c r="H255" s="258"/>
      <c r="I255" s="258"/>
      <c r="J255" s="258"/>
      <c r="K255" s="258"/>
      <c r="L255" s="258"/>
      <c r="M255" s="258"/>
      <c r="N255" s="258"/>
      <c r="O255" s="258"/>
      <c r="P255" s="258"/>
      <c r="Q255" s="259"/>
      <c r="R255" s="192"/>
      <c r="S255" s="150" t="e">
        <f>IF(OR(C255="",C255=T$4),NA(),MATCH($B255&amp;$C255,K!$E:$E,0))</f>
        <v>#N/A</v>
      </c>
    </row>
    <row r="256" spans="1:19" ht="20.25">
      <c r="A256" s="222"/>
      <c r="B256" s="193"/>
      <c r="C256" s="193"/>
      <c r="D256" s="193" t="str">
        <f ca="1">IF(ISERROR($S256),"",OFFSET(K!$D$1,$S256-1,0)&amp;"")</f>
        <v/>
      </c>
      <c r="E256" s="193" t="str">
        <f ca="1">IF(ISERROR($S256),"",OFFSET(K!$C$1,$S256-1,0)&amp;"")</f>
        <v/>
      </c>
      <c r="F256" s="193" t="str">
        <f ca="1">IF(ISERROR($S256),"",OFFSET(K!$F$1,$S256-1,0))</f>
        <v/>
      </c>
      <c r="G256" s="193" t="str">
        <f ca="1">IF(C256=$U$4,"Enter smelter details", IF(ISERROR($S256),"",OFFSET(K!$G$1,$S256-1,0)))</f>
        <v/>
      </c>
      <c r="H256" s="258"/>
      <c r="I256" s="258"/>
      <c r="J256" s="258"/>
      <c r="K256" s="258"/>
      <c r="L256" s="258"/>
      <c r="M256" s="258"/>
      <c r="N256" s="258"/>
      <c r="O256" s="258"/>
      <c r="P256" s="258"/>
      <c r="Q256" s="259"/>
      <c r="R256" s="192"/>
      <c r="S256" s="150" t="e">
        <f>IF(OR(C256="",C256=T$4),NA(),MATCH($B256&amp;$C256,K!$E:$E,0))</f>
        <v>#N/A</v>
      </c>
    </row>
    <row r="257" spans="1:19" ht="20.25">
      <c r="A257" s="222"/>
      <c r="B257" s="193"/>
      <c r="C257" s="193"/>
      <c r="D257" s="193" t="str">
        <f ca="1">IF(ISERROR($S257),"",OFFSET(K!$D$1,$S257-1,0)&amp;"")</f>
        <v/>
      </c>
      <c r="E257" s="193" t="str">
        <f ca="1">IF(ISERROR($S257),"",OFFSET(K!$C$1,$S257-1,0)&amp;"")</f>
        <v/>
      </c>
      <c r="F257" s="193" t="str">
        <f ca="1">IF(ISERROR($S257),"",OFFSET(K!$F$1,$S257-1,0))</f>
        <v/>
      </c>
      <c r="G257" s="193" t="str">
        <f ca="1">IF(C257=$U$4,"Enter smelter details", IF(ISERROR($S257),"",OFFSET(K!$G$1,$S257-1,0)))</f>
        <v/>
      </c>
      <c r="H257" s="258"/>
      <c r="I257" s="258"/>
      <c r="J257" s="258"/>
      <c r="K257" s="258"/>
      <c r="L257" s="258"/>
      <c r="M257" s="258"/>
      <c r="N257" s="258"/>
      <c r="O257" s="258"/>
      <c r="P257" s="258"/>
      <c r="Q257" s="259"/>
      <c r="R257" s="192"/>
      <c r="S257" s="150" t="e">
        <f>IF(OR(C257="",C257=T$4),NA(),MATCH($B257&amp;$C257,K!$E:$E,0))</f>
        <v>#N/A</v>
      </c>
    </row>
    <row r="258" spans="1:19" ht="20.25">
      <c r="A258" s="222"/>
      <c r="B258" s="193"/>
      <c r="C258" s="193"/>
      <c r="D258" s="193" t="str">
        <f ca="1">IF(ISERROR($S258),"",OFFSET(K!$D$1,$S258-1,0)&amp;"")</f>
        <v/>
      </c>
      <c r="E258" s="193" t="str">
        <f ca="1">IF(ISERROR($S258),"",OFFSET(K!$C$1,$S258-1,0)&amp;"")</f>
        <v/>
      </c>
      <c r="F258" s="193" t="str">
        <f ca="1">IF(ISERROR($S258),"",OFFSET(K!$F$1,$S258-1,0))</f>
        <v/>
      </c>
      <c r="G258" s="193" t="str">
        <f ca="1">IF(C258=$U$4,"Enter smelter details", IF(ISERROR($S258),"",OFFSET(K!$G$1,$S258-1,0)))</f>
        <v/>
      </c>
      <c r="H258" s="258"/>
      <c r="I258" s="258"/>
      <c r="J258" s="258"/>
      <c r="K258" s="258"/>
      <c r="L258" s="258"/>
      <c r="M258" s="258"/>
      <c r="N258" s="258"/>
      <c r="O258" s="258"/>
      <c r="P258" s="258"/>
      <c r="Q258" s="259"/>
      <c r="R258" s="192"/>
      <c r="S258" s="150" t="e">
        <f>IF(OR(C258="",C258=T$4),NA(),MATCH($B258&amp;$C258,K!$E:$E,0))</f>
        <v>#N/A</v>
      </c>
    </row>
    <row r="259" spans="1:19" ht="20.25">
      <c r="A259" s="222"/>
      <c r="B259" s="193"/>
      <c r="C259" s="193"/>
      <c r="D259" s="193" t="str">
        <f ca="1">IF(ISERROR($S259),"",OFFSET(K!$D$1,$S259-1,0)&amp;"")</f>
        <v/>
      </c>
      <c r="E259" s="193" t="str">
        <f ca="1">IF(ISERROR($S259),"",OFFSET(K!$C$1,$S259-1,0)&amp;"")</f>
        <v/>
      </c>
      <c r="F259" s="193" t="str">
        <f ca="1">IF(ISERROR($S259),"",OFFSET(K!$F$1,$S259-1,0))</f>
        <v/>
      </c>
      <c r="G259" s="193" t="str">
        <f ca="1">IF(C259=$U$4,"Enter smelter details", IF(ISERROR($S259),"",OFFSET(K!$G$1,$S259-1,0)))</f>
        <v/>
      </c>
      <c r="H259" s="258"/>
      <c r="I259" s="258"/>
      <c r="J259" s="258"/>
      <c r="K259" s="258"/>
      <c r="L259" s="258"/>
      <c r="M259" s="258"/>
      <c r="N259" s="258"/>
      <c r="O259" s="258"/>
      <c r="P259" s="258"/>
      <c r="Q259" s="259"/>
      <c r="R259" s="192"/>
      <c r="S259" s="150" t="e">
        <f>IF(OR(C259="",C259=T$4),NA(),MATCH($B259&amp;$C259,K!$E:$E,0))</f>
        <v>#N/A</v>
      </c>
    </row>
    <row r="260" spans="1:19" ht="20.25">
      <c r="A260" s="222"/>
      <c r="B260" s="193"/>
      <c r="C260" s="193"/>
      <c r="D260" s="193" t="str">
        <f ca="1">IF(ISERROR($S260),"",OFFSET(K!$D$1,$S260-1,0)&amp;"")</f>
        <v/>
      </c>
      <c r="E260" s="193" t="str">
        <f ca="1">IF(ISERROR($S260),"",OFFSET(K!$C$1,$S260-1,0)&amp;"")</f>
        <v/>
      </c>
      <c r="F260" s="193" t="str">
        <f ca="1">IF(ISERROR($S260),"",OFFSET(K!$F$1,$S260-1,0))</f>
        <v/>
      </c>
      <c r="G260" s="193" t="str">
        <f ca="1">IF(C260=$U$4,"Enter smelter details", IF(ISERROR($S260),"",OFFSET(K!$G$1,$S260-1,0)))</f>
        <v/>
      </c>
      <c r="H260" s="258"/>
      <c r="I260" s="258"/>
      <c r="J260" s="258"/>
      <c r="K260" s="258"/>
      <c r="L260" s="258"/>
      <c r="M260" s="258"/>
      <c r="N260" s="258"/>
      <c r="O260" s="258"/>
      <c r="P260" s="258"/>
      <c r="Q260" s="259"/>
      <c r="R260" s="192"/>
      <c r="S260" s="150" t="e">
        <f>IF(OR(C260="",C260=T$4),NA(),MATCH($B260&amp;$C260,K!$E:$E,0))</f>
        <v>#N/A</v>
      </c>
    </row>
    <row r="261" spans="1:19" ht="20.25">
      <c r="A261" s="222"/>
      <c r="B261" s="193"/>
      <c r="C261" s="193"/>
      <c r="D261" s="193" t="str">
        <f ca="1">IF(ISERROR($S261),"",OFFSET(K!$D$1,$S261-1,0)&amp;"")</f>
        <v/>
      </c>
      <c r="E261" s="193" t="str">
        <f ca="1">IF(ISERROR($S261),"",OFFSET(K!$C$1,$S261-1,0)&amp;"")</f>
        <v/>
      </c>
      <c r="F261" s="193" t="str">
        <f ca="1">IF(ISERROR($S261),"",OFFSET(K!$F$1,$S261-1,0))</f>
        <v/>
      </c>
      <c r="G261" s="193" t="str">
        <f ca="1">IF(C261=$U$4,"Enter smelter details", IF(ISERROR($S261),"",OFFSET(K!$G$1,$S261-1,0)))</f>
        <v/>
      </c>
      <c r="H261" s="258"/>
      <c r="I261" s="258"/>
      <c r="J261" s="258"/>
      <c r="K261" s="258"/>
      <c r="L261" s="258"/>
      <c r="M261" s="258"/>
      <c r="N261" s="258"/>
      <c r="O261" s="258"/>
      <c r="P261" s="258"/>
      <c r="Q261" s="259"/>
      <c r="R261" s="192"/>
      <c r="S261" s="150" t="e">
        <f>IF(OR(C261="",C261=T$4),NA(),MATCH($B261&amp;$C261,K!$E:$E,0))</f>
        <v>#N/A</v>
      </c>
    </row>
    <row r="262" spans="1:19" ht="20.25">
      <c r="A262" s="222"/>
      <c r="B262" s="193"/>
      <c r="C262" s="193"/>
      <c r="D262" s="193" t="str">
        <f ca="1">IF(ISERROR($S262),"",OFFSET(K!$D$1,$S262-1,0)&amp;"")</f>
        <v/>
      </c>
      <c r="E262" s="193" t="str">
        <f ca="1">IF(ISERROR($S262),"",OFFSET(K!$C$1,$S262-1,0)&amp;"")</f>
        <v/>
      </c>
      <c r="F262" s="193" t="str">
        <f ca="1">IF(ISERROR($S262),"",OFFSET(K!$F$1,$S262-1,0))</f>
        <v/>
      </c>
      <c r="G262" s="193" t="str">
        <f ca="1">IF(C262=$U$4,"Enter smelter details", IF(ISERROR($S262),"",OFFSET(K!$G$1,$S262-1,0)))</f>
        <v/>
      </c>
      <c r="H262" s="258"/>
      <c r="I262" s="258"/>
      <c r="J262" s="258"/>
      <c r="K262" s="258"/>
      <c r="L262" s="258"/>
      <c r="M262" s="258"/>
      <c r="N262" s="258"/>
      <c r="O262" s="258"/>
      <c r="P262" s="258"/>
      <c r="Q262" s="259"/>
      <c r="R262" s="192"/>
      <c r="S262" s="150" t="e">
        <f>IF(OR(C262="",C262=T$4),NA(),MATCH($B262&amp;$C262,K!$E:$E,0))</f>
        <v>#N/A</v>
      </c>
    </row>
    <row r="263" spans="1:19" ht="20.25">
      <c r="A263" s="222"/>
      <c r="B263" s="193"/>
      <c r="C263" s="193"/>
      <c r="D263" s="193" t="str">
        <f ca="1">IF(ISERROR($S263),"",OFFSET(K!$D$1,$S263-1,0)&amp;"")</f>
        <v/>
      </c>
      <c r="E263" s="193" t="str">
        <f ca="1">IF(ISERROR($S263),"",OFFSET(K!$C$1,$S263-1,0)&amp;"")</f>
        <v/>
      </c>
      <c r="F263" s="193" t="str">
        <f ca="1">IF(ISERROR($S263),"",OFFSET(K!$F$1,$S263-1,0))</f>
        <v/>
      </c>
      <c r="G263" s="193" t="str">
        <f ca="1">IF(C263=$U$4,"Enter smelter details", IF(ISERROR($S263),"",OFFSET(K!$G$1,$S263-1,0)))</f>
        <v/>
      </c>
      <c r="H263" s="258"/>
      <c r="I263" s="258"/>
      <c r="J263" s="258"/>
      <c r="K263" s="258"/>
      <c r="L263" s="258"/>
      <c r="M263" s="258"/>
      <c r="N263" s="258"/>
      <c r="O263" s="258"/>
      <c r="P263" s="258"/>
      <c r="Q263" s="259"/>
      <c r="R263" s="192"/>
      <c r="S263" s="150" t="e">
        <f>IF(OR(C263="",C263=T$4),NA(),MATCH($B263&amp;$C263,K!$E:$E,0))</f>
        <v>#N/A</v>
      </c>
    </row>
    <row r="264" spans="1:19" ht="20.25">
      <c r="A264" s="222"/>
      <c r="B264" s="193"/>
      <c r="C264" s="193"/>
      <c r="D264" s="193" t="str">
        <f ca="1">IF(ISERROR($S264),"",OFFSET(K!$D$1,$S264-1,0)&amp;"")</f>
        <v/>
      </c>
      <c r="E264" s="193" t="str">
        <f ca="1">IF(ISERROR($S264),"",OFFSET(K!$C$1,$S264-1,0)&amp;"")</f>
        <v/>
      </c>
      <c r="F264" s="193" t="str">
        <f ca="1">IF(ISERROR($S264),"",OFFSET(K!$F$1,$S264-1,0))</f>
        <v/>
      </c>
      <c r="G264" s="193" t="str">
        <f ca="1">IF(C264=$U$4,"Enter smelter details", IF(ISERROR($S264),"",OFFSET(K!$G$1,$S264-1,0)))</f>
        <v/>
      </c>
      <c r="H264" s="258"/>
      <c r="I264" s="258"/>
      <c r="J264" s="258"/>
      <c r="K264" s="258"/>
      <c r="L264" s="258"/>
      <c r="M264" s="258"/>
      <c r="N264" s="258"/>
      <c r="O264" s="258"/>
      <c r="P264" s="258"/>
      <c r="Q264" s="259"/>
      <c r="R264" s="192"/>
      <c r="S264" s="150" t="e">
        <f>IF(OR(C264="",C264=T$4),NA(),MATCH($B264&amp;$C264,K!$E:$E,0))</f>
        <v>#N/A</v>
      </c>
    </row>
    <row r="265" spans="1:19" ht="20.25">
      <c r="A265" s="222"/>
      <c r="B265" s="193"/>
      <c r="C265" s="193"/>
      <c r="D265" s="193" t="str">
        <f ca="1">IF(ISERROR($S265),"",OFFSET(K!$D$1,$S265-1,0)&amp;"")</f>
        <v/>
      </c>
      <c r="E265" s="193" t="str">
        <f ca="1">IF(ISERROR($S265),"",OFFSET(K!$C$1,$S265-1,0)&amp;"")</f>
        <v/>
      </c>
      <c r="F265" s="193" t="str">
        <f ca="1">IF(ISERROR($S265),"",OFFSET(K!$F$1,$S265-1,0))</f>
        <v/>
      </c>
      <c r="G265" s="193" t="str">
        <f ca="1">IF(C265=$U$4,"Enter smelter details", IF(ISERROR($S265),"",OFFSET(K!$G$1,$S265-1,0)))</f>
        <v/>
      </c>
      <c r="H265" s="258"/>
      <c r="I265" s="258"/>
      <c r="J265" s="258"/>
      <c r="K265" s="258"/>
      <c r="L265" s="258"/>
      <c r="M265" s="258"/>
      <c r="N265" s="258"/>
      <c r="O265" s="258"/>
      <c r="P265" s="258"/>
      <c r="Q265" s="259"/>
      <c r="R265" s="192"/>
      <c r="S265" s="150" t="e">
        <f>IF(OR(C265="",C265=T$4),NA(),MATCH($B265&amp;$C265,K!$E:$E,0))</f>
        <v>#N/A</v>
      </c>
    </row>
    <row r="266" spans="1:19" ht="20.25">
      <c r="A266" s="222"/>
      <c r="B266" s="193"/>
      <c r="C266" s="193"/>
      <c r="D266" s="193" t="str">
        <f ca="1">IF(ISERROR($S266),"",OFFSET(K!$D$1,$S266-1,0)&amp;"")</f>
        <v/>
      </c>
      <c r="E266" s="193" t="str">
        <f ca="1">IF(ISERROR($S266),"",OFFSET(K!$C$1,$S266-1,0)&amp;"")</f>
        <v/>
      </c>
      <c r="F266" s="193" t="str">
        <f ca="1">IF(ISERROR($S266),"",OFFSET(K!$F$1,$S266-1,0))</f>
        <v/>
      </c>
      <c r="G266" s="193" t="str">
        <f ca="1">IF(C266=$U$4,"Enter smelter details", IF(ISERROR($S266),"",OFFSET(K!$G$1,$S266-1,0)))</f>
        <v/>
      </c>
      <c r="H266" s="258"/>
      <c r="I266" s="258"/>
      <c r="J266" s="258"/>
      <c r="K266" s="258"/>
      <c r="L266" s="258"/>
      <c r="M266" s="258"/>
      <c r="N266" s="258"/>
      <c r="O266" s="258"/>
      <c r="P266" s="258"/>
      <c r="Q266" s="259"/>
      <c r="R266" s="192"/>
      <c r="S266" s="150" t="e">
        <f>IF(OR(C266="",C266=T$4),NA(),MATCH($B266&amp;$C266,K!$E:$E,0))</f>
        <v>#N/A</v>
      </c>
    </row>
    <row r="267" spans="1:19" ht="20.25">
      <c r="A267" s="222"/>
      <c r="B267" s="193"/>
      <c r="C267" s="193"/>
      <c r="D267" s="193" t="str">
        <f ca="1">IF(ISERROR($S267),"",OFFSET(K!$D$1,$S267-1,0)&amp;"")</f>
        <v/>
      </c>
      <c r="E267" s="193" t="str">
        <f ca="1">IF(ISERROR($S267),"",OFFSET(K!$C$1,$S267-1,0)&amp;"")</f>
        <v/>
      </c>
      <c r="F267" s="193" t="str">
        <f ca="1">IF(ISERROR($S267),"",OFFSET(K!$F$1,$S267-1,0))</f>
        <v/>
      </c>
      <c r="G267" s="193" t="str">
        <f ca="1">IF(C267=$U$4,"Enter smelter details", IF(ISERROR($S267),"",OFFSET(K!$G$1,$S267-1,0)))</f>
        <v/>
      </c>
      <c r="H267" s="258"/>
      <c r="I267" s="258"/>
      <c r="J267" s="258"/>
      <c r="K267" s="258"/>
      <c r="L267" s="258"/>
      <c r="M267" s="258"/>
      <c r="N267" s="258"/>
      <c r="O267" s="258"/>
      <c r="P267" s="258"/>
      <c r="Q267" s="259"/>
      <c r="R267" s="192"/>
      <c r="S267" s="150" t="e">
        <f>IF(OR(C267="",C267=T$4),NA(),MATCH($B267&amp;$C267,K!$E:$E,0))</f>
        <v>#N/A</v>
      </c>
    </row>
    <row r="268" spans="1:19" ht="20.25">
      <c r="A268" s="222"/>
      <c r="B268" s="193"/>
      <c r="C268" s="193"/>
      <c r="D268" s="193" t="str">
        <f ca="1">IF(ISERROR($S268),"",OFFSET(K!$D$1,$S268-1,0)&amp;"")</f>
        <v/>
      </c>
      <c r="E268" s="193" t="str">
        <f ca="1">IF(ISERROR($S268),"",OFFSET(K!$C$1,$S268-1,0)&amp;"")</f>
        <v/>
      </c>
      <c r="F268" s="193" t="str">
        <f ca="1">IF(ISERROR($S268),"",OFFSET(K!$F$1,$S268-1,0))</f>
        <v/>
      </c>
      <c r="G268" s="193" t="str">
        <f ca="1">IF(C268=$U$4,"Enter smelter details", IF(ISERROR($S268),"",OFFSET(K!$G$1,$S268-1,0)))</f>
        <v/>
      </c>
      <c r="H268" s="258"/>
      <c r="I268" s="258"/>
      <c r="J268" s="258"/>
      <c r="K268" s="258"/>
      <c r="L268" s="258"/>
      <c r="M268" s="258"/>
      <c r="N268" s="258"/>
      <c r="O268" s="258"/>
      <c r="P268" s="258"/>
      <c r="Q268" s="259"/>
      <c r="R268" s="192"/>
      <c r="S268" s="150" t="e">
        <f>IF(OR(C268="",C268=T$4),NA(),MATCH($B268&amp;$C268,K!$E:$E,0))</f>
        <v>#N/A</v>
      </c>
    </row>
    <row r="269" spans="1:19" ht="20.25">
      <c r="A269" s="222"/>
      <c r="B269" s="193"/>
      <c r="C269" s="193"/>
      <c r="D269" s="193" t="str">
        <f ca="1">IF(ISERROR($S269),"",OFFSET(K!$D$1,$S269-1,0)&amp;"")</f>
        <v/>
      </c>
      <c r="E269" s="193" t="str">
        <f ca="1">IF(ISERROR($S269),"",OFFSET(K!$C$1,$S269-1,0)&amp;"")</f>
        <v/>
      </c>
      <c r="F269" s="193" t="str">
        <f ca="1">IF(ISERROR($S269),"",OFFSET(K!$F$1,$S269-1,0))</f>
        <v/>
      </c>
      <c r="G269" s="193" t="str">
        <f ca="1">IF(C269=$U$4,"Enter smelter details", IF(ISERROR($S269),"",OFFSET(K!$G$1,$S269-1,0)))</f>
        <v/>
      </c>
      <c r="H269" s="258"/>
      <c r="I269" s="258"/>
      <c r="J269" s="258"/>
      <c r="K269" s="258"/>
      <c r="L269" s="258"/>
      <c r="M269" s="258"/>
      <c r="N269" s="258"/>
      <c r="O269" s="258"/>
      <c r="P269" s="258"/>
      <c r="Q269" s="259"/>
      <c r="R269" s="192"/>
      <c r="S269" s="150" t="e">
        <f>IF(OR(C269="",C269=T$4),NA(),MATCH($B269&amp;$C269,K!$E:$E,0))</f>
        <v>#N/A</v>
      </c>
    </row>
    <row r="270" spans="1:19" ht="20.25">
      <c r="A270" s="222"/>
      <c r="B270" s="193"/>
      <c r="C270" s="193"/>
      <c r="D270" s="193" t="str">
        <f ca="1">IF(ISERROR($S270),"",OFFSET(K!$D$1,$S270-1,0)&amp;"")</f>
        <v/>
      </c>
      <c r="E270" s="193" t="str">
        <f ca="1">IF(ISERROR($S270),"",OFFSET(K!$C$1,$S270-1,0)&amp;"")</f>
        <v/>
      </c>
      <c r="F270" s="193" t="str">
        <f ca="1">IF(ISERROR($S270),"",OFFSET(K!$F$1,$S270-1,0))</f>
        <v/>
      </c>
      <c r="G270" s="193" t="str">
        <f ca="1">IF(C270=$U$4,"Enter smelter details", IF(ISERROR($S270),"",OFFSET(K!$G$1,$S270-1,0)))</f>
        <v/>
      </c>
      <c r="H270" s="258"/>
      <c r="I270" s="258"/>
      <c r="J270" s="258"/>
      <c r="K270" s="258"/>
      <c r="L270" s="258"/>
      <c r="M270" s="258"/>
      <c r="N270" s="258"/>
      <c r="O270" s="258"/>
      <c r="P270" s="258"/>
      <c r="Q270" s="259"/>
      <c r="R270" s="192"/>
      <c r="S270" s="150" t="e">
        <f>IF(OR(C270="",C270=T$4),NA(),MATCH($B270&amp;$C270,K!$E:$E,0))</f>
        <v>#N/A</v>
      </c>
    </row>
    <row r="271" spans="1:19" ht="20.25">
      <c r="A271" s="222"/>
      <c r="B271" s="193"/>
      <c r="C271" s="193"/>
      <c r="D271" s="193" t="str">
        <f ca="1">IF(ISERROR($S271),"",OFFSET(K!$D$1,$S271-1,0)&amp;"")</f>
        <v/>
      </c>
      <c r="E271" s="193" t="str">
        <f ca="1">IF(ISERROR($S271),"",OFFSET(K!$C$1,$S271-1,0)&amp;"")</f>
        <v/>
      </c>
      <c r="F271" s="193" t="str">
        <f ca="1">IF(ISERROR($S271),"",OFFSET(K!$F$1,$S271-1,0))</f>
        <v/>
      </c>
      <c r="G271" s="193" t="str">
        <f ca="1">IF(C271=$U$4,"Enter smelter details", IF(ISERROR($S271),"",OFFSET(K!$G$1,$S271-1,0)))</f>
        <v/>
      </c>
      <c r="H271" s="258"/>
      <c r="I271" s="258"/>
      <c r="J271" s="258"/>
      <c r="K271" s="258"/>
      <c r="L271" s="258"/>
      <c r="M271" s="258"/>
      <c r="N271" s="258"/>
      <c r="O271" s="258"/>
      <c r="P271" s="258"/>
      <c r="Q271" s="259"/>
      <c r="R271" s="192"/>
      <c r="S271" s="150" t="e">
        <f>IF(OR(C271="",C271=T$4),NA(),MATCH($B271&amp;$C271,K!$E:$E,0))</f>
        <v>#N/A</v>
      </c>
    </row>
    <row r="272" spans="1:19" ht="20.25">
      <c r="A272" s="222"/>
      <c r="B272" s="193"/>
      <c r="C272" s="193"/>
      <c r="D272" s="193" t="str">
        <f ca="1">IF(ISERROR($S272),"",OFFSET(K!$D$1,$S272-1,0)&amp;"")</f>
        <v/>
      </c>
      <c r="E272" s="193" t="str">
        <f ca="1">IF(ISERROR($S272),"",OFFSET(K!$C$1,$S272-1,0)&amp;"")</f>
        <v/>
      </c>
      <c r="F272" s="193" t="str">
        <f ca="1">IF(ISERROR($S272),"",OFFSET(K!$F$1,$S272-1,0))</f>
        <v/>
      </c>
      <c r="G272" s="193" t="str">
        <f ca="1">IF(C272=$U$4,"Enter smelter details", IF(ISERROR($S272),"",OFFSET(K!$G$1,$S272-1,0)))</f>
        <v/>
      </c>
      <c r="H272" s="258"/>
      <c r="I272" s="258"/>
      <c r="J272" s="258"/>
      <c r="K272" s="258"/>
      <c r="L272" s="258"/>
      <c r="M272" s="258"/>
      <c r="N272" s="258"/>
      <c r="O272" s="258"/>
      <c r="P272" s="258"/>
      <c r="Q272" s="259"/>
      <c r="R272" s="192"/>
      <c r="S272" s="150" t="e">
        <f>IF(OR(C272="",C272=T$4),NA(),MATCH($B272&amp;$C272,K!$E:$E,0))</f>
        <v>#N/A</v>
      </c>
    </row>
    <row r="273" spans="1:19" ht="20.25">
      <c r="A273" s="222"/>
      <c r="B273" s="193"/>
      <c r="C273" s="193"/>
      <c r="D273" s="193" t="str">
        <f ca="1">IF(ISERROR($S273),"",OFFSET(K!$D$1,$S273-1,0)&amp;"")</f>
        <v/>
      </c>
      <c r="E273" s="193" t="str">
        <f ca="1">IF(ISERROR($S273),"",OFFSET(K!$C$1,$S273-1,0)&amp;"")</f>
        <v/>
      </c>
      <c r="F273" s="193" t="str">
        <f ca="1">IF(ISERROR($S273),"",OFFSET(K!$F$1,$S273-1,0))</f>
        <v/>
      </c>
      <c r="G273" s="193" t="str">
        <f ca="1">IF(C273=$U$4,"Enter smelter details", IF(ISERROR($S273),"",OFFSET(K!$G$1,$S273-1,0)))</f>
        <v/>
      </c>
      <c r="H273" s="258"/>
      <c r="I273" s="258"/>
      <c r="J273" s="258"/>
      <c r="K273" s="258"/>
      <c r="L273" s="258"/>
      <c r="M273" s="258"/>
      <c r="N273" s="258"/>
      <c r="O273" s="258"/>
      <c r="P273" s="258"/>
      <c r="Q273" s="259"/>
      <c r="R273" s="192"/>
      <c r="S273" s="150" t="e">
        <f>IF(OR(C273="",C273=T$4),NA(),MATCH($B273&amp;$C273,K!$E:$E,0))</f>
        <v>#N/A</v>
      </c>
    </row>
    <row r="274" spans="1:19" ht="20.25">
      <c r="A274" s="222"/>
      <c r="B274" s="193"/>
      <c r="C274" s="193"/>
      <c r="D274" s="193" t="str">
        <f ca="1">IF(ISERROR($S274),"",OFFSET(K!$D$1,$S274-1,0)&amp;"")</f>
        <v/>
      </c>
      <c r="E274" s="193" t="str">
        <f ca="1">IF(ISERROR($S274),"",OFFSET(K!$C$1,$S274-1,0)&amp;"")</f>
        <v/>
      </c>
      <c r="F274" s="193" t="str">
        <f ca="1">IF(ISERROR($S274),"",OFFSET(K!$F$1,$S274-1,0))</f>
        <v/>
      </c>
      <c r="G274" s="193" t="str">
        <f ca="1">IF(C274=$U$4,"Enter smelter details", IF(ISERROR($S274),"",OFFSET(K!$G$1,$S274-1,0)))</f>
        <v/>
      </c>
      <c r="H274" s="258"/>
      <c r="I274" s="258"/>
      <c r="J274" s="258"/>
      <c r="K274" s="258"/>
      <c r="L274" s="258"/>
      <c r="M274" s="258"/>
      <c r="N274" s="258"/>
      <c r="O274" s="258"/>
      <c r="P274" s="258"/>
      <c r="Q274" s="259"/>
      <c r="R274" s="192"/>
      <c r="S274" s="150" t="e">
        <f>IF(OR(C274="",C274=T$4),NA(),MATCH($B274&amp;$C274,K!$E:$E,0))</f>
        <v>#N/A</v>
      </c>
    </row>
    <row r="275" spans="1:19" ht="20.25">
      <c r="A275" s="222"/>
      <c r="B275" s="193"/>
      <c r="C275" s="193"/>
      <c r="D275" s="193" t="str">
        <f ca="1">IF(ISERROR($S275),"",OFFSET(K!$D$1,$S275-1,0)&amp;"")</f>
        <v/>
      </c>
      <c r="E275" s="193" t="str">
        <f ca="1">IF(ISERROR($S275),"",OFFSET(K!$C$1,$S275-1,0)&amp;"")</f>
        <v/>
      </c>
      <c r="F275" s="193" t="str">
        <f ca="1">IF(ISERROR($S275),"",OFFSET(K!$F$1,$S275-1,0))</f>
        <v/>
      </c>
      <c r="G275" s="193" t="str">
        <f ca="1">IF(C275=$U$4,"Enter smelter details", IF(ISERROR($S275),"",OFFSET(K!$G$1,$S275-1,0)))</f>
        <v/>
      </c>
      <c r="H275" s="258"/>
      <c r="I275" s="258"/>
      <c r="J275" s="258"/>
      <c r="K275" s="258"/>
      <c r="L275" s="258"/>
      <c r="M275" s="258"/>
      <c r="N275" s="258"/>
      <c r="O275" s="258"/>
      <c r="P275" s="258"/>
      <c r="Q275" s="259"/>
      <c r="R275" s="192"/>
      <c r="S275" s="150" t="e">
        <f>IF(OR(C275="",C275=T$4),NA(),MATCH($B275&amp;$C275,K!$E:$E,0))</f>
        <v>#N/A</v>
      </c>
    </row>
    <row r="276" spans="1:19" ht="20.25">
      <c r="A276" s="222"/>
      <c r="B276" s="193"/>
      <c r="C276" s="193"/>
      <c r="D276" s="193" t="str">
        <f ca="1">IF(ISERROR($S276),"",OFFSET(K!$D$1,$S276-1,0)&amp;"")</f>
        <v/>
      </c>
      <c r="E276" s="193" t="str">
        <f ca="1">IF(ISERROR($S276),"",OFFSET(K!$C$1,$S276-1,0)&amp;"")</f>
        <v/>
      </c>
      <c r="F276" s="193" t="str">
        <f ca="1">IF(ISERROR($S276),"",OFFSET(K!$F$1,$S276-1,0))</f>
        <v/>
      </c>
      <c r="G276" s="193" t="str">
        <f ca="1">IF(C276=$U$4,"Enter smelter details", IF(ISERROR($S276),"",OFFSET(K!$G$1,$S276-1,0)))</f>
        <v/>
      </c>
      <c r="H276" s="258"/>
      <c r="I276" s="258"/>
      <c r="J276" s="258"/>
      <c r="K276" s="258"/>
      <c r="L276" s="258"/>
      <c r="M276" s="258"/>
      <c r="N276" s="258"/>
      <c r="O276" s="258"/>
      <c r="P276" s="258"/>
      <c r="Q276" s="259"/>
      <c r="R276" s="192"/>
      <c r="S276" s="150" t="e">
        <f>IF(OR(C276="",C276=T$4),NA(),MATCH($B276&amp;$C276,K!$E:$E,0))</f>
        <v>#N/A</v>
      </c>
    </row>
    <row r="277" spans="1:19" ht="20.25">
      <c r="A277" s="222"/>
      <c r="B277" s="193"/>
      <c r="C277" s="193"/>
      <c r="D277" s="193" t="str">
        <f ca="1">IF(ISERROR($S277),"",OFFSET(K!$D$1,$S277-1,0)&amp;"")</f>
        <v/>
      </c>
      <c r="E277" s="193" t="str">
        <f ca="1">IF(ISERROR($S277),"",OFFSET(K!$C$1,$S277-1,0)&amp;"")</f>
        <v/>
      </c>
      <c r="F277" s="193" t="str">
        <f ca="1">IF(ISERROR($S277),"",OFFSET(K!$F$1,$S277-1,0))</f>
        <v/>
      </c>
      <c r="G277" s="193" t="str">
        <f ca="1">IF(C277=$U$4,"Enter smelter details", IF(ISERROR($S277),"",OFFSET(K!$G$1,$S277-1,0)))</f>
        <v/>
      </c>
      <c r="H277" s="258"/>
      <c r="I277" s="258"/>
      <c r="J277" s="258"/>
      <c r="K277" s="258"/>
      <c r="L277" s="258"/>
      <c r="M277" s="258"/>
      <c r="N277" s="258"/>
      <c r="O277" s="258"/>
      <c r="P277" s="258"/>
      <c r="Q277" s="259"/>
      <c r="R277" s="192"/>
      <c r="S277" s="150" t="e">
        <f>IF(OR(C277="",C277=T$4),NA(),MATCH($B277&amp;$C277,K!$E:$E,0))</f>
        <v>#N/A</v>
      </c>
    </row>
    <row r="278" spans="1:19" ht="20.25">
      <c r="A278" s="222"/>
      <c r="B278" s="193"/>
      <c r="C278" s="193"/>
      <c r="D278" s="193" t="str">
        <f ca="1">IF(ISERROR($S278),"",OFFSET(K!$D$1,$S278-1,0)&amp;"")</f>
        <v/>
      </c>
      <c r="E278" s="193" t="str">
        <f ca="1">IF(ISERROR($S278),"",OFFSET(K!$C$1,$S278-1,0)&amp;"")</f>
        <v/>
      </c>
      <c r="F278" s="193" t="str">
        <f ca="1">IF(ISERROR($S278),"",OFFSET(K!$F$1,$S278-1,0))</f>
        <v/>
      </c>
      <c r="G278" s="193" t="str">
        <f ca="1">IF(C278=$U$4,"Enter smelter details", IF(ISERROR($S278),"",OFFSET(K!$G$1,$S278-1,0)))</f>
        <v/>
      </c>
      <c r="H278" s="258"/>
      <c r="I278" s="258"/>
      <c r="J278" s="258"/>
      <c r="K278" s="258"/>
      <c r="L278" s="258"/>
      <c r="M278" s="258"/>
      <c r="N278" s="258"/>
      <c r="O278" s="258"/>
      <c r="P278" s="258"/>
      <c r="Q278" s="259"/>
      <c r="R278" s="192"/>
      <c r="S278" s="150" t="e">
        <f>IF(OR(C278="",C278=T$4),NA(),MATCH($B278&amp;$C278,K!$E:$E,0))</f>
        <v>#N/A</v>
      </c>
    </row>
    <row r="279" spans="1:19" ht="20.25">
      <c r="A279" s="222"/>
      <c r="B279" s="193"/>
      <c r="C279" s="193"/>
      <c r="D279" s="193" t="str">
        <f ca="1">IF(ISERROR($S279),"",OFFSET(K!$D$1,$S279-1,0)&amp;"")</f>
        <v/>
      </c>
      <c r="E279" s="193" t="str">
        <f ca="1">IF(ISERROR($S279),"",OFFSET(K!$C$1,$S279-1,0)&amp;"")</f>
        <v/>
      </c>
      <c r="F279" s="193" t="str">
        <f ca="1">IF(ISERROR($S279),"",OFFSET(K!$F$1,$S279-1,0))</f>
        <v/>
      </c>
      <c r="G279" s="193" t="str">
        <f ca="1">IF(C279=$U$4,"Enter smelter details", IF(ISERROR($S279),"",OFFSET(K!$G$1,$S279-1,0)))</f>
        <v/>
      </c>
      <c r="H279" s="258"/>
      <c r="I279" s="258"/>
      <c r="J279" s="258"/>
      <c r="K279" s="258"/>
      <c r="L279" s="258"/>
      <c r="M279" s="258"/>
      <c r="N279" s="258"/>
      <c r="O279" s="258"/>
      <c r="P279" s="258"/>
      <c r="Q279" s="259"/>
      <c r="R279" s="192"/>
      <c r="S279" s="150" t="e">
        <f>IF(OR(C279="",C279=T$4),NA(),MATCH($B279&amp;$C279,K!$E:$E,0))</f>
        <v>#N/A</v>
      </c>
    </row>
    <row r="280" spans="1:19" ht="20.25">
      <c r="A280" s="222"/>
      <c r="B280" s="193"/>
      <c r="C280" s="193"/>
      <c r="D280" s="193" t="str">
        <f ca="1">IF(ISERROR($S280),"",OFFSET(K!$D$1,$S280-1,0)&amp;"")</f>
        <v/>
      </c>
      <c r="E280" s="193" t="str">
        <f ca="1">IF(ISERROR($S280),"",OFFSET(K!$C$1,$S280-1,0)&amp;"")</f>
        <v/>
      </c>
      <c r="F280" s="193" t="str">
        <f ca="1">IF(ISERROR($S280),"",OFFSET(K!$F$1,$S280-1,0))</f>
        <v/>
      </c>
      <c r="G280" s="193" t="str">
        <f ca="1">IF(C280=$U$4,"Enter smelter details", IF(ISERROR($S280),"",OFFSET(K!$G$1,$S280-1,0)))</f>
        <v/>
      </c>
      <c r="H280" s="258"/>
      <c r="I280" s="258"/>
      <c r="J280" s="258"/>
      <c r="K280" s="258"/>
      <c r="L280" s="258"/>
      <c r="M280" s="258"/>
      <c r="N280" s="258"/>
      <c r="O280" s="258"/>
      <c r="P280" s="258"/>
      <c r="Q280" s="259"/>
      <c r="R280" s="192"/>
      <c r="S280" s="150" t="e">
        <f>IF(OR(C280="",C280=T$4),NA(),MATCH($B280&amp;$C280,K!$E:$E,0))</f>
        <v>#N/A</v>
      </c>
    </row>
    <row r="281" spans="1:19" ht="20.25">
      <c r="A281" s="222"/>
      <c r="B281" s="193"/>
      <c r="C281" s="193"/>
      <c r="D281" s="193" t="str">
        <f ca="1">IF(ISERROR($S281),"",OFFSET(K!$D$1,$S281-1,0)&amp;"")</f>
        <v/>
      </c>
      <c r="E281" s="193" t="str">
        <f ca="1">IF(ISERROR($S281),"",OFFSET(K!$C$1,$S281-1,0)&amp;"")</f>
        <v/>
      </c>
      <c r="F281" s="193" t="str">
        <f ca="1">IF(ISERROR($S281),"",OFFSET(K!$F$1,$S281-1,0))</f>
        <v/>
      </c>
      <c r="G281" s="193" t="str">
        <f ca="1">IF(C281=$U$4,"Enter smelter details", IF(ISERROR($S281),"",OFFSET(K!$G$1,$S281-1,0)))</f>
        <v/>
      </c>
      <c r="H281" s="258"/>
      <c r="I281" s="258"/>
      <c r="J281" s="258"/>
      <c r="K281" s="258"/>
      <c r="L281" s="258"/>
      <c r="M281" s="258"/>
      <c r="N281" s="258"/>
      <c r="O281" s="258"/>
      <c r="P281" s="258"/>
      <c r="Q281" s="259"/>
      <c r="R281" s="192"/>
      <c r="S281" s="150" t="e">
        <f>IF(OR(C281="",C281=T$4),NA(),MATCH($B281&amp;$C281,K!$E:$E,0))</f>
        <v>#N/A</v>
      </c>
    </row>
    <row r="282" spans="1:19" ht="20.25">
      <c r="A282" s="222"/>
      <c r="B282" s="193"/>
      <c r="C282" s="193"/>
      <c r="D282" s="193" t="str">
        <f ca="1">IF(ISERROR($S282),"",OFFSET(K!$D$1,$S282-1,0)&amp;"")</f>
        <v/>
      </c>
      <c r="E282" s="193" t="str">
        <f ca="1">IF(ISERROR($S282),"",OFFSET(K!$C$1,$S282-1,0)&amp;"")</f>
        <v/>
      </c>
      <c r="F282" s="193" t="str">
        <f ca="1">IF(ISERROR($S282),"",OFFSET(K!$F$1,$S282-1,0))</f>
        <v/>
      </c>
      <c r="G282" s="193" t="str">
        <f ca="1">IF(C282=$U$4,"Enter smelter details", IF(ISERROR($S282),"",OFFSET(K!$G$1,$S282-1,0)))</f>
        <v/>
      </c>
      <c r="H282" s="258"/>
      <c r="I282" s="258"/>
      <c r="J282" s="258"/>
      <c r="K282" s="258"/>
      <c r="L282" s="258"/>
      <c r="M282" s="258"/>
      <c r="N282" s="258"/>
      <c r="O282" s="258"/>
      <c r="P282" s="258"/>
      <c r="Q282" s="259"/>
      <c r="R282" s="192"/>
      <c r="S282" s="150" t="e">
        <f>IF(OR(C282="",C282=T$4),NA(),MATCH($B282&amp;$C282,K!$E:$E,0))</f>
        <v>#N/A</v>
      </c>
    </row>
    <row r="283" spans="1:19" ht="20.25">
      <c r="A283" s="222"/>
      <c r="B283" s="193"/>
      <c r="C283" s="193"/>
      <c r="D283" s="193" t="str">
        <f ca="1">IF(ISERROR($S283),"",OFFSET(K!$D$1,$S283-1,0)&amp;"")</f>
        <v/>
      </c>
      <c r="E283" s="193" t="str">
        <f ca="1">IF(ISERROR($S283),"",OFFSET(K!$C$1,$S283-1,0)&amp;"")</f>
        <v/>
      </c>
      <c r="F283" s="193" t="str">
        <f ca="1">IF(ISERROR($S283),"",OFFSET(K!$F$1,$S283-1,0))</f>
        <v/>
      </c>
      <c r="G283" s="193" t="str">
        <f ca="1">IF(C283=$U$4,"Enter smelter details", IF(ISERROR($S283),"",OFFSET(K!$G$1,$S283-1,0)))</f>
        <v/>
      </c>
      <c r="H283" s="258"/>
      <c r="I283" s="258"/>
      <c r="J283" s="258"/>
      <c r="K283" s="258"/>
      <c r="L283" s="258"/>
      <c r="M283" s="258"/>
      <c r="N283" s="258"/>
      <c r="O283" s="258"/>
      <c r="P283" s="258"/>
      <c r="Q283" s="259"/>
      <c r="R283" s="192"/>
      <c r="S283" s="150" t="e">
        <f>IF(OR(C283="",C283=T$4),NA(),MATCH($B283&amp;$C283,K!$E:$E,0))</f>
        <v>#N/A</v>
      </c>
    </row>
    <row r="284" spans="1:19" ht="20.25">
      <c r="A284" s="222"/>
      <c r="B284" s="193"/>
      <c r="C284" s="193"/>
      <c r="D284" s="193" t="str">
        <f ca="1">IF(ISERROR($S284),"",OFFSET(K!$D$1,$S284-1,0)&amp;"")</f>
        <v/>
      </c>
      <c r="E284" s="193" t="str">
        <f ca="1">IF(ISERROR($S284),"",OFFSET(K!$C$1,$S284-1,0)&amp;"")</f>
        <v/>
      </c>
      <c r="F284" s="193" t="str">
        <f ca="1">IF(ISERROR($S284),"",OFFSET(K!$F$1,$S284-1,0))</f>
        <v/>
      </c>
      <c r="G284" s="193" t="str">
        <f ca="1">IF(C284=$U$4,"Enter smelter details", IF(ISERROR($S284),"",OFFSET(K!$G$1,$S284-1,0)))</f>
        <v/>
      </c>
      <c r="H284" s="258"/>
      <c r="I284" s="258"/>
      <c r="J284" s="258"/>
      <c r="K284" s="258"/>
      <c r="L284" s="258"/>
      <c r="M284" s="258"/>
      <c r="N284" s="258"/>
      <c r="O284" s="258"/>
      <c r="P284" s="258"/>
      <c r="Q284" s="259"/>
      <c r="R284" s="192"/>
      <c r="S284" s="150" t="e">
        <f>IF(OR(C284="",C284=T$4),NA(),MATCH($B284&amp;$C284,K!$E:$E,0))</f>
        <v>#N/A</v>
      </c>
    </row>
    <row r="285" spans="1:19" ht="20.25">
      <c r="A285" s="222"/>
      <c r="B285" s="193"/>
      <c r="C285" s="193"/>
      <c r="D285" s="193" t="str">
        <f ca="1">IF(ISERROR($S285),"",OFFSET(K!$D$1,$S285-1,0)&amp;"")</f>
        <v/>
      </c>
      <c r="E285" s="193" t="str">
        <f ca="1">IF(ISERROR($S285),"",OFFSET(K!$C$1,$S285-1,0)&amp;"")</f>
        <v/>
      </c>
      <c r="F285" s="193" t="str">
        <f ca="1">IF(ISERROR($S285),"",OFFSET(K!$F$1,$S285-1,0))</f>
        <v/>
      </c>
      <c r="G285" s="193" t="str">
        <f ca="1">IF(C285=$U$4,"Enter smelter details", IF(ISERROR($S285),"",OFFSET(K!$G$1,$S285-1,0)))</f>
        <v/>
      </c>
      <c r="H285" s="258"/>
      <c r="I285" s="258"/>
      <c r="J285" s="258"/>
      <c r="K285" s="258"/>
      <c r="L285" s="258"/>
      <c r="M285" s="258"/>
      <c r="N285" s="258"/>
      <c r="O285" s="258"/>
      <c r="P285" s="258"/>
      <c r="Q285" s="259"/>
      <c r="R285" s="192"/>
      <c r="S285" s="150" t="e">
        <f>IF(OR(C285="",C285=T$4),NA(),MATCH($B285&amp;$C285,K!$E:$E,0))</f>
        <v>#N/A</v>
      </c>
    </row>
    <row r="286" spans="1:19" ht="20.25">
      <c r="A286" s="222"/>
      <c r="B286" s="193"/>
      <c r="C286" s="193"/>
      <c r="D286" s="193" t="str">
        <f ca="1">IF(ISERROR($S286),"",OFFSET(K!$D$1,$S286-1,0)&amp;"")</f>
        <v/>
      </c>
      <c r="E286" s="193" t="str">
        <f ca="1">IF(ISERROR($S286),"",OFFSET(K!$C$1,$S286-1,0)&amp;"")</f>
        <v/>
      </c>
      <c r="F286" s="193" t="str">
        <f ca="1">IF(ISERROR($S286),"",OFFSET(K!$F$1,$S286-1,0))</f>
        <v/>
      </c>
      <c r="G286" s="193" t="str">
        <f ca="1">IF(C286=$U$4,"Enter smelter details", IF(ISERROR($S286),"",OFFSET(K!$G$1,$S286-1,0)))</f>
        <v/>
      </c>
      <c r="H286" s="258"/>
      <c r="I286" s="258"/>
      <c r="J286" s="258"/>
      <c r="K286" s="258"/>
      <c r="L286" s="258"/>
      <c r="M286" s="258"/>
      <c r="N286" s="258"/>
      <c r="O286" s="258"/>
      <c r="P286" s="258"/>
      <c r="Q286" s="259"/>
      <c r="R286" s="192"/>
      <c r="S286" s="150" t="e">
        <f>IF(OR(C286="",C286=T$4),NA(),MATCH($B286&amp;$C286,K!$E:$E,0))</f>
        <v>#N/A</v>
      </c>
    </row>
    <row r="287" spans="1:19" ht="20.25">
      <c r="A287" s="222"/>
      <c r="B287" s="193"/>
      <c r="C287" s="193"/>
      <c r="D287" s="193" t="str">
        <f ca="1">IF(ISERROR($S287),"",OFFSET(K!$D$1,$S287-1,0)&amp;"")</f>
        <v/>
      </c>
      <c r="E287" s="193" t="str">
        <f ca="1">IF(ISERROR($S287),"",OFFSET(K!$C$1,$S287-1,0)&amp;"")</f>
        <v/>
      </c>
      <c r="F287" s="193" t="str">
        <f ca="1">IF(ISERROR($S287),"",OFFSET(K!$F$1,$S287-1,0))</f>
        <v/>
      </c>
      <c r="G287" s="193" t="str">
        <f ca="1">IF(C287=$U$4,"Enter smelter details", IF(ISERROR($S287),"",OFFSET(K!$G$1,$S287-1,0)))</f>
        <v/>
      </c>
      <c r="H287" s="258"/>
      <c r="I287" s="258"/>
      <c r="J287" s="258"/>
      <c r="K287" s="258"/>
      <c r="L287" s="258"/>
      <c r="M287" s="258"/>
      <c r="N287" s="258"/>
      <c r="O287" s="258"/>
      <c r="P287" s="258"/>
      <c r="Q287" s="259"/>
      <c r="R287" s="192"/>
      <c r="S287" s="150" t="e">
        <f>IF(OR(C287="",C287=T$4),NA(),MATCH($B287&amp;$C287,K!$E:$E,0))</f>
        <v>#N/A</v>
      </c>
    </row>
    <row r="288" spans="1:19" ht="20.25">
      <c r="A288" s="222"/>
      <c r="B288" s="193"/>
      <c r="C288" s="193"/>
      <c r="D288" s="193" t="str">
        <f ca="1">IF(ISERROR($S288),"",OFFSET(K!$D$1,$S288-1,0)&amp;"")</f>
        <v/>
      </c>
      <c r="E288" s="193" t="str">
        <f ca="1">IF(ISERROR($S288),"",OFFSET(K!$C$1,$S288-1,0)&amp;"")</f>
        <v/>
      </c>
      <c r="F288" s="193" t="str">
        <f ca="1">IF(ISERROR($S288),"",OFFSET(K!$F$1,$S288-1,0))</f>
        <v/>
      </c>
      <c r="G288" s="193" t="str">
        <f ca="1">IF(C288=$U$4,"Enter smelter details", IF(ISERROR($S288),"",OFFSET(K!$G$1,$S288-1,0)))</f>
        <v/>
      </c>
      <c r="H288" s="258"/>
      <c r="I288" s="258"/>
      <c r="J288" s="258"/>
      <c r="K288" s="258"/>
      <c r="L288" s="258"/>
      <c r="M288" s="258"/>
      <c r="N288" s="258"/>
      <c r="O288" s="258"/>
      <c r="P288" s="258"/>
      <c r="Q288" s="259"/>
      <c r="R288" s="192"/>
      <c r="S288" s="150" t="e">
        <f>IF(OR(C288="",C288=T$4),NA(),MATCH($B288&amp;$C288,K!$E:$E,0))</f>
        <v>#N/A</v>
      </c>
    </row>
    <row r="289" spans="1:19" ht="20.25">
      <c r="A289" s="222"/>
      <c r="B289" s="193"/>
      <c r="C289" s="193"/>
      <c r="D289" s="193" t="str">
        <f ca="1">IF(ISERROR($S289),"",OFFSET(K!$D$1,$S289-1,0)&amp;"")</f>
        <v/>
      </c>
      <c r="E289" s="193" t="str">
        <f ca="1">IF(ISERROR($S289),"",OFFSET(K!$C$1,$S289-1,0)&amp;"")</f>
        <v/>
      </c>
      <c r="F289" s="193" t="str">
        <f ca="1">IF(ISERROR($S289),"",OFFSET(K!$F$1,$S289-1,0))</f>
        <v/>
      </c>
      <c r="G289" s="193" t="str">
        <f ca="1">IF(C289=$U$4,"Enter smelter details", IF(ISERROR($S289),"",OFFSET(K!$G$1,$S289-1,0)))</f>
        <v/>
      </c>
      <c r="H289" s="258"/>
      <c r="I289" s="258"/>
      <c r="J289" s="258"/>
      <c r="K289" s="258"/>
      <c r="L289" s="258"/>
      <c r="M289" s="258"/>
      <c r="N289" s="258"/>
      <c r="O289" s="258"/>
      <c r="P289" s="258"/>
      <c r="Q289" s="259"/>
      <c r="R289" s="192"/>
      <c r="S289" s="150" t="e">
        <f>IF(OR(C289="",C289=T$4),NA(),MATCH($B289&amp;$C289,K!$E:$E,0))</f>
        <v>#N/A</v>
      </c>
    </row>
    <row r="290" spans="1:19" ht="20.25">
      <c r="A290" s="222"/>
      <c r="B290" s="193"/>
      <c r="C290" s="193"/>
      <c r="D290" s="193" t="str">
        <f ca="1">IF(ISERROR($S290),"",OFFSET(K!$D$1,$S290-1,0)&amp;"")</f>
        <v/>
      </c>
      <c r="E290" s="193" t="str">
        <f ca="1">IF(ISERROR($S290),"",OFFSET(K!$C$1,$S290-1,0)&amp;"")</f>
        <v/>
      </c>
      <c r="F290" s="193" t="str">
        <f ca="1">IF(ISERROR($S290),"",OFFSET(K!$F$1,$S290-1,0))</f>
        <v/>
      </c>
      <c r="G290" s="193" t="str">
        <f ca="1">IF(C290=$U$4,"Enter smelter details", IF(ISERROR($S290),"",OFFSET(K!$G$1,$S290-1,0)))</f>
        <v/>
      </c>
      <c r="H290" s="258"/>
      <c r="I290" s="258"/>
      <c r="J290" s="258"/>
      <c r="K290" s="258"/>
      <c r="L290" s="258"/>
      <c r="M290" s="258"/>
      <c r="N290" s="258"/>
      <c r="O290" s="258"/>
      <c r="P290" s="258"/>
      <c r="Q290" s="259"/>
      <c r="R290" s="192"/>
      <c r="S290" s="150" t="e">
        <f>IF(OR(C290="",C290=T$4),NA(),MATCH($B290&amp;$C290,K!$E:$E,0))</f>
        <v>#N/A</v>
      </c>
    </row>
    <row r="291" spans="1:19" ht="20.25">
      <c r="A291" s="222"/>
      <c r="B291" s="193"/>
      <c r="C291" s="193"/>
      <c r="D291" s="193" t="str">
        <f ca="1">IF(ISERROR($S291),"",OFFSET(K!$D$1,$S291-1,0)&amp;"")</f>
        <v/>
      </c>
      <c r="E291" s="193" t="str">
        <f ca="1">IF(ISERROR($S291),"",OFFSET(K!$C$1,$S291-1,0)&amp;"")</f>
        <v/>
      </c>
      <c r="F291" s="193" t="str">
        <f ca="1">IF(ISERROR($S291),"",OFFSET(K!$F$1,$S291-1,0))</f>
        <v/>
      </c>
      <c r="G291" s="193" t="str">
        <f ca="1">IF(C291=$U$4,"Enter smelter details", IF(ISERROR($S291),"",OFFSET(K!$G$1,$S291-1,0)))</f>
        <v/>
      </c>
      <c r="H291" s="258"/>
      <c r="I291" s="258"/>
      <c r="J291" s="258"/>
      <c r="K291" s="258"/>
      <c r="L291" s="258"/>
      <c r="M291" s="258"/>
      <c r="N291" s="258"/>
      <c r="O291" s="258"/>
      <c r="P291" s="258"/>
      <c r="Q291" s="259"/>
      <c r="R291" s="192"/>
      <c r="S291" s="150" t="e">
        <f>IF(OR(C291="",C291=T$4),NA(),MATCH($B291&amp;$C291,K!$E:$E,0))</f>
        <v>#N/A</v>
      </c>
    </row>
    <row r="292" spans="1:19" ht="20.25">
      <c r="A292" s="222"/>
      <c r="B292" s="193"/>
      <c r="C292" s="193"/>
      <c r="D292" s="193" t="str">
        <f ca="1">IF(ISERROR($S292),"",OFFSET(K!$D$1,$S292-1,0)&amp;"")</f>
        <v/>
      </c>
      <c r="E292" s="193" t="str">
        <f ca="1">IF(ISERROR($S292),"",OFFSET(K!$C$1,$S292-1,0)&amp;"")</f>
        <v/>
      </c>
      <c r="F292" s="193" t="str">
        <f ca="1">IF(ISERROR($S292),"",OFFSET(K!$F$1,$S292-1,0))</f>
        <v/>
      </c>
      <c r="G292" s="193" t="str">
        <f ca="1">IF(C292=$U$4,"Enter smelter details", IF(ISERROR($S292),"",OFFSET(K!$G$1,$S292-1,0)))</f>
        <v/>
      </c>
      <c r="H292" s="258"/>
      <c r="I292" s="258"/>
      <c r="J292" s="258"/>
      <c r="K292" s="258"/>
      <c r="L292" s="258"/>
      <c r="M292" s="258"/>
      <c r="N292" s="258"/>
      <c r="O292" s="258"/>
      <c r="P292" s="258"/>
      <c r="Q292" s="259"/>
      <c r="R292" s="192"/>
      <c r="S292" s="150" t="e">
        <f>IF(OR(C292="",C292=T$4),NA(),MATCH($B292&amp;$C292,K!$E:$E,0))</f>
        <v>#N/A</v>
      </c>
    </row>
    <row r="293" spans="1:19" ht="20.25">
      <c r="A293" s="222"/>
      <c r="B293" s="193"/>
      <c r="C293" s="193"/>
      <c r="D293" s="193" t="str">
        <f ca="1">IF(ISERROR($S293),"",OFFSET(K!$D$1,$S293-1,0)&amp;"")</f>
        <v/>
      </c>
      <c r="E293" s="193" t="str">
        <f ca="1">IF(ISERROR($S293),"",OFFSET(K!$C$1,$S293-1,0)&amp;"")</f>
        <v/>
      </c>
      <c r="F293" s="193" t="str">
        <f ca="1">IF(ISERROR($S293),"",OFFSET(K!$F$1,$S293-1,0))</f>
        <v/>
      </c>
      <c r="G293" s="193" t="str">
        <f ca="1">IF(C293=$U$4,"Enter smelter details", IF(ISERROR($S293),"",OFFSET(K!$G$1,$S293-1,0)))</f>
        <v/>
      </c>
      <c r="H293" s="258"/>
      <c r="I293" s="258"/>
      <c r="J293" s="258"/>
      <c r="K293" s="258"/>
      <c r="L293" s="258"/>
      <c r="M293" s="258"/>
      <c r="N293" s="258"/>
      <c r="O293" s="258"/>
      <c r="P293" s="258"/>
      <c r="Q293" s="259"/>
      <c r="R293" s="192"/>
      <c r="S293" s="150" t="e">
        <f>IF(OR(C293="",C293=T$4),NA(),MATCH($B293&amp;$C293,K!$E:$E,0))</f>
        <v>#N/A</v>
      </c>
    </row>
    <row r="294" spans="1:19" ht="20.25">
      <c r="A294" s="222"/>
      <c r="B294" s="193"/>
      <c r="C294" s="193"/>
      <c r="D294" s="193" t="str">
        <f ca="1">IF(ISERROR($S294),"",OFFSET(K!$D$1,$S294-1,0)&amp;"")</f>
        <v/>
      </c>
      <c r="E294" s="193" t="str">
        <f ca="1">IF(ISERROR($S294),"",OFFSET(K!$C$1,$S294-1,0)&amp;"")</f>
        <v/>
      </c>
      <c r="F294" s="193" t="str">
        <f ca="1">IF(ISERROR($S294),"",OFFSET(K!$F$1,$S294-1,0))</f>
        <v/>
      </c>
      <c r="G294" s="193" t="str">
        <f ca="1">IF(C294=$U$4,"Enter smelter details", IF(ISERROR($S294),"",OFFSET(K!$G$1,$S294-1,0)))</f>
        <v/>
      </c>
      <c r="H294" s="258"/>
      <c r="I294" s="258"/>
      <c r="J294" s="258"/>
      <c r="K294" s="258"/>
      <c r="L294" s="258"/>
      <c r="M294" s="258"/>
      <c r="N294" s="258"/>
      <c r="O294" s="258"/>
      <c r="P294" s="258"/>
      <c r="Q294" s="259"/>
      <c r="R294" s="192"/>
      <c r="S294" s="150" t="e">
        <f>IF(OR(C294="",C294=T$4),NA(),MATCH($B294&amp;$C294,K!$E:$E,0))</f>
        <v>#N/A</v>
      </c>
    </row>
    <row r="295" spans="1:19" ht="20.25">
      <c r="A295" s="222"/>
      <c r="B295" s="193"/>
      <c r="C295" s="193"/>
      <c r="D295" s="193" t="str">
        <f ca="1">IF(ISERROR($S295),"",OFFSET(K!$D$1,$S295-1,0)&amp;"")</f>
        <v/>
      </c>
      <c r="E295" s="193" t="str">
        <f ca="1">IF(ISERROR($S295),"",OFFSET(K!$C$1,$S295-1,0)&amp;"")</f>
        <v/>
      </c>
      <c r="F295" s="193" t="str">
        <f ca="1">IF(ISERROR($S295),"",OFFSET(K!$F$1,$S295-1,0))</f>
        <v/>
      </c>
      <c r="G295" s="193" t="str">
        <f ca="1">IF(C295=$U$4,"Enter smelter details", IF(ISERROR($S295),"",OFFSET(K!$G$1,$S295-1,0)))</f>
        <v/>
      </c>
      <c r="H295" s="258"/>
      <c r="I295" s="258"/>
      <c r="J295" s="258"/>
      <c r="K295" s="258"/>
      <c r="L295" s="258"/>
      <c r="M295" s="258"/>
      <c r="N295" s="258"/>
      <c r="O295" s="258"/>
      <c r="P295" s="258"/>
      <c r="Q295" s="259"/>
      <c r="R295" s="192"/>
      <c r="S295" s="150" t="e">
        <f>IF(OR(C295="",C295=T$4),NA(),MATCH($B295&amp;$C295,K!$E:$E,0))</f>
        <v>#N/A</v>
      </c>
    </row>
    <row r="296" spans="1:19" ht="20.25">
      <c r="A296" s="222"/>
      <c r="B296" s="193"/>
      <c r="C296" s="193"/>
      <c r="D296" s="193" t="str">
        <f ca="1">IF(ISERROR($S296),"",OFFSET(K!$D$1,$S296-1,0)&amp;"")</f>
        <v/>
      </c>
      <c r="E296" s="193" t="str">
        <f ca="1">IF(ISERROR($S296),"",OFFSET(K!$C$1,$S296-1,0)&amp;"")</f>
        <v/>
      </c>
      <c r="F296" s="193" t="str">
        <f ca="1">IF(ISERROR($S296),"",OFFSET(K!$F$1,$S296-1,0))</f>
        <v/>
      </c>
      <c r="G296" s="193" t="str">
        <f ca="1">IF(C296=$U$4,"Enter smelter details", IF(ISERROR($S296),"",OFFSET(K!$G$1,$S296-1,0)))</f>
        <v/>
      </c>
      <c r="H296" s="258"/>
      <c r="I296" s="258"/>
      <c r="J296" s="258"/>
      <c r="K296" s="258"/>
      <c r="L296" s="258"/>
      <c r="M296" s="258"/>
      <c r="N296" s="258"/>
      <c r="O296" s="258"/>
      <c r="P296" s="258"/>
      <c r="Q296" s="259"/>
      <c r="R296" s="192"/>
      <c r="S296" s="150" t="e">
        <f>IF(OR(C296="",C296=T$4),NA(),MATCH($B296&amp;$C296,K!$E:$E,0))</f>
        <v>#N/A</v>
      </c>
    </row>
    <row r="297" spans="1:19" ht="20.25">
      <c r="A297" s="222"/>
      <c r="B297" s="193"/>
      <c r="C297" s="193"/>
      <c r="D297" s="193" t="str">
        <f ca="1">IF(ISERROR($S297),"",OFFSET(K!$D$1,$S297-1,0)&amp;"")</f>
        <v/>
      </c>
      <c r="E297" s="193" t="str">
        <f ca="1">IF(ISERROR($S297),"",OFFSET(K!$C$1,$S297-1,0)&amp;"")</f>
        <v/>
      </c>
      <c r="F297" s="193" t="str">
        <f ca="1">IF(ISERROR($S297),"",OFFSET(K!$F$1,$S297-1,0))</f>
        <v/>
      </c>
      <c r="G297" s="193" t="str">
        <f ca="1">IF(C297=$U$4,"Enter smelter details", IF(ISERROR($S297),"",OFFSET(K!$G$1,$S297-1,0)))</f>
        <v/>
      </c>
      <c r="H297" s="258"/>
      <c r="I297" s="258"/>
      <c r="J297" s="258"/>
      <c r="K297" s="258"/>
      <c r="L297" s="258"/>
      <c r="M297" s="258"/>
      <c r="N297" s="258"/>
      <c r="O297" s="258"/>
      <c r="P297" s="258"/>
      <c r="Q297" s="259"/>
      <c r="R297" s="192"/>
      <c r="S297" s="150" t="e">
        <f>IF(OR(C297="",C297=T$4),NA(),MATCH($B297&amp;$C297,K!$E:$E,0))</f>
        <v>#N/A</v>
      </c>
    </row>
    <row r="298" spans="1:19" ht="20.25">
      <c r="A298" s="222"/>
      <c r="B298" s="193"/>
      <c r="C298" s="193"/>
      <c r="D298" s="193" t="str">
        <f ca="1">IF(ISERROR($S298),"",OFFSET(K!$D$1,$S298-1,0)&amp;"")</f>
        <v/>
      </c>
      <c r="E298" s="193" t="str">
        <f ca="1">IF(ISERROR($S298),"",OFFSET(K!$C$1,$S298-1,0)&amp;"")</f>
        <v/>
      </c>
      <c r="F298" s="193" t="str">
        <f ca="1">IF(ISERROR($S298),"",OFFSET(K!$F$1,$S298-1,0))</f>
        <v/>
      </c>
      <c r="G298" s="193" t="str">
        <f ca="1">IF(C298=$U$4,"Enter smelter details", IF(ISERROR($S298),"",OFFSET(K!$G$1,$S298-1,0)))</f>
        <v/>
      </c>
      <c r="H298" s="258"/>
      <c r="I298" s="258"/>
      <c r="J298" s="258"/>
      <c r="K298" s="258"/>
      <c r="L298" s="258"/>
      <c r="M298" s="258"/>
      <c r="N298" s="258"/>
      <c r="O298" s="258"/>
      <c r="P298" s="258"/>
      <c r="Q298" s="259"/>
      <c r="R298" s="192"/>
      <c r="S298" s="150" t="e">
        <f>IF(OR(C298="",C298=T$4),NA(),MATCH($B298&amp;$C298,K!$E:$E,0))</f>
        <v>#N/A</v>
      </c>
    </row>
    <row r="299" spans="1:19" ht="20.25">
      <c r="A299" s="222"/>
      <c r="B299" s="193"/>
      <c r="C299" s="193"/>
      <c r="D299" s="193" t="str">
        <f ca="1">IF(ISERROR($S299),"",OFFSET(K!$D$1,$S299-1,0)&amp;"")</f>
        <v/>
      </c>
      <c r="E299" s="193" t="str">
        <f ca="1">IF(ISERROR($S299),"",OFFSET(K!$C$1,$S299-1,0)&amp;"")</f>
        <v/>
      </c>
      <c r="F299" s="193" t="str">
        <f ca="1">IF(ISERROR($S299),"",OFFSET(K!$F$1,$S299-1,0))</f>
        <v/>
      </c>
      <c r="G299" s="193" t="str">
        <f ca="1">IF(C299=$U$4,"Enter smelter details", IF(ISERROR($S299),"",OFFSET(K!$G$1,$S299-1,0)))</f>
        <v/>
      </c>
      <c r="H299" s="258"/>
      <c r="I299" s="258"/>
      <c r="J299" s="258"/>
      <c r="K299" s="258"/>
      <c r="L299" s="258"/>
      <c r="M299" s="258"/>
      <c r="N299" s="258"/>
      <c r="O299" s="258"/>
      <c r="P299" s="258"/>
      <c r="Q299" s="259"/>
      <c r="R299" s="192"/>
      <c r="S299" s="150" t="e">
        <f>IF(OR(C299="",C299=T$4),NA(),MATCH($B299&amp;$C299,K!$E:$E,0))</f>
        <v>#N/A</v>
      </c>
    </row>
    <row r="300" spans="1:19" ht="20.25">
      <c r="A300" s="222"/>
      <c r="B300" s="193"/>
      <c r="C300" s="193"/>
      <c r="D300" s="193" t="str">
        <f ca="1">IF(ISERROR($S300),"",OFFSET(K!$D$1,$S300-1,0)&amp;"")</f>
        <v/>
      </c>
      <c r="E300" s="193" t="str">
        <f ca="1">IF(ISERROR($S300),"",OFFSET(K!$C$1,$S300-1,0)&amp;"")</f>
        <v/>
      </c>
      <c r="F300" s="193" t="str">
        <f ca="1">IF(ISERROR($S300),"",OFFSET(K!$F$1,$S300-1,0))</f>
        <v/>
      </c>
      <c r="G300" s="193" t="str">
        <f ca="1">IF(C300=$U$4,"Enter smelter details", IF(ISERROR($S300),"",OFFSET(K!$G$1,$S300-1,0)))</f>
        <v/>
      </c>
      <c r="H300" s="258"/>
      <c r="I300" s="258"/>
      <c r="J300" s="258"/>
      <c r="K300" s="258"/>
      <c r="L300" s="258"/>
      <c r="M300" s="258"/>
      <c r="N300" s="258"/>
      <c r="O300" s="258"/>
      <c r="P300" s="258"/>
      <c r="Q300" s="259"/>
      <c r="R300" s="192"/>
      <c r="S300" s="150" t="e">
        <f>IF(OR(C300="",C300=T$4),NA(),MATCH($B300&amp;$C300,K!$E:$E,0))</f>
        <v>#N/A</v>
      </c>
    </row>
    <row r="301" spans="1:19" ht="20.25">
      <c r="A301" s="222"/>
      <c r="B301" s="193"/>
      <c r="C301" s="193"/>
      <c r="D301" s="193" t="str">
        <f ca="1">IF(ISERROR($S301),"",OFFSET(K!$D$1,$S301-1,0)&amp;"")</f>
        <v/>
      </c>
      <c r="E301" s="193" t="str">
        <f ca="1">IF(ISERROR($S301),"",OFFSET(K!$C$1,$S301-1,0)&amp;"")</f>
        <v/>
      </c>
      <c r="F301" s="193" t="str">
        <f ca="1">IF(ISERROR($S301),"",OFFSET(K!$F$1,$S301-1,0))</f>
        <v/>
      </c>
      <c r="G301" s="193" t="str">
        <f ca="1">IF(C301=$U$4,"Enter smelter details", IF(ISERROR($S301),"",OFFSET(K!$G$1,$S301-1,0)))</f>
        <v/>
      </c>
      <c r="H301" s="258"/>
      <c r="I301" s="258"/>
      <c r="J301" s="258"/>
      <c r="K301" s="258"/>
      <c r="L301" s="258"/>
      <c r="M301" s="258"/>
      <c r="N301" s="258"/>
      <c r="O301" s="258"/>
      <c r="P301" s="258"/>
      <c r="Q301" s="259"/>
      <c r="R301" s="192"/>
      <c r="S301" s="150" t="e">
        <f>IF(OR(C301="",C301=T$4),NA(),MATCH($B301&amp;$C301,K!$E:$E,0))</f>
        <v>#N/A</v>
      </c>
    </row>
    <row r="302" spans="1:19" ht="20.25">
      <c r="A302" s="222"/>
      <c r="B302" s="193"/>
      <c r="C302" s="193"/>
      <c r="D302" s="193" t="str">
        <f ca="1">IF(ISERROR($S302),"",OFFSET(K!$D$1,$S302-1,0)&amp;"")</f>
        <v/>
      </c>
      <c r="E302" s="193" t="str">
        <f ca="1">IF(ISERROR($S302),"",OFFSET(K!$C$1,$S302-1,0)&amp;"")</f>
        <v/>
      </c>
      <c r="F302" s="193" t="str">
        <f ca="1">IF(ISERROR($S302),"",OFFSET(K!$F$1,$S302-1,0))</f>
        <v/>
      </c>
      <c r="G302" s="193" t="str">
        <f ca="1">IF(C302=$U$4,"Enter smelter details", IF(ISERROR($S302),"",OFFSET(K!$G$1,$S302-1,0)))</f>
        <v/>
      </c>
      <c r="H302" s="258"/>
      <c r="I302" s="258"/>
      <c r="J302" s="258"/>
      <c r="K302" s="258"/>
      <c r="L302" s="258"/>
      <c r="M302" s="258"/>
      <c r="N302" s="258"/>
      <c r="O302" s="258"/>
      <c r="P302" s="258"/>
      <c r="Q302" s="259"/>
      <c r="R302" s="192"/>
      <c r="S302" s="150" t="e">
        <f>IF(OR(C302="",C302=T$4),NA(),MATCH($B302&amp;$C302,K!$E:$E,0))</f>
        <v>#N/A</v>
      </c>
    </row>
    <row r="303" spans="1:19" ht="20.25">
      <c r="A303" s="222"/>
      <c r="B303" s="193"/>
      <c r="C303" s="193"/>
      <c r="D303" s="193" t="str">
        <f ca="1">IF(ISERROR($S303),"",OFFSET(K!$D$1,$S303-1,0)&amp;"")</f>
        <v/>
      </c>
      <c r="E303" s="193" t="str">
        <f ca="1">IF(ISERROR($S303),"",OFFSET(K!$C$1,$S303-1,0)&amp;"")</f>
        <v/>
      </c>
      <c r="F303" s="193" t="str">
        <f ca="1">IF(ISERROR($S303),"",OFFSET(K!$F$1,$S303-1,0))</f>
        <v/>
      </c>
      <c r="G303" s="193" t="str">
        <f ca="1">IF(C303=$U$4,"Enter smelter details", IF(ISERROR($S303),"",OFFSET(K!$G$1,$S303-1,0)))</f>
        <v/>
      </c>
      <c r="H303" s="258"/>
      <c r="I303" s="258"/>
      <c r="J303" s="258"/>
      <c r="K303" s="258"/>
      <c r="L303" s="258"/>
      <c r="M303" s="258"/>
      <c r="N303" s="258"/>
      <c r="O303" s="258"/>
      <c r="P303" s="258"/>
      <c r="Q303" s="259"/>
      <c r="R303" s="192"/>
      <c r="S303" s="150" t="e">
        <f>IF(OR(C303="",C303=T$4),NA(),MATCH($B303&amp;$C303,K!$E:$E,0))</f>
        <v>#N/A</v>
      </c>
    </row>
    <row r="304" spans="1:19" ht="20.25">
      <c r="A304" s="222"/>
      <c r="B304" s="193"/>
      <c r="C304" s="193"/>
      <c r="D304" s="193" t="str">
        <f ca="1">IF(ISERROR($S304),"",OFFSET(K!$D$1,$S304-1,0)&amp;"")</f>
        <v/>
      </c>
      <c r="E304" s="193" t="str">
        <f ca="1">IF(ISERROR($S304),"",OFFSET(K!$C$1,$S304-1,0)&amp;"")</f>
        <v/>
      </c>
      <c r="F304" s="193" t="str">
        <f ca="1">IF(ISERROR($S304),"",OFFSET(K!$F$1,$S304-1,0))</f>
        <v/>
      </c>
      <c r="G304" s="193" t="str">
        <f ca="1">IF(C304=$U$4,"Enter smelter details", IF(ISERROR($S304),"",OFFSET(K!$G$1,$S304-1,0)))</f>
        <v/>
      </c>
      <c r="H304" s="258"/>
      <c r="I304" s="258"/>
      <c r="J304" s="258"/>
      <c r="K304" s="258"/>
      <c r="L304" s="258"/>
      <c r="M304" s="258"/>
      <c r="N304" s="258"/>
      <c r="O304" s="258"/>
      <c r="P304" s="258"/>
      <c r="Q304" s="259"/>
      <c r="R304" s="192"/>
      <c r="S304" s="150" t="e">
        <f>IF(OR(C304="",C304=T$4),NA(),MATCH($B304&amp;$C304,K!$E:$E,0))</f>
        <v>#N/A</v>
      </c>
    </row>
    <row r="305" spans="1:19" ht="20.25">
      <c r="A305" s="222"/>
      <c r="B305" s="193"/>
      <c r="C305" s="193"/>
      <c r="D305" s="193" t="str">
        <f ca="1">IF(ISERROR($S305),"",OFFSET(K!$D$1,$S305-1,0)&amp;"")</f>
        <v/>
      </c>
      <c r="E305" s="193" t="str">
        <f ca="1">IF(ISERROR($S305),"",OFFSET(K!$C$1,$S305-1,0)&amp;"")</f>
        <v/>
      </c>
      <c r="F305" s="193" t="str">
        <f ca="1">IF(ISERROR($S305),"",OFFSET(K!$F$1,$S305-1,0))</f>
        <v/>
      </c>
      <c r="G305" s="193" t="str">
        <f ca="1">IF(C305=$U$4,"Enter smelter details", IF(ISERROR($S305),"",OFFSET(K!$G$1,$S305-1,0)))</f>
        <v/>
      </c>
      <c r="H305" s="258"/>
      <c r="I305" s="258"/>
      <c r="J305" s="258"/>
      <c r="K305" s="258"/>
      <c r="L305" s="258"/>
      <c r="M305" s="258"/>
      <c r="N305" s="258"/>
      <c r="O305" s="258"/>
      <c r="P305" s="258"/>
      <c r="Q305" s="259"/>
      <c r="R305" s="192"/>
      <c r="S305" s="150" t="e">
        <f>IF(OR(C305="",C305=T$4),NA(),MATCH($B305&amp;$C305,K!$E:$E,0))</f>
        <v>#N/A</v>
      </c>
    </row>
    <row r="306" spans="1:19" ht="20.25">
      <c r="A306" s="222"/>
      <c r="B306" s="193"/>
      <c r="C306" s="193"/>
      <c r="D306" s="193" t="str">
        <f ca="1">IF(ISERROR($S306),"",OFFSET(K!$D$1,$S306-1,0)&amp;"")</f>
        <v/>
      </c>
      <c r="E306" s="193" t="str">
        <f ca="1">IF(ISERROR($S306),"",OFFSET(K!$C$1,$S306-1,0)&amp;"")</f>
        <v/>
      </c>
      <c r="F306" s="193" t="str">
        <f ca="1">IF(ISERROR($S306),"",OFFSET(K!$F$1,$S306-1,0))</f>
        <v/>
      </c>
      <c r="G306" s="193" t="str">
        <f ca="1">IF(C306=$U$4,"Enter smelter details", IF(ISERROR($S306),"",OFFSET(K!$G$1,$S306-1,0)))</f>
        <v/>
      </c>
      <c r="H306" s="258"/>
      <c r="I306" s="258"/>
      <c r="J306" s="258"/>
      <c r="K306" s="258"/>
      <c r="L306" s="258"/>
      <c r="M306" s="258"/>
      <c r="N306" s="258"/>
      <c r="O306" s="258"/>
      <c r="P306" s="258"/>
      <c r="Q306" s="259"/>
      <c r="R306" s="192"/>
      <c r="S306" s="150" t="e">
        <f>IF(OR(C306="",C306=T$4),NA(),MATCH($B306&amp;$C306,K!$E:$E,0))</f>
        <v>#N/A</v>
      </c>
    </row>
    <row r="307" spans="1:19" ht="20.25">
      <c r="A307" s="222"/>
      <c r="B307" s="193"/>
      <c r="C307" s="193"/>
      <c r="D307" s="193" t="str">
        <f ca="1">IF(ISERROR($S307),"",OFFSET(K!$D$1,$S307-1,0)&amp;"")</f>
        <v/>
      </c>
      <c r="E307" s="193" t="str">
        <f ca="1">IF(ISERROR($S307),"",OFFSET(K!$C$1,$S307-1,0)&amp;"")</f>
        <v/>
      </c>
      <c r="F307" s="193" t="str">
        <f ca="1">IF(ISERROR($S307),"",OFFSET(K!$F$1,$S307-1,0))</f>
        <v/>
      </c>
      <c r="G307" s="193" t="str">
        <f ca="1">IF(C307=$U$4,"Enter smelter details", IF(ISERROR($S307),"",OFFSET(K!$G$1,$S307-1,0)))</f>
        <v/>
      </c>
      <c r="H307" s="258"/>
      <c r="I307" s="258"/>
      <c r="J307" s="258"/>
      <c r="K307" s="258"/>
      <c r="L307" s="258"/>
      <c r="M307" s="258"/>
      <c r="N307" s="258"/>
      <c r="O307" s="258"/>
      <c r="P307" s="258"/>
      <c r="Q307" s="259"/>
      <c r="R307" s="192"/>
      <c r="S307" s="150" t="e">
        <f>IF(OR(C307="",C307=T$4),NA(),MATCH($B307&amp;$C307,K!$E:$E,0))</f>
        <v>#N/A</v>
      </c>
    </row>
    <row r="308" spans="1:19" ht="20.25">
      <c r="A308" s="222"/>
      <c r="B308" s="193"/>
      <c r="C308" s="193"/>
      <c r="D308" s="193" t="str">
        <f ca="1">IF(ISERROR($S308),"",OFFSET(K!$D$1,$S308-1,0)&amp;"")</f>
        <v/>
      </c>
      <c r="E308" s="193" t="str">
        <f ca="1">IF(ISERROR($S308),"",OFFSET(K!$C$1,$S308-1,0)&amp;"")</f>
        <v/>
      </c>
      <c r="F308" s="193" t="str">
        <f ca="1">IF(ISERROR($S308),"",OFFSET(K!$F$1,$S308-1,0))</f>
        <v/>
      </c>
      <c r="G308" s="193" t="str">
        <f ca="1">IF(C308=$U$4,"Enter smelter details", IF(ISERROR($S308),"",OFFSET(K!$G$1,$S308-1,0)))</f>
        <v/>
      </c>
      <c r="H308" s="258"/>
      <c r="I308" s="258"/>
      <c r="J308" s="258"/>
      <c r="K308" s="258"/>
      <c r="L308" s="258"/>
      <c r="M308" s="258"/>
      <c r="N308" s="258"/>
      <c r="O308" s="258"/>
      <c r="P308" s="258"/>
      <c r="Q308" s="259"/>
      <c r="R308" s="192"/>
      <c r="S308" s="150" t="e">
        <f>IF(OR(C308="",C308=T$4),NA(),MATCH($B308&amp;$C308,K!$E:$E,0))</f>
        <v>#N/A</v>
      </c>
    </row>
    <row r="309" spans="1:19" ht="20.25">
      <c r="A309" s="222"/>
      <c r="B309" s="193"/>
      <c r="C309" s="193"/>
      <c r="D309" s="193" t="str">
        <f ca="1">IF(ISERROR($S309),"",OFFSET(K!$D$1,$S309-1,0)&amp;"")</f>
        <v/>
      </c>
      <c r="E309" s="193" t="str">
        <f ca="1">IF(ISERROR($S309),"",OFFSET(K!$C$1,$S309-1,0)&amp;"")</f>
        <v/>
      </c>
      <c r="F309" s="193" t="str">
        <f ca="1">IF(ISERROR($S309),"",OFFSET(K!$F$1,$S309-1,0))</f>
        <v/>
      </c>
      <c r="G309" s="193" t="str">
        <f ca="1">IF(C309=$U$4,"Enter smelter details", IF(ISERROR($S309),"",OFFSET(K!$G$1,$S309-1,0)))</f>
        <v/>
      </c>
      <c r="H309" s="258"/>
      <c r="I309" s="258"/>
      <c r="J309" s="258"/>
      <c r="K309" s="258"/>
      <c r="L309" s="258"/>
      <c r="M309" s="258"/>
      <c r="N309" s="258"/>
      <c r="O309" s="258"/>
      <c r="P309" s="258"/>
      <c r="Q309" s="259"/>
      <c r="R309" s="192"/>
      <c r="S309" s="150" t="e">
        <f>IF(OR(C309="",C309=T$4),NA(),MATCH($B309&amp;$C309,K!$E:$E,0))</f>
        <v>#N/A</v>
      </c>
    </row>
    <row r="310" spans="1:19" ht="20.25">
      <c r="A310" s="222"/>
      <c r="B310" s="193"/>
      <c r="C310" s="193"/>
      <c r="D310" s="193" t="str">
        <f ca="1">IF(ISERROR($S310),"",OFFSET(K!$D$1,$S310-1,0)&amp;"")</f>
        <v/>
      </c>
      <c r="E310" s="193" t="str">
        <f ca="1">IF(ISERROR($S310),"",OFFSET(K!$C$1,$S310-1,0)&amp;"")</f>
        <v/>
      </c>
      <c r="F310" s="193" t="str">
        <f ca="1">IF(ISERROR($S310),"",OFFSET(K!$F$1,$S310-1,0))</f>
        <v/>
      </c>
      <c r="G310" s="193" t="str">
        <f ca="1">IF(C310=$U$4,"Enter smelter details", IF(ISERROR($S310),"",OFFSET(K!$G$1,$S310-1,0)))</f>
        <v/>
      </c>
      <c r="H310" s="258"/>
      <c r="I310" s="258"/>
      <c r="J310" s="258"/>
      <c r="K310" s="258"/>
      <c r="L310" s="258"/>
      <c r="M310" s="258"/>
      <c r="N310" s="258"/>
      <c r="O310" s="258"/>
      <c r="P310" s="258"/>
      <c r="Q310" s="259"/>
      <c r="R310" s="192"/>
      <c r="S310" s="150" t="e">
        <f>IF(OR(C310="",C310=T$4),NA(),MATCH($B310&amp;$C310,K!$E:$E,0))</f>
        <v>#N/A</v>
      </c>
    </row>
    <row r="311" spans="1:19" ht="20.25">
      <c r="A311" s="222"/>
      <c r="B311" s="193"/>
      <c r="C311" s="193"/>
      <c r="D311" s="193" t="str">
        <f ca="1">IF(ISERROR($S311),"",OFFSET(K!$D$1,$S311-1,0)&amp;"")</f>
        <v/>
      </c>
      <c r="E311" s="193" t="str">
        <f ca="1">IF(ISERROR($S311),"",OFFSET(K!$C$1,$S311-1,0)&amp;"")</f>
        <v/>
      </c>
      <c r="F311" s="193" t="str">
        <f ca="1">IF(ISERROR($S311),"",OFFSET(K!$F$1,$S311-1,0))</f>
        <v/>
      </c>
      <c r="G311" s="193" t="str">
        <f ca="1">IF(C311=$U$4,"Enter smelter details", IF(ISERROR($S311),"",OFFSET(K!$G$1,$S311-1,0)))</f>
        <v/>
      </c>
      <c r="H311" s="258"/>
      <c r="I311" s="258"/>
      <c r="J311" s="258"/>
      <c r="K311" s="258"/>
      <c r="L311" s="258"/>
      <c r="M311" s="258"/>
      <c r="N311" s="258"/>
      <c r="O311" s="258"/>
      <c r="P311" s="258"/>
      <c r="Q311" s="259"/>
      <c r="R311" s="192"/>
      <c r="S311" s="150" t="e">
        <f>IF(OR(C311="",C311=T$4),NA(),MATCH($B311&amp;$C311,K!$E:$E,0))</f>
        <v>#N/A</v>
      </c>
    </row>
    <row r="312" spans="1:19" ht="20.25">
      <c r="A312" s="222"/>
      <c r="B312" s="193"/>
      <c r="C312" s="193"/>
      <c r="D312" s="193" t="str">
        <f ca="1">IF(ISERROR($S312),"",OFFSET(K!$D$1,$S312-1,0)&amp;"")</f>
        <v/>
      </c>
      <c r="E312" s="193" t="str">
        <f ca="1">IF(ISERROR($S312),"",OFFSET(K!$C$1,$S312-1,0)&amp;"")</f>
        <v/>
      </c>
      <c r="F312" s="193" t="str">
        <f ca="1">IF(ISERROR($S312),"",OFFSET(K!$F$1,$S312-1,0))</f>
        <v/>
      </c>
      <c r="G312" s="193" t="str">
        <f ca="1">IF(C312=$U$4,"Enter smelter details", IF(ISERROR($S312),"",OFFSET(K!$G$1,$S312-1,0)))</f>
        <v/>
      </c>
      <c r="H312" s="258"/>
      <c r="I312" s="258"/>
      <c r="J312" s="258"/>
      <c r="K312" s="258"/>
      <c r="L312" s="258"/>
      <c r="M312" s="258"/>
      <c r="N312" s="258"/>
      <c r="O312" s="258"/>
      <c r="P312" s="258"/>
      <c r="Q312" s="259"/>
      <c r="R312" s="192"/>
      <c r="S312" s="150" t="e">
        <f>IF(OR(C312="",C312=T$4),NA(),MATCH($B312&amp;$C312,K!$E:$E,0))</f>
        <v>#N/A</v>
      </c>
    </row>
    <row r="313" spans="1:19" ht="20.25">
      <c r="A313" s="222"/>
      <c r="B313" s="193"/>
      <c r="C313" s="193"/>
      <c r="D313" s="193" t="str">
        <f ca="1">IF(ISERROR($S313),"",OFFSET(K!$D$1,$S313-1,0)&amp;"")</f>
        <v/>
      </c>
      <c r="E313" s="193" t="str">
        <f ca="1">IF(ISERROR($S313),"",OFFSET(K!$C$1,$S313-1,0)&amp;"")</f>
        <v/>
      </c>
      <c r="F313" s="193" t="str">
        <f ca="1">IF(ISERROR($S313),"",OFFSET(K!$F$1,$S313-1,0))</f>
        <v/>
      </c>
      <c r="G313" s="193" t="str">
        <f ca="1">IF(C313=$U$4,"Enter smelter details", IF(ISERROR($S313),"",OFFSET(K!$G$1,$S313-1,0)))</f>
        <v/>
      </c>
      <c r="H313" s="258"/>
      <c r="I313" s="258"/>
      <c r="J313" s="258"/>
      <c r="K313" s="258"/>
      <c r="L313" s="258"/>
      <c r="M313" s="258"/>
      <c r="N313" s="258"/>
      <c r="O313" s="258"/>
      <c r="P313" s="258"/>
      <c r="Q313" s="259"/>
      <c r="R313" s="192"/>
      <c r="S313" s="150" t="e">
        <f>IF(OR(C313="",C313=T$4),NA(),MATCH($B313&amp;$C313,K!$E:$E,0))</f>
        <v>#N/A</v>
      </c>
    </row>
    <row r="314" spans="1:19" ht="20.25">
      <c r="A314" s="222"/>
      <c r="B314" s="193"/>
      <c r="C314" s="193"/>
      <c r="D314" s="193" t="str">
        <f ca="1">IF(ISERROR($S314),"",OFFSET(K!$D$1,$S314-1,0)&amp;"")</f>
        <v/>
      </c>
      <c r="E314" s="193" t="str">
        <f ca="1">IF(ISERROR($S314),"",OFFSET(K!$C$1,$S314-1,0)&amp;"")</f>
        <v/>
      </c>
      <c r="F314" s="193" t="str">
        <f ca="1">IF(ISERROR($S314),"",OFFSET(K!$F$1,$S314-1,0))</f>
        <v/>
      </c>
      <c r="G314" s="193" t="str">
        <f ca="1">IF(C314=$U$4,"Enter smelter details", IF(ISERROR($S314),"",OFFSET(K!$G$1,$S314-1,0)))</f>
        <v/>
      </c>
      <c r="H314" s="258"/>
      <c r="I314" s="258"/>
      <c r="J314" s="258"/>
      <c r="K314" s="258"/>
      <c r="L314" s="258"/>
      <c r="M314" s="258"/>
      <c r="N314" s="258"/>
      <c r="O314" s="258"/>
      <c r="P314" s="258"/>
      <c r="Q314" s="259"/>
      <c r="R314" s="192"/>
      <c r="S314" s="150" t="e">
        <f>IF(OR(C314="",C314=T$4),NA(),MATCH($B314&amp;$C314,K!$E:$E,0))</f>
        <v>#N/A</v>
      </c>
    </row>
    <row r="315" spans="1:19" ht="20.25">
      <c r="A315" s="222"/>
      <c r="B315" s="193"/>
      <c r="C315" s="193"/>
      <c r="D315" s="193" t="str">
        <f ca="1">IF(ISERROR($S315),"",OFFSET(K!$D$1,$S315-1,0)&amp;"")</f>
        <v/>
      </c>
      <c r="E315" s="193" t="str">
        <f ca="1">IF(ISERROR($S315),"",OFFSET(K!$C$1,$S315-1,0)&amp;"")</f>
        <v/>
      </c>
      <c r="F315" s="193" t="str">
        <f ca="1">IF(ISERROR($S315),"",OFFSET(K!$F$1,$S315-1,0))</f>
        <v/>
      </c>
      <c r="G315" s="193" t="str">
        <f ca="1">IF(C315=$U$4,"Enter smelter details", IF(ISERROR($S315),"",OFFSET(K!$G$1,$S315-1,0)))</f>
        <v/>
      </c>
      <c r="H315" s="258"/>
      <c r="I315" s="258"/>
      <c r="J315" s="258"/>
      <c r="K315" s="258"/>
      <c r="L315" s="258"/>
      <c r="M315" s="258"/>
      <c r="N315" s="258"/>
      <c r="O315" s="258"/>
      <c r="P315" s="258"/>
      <c r="Q315" s="259"/>
      <c r="R315" s="192"/>
      <c r="S315" s="150" t="e">
        <f>IF(OR(C315="",C315=T$4),NA(),MATCH($B315&amp;$C315,K!$E:$E,0))</f>
        <v>#N/A</v>
      </c>
    </row>
    <row r="316" spans="1:19" ht="20.25">
      <c r="A316" s="222"/>
      <c r="B316" s="193"/>
      <c r="C316" s="193"/>
      <c r="D316" s="193" t="str">
        <f ca="1">IF(ISERROR($S316),"",OFFSET(K!$D$1,$S316-1,0)&amp;"")</f>
        <v/>
      </c>
      <c r="E316" s="193" t="str">
        <f ca="1">IF(ISERROR($S316),"",OFFSET(K!$C$1,$S316-1,0)&amp;"")</f>
        <v/>
      </c>
      <c r="F316" s="193" t="str">
        <f ca="1">IF(ISERROR($S316),"",OFFSET(K!$F$1,$S316-1,0))</f>
        <v/>
      </c>
      <c r="G316" s="193" t="str">
        <f ca="1">IF(C316=$U$4,"Enter smelter details", IF(ISERROR($S316),"",OFFSET(K!$G$1,$S316-1,0)))</f>
        <v/>
      </c>
      <c r="H316" s="258"/>
      <c r="I316" s="258"/>
      <c r="J316" s="258"/>
      <c r="K316" s="258"/>
      <c r="L316" s="258"/>
      <c r="M316" s="258"/>
      <c r="N316" s="258"/>
      <c r="O316" s="258"/>
      <c r="P316" s="258"/>
      <c r="Q316" s="259"/>
      <c r="R316" s="192"/>
      <c r="S316" s="150" t="e">
        <f>IF(OR(C316="",C316=T$4),NA(),MATCH($B316&amp;$C316,K!$E:$E,0))</f>
        <v>#N/A</v>
      </c>
    </row>
    <row r="317" spans="1:19" ht="20.25">
      <c r="A317" s="222"/>
      <c r="B317" s="193"/>
      <c r="C317" s="193"/>
      <c r="D317" s="193" t="str">
        <f ca="1">IF(ISERROR($S317),"",OFFSET(K!$D$1,$S317-1,0)&amp;"")</f>
        <v/>
      </c>
      <c r="E317" s="193" t="str">
        <f ca="1">IF(ISERROR($S317),"",OFFSET(K!$C$1,$S317-1,0)&amp;"")</f>
        <v/>
      </c>
      <c r="F317" s="193" t="str">
        <f ca="1">IF(ISERROR($S317),"",OFFSET(K!$F$1,$S317-1,0))</f>
        <v/>
      </c>
      <c r="G317" s="193" t="str">
        <f ca="1">IF(C317=$U$4,"Enter smelter details", IF(ISERROR($S317),"",OFFSET(K!$G$1,$S317-1,0)))</f>
        <v/>
      </c>
      <c r="H317" s="258"/>
      <c r="I317" s="258"/>
      <c r="J317" s="258"/>
      <c r="K317" s="258"/>
      <c r="L317" s="258"/>
      <c r="M317" s="258"/>
      <c r="N317" s="258"/>
      <c r="O317" s="258"/>
      <c r="P317" s="258"/>
      <c r="Q317" s="259"/>
      <c r="R317" s="192"/>
      <c r="S317" s="150" t="e">
        <f>IF(OR(C317="",C317=T$4),NA(),MATCH($B317&amp;$C317,K!$E:$E,0))</f>
        <v>#N/A</v>
      </c>
    </row>
    <row r="318" spans="1:19" ht="20.25">
      <c r="A318" s="222"/>
      <c r="B318" s="193"/>
      <c r="C318" s="193"/>
      <c r="D318" s="193" t="str">
        <f ca="1">IF(ISERROR($S318),"",OFFSET(K!$D$1,$S318-1,0)&amp;"")</f>
        <v/>
      </c>
      <c r="E318" s="193" t="str">
        <f ca="1">IF(ISERROR($S318),"",OFFSET(K!$C$1,$S318-1,0)&amp;"")</f>
        <v/>
      </c>
      <c r="F318" s="193" t="str">
        <f ca="1">IF(ISERROR($S318),"",OFFSET(K!$F$1,$S318-1,0))</f>
        <v/>
      </c>
      <c r="G318" s="193" t="str">
        <f ca="1">IF(C318=$U$4,"Enter smelter details", IF(ISERROR($S318),"",OFFSET(K!$G$1,$S318-1,0)))</f>
        <v/>
      </c>
      <c r="H318" s="258"/>
      <c r="I318" s="258"/>
      <c r="J318" s="258"/>
      <c r="K318" s="258"/>
      <c r="L318" s="258"/>
      <c r="M318" s="258"/>
      <c r="N318" s="258"/>
      <c r="O318" s="258"/>
      <c r="P318" s="258"/>
      <c r="Q318" s="259"/>
      <c r="R318" s="192"/>
      <c r="S318" s="150" t="e">
        <f>IF(OR(C318="",C318=T$4),NA(),MATCH($B318&amp;$C318,K!$E:$E,0))</f>
        <v>#N/A</v>
      </c>
    </row>
    <row r="319" spans="1:19" ht="20.25">
      <c r="A319" s="222"/>
      <c r="B319" s="193"/>
      <c r="C319" s="193"/>
      <c r="D319" s="193" t="str">
        <f ca="1">IF(ISERROR($S319),"",OFFSET(K!$D$1,$S319-1,0)&amp;"")</f>
        <v/>
      </c>
      <c r="E319" s="193" t="str">
        <f ca="1">IF(ISERROR($S319),"",OFFSET(K!$C$1,$S319-1,0)&amp;"")</f>
        <v/>
      </c>
      <c r="F319" s="193" t="str">
        <f ca="1">IF(ISERROR($S319),"",OFFSET(K!$F$1,$S319-1,0))</f>
        <v/>
      </c>
      <c r="G319" s="193" t="str">
        <f ca="1">IF(C319=$U$4,"Enter smelter details", IF(ISERROR($S319),"",OFFSET(K!$G$1,$S319-1,0)))</f>
        <v/>
      </c>
      <c r="H319" s="258"/>
      <c r="I319" s="258"/>
      <c r="J319" s="258"/>
      <c r="K319" s="258"/>
      <c r="L319" s="258"/>
      <c r="M319" s="258"/>
      <c r="N319" s="258"/>
      <c r="O319" s="258"/>
      <c r="P319" s="258"/>
      <c r="Q319" s="259"/>
      <c r="R319" s="192"/>
      <c r="S319" s="150" t="e">
        <f>IF(OR(C319="",C319=T$4),NA(),MATCH($B319&amp;$C319,K!$E:$E,0))</f>
        <v>#N/A</v>
      </c>
    </row>
    <row r="320" spans="1:19" ht="20.25">
      <c r="A320" s="222"/>
      <c r="B320" s="193"/>
      <c r="C320" s="193"/>
      <c r="D320" s="193" t="str">
        <f ca="1">IF(ISERROR($S320),"",OFFSET(K!$D$1,$S320-1,0)&amp;"")</f>
        <v/>
      </c>
      <c r="E320" s="193" t="str">
        <f ca="1">IF(ISERROR($S320),"",OFFSET(K!$C$1,$S320-1,0)&amp;"")</f>
        <v/>
      </c>
      <c r="F320" s="193" t="str">
        <f ca="1">IF(ISERROR($S320),"",OFFSET(K!$F$1,$S320-1,0))</f>
        <v/>
      </c>
      <c r="G320" s="193" t="str">
        <f ca="1">IF(C320=$U$4,"Enter smelter details", IF(ISERROR($S320),"",OFFSET(K!$G$1,$S320-1,0)))</f>
        <v/>
      </c>
      <c r="H320" s="258"/>
      <c r="I320" s="258"/>
      <c r="J320" s="258"/>
      <c r="K320" s="258"/>
      <c r="L320" s="258"/>
      <c r="M320" s="258"/>
      <c r="N320" s="258"/>
      <c r="O320" s="258"/>
      <c r="P320" s="258"/>
      <c r="Q320" s="259"/>
      <c r="R320" s="192"/>
      <c r="S320" s="150" t="e">
        <f>IF(OR(C320="",C320=T$4),NA(),MATCH($B320&amp;$C320,K!$E:$E,0))</f>
        <v>#N/A</v>
      </c>
    </row>
    <row r="321" spans="1:19" ht="20.25">
      <c r="A321" s="222"/>
      <c r="B321" s="193"/>
      <c r="C321" s="193"/>
      <c r="D321" s="193" t="str">
        <f ca="1">IF(ISERROR($S321),"",OFFSET(K!$D$1,$S321-1,0)&amp;"")</f>
        <v/>
      </c>
      <c r="E321" s="193" t="str">
        <f ca="1">IF(ISERROR($S321),"",OFFSET(K!$C$1,$S321-1,0)&amp;"")</f>
        <v/>
      </c>
      <c r="F321" s="193" t="str">
        <f ca="1">IF(ISERROR($S321),"",OFFSET(K!$F$1,$S321-1,0))</f>
        <v/>
      </c>
      <c r="G321" s="193" t="str">
        <f ca="1">IF(C321=$U$4,"Enter smelter details", IF(ISERROR($S321),"",OFFSET(K!$G$1,$S321-1,0)))</f>
        <v/>
      </c>
      <c r="H321" s="258"/>
      <c r="I321" s="258"/>
      <c r="J321" s="258"/>
      <c r="K321" s="258"/>
      <c r="L321" s="258"/>
      <c r="M321" s="258"/>
      <c r="N321" s="258"/>
      <c r="O321" s="258"/>
      <c r="P321" s="258"/>
      <c r="Q321" s="259"/>
      <c r="R321" s="192"/>
      <c r="S321" s="150" t="e">
        <f>IF(OR(C321="",C321=T$4),NA(),MATCH($B321&amp;$C321,K!$E:$E,0))</f>
        <v>#N/A</v>
      </c>
    </row>
    <row r="322" spans="1:19" ht="20.25">
      <c r="A322" s="222"/>
      <c r="B322" s="193"/>
      <c r="C322" s="193"/>
      <c r="D322" s="193" t="str">
        <f ca="1">IF(ISERROR($S322),"",OFFSET(K!$D$1,$S322-1,0)&amp;"")</f>
        <v/>
      </c>
      <c r="E322" s="193" t="str">
        <f ca="1">IF(ISERROR($S322),"",OFFSET(K!$C$1,$S322-1,0)&amp;"")</f>
        <v/>
      </c>
      <c r="F322" s="193" t="str">
        <f ca="1">IF(ISERROR($S322),"",OFFSET(K!$F$1,$S322-1,0))</f>
        <v/>
      </c>
      <c r="G322" s="193" t="str">
        <f ca="1">IF(C322=$U$4,"Enter smelter details", IF(ISERROR($S322),"",OFFSET(K!$G$1,$S322-1,0)))</f>
        <v/>
      </c>
      <c r="H322" s="258"/>
      <c r="I322" s="258"/>
      <c r="J322" s="258"/>
      <c r="K322" s="258"/>
      <c r="L322" s="258"/>
      <c r="M322" s="258"/>
      <c r="N322" s="258"/>
      <c r="O322" s="258"/>
      <c r="P322" s="258"/>
      <c r="Q322" s="259"/>
      <c r="R322" s="192"/>
      <c r="S322" s="150" t="e">
        <f>IF(OR(C322="",C322=T$4),NA(),MATCH($B322&amp;$C322,K!$E:$E,0))</f>
        <v>#N/A</v>
      </c>
    </row>
    <row r="323" spans="1:19" ht="20.25">
      <c r="A323" s="222"/>
      <c r="B323" s="193"/>
      <c r="C323" s="193"/>
      <c r="D323" s="193" t="str">
        <f ca="1">IF(ISERROR($S323),"",OFFSET(K!$D$1,$S323-1,0)&amp;"")</f>
        <v/>
      </c>
      <c r="E323" s="193" t="str">
        <f ca="1">IF(ISERROR($S323),"",OFFSET(K!$C$1,$S323-1,0)&amp;"")</f>
        <v/>
      </c>
      <c r="F323" s="193" t="str">
        <f ca="1">IF(ISERROR($S323),"",OFFSET(K!$F$1,$S323-1,0))</f>
        <v/>
      </c>
      <c r="G323" s="193" t="str">
        <f ca="1">IF(C323=$U$4,"Enter smelter details", IF(ISERROR($S323),"",OFFSET(K!$G$1,$S323-1,0)))</f>
        <v/>
      </c>
      <c r="H323" s="258"/>
      <c r="I323" s="258"/>
      <c r="J323" s="258"/>
      <c r="K323" s="258"/>
      <c r="L323" s="258"/>
      <c r="M323" s="258"/>
      <c r="N323" s="258"/>
      <c r="O323" s="258"/>
      <c r="P323" s="258"/>
      <c r="Q323" s="259"/>
      <c r="R323" s="192"/>
      <c r="S323" s="150" t="e">
        <f>IF(OR(C323="",C323=T$4),NA(),MATCH($B323&amp;$C323,K!$E:$E,0))</f>
        <v>#N/A</v>
      </c>
    </row>
    <row r="324" spans="1:19" ht="20.25">
      <c r="A324" s="222"/>
      <c r="B324" s="193"/>
      <c r="C324" s="193"/>
      <c r="D324" s="193" t="str">
        <f ca="1">IF(ISERROR($S324),"",OFFSET(K!$D$1,$S324-1,0)&amp;"")</f>
        <v/>
      </c>
      <c r="E324" s="193" t="str">
        <f ca="1">IF(ISERROR($S324),"",OFFSET(K!$C$1,$S324-1,0)&amp;"")</f>
        <v/>
      </c>
      <c r="F324" s="193" t="str">
        <f ca="1">IF(ISERROR($S324),"",OFFSET(K!$F$1,$S324-1,0))</f>
        <v/>
      </c>
      <c r="G324" s="193" t="str">
        <f ca="1">IF(C324=$U$4,"Enter smelter details", IF(ISERROR($S324),"",OFFSET(K!$G$1,$S324-1,0)))</f>
        <v/>
      </c>
      <c r="H324" s="258"/>
      <c r="I324" s="258"/>
      <c r="J324" s="258"/>
      <c r="K324" s="258"/>
      <c r="L324" s="258"/>
      <c r="M324" s="258"/>
      <c r="N324" s="258"/>
      <c r="O324" s="258"/>
      <c r="P324" s="258"/>
      <c r="Q324" s="259"/>
      <c r="R324" s="192"/>
      <c r="S324" s="150" t="e">
        <f>IF(OR(C324="",C324=T$4),NA(),MATCH($B324&amp;$C324,K!$E:$E,0))</f>
        <v>#N/A</v>
      </c>
    </row>
    <row r="325" spans="1:19" ht="20.25">
      <c r="A325" s="222"/>
      <c r="B325" s="193"/>
      <c r="C325" s="193"/>
      <c r="D325" s="193" t="str">
        <f ca="1">IF(ISERROR($S325),"",OFFSET(K!$D$1,$S325-1,0)&amp;"")</f>
        <v/>
      </c>
      <c r="E325" s="193" t="str">
        <f ca="1">IF(ISERROR($S325),"",OFFSET(K!$C$1,$S325-1,0)&amp;"")</f>
        <v/>
      </c>
      <c r="F325" s="193" t="str">
        <f ca="1">IF(ISERROR($S325),"",OFFSET(K!$F$1,$S325-1,0))</f>
        <v/>
      </c>
      <c r="G325" s="193" t="str">
        <f ca="1">IF(C325=$U$4,"Enter smelter details", IF(ISERROR($S325),"",OFFSET(K!$G$1,$S325-1,0)))</f>
        <v/>
      </c>
      <c r="H325" s="258"/>
      <c r="I325" s="258"/>
      <c r="J325" s="258"/>
      <c r="K325" s="258"/>
      <c r="L325" s="258"/>
      <c r="M325" s="258"/>
      <c r="N325" s="258"/>
      <c r="O325" s="258"/>
      <c r="P325" s="258"/>
      <c r="Q325" s="259"/>
      <c r="R325" s="192"/>
      <c r="S325" s="150" t="e">
        <f>IF(OR(C325="",C325=T$4),NA(),MATCH($B325&amp;$C325,K!$E:$E,0))</f>
        <v>#N/A</v>
      </c>
    </row>
    <row r="326" spans="1:19" ht="20.25">
      <c r="A326" s="222"/>
      <c r="B326" s="193"/>
      <c r="C326" s="193"/>
      <c r="D326" s="193" t="str">
        <f ca="1">IF(ISERROR($S326),"",OFFSET(K!$D$1,$S326-1,0)&amp;"")</f>
        <v/>
      </c>
      <c r="E326" s="193" t="str">
        <f ca="1">IF(ISERROR($S326),"",OFFSET(K!$C$1,$S326-1,0)&amp;"")</f>
        <v/>
      </c>
      <c r="F326" s="193" t="str">
        <f ca="1">IF(ISERROR($S326),"",OFFSET(K!$F$1,$S326-1,0))</f>
        <v/>
      </c>
      <c r="G326" s="193" t="str">
        <f ca="1">IF(C326=$U$4,"Enter smelter details", IF(ISERROR($S326),"",OFFSET(K!$G$1,$S326-1,0)))</f>
        <v/>
      </c>
      <c r="H326" s="258"/>
      <c r="I326" s="258"/>
      <c r="J326" s="258"/>
      <c r="K326" s="258"/>
      <c r="L326" s="258"/>
      <c r="M326" s="258"/>
      <c r="N326" s="258"/>
      <c r="O326" s="258"/>
      <c r="P326" s="258"/>
      <c r="Q326" s="259"/>
      <c r="R326" s="192"/>
      <c r="S326" s="150" t="e">
        <f>IF(OR(C326="",C326=T$4),NA(),MATCH($B326&amp;$C326,K!$E:$E,0))</f>
        <v>#N/A</v>
      </c>
    </row>
    <row r="327" spans="1:19" ht="20.25">
      <c r="A327" s="222"/>
      <c r="B327" s="193"/>
      <c r="C327" s="193"/>
      <c r="D327" s="193" t="str">
        <f ca="1">IF(ISERROR($S327),"",OFFSET(K!$D$1,$S327-1,0)&amp;"")</f>
        <v/>
      </c>
      <c r="E327" s="193" t="str">
        <f ca="1">IF(ISERROR($S327),"",OFFSET(K!$C$1,$S327-1,0)&amp;"")</f>
        <v/>
      </c>
      <c r="F327" s="193" t="str">
        <f ca="1">IF(ISERROR($S327),"",OFFSET(K!$F$1,$S327-1,0))</f>
        <v/>
      </c>
      <c r="G327" s="193" t="str">
        <f ca="1">IF(C327=$U$4,"Enter smelter details", IF(ISERROR($S327),"",OFFSET(K!$G$1,$S327-1,0)))</f>
        <v/>
      </c>
      <c r="H327" s="258"/>
      <c r="I327" s="258"/>
      <c r="J327" s="258"/>
      <c r="K327" s="258"/>
      <c r="L327" s="258"/>
      <c r="M327" s="258"/>
      <c r="N327" s="258"/>
      <c r="O327" s="258"/>
      <c r="P327" s="258"/>
      <c r="Q327" s="259"/>
      <c r="R327" s="192"/>
      <c r="S327" s="150" t="e">
        <f>IF(OR(C327="",C327=T$4),NA(),MATCH($B327&amp;$C327,K!$E:$E,0))</f>
        <v>#N/A</v>
      </c>
    </row>
    <row r="328" spans="1:19" ht="20.25">
      <c r="A328" s="222"/>
      <c r="B328" s="193"/>
      <c r="C328" s="193"/>
      <c r="D328" s="193" t="str">
        <f ca="1">IF(ISERROR($S328),"",OFFSET(K!$D$1,$S328-1,0)&amp;"")</f>
        <v/>
      </c>
      <c r="E328" s="193" t="str">
        <f ca="1">IF(ISERROR($S328),"",OFFSET(K!$C$1,$S328-1,0)&amp;"")</f>
        <v/>
      </c>
      <c r="F328" s="193" t="str">
        <f ca="1">IF(ISERROR($S328),"",OFFSET(K!$F$1,$S328-1,0))</f>
        <v/>
      </c>
      <c r="G328" s="193" t="str">
        <f ca="1">IF(C328=$U$4,"Enter smelter details", IF(ISERROR($S328),"",OFFSET(K!$G$1,$S328-1,0)))</f>
        <v/>
      </c>
      <c r="H328" s="258"/>
      <c r="I328" s="258"/>
      <c r="J328" s="258"/>
      <c r="K328" s="258"/>
      <c r="L328" s="258"/>
      <c r="M328" s="258"/>
      <c r="N328" s="258"/>
      <c r="O328" s="258"/>
      <c r="P328" s="258"/>
      <c r="Q328" s="259"/>
      <c r="R328" s="192"/>
      <c r="S328" s="150" t="e">
        <f>IF(OR(C328="",C328=T$4),NA(),MATCH($B328&amp;$C328,K!$E:$E,0))</f>
        <v>#N/A</v>
      </c>
    </row>
    <row r="329" spans="1:19" ht="20.25">
      <c r="A329" s="222"/>
      <c r="B329" s="193"/>
      <c r="C329" s="193"/>
      <c r="D329" s="193" t="str">
        <f ca="1">IF(ISERROR($S329),"",OFFSET(K!$D$1,$S329-1,0)&amp;"")</f>
        <v/>
      </c>
      <c r="E329" s="193" t="str">
        <f ca="1">IF(ISERROR($S329),"",OFFSET(K!$C$1,$S329-1,0)&amp;"")</f>
        <v/>
      </c>
      <c r="F329" s="193" t="str">
        <f ca="1">IF(ISERROR($S329),"",OFFSET(K!$F$1,$S329-1,0))</f>
        <v/>
      </c>
      <c r="G329" s="193" t="str">
        <f ca="1">IF(C329=$U$4,"Enter smelter details", IF(ISERROR($S329),"",OFFSET(K!$G$1,$S329-1,0)))</f>
        <v/>
      </c>
      <c r="H329" s="258"/>
      <c r="I329" s="258"/>
      <c r="J329" s="258"/>
      <c r="K329" s="258"/>
      <c r="L329" s="258"/>
      <c r="M329" s="258"/>
      <c r="N329" s="258"/>
      <c r="O329" s="258"/>
      <c r="P329" s="258"/>
      <c r="Q329" s="259"/>
      <c r="R329" s="192"/>
      <c r="S329" s="150" t="e">
        <f>IF(OR(C329="",C329=T$4),NA(),MATCH($B329&amp;$C329,K!$E:$E,0))</f>
        <v>#N/A</v>
      </c>
    </row>
    <row r="330" spans="1:19" ht="20.25">
      <c r="A330" s="222"/>
      <c r="B330" s="193"/>
      <c r="C330" s="193"/>
      <c r="D330" s="193" t="str">
        <f ca="1">IF(ISERROR($S330),"",OFFSET(K!$D$1,$S330-1,0)&amp;"")</f>
        <v/>
      </c>
      <c r="E330" s="193" t="str">
        <f ca="1">IF(ISERROR($S330),"",OFFSET(K!$C$1,$S330-1,0)&amp;"")</f>
        <v/>
      </c>
      <c r="F330" s="193" t="str">
        <f ca="1">IF(ISERROR($S330),"",OFFSET(K!$F$1,$S330-1,0))</f>
        <v/>
      </c>
      <c r="G330" s="193" t="str">
        <f ca="1">IF(C330=$U$4,"Enter smelter details", IF(ISERROR($S330),"",OFFSET(K!$G$1,$S330-1,0)))</f>
        <v/>
      </c>
      <c r="H330" s="258"/>
      <c r="I330" s="258"/>
      <c r="J330" s="258"/>
      <c r="K330" s="258"/>
      <c r="L330" s="258"/>
      <c r="M330" s="258"/>
      <c r="N330" s="258"/>
      <c r="O330" s="258"/>
      <c r="P330" s="258"/>
      <c r="Q330" s="259"/>
      <c r="R330" s="192"/>
      <c r="S330" s="150" t="e">
        <f>IF(OR(C330="",C330=T$4),NA(),MATCH($B330&amp;$C330,K!$E:$E,0))</f>
        <v>#N/A</v>
      </c>
    </row>
    <row r="331" spans="1:19" ht="20.25">
      <c r="A331" s="222"/>
      <c r="B331" s="193"/>
      <c r="C331" s="193"/>
      <c r="D331" s="193" t="str">
        <f ca="1">IF(ISERROR($S331),"",OFFSET(K!$D$1,$S331-1,0)&amp;"")</f>
        <v/>
      </c>
      <c r="E331" s="193" t="str">
        <f ca="1">IF(ISERROR($S331),"",OFFSET(K!$C$1,$S331-1,0)&amp;"")</f>
        <v/>
      </c>
      <c r="F331" s="193" t="str">
        <f ca="1">IF(ISERROR($S331),"",OFFSET(K!$F$1,$S331-1,0))</f>
        <v/>
      </c>
      <c r="G331" s="193" t="str">
        <f ca="1">IF(C331=$U$4,"Enter smelter details", IF(ISERROR($S331),"",OFFSET(K!$G$1,$S331-1,0)))</f>
        <v/>
      </c>
      <c r="H331" s="258"/>
      <c r="I331" s="258"/>
      <c r="J331" s="258"/>
      <c r="K331" s="258"/>
      <c r="L331" s="258"/>
      <c r="M331" s="258"/>
      <c r="N331" s="258"/>
      <c r="O331" s="258"/>
      <c r="P331" s="258"/>
      <c r="Q331" s="259"/>
      <c r="R331" s="192"/>
      <c r="S331" s="150" t="e">
        <f>IF(OR(C331="",C331=T$4),NA(),MATCH($B331&amp;$C331,K!$E:$E,0))</f>
        <v>#N/A</v>
      </c>
    </row>
    <row r="332" spans="1:19" ht="20.25">
      <c r="A332" s="222"/>
      <c r="B332" s="193"/>
      <c r="C332" s="193"/>
      <c r="D332" s="193" t="str">
        <f ca="1">IF(ISERROR($S332),"",OFFSET(K!$D$1,$S332-1,0)&amp;"")</f>
        <v/>
      </c>
      <c r="E332" s="193" t="str">
        <f ca="1">IF(ISERROR($S332),"",OFFSET(K!$C$1,$S332-1,0)&amp;"")</f>
        <v/>
      </c>
      <c r="F332" s="193" t="str">
        <f ca="1">IF(ISERROR($S332),"",OFFSET(K!$F$1,$S332-1,0))</f>
        <v/>
      </c>
      <c r="G332" s="193" t="str">
        <f ca="1">IF(C332=$U$4,"Enter smelter details", IF(ISERROR($S332),"",OFFSET(K!$G$1,$S332-1,0)))</f>
        <v/>
      </c>
      <c r="H332" s="258"/>
      <c r="I332" s="258"/>
      <c r="J332" s="258"/>
      <c r="K332" s="258"/>
      <c r="L332" s="258"/>
      <c r="M332" s="258"/>
      <c r="N332" s="258"/>
      <c r="O332" s="258"/>
      <c r="P332" s="258"/>
      <c r="Q332" s="259"/>
      <c r="R332" s="192"/>
      <c r="S332" s="150" t="e">
        <f>IF(OR(C332="",C332=T$4),NA(),MATCH($B332&amp;$C332,K!$E:$E,0))</f>
        <v>#N/A</v>
      </c>
    </row>
    <row r="333" spans="1:19" ht="20.25">
      <c r="A333" s="222"/>
      <c r="B333" s="193"/>
      <c r="C333" s="193"/>
      <c r="D333" s="193" t="str">
        <f ca="1">IF(ISERROR($S333),"",OFFSET(K!$D$1,$S333-1,0)&amp;"")</f>
        <v/>
      </c>
      <c r="E333" s="193" t="str">
        <f ca="1">IF(ISERROR($S333),"",OFFSET(K!$C$1,$S333-1,0)&amp;"")</f>
        <v/>
      </c>
      <c r="F333" s="193" t="str">
        <f ca="1">IF(ISERROR($S333),"",OFFSET(K!$F$1,$S333-1,0))</f>
        <v/>
      </c>
      <c r="G333" s="193" t="str">
        <f ca="1">IF(C333=$U$4,"Enter smelter details", IF(ISERROR($S333),"",OFFSET(K!$G$1,$S333-1,0)))</f>
        <v/>
      </c>
      <c r="H333" s="258"/>
      <c r="I333" s="258"/>
      <c r="J333" s="258"/>
      <c r="K333" s="258"/>
      <c r="L333" s="258"/>
      <c r="M333" s="258"/>
      <c r="N333" s="258"/>
      <c r="O333" s="258"/>
      <c r="P333" s="258"/>
      <c r="Q333" s="259"/>
      <c r="R333" s="192"/>
      <c r="S333" s="150" t="e">
        <f>IF(OR(C333="",C333=T$4),NA(),MATCH($B333&amp;$C333,K!$E:$E,0))</f>
        <v>#N/A</v>
      </c>
    </row>
    <row r="334" spans="1:19" ht="20.25">
      <c r="A334" s="222"/>
      <c r="B334" s="193"/>
      <c r="C334" s="193"/>
      <c r="D334" s="193" t="str">
        <f ca="1">IF(ISERROR($S334),"",OFFSET(K!$D$1,$S334-1,0)&amp;"")</f>
        <v/>
      </c>
      <c r="E334" s="193" t="str">
        <f ca="1">IF(ISERROR($S334),"",OFFSET(K!$C$1,$S334-1,0)&amp;"")</f>
        <v/>
      </c>
      <c r="F334" s="193" t="str">
        <f ca="1">IF(ISERROR($S334),"",OFFSET(K!$F$1,$S334-1,0))</f>
        <v/>
      </c>
      <c r="G334" s="193" t="str">
        <f ca="1">IF(C334=$U$4,"Enter smelter details", IF(ISERROR($S334),"",OFFSET(K!$G$1,$S334-1,0)))</f>
        <v/>
      </c>
      <c r="H334" s="258"/>
      <c r="I334" s="258"/>
      <c r="J334" s="258"/>
      <c r="K334" s="258"/>
      <c r="L334" s="258"/>
      <c r="M334" s="258"/>
      <c r="N334" s="258"/>
      <c r="O334" s="258"/>
      <c r="P334" s="258"/>
      <c r="Q334" s="259"/>
      <c r="R334" s="192"/>
      <c r="S334" s="150" t="e">
        <f>IF(OR(C334="",C334=T$4),NA(),MATCH($B334&amp;$C334,K!$E:$E,0))</f>
        <v>#N/A</v>
      </c>
    </row>
    <row r="335" spans="1:19" ht="20.25">
      <c r="A335" s="222"/>
      <c r="B335" s="193"/>
      <c r="C335" s="193"/>
      <c r="D335" s="193" t="str">
        <f ca="1">IF(ISERROR($S335),"",OFFSET(K!$D$1,$S335-1,0)&amp;"")</f>
        <v/>
      </c>
      <c r="E335" s="193" t="str">
        <f ca="1">IF(ISERROR($S335),"",OFFSET(K!$C$1,$S335-1,0)&amp;"")</f>
        <v/>
      </c>
      <c r="F335" s="193" t="str">
        <f ca="1">IF(ISERROR($S335),"",OFFSET(K!$F$1,$S335-1,0))</f>
        <v/>
      </c>
      <c r="G335" s="193" t="str">
        <f ca="1">IF(C335=$U$4,"Enter smelter details", IF(ISERROR($S335),"",OFFSET(K!$G$1,$S335-1,0)))</f>
        <v/>
      </c>
      <c r="H335" s="258"/>
      <c r="I335" s="258"/>
      <c r="J335" s="258"/>
      <c r="K335" s="258"/>
      <c r="L335" s="258"/>
      <c r="M335" s="258"/>
      <c r="N335" s="258"/>
      <c r="O335" s="258"/>
      <c r="P335" s="258"/>
      <c r="Q335" s="259"/>
      <c r="R335" s="192"/>
      <c r="S335" s="150" t="e">
        <f>IF(OR(C335="",C335=T$4),NA(),MATCH($B335&amp;$C335,K!$E:$E,0))</f>
        <v>#N/A</v>
      </c>
    </row>
    <row r="336" spans="1:19" ht="20.25">
      <c r="A336" s="222"/>
      <c r="B336" s="193"/>
      <c r="C336" s="193"/>
      <c r="D336" s="193" t="str">
        <f ca="1">IF(ISERROR($S336),"",OFFSET(K!$D$1,$S336-1,0)&amp;"")</f>
        <v/>
      </c>
      <c r="E336" s="193" t="str">
        <f ca="1">IF(ISERROR($S336),"",OFFSET(K!$C$1,$S336-1,0)&amp;"")</f>
        <v/>
      </c>
      <c r="F336" s="193" t="str">
        <f ca="1">IF(ISERROR($S336),"",OFFSET(K!$F$1,$S336-1,0))</f>
        <v/>
      </c>
      <c r="G336" s="193" t="str">
        <f ca="1">IF(C336=$U$4,"Enter smelter details", IF(ISERROR($S336),"",OFFSET(K!$G$1,$S336-1,0)))</f>
        <v/>
      </c>
      <c r="H336" s="258"/>
      <c r="I336" s="258"/>
      <c r="J336" s="258"/>
      <c r="K336" s="258"/>
      <c r="L336" s="258"/>
      <c r="M336" s="258"/>
      <c r="N336" s="258"/>
      <c r="O336" s="258"/>
      <c r="P336" s="258"/>
      <c r="Q336" s="259"/>
      <c r="R336" s="192"/>
      <c r="S336" s="150" t="e">
        <f>IF(OR(C336="",C336=T$4),NA(),MATCH($B336&amp;$C336,K!$E:$E,0))</f>
        <v>#N/A</v>
      </c>
    </row>
    <row r="337" spans="1:19" ht="20.25">
      <c r="A337" s="222"/>
      <c r="B337" s="193"/>
      <c r="C337" s="193"/>
      <c r="D337" s="193" t="str">
        <f ca="1">IF(ISERROR($S337),"",OFFSET(K!$D$1,$S337-1,0)&amp;"")</f>
        <v/>
      </c>
      <c r="E337" s="193" t="str">
        <f ca="1">IF(ISERROR($S337),"",OFFSET(K!$C$1,$S337-1,0)&amp;"")</f>
        <v/>
      </c>
      <c r="F337" s="193" t="str">
        <f ca="1">IF(ISERROR($S337),"",OFFSET(K!$F$1,$S337-1,0))</f>
        <v/>
      </c>
      <c r="G337" s="193" t="str">
        <f ca="1">IF(C337=$U$4,"Enter smelter details", IF(ISERROR($S337),"",OFFSET(K!$G$1,$S337-1,0)))</f>
        <v/>
      </c>
      <c r="H337" s="258"/>
      <c r="I337" s="258"/>
      <c r="J337" s="258"/>
      <c r="K337" s="258"/>
      <c r="L337" s="258"/>
      <c r="M337" s="258"/>
      <c r="N337" s="258"/>
      <c r="O337" s="258"/>
      <c r="P337" s="258"/>
      <c r="Q337" s="259"/>
      <c r="R337" s="192"/>
      <c r="S337" s="150" t="e">
        <f>IF(OR(C337="",C337=T$4),NA(),MATCH($B337&amp;$C337,K!$E:$E,0))</f>
        <v>#N/A</v>
      </c>
    </row>
    <row r="338" spans="1:19" ht="20.25">
      <c r="A338" s="222"/>
      <c r="B338" s="193"/>
      <c r="C338" s="193"/>
      <c r="D338" s="193" t="str">
        <f ca="1">IF(ISERROR($S338),"",OFFSET(K!$D$1,$S338-1,0)&amp;"")</f>
        <v/>
      </c>
      <c r="E338" s="193" t="str">
        <f ca="1">IF(ISERROR($S338),"",OFFSET(K!$C$1,$S338-1,0)&amp;"")</f>
        <v/>
      </c>
      <c r="F338" s="193" t="str">
        <f ca="1">IF(ISERROR($S338),"",OFFSET(K!$F$1,$S338-1,0))</f>
        <v/>
      </c>
      <c r="G338" s="193" t="str">
        <f ca="1">IF(C338=$U$4,"Enter smelter details", IF(ISERROR($S338),"",OFFSET(K!$G$1,$S338-1,0)))</f>
        <v/>
      </c>
      <c r="H338" s="258"/>
      <c r="I338" s="258"/>
      <c r="J338" s="258"/>
      <c r="K338" s="258"/>
      <c r="L338" s="258"/>
      <c r="M338" s="258"/>
      <c r="N338" s="258"/>
      <c r="O338" s="258"/>
      <c r="P338" s="258"/>
      <c r="Q338" s="259"/>
      <c r="R338" s="192"/>
      <c r="S338" s="150" t="e">
        <f>IF(OR(C338="",C338=T$4),NA(),MATCH($B338&amp;$C338,K!$E:$E,0))</f>
        <v>#N/A</v>
      </c>
    </row>
    <row r="339" spans="1:19" ht="20.25">
      <c r="A339" s="222"/>
      <c r="B339" s="193"/>
      <c r="C339" s="193"/>
      <c r="D339" s="193" t="str">
        <f ca="1">IF(ISERROR($S339),"",OFFSET(K!$D$1,$S339-1,0)&amp;"")</f>
        <v/>
      </c>
      <c r="E339" s="193" t="str">
        <f ca="1">IF(ISERROR($S339),"",OFFSET(K!$C$1,$S339-1,0)&amp;"")</f>
        <v/>
      </c>
      <c r="F339" s="193" t="str">
        <f ca="1">IF(ISERROR($S339),"",OFFSET(K!$F$1,$S339-1,0))</f>
        <v/>
      </c>
      <c r="G339" s="193" t="str">
        <f ca="1">IF(C339=$U$4,"Enter smelter details", IF(ISERROR($S339),"",OFFSET(K!$G$1,$S339-1,0)))</f>
        <v/>
      </c>
      <c r="H339" s="258"/>
      <c r="I339" s="258"/>
      <c r="J339" s="258"/>
      <c r="K339" s="258"/>
      <c r="L339" s="258"/>
      <c r="M339" s="258"/>
      <c r="N339" s="258"/>
      <c r="O339" s="258"/>
      <c r="P339" s="258"/>
      <c r="Q339" s="259"/>
      <c r="R339" s="192"/>
      <c r="S339" s="150" t="e">
        <f>IF(OR(C339="",C339=T$4),NA(),MATCH($B339&amp;$C339,K!$E:$E,0))</f>
        <v>#N/A</v>
      </c>
    </row>
    <row r="340" spans="1:19" ht="20.25">
      <c r="A340" s="222"/>
      <c r="B340" s="193"/>
      <c r="C340" s="193"/>
      <c r="D340" s="193" t="str">
        <f ca="1">IF(ISERROR($S340),"",OFFSET(K!$D$1,$S340-1,0)&amp;"")</f>
        <v/>
      </c>
      <c r="E340" s="193" t="str">
        <f ca="1">IF(ISERROR($S340),"",OFFSET(K!$C$1,$S340-1,0)&amp;"")</f>
        <v/>
      </c>
      <c r="F340" s="193" t="str">
        <f ca="1">IF(ISERROR($S340),"",OFFSET(K!$F$1,$S340-1,0))</f>
        <v/>
      </c>
      <c r="G340" s="193" t="str">
        <f ca="1">IF(C340=$U$4,"Enter smelter details", IF(ISERROR($S340),"",OFFSET(K!$G$1,$S340-1,0)))</f>
        <v/>
      </c>
      <c r="H340" s="258"/>
      <c r="I340" s="258"/>
      <c r="J340" s="258"/>
      <c r="K340" s="258"/>
      <c r="L340" s="258"/>
      <c r="M340" s="258"/>
      <c r="N340" s="258"/>
      <c r="O340" s="258"/>
      <c r="P340" s="258"/>
      <c r="Q340" s="259"/>
      <c r="R340" s="192"/>
      <c r="S340" s="150" t="e">
        <f>IF(OR(C340="",C340=T$4),NA(),MATCH($B340&amp;$C340,K!$E:$E,0))</f>
        <v>#N/A</v>
      </c>
    </row>
    <row r="341" spans="1:19" ht="20.25">
      <c r="A341" s="222"/>
      <c r="B341" s="193"/>
      <c r="C341" s="193"/>
      <c r="D341" s="193" t="str">
        <f ca="1">IF(ISERROR($S341),"",OFFSET(K!$D$1,$S341-1,0)&amp;"")</f>
        <v/>
      </c>
      <c r="E341" s="193" t="str">
        <f ca="1">IF(ISERROR($S341),"",OFFSET(K!$C$1,$S341-1,0)&amp;"")</f>
        <v/>
      </c>
      <c r="F341" s="193" t="str">
        <f ca="1">IF(ISERROR($S341),"",OFFSET(K!$F$1,$S341-1,0))</f>
        <v/>
      </c>
      <c r="G341" s="193" t="str">
        <f ca="1">IF(C341=$U$4,"Enter smelter details", IF(ISERROR($S341),"",OFFSET(K!$G$1,$S341-1,0)))</f>
        <v/>
      </c>
      <c r="H341" s="258"/>
      <c r="I341" s="258"/>
      <c r="J341" s="258"/>
      <c r="K341" s="258"/>
      <c r="L341" s="258"/>
      <c r="M341" s="258"/>
      <c r="N341" s="258"/>
      <c r="O341" s="258"/>
      <c r="P341" s="258"/>
      <c r="Q341" s="259"/>
      <c r="R341" s="192"/>
      <c r="S341" s="150" t="e">
        <f>IF(OR(C341="",C341=T$4),NA(),MATCH($B341&amp;$C341,K!$E:$E,0))</f>
        <v>#N/A</v>
      </c>
    </row>
    <row r="342" spans="1:19" ht="20.25">
      <c r="A342" s="222"/>
      <c r="B342" s="193"/>
      <c r="C342" s="193"/>
      <c r="D342" s="193" t="str">
        <f ca="1">IF(ISERROR($S342),"",OFFSET(K!$D$1,$S342-1,0)&amp;"")</f>
        <v/>
      </c>
      <c r="E342" s="193" t="str">
        <f ca="1">IF(ISERROR($S342),"",OFFSET(K!$C$1,$S342-1,0)&amp;"")</f>
        <v/>
      </c>
      <c r="F342" s="193" t="str">
        <f ca="1">IF(ISERROR($S342),"",OFFSET(K!$F$1,$S342-1,0))</f>
        <v/>
      </c>
      <c r="G342" s="193" t="str">
        <f ca="1">IF(C342=$U$4,"Enter smelter details", IF(ISERROR($S342),"",OFFSET(K!$G$1,$S342-1,0)))</f>
        <v/>
      </c>
      <c r="H342" s="258"/>
      <c r="I342" s="258"/>
      <c r="J342" s="258"/>
      <c r="K342" s="258"/>
      <c r="L342" s="258"/>
      <c r="M342" s="258"/>
      <c r="N342" s="258"/>
      <c r="O342" s="258"/>
      <c r="P342" s="258"/>
      <c r="Q342" s="259"/>
      <c r="R342" s="192"/>
      <c r="S342" s="150" t="e">
        <f>IF(OR(C342="",C342=T$4),NA(),MATCH($B342&amp;$C342,K!$E:$E,0))</f>
        <v>#N/A</v>
      </c>
    </row>
    <row r="343" spans="1:19" ht="20.25">
      <c r="A343" s="222"/>
      <c r="B343" s="193"/>
      <c r="C343" s="193"/>
      <c r="D343" s="193" t="str">
        <f ca="1">IF(ISERROR($S343),"",OFFSET(K!$D$1,$S343-1,0)&amp;"")</f>
        <v/>
      </c>
      <c r="E343" s="193" t="str">
        <f ca="1">IF(ISERROR($S343),"",OFFSET(K!$C$1,$S343-1,0)&amp;"")</f>
        <v/>
      </c>
      <c r="F343" s="193" t="str">
        <f ca="1">IF(ISERROR($S343),"",OFFSET(K!$F$1,$S343-1,0))</f>
        <v/>
      </c>
      <c r="G343" s="193" t="str">
        <f ca="1">IF(C343=$U$4,"Enter smelter details", IF(ISERROR($S343),"",OFFSET(K!$G$1,$S343-1,0)))</f>
        <v/>
      </c>
      <c r="H343" s="258"/>
      <c r="I343" s="258"/>
      <c r="J343" s="258"/>
      <c r="K343" s="258"/>
      <c r="L343" s="258"/>
      <c r="M343" s="258"/>
      <c r="N343" s="258"/>
      <c r="O343" s="258"/>
      <c r="P343" s="258"/>
      <c r="Q343" s="259"/>
      <c r="R343" s="192"/>
      <c r="S343" s="150" t="e">
        <f>IF(OR(C343="",C343=T$4),NA(),MATCH($B343&amp;$C343,K!$E:$E,0))</f>
        <v>#N/A</v>
      </c>
    </row>
    <row r="344" spans="1:19" ht="20.25">
      <c r="A344" s="222"/>
      <c r="B344" s="193"/>
      <c r="C344" s="193"/>
      <c r="D344" s="193" t="str">
        <f ca="1">IF(ISERROR($S344),"",OFFSET(K!$D$1,$S344-1,0)&amp;"")</f>
        <v/>
      </c>
      <c r="E344" s="193" t="str">
        <f ca="1">IF(ISERROR($S344),"",OFFSET(K!$C$1,$S344-1,0)&amp;"")</f>
        <v/>
      </c>
      <c r="F344" s="193" t="str">
        <f ca="1">IF(ISERROR($S344),"",OFFSET(K!$F$1,$S344-1,0))</f>
        <v/>
      </c>
      <c r="G344" s="193" t="str">
        <f ca="1">IF(C344=$U$4,"Enter smelter details", IF(ISERROR($S344),"",OFFSET(K!$G$1,$S344-1,0)))</f>
        <v/>
      </c>
      <c r="H344" s="258"/>
      <c r="I344" s="258"/>
      <c r="J344" s="258"/>
      <c r="K344" s="258"/>
      <c r="L344" s="258"/>
      <c r="M344" s="258"/>
      <c r="N344" s="258"/>
      <c r="O344" s="258"/>
      <c r="P344" s="258"/>
      <c r="Q344" s="259"/>
      <c r="R344" s="192"/>
      <c r="S344" s="150" t="e">
        <f>IF(OR(C344="",C344=T$4),NA(),MATCH($B344&amp;$C344,K!$E:$E,0))</f>
        <v>#N/A</v>
      </c>
    </row>
    <row r="345" spans="1:19" ht="20.25">
      <c r="A345" s="222"/>
      <c r="B345" s="193"/>
      <c r="C345" s="193"/>
      <c r="D345" s="193" t="str">
        <f ca="1">IF(ISERROR($S345),"",OFFSET(K!$D$1,$S345-1,0)&amp;"")</f>
        <v/>
      </c>
      <c r="E345" s="193" t="str">
        <f ca="1">IF(ISERROR($S345),"",OFFSET(K!$C$1,$S345-1,0)&amp;"")</f>
        <v/>
      </c>
      <c r="F345" s="193" t="str">
        <f ca="1">IF(ISERROR($S345),"",OFFSET(K!$F$1,$S345-1,0))</f>
        <v/>
      </c>
      <c r="G345" s="193" t="str">
        <f ca="1">IF(C345=$U$4,"Enter smelter details", IF(ISERROR($S345),"",OFFSET(K!$G$1,$S345-1,0)))</f>
        <v/>
      </c>
      <c r="H345" s="258"/>
      <c r="I345" s="258"/>
      <c r="J345" s="258"/>
      <c r="K345" s="258"/>
      <c r="L345" s="258"/>
      <c r="M345" s="258"/>
      <c r="N345" s="258"/>
      <c r="O345" s="258"/>
      <c r="P345" s="258"/>
      <c r="Q345" s="259"/>
      <c r="R345" s="192"/>
      <c r="S345" s="150" t="e">
        <f>IF(OR(C345="",C345=T$4),NA(),MATCH($B345&amp;$C345,K!$E:$E,0))</f>
        <v>#N/A</v>
      </c>
    </row>
    <row r="346" spans="1:19" ht="20.25">
      <c r="A346" s="222"/>
      <c r="B346" s="193"/>
      <c r="C346" s="193"/>
      <c r="D346" s="193" t="str">
        <f ca="1">IF(ISERROR($S346),"",OFFSET(K!$D$1,$S346-1,0)&amp;"")</f>
        <v/>
      </c>
      <c r="E346" s="193" t="str">
        <f ca="1">IF(ISERROR($S346),"",OFFSET(K!$C$1,$S346-1,0)&amp;"")</f>
        <v/>
      </c>
      <c r="F346" s="193" t="str">
        <f ca="1">IF(ISERROR($S346),"",OFFSET(K!$F$1,$S346-1,0))</f>
        <v/>
      </c>
      <c r="G346" s="193" t="str">
        <f ca="1">IF(C346=$U$4,"Enter smelter details", IF(ISERROR($S346),"",OFFSET(K!$G$1,$S346-1,0)))</f>
        <v/>
      </c>
      <c r="H346" s="258"/>
      <c r="I346" s="258"/>
      <c r="J346" s="258"/>
      <c r="K346" s="258"/>
      <c r="L346" s="258"/>
      <c r="M346" s="258"/>
      <c r="N346" s="258"/>
      <c r="O346" s="258"/>
      <c r="P346" s="258"/>
      <c r="Q346" s="259"/>
      <c r="R346" s="192"/>
      <c r="S346" s="150" t="e">
        <f>IF(OR(C346="",C346=T$4),NA(),MATCH($B346&amp;$C346,K!$E:$E,0))</f>
        <v>#N/A</v>
      </c>
    </row>
    <row r="347" spans="1:19" ht="20.25">
      <c r="A347" s="222"/>
      <c r="B347" s="193"/>
      <c r="C347" s="193"/>
      <c r="D347" s="193" t="str">
        <f ca="1">IF(ISERROR($S347),"",OFFSET(K!$D$1,$S347-1,0)&amp;"")</f>
        <v/>
      </c>
      <c r="E347" s="193" t="str">
        <f ca="1">IF(ISERROR($S347),"",OFFSET(K!$C$1,$S347-1,0)&amp;"")</f>
        <v/>
      </c>
      <c r="F347" s="193" t="str">
        <f ca="1">IF(ISERROR($S347),"",OFFSET(K!$F$1,$S347-1,0))</f>
        <v/>
      </c>
      <c r="G347" s="193" t="str">
        <f ca="1">IF(C347=$U$4,"Enter smelter details", IF(ISERROR($S347),"",OFFSET(K!$G$1,$S347-1,0)))</f>
        <v/>
      </c>
      <c r="H347" s="258"/>
      <c r="I347" s="258"/>
      <c r="J347" s="258"/>
      <c r="K347" s="258"/>
      <c r="L347" s="258"/>
      <c r="M347" s="258"/>
      <c r="N347" s="258"/>
      <c r="O347" s="258"/>
      <c r="P347" s="258"/>
      <c r="Q347" s="259"/>
      <c r="R347" s="192"/>
      <c r="S347" s="150" t="e">
        <f>IF(OR(C347="",C347=T$4),NA(),MATCH($B347&amp;$C347,K!$E:$E,0))</f>
        <v>#N/A</v>
      </c>
    </row>
    <row r="348" spans="1:19" ht="20.25">
      <c r="A348" s="222"/>
      <c r="B348" s="193"/>
      <c r="C348" s="193"/>
      <c r="D348" s="193" t="str">
        <f ca="1">IF(ISERROR($S348),"",OFFSET(K!$D$1,$S348-1,0)&amp;"")</f>
        <v/>
      </c>
      <c r="E348" s="193" t="str">
        <f ca="1">IF(ISERROR($S348),"",OFFSET(K!$C$1,$S348-1,0)&amp;"")</f>
        <v/>
      </c>
      <c r="F348" s="193" t="str">
        <f ca="1">IF(ISERROR($S348),"",OFFSET(K!$F$1,$S348-1,0))</f>
        <v/>
      </c>
      <c r="G348" s="193" t="str">
        <f ca="1">IF(C348=$U$4,"Enter smelter details", IF(ISERROR($S348),"",OFFSET(K!$G$1,$S348-1,0)))</f>
        <v/>
      </c>
      <c r="H348" s="258"/>
      <c r="I348" s="258"/>
      <c r="J348" s="258"/>
      <c r="K348" s="258"/>
      <c r="L348" s="258"/>
      <c r="M348" s="258"/>
      <c r="N348" s="258"/>
      <c r="O348" s="258"/>
      <c r="P348" s="258"/>
      <c r="Q348" s="259"/>
      <c r="R348" s="192"/>
      <c r="S348" s="150" t="e">
        <f>IF(OR(C348="",C348=T$4),NA(),MATCH($B348&amp;$C348,K!$E:$E,0))</f>
        <v>#N/A</v>
      </c>
    </row>
    <row r="349" spans="1:19" ht="20.25">
      <c r="A349" s="222"/>
      <c r="B349" s="193"/>
      <c r="C349" s="193"/>
      <c r="D349" s="193" t="str">
        <f ca="1">IF(ISERROR($S349),"",OFFSET(K!$D$1,$S349-1,0)&amp;"")</f>
        <v/>
      </c>
      <c r="E349" s="193" t="str">
        <f ca="1">IF(ISERROR($S349),"",OFFSET(K!$C$1,$S349-1,0)&amp;"")</f>
        <v/>
      </c>
      <c r="F349" s="193" t="str">
        <f ca="1">IF(ISERROR($S349),"",OFFSET(K!$F$1,$S349-1,0))</f>
        <v/>
      </c>
      <c r="G349" s="193" t="str">
        <f ca="1">IF(C349=$U$4,"Enter smelter details", IF(ISERROR($S349),"",OFFSET(K!$G$1,$S349-1,0)))</f>
        <v/>
      </c>
      <c r="H349" s="258"/>
      <c r="I349" s="258"/>
      <c r="J349" s="258"/>
      <c r="K349" s="258"/>
      <c r="L349" s="258"/>
      <c r="M349" s="258"/>
      <c r="N349" s="258"/>
      <c r="O349" s="258"/>
      <c r="P349" s="258"/>
      <c r="Q349" s="259"/>
      <c r="R349" s="192"/>
      <c r="S349" s="150" t="e">
        <f>IF(OR(C349="",C349=T$4),NA(),MATCH($B349&amp;$C349,K!$E:$E,0))</f>
        <v>#N/A</v>
      </c>
    </row>
    <row r="350" spans="1:19" ht="20.25">
      <c r="A350" s="222"/>
      <c r="B350" s="193"/>
      <c r="C350" s="193"/>
      <c r="D350" s="193" t="str">
        <f ca="1">IF(ISERROR($S350),"",OFFSET(K!$D$1,$S350-1,0)&amp;"")</f>
        <v/>
      </c>
      <c r="E350" s="193" t="str">
        <f ca="1">IF(ISERROR($S350),"",OFFSET(K!$C$1,$S350-1,0)&amp;"")</f>
        <v/>
      </c>
      <c r="F350" s="193" t="str">
        <f ca="1">IF(ISERROR($S350),"",OFFSET(K!$F$1,$S350-1,0))</f>
        <v/>
      </c>
      <c r="G350" s="193" t="str">
        <f ca="1">IF(C350=$U$4,"Enter smelter details", IF(ISERROR($S350),"",OFFSET(K!$G$1,$S350-1,0)))</f>
        <v/>
      </c>
      <c r="H350" s="258"/>
      <c r="I350" s="258"/>
      <c r="J350" s="258"/>
      <c r="K350" s="258"/>
      <c r="L350" s="258"/>
      <c r="M350" s="258"/>
      <c r="N350" s="258"/>
      <c r="O350" s="258"/>
      <c r="P350" s="258"/>
      <c r="Q350" s="259"/>
      <c r="R350" s="192"/>
      <c r="S350" s="150" t="e">
        <f>IF(OR(C350="",C350=T$4),NA(),MATCH($B350&amp;$C350,K!$E:$E,0))</f>
        <v>#N/A</v>
      </c>
    </row>
    <row r="351" spans="1:19" ht="20.25">
      <c r="A351" s="222"/>
      <c r="B351" s="193"/>
      <c r="C351" s="193"/>
      <c r="D351" s="193" t="str">
        <f ca="1">IF(ISERROR($S351),"",OFFSET(K!$D$1,$S351-1,0)&amp;"")</f>
        <v/>
      </c>
      <c r="E351" s="193" t="str">
        <f ca="1">IF(ISERROR($S351),"",OFFSET(K!$C$1,$S351-1,0)&amp;"")</f>
        <v/>
      </c>
      <c r="F351" s="193" t="str">
        <f ca="1">IF(ISERROR($S351),"",OFFSET(K!$F$1,$S351-1,0))</f>
        <v/>
      </c>
      <c r="G351" s="193" t="str">
        <f ca="1">IF(C351=$U$4,"Enter smelter details", IF(ISERROR($S351),"",OFFSET(K!$G$1,$S351-1,0)))</f>
        <v/>
      </c>
      <c r="H351" s="258"/>
      <c r="I351" s="258"/>
      <c r="J351" s="258"/>
      <c r="K351" s="258"/>
      <c r="L351" s="258"/>
      <c r="M351" s="258"/>
      <c r="N351" s="258"/>
      <c r="O351" s="258"/>
      <c r="P351" s="258"/>
      <c r="Q351" s="259"/>
      <c r="R351" s="192"/>
      <c r="S351" s="150" t="e">
        <f>IF(OR(C351="",C351=T$4),NA(),MATCH($B351&amp;$C351,K!$E:$E,0))</f>
        <v>#N/A</v>
      </c>
    </row>
    <row r="352" spans="1:19" ht="20.25">
      <c r="A352" s="222"/>
      <c r="B352" s="193"/>
      <c r="C352" s="193"/>
      <c r="D352" s="193" t="str">
        <f ca="1">IF(ISERROR($S352),"",OFFSET(K!$D$1,$S352-1,0)&amp;"")</f>
        <v/>
      </c>
      <c r="E352" s="193" t="str">
        <f ca="1">IF(ISERROR($S352),"",OFFSET(K!$C$1,$S352-1,0)&amp;"")</f>
        <v/>
      </c>
      <c r="F352" s="193" t="str">
        <f ca="1">IF(ISERROR($S352),"",OFFSET(K!$F$1,$S352-1,0))</f>
        <v/>
      </c>
      <c r="G352" s="193" t="str">
        <f ca="1">IF(C352=$U$4,"Enter smelter details", IF(ISERROR($S352),"",OFFSET(K!$G$1,$S352-1,0)))</f>
        <v/>
      </c>
      <c r="H352" s="258"/>
      <c r="I352" s="258"/>
      <c r="J352" s="258"/>
      <c r="K352" s="258"/>
      <c r="L352" s="258"/>
      <c r="M352" s="258"/>
      <c r="N352" s="258"/>
      <c r="O352" s="258"/>
      <c r="P352" s="258"/>
      <c r="Q352" s="259"/>
      <c r="R352" s="192"/>
      <c r="S352" s="150" t="e">
        <f>IF(OR(C352="",C352=T$4),NA(),MATCH($B352&amp;$C352,K!$E:$E,0))</f>
        <v>#N/A</v>
      </c>
    </row>
    <row r="353" spans="1:19" ht="20.25">
      <c r="A353" s="222"/>
      <c r="B353" s="193"/>
      <c r="C353" s="193"/>
      <c r="D353" s="193" t="str">
        <f ca="1">IF(ISERROR($S353),"",OFFSET(K!$D$1,$S353-1,0)&amp;"")</f>
        <v/>
      </c>
      <c r="E353" s="193" t="str">
        <f ca="1">IF(ISERROR($S353),"",OFFSET(K!$C$1,$S353-1,0)&amp;"")</f>
        <v/>
      </c>
      <c r="F353" s="193" t="str">
        <f ca="1">IF(ISERROR($S353),"",OFFSET(K!$F$1,$S353-1,0))</f>
        <v/>
      </c>
      <c r="G353" s="193" t="str">
        <f ca="1">IF(C353=$U$4,"Enter smelter details", IF(ISERROR($S353),"",OFFSET(K!$G$1,$S353-1,0)))</f>
        <v/>
      </c>
      <c r="H353" s="258"/>
      <c r="I353" s="258"/>
      <c r="J353" s="258"/>
      <c r="K353" s="258"/>
      <c r="L353" s="258"/>
      <c r="M353" s="258"/>
      <c r="N353" s="258"/>
      <c r="O353" s="258"/>
      <c r="P353" s="258"/>
      <c r="Q353" s="259"/>
      <c r="R353" s="192"/>
      <c r="S353" s="150" t="e">
        <f>IF(OR(C353="",C353=T$4),NA(),MATCH($B353&amp;$C353,K!$E:$E,0))</f>
        <v>#N/A</v>
      </c>
    </row>
    <row r="354" spans="1:19" ht="20.25">
      <c r="A354" s="222"/>
      <c r="B354" s="193"/>
      <c r="C354" s="193"/>
      <c r="D354" s="193" t="str">
        <f ca="1">IF(ISERROR($S354),"",OFFSET(K!$D$1,$S354-1,0)&amp;"")</f>
        <v/>
      </c>
      <c r="E354" s="193" t="str">
        <f ca="1">IF(ISERROR($S354),"",OFFSET(K!$C$1,$S354-1,0)&amp;"")</f>
        <v/>
      </c>
      <c r="F354" s="193" t="str">
        <f ca="1">IF(ISERROR($S354),"",OFFSET(K!$F$1,$S354-1,0))</f>
        <v/>
      </c>
      <c r="G354" s="193" t="str">
        <f ca="1">IF(C354=$U$4,"Enter smelter details", IF(ISERROR($S354),"",OFFSET(K!$G$1,$S354-1,0)))</f>
        <v/>
      </c>
      <c r="H354" s="258"/>
      <c r="I354" s="258"/>
      <c r="J354" s="258"/>
      <c r="K354" s="258"/>
      <c r="L354" s="258"/>
      <c r="M354" s="258"/>
      <c r="N354" s="258"/>
      <c r="O354" s="258"/>
      <c r="P354" s="258"/>
      <c r="Q354" s="259"/>
      <c r="R354" s="192"/>
      <c r="S354" s="150" t="e">
        <f>IF(OR(C354="",C354=T$4),NA(),MATCH($B354&amp;$C354,K!$E:$E,0))</f>
        <v>#N/A</v>
      </c>
    </row>
    <row r="355" spans="1:19" ht="20.25">
      <c r="A355" s="222"/>
      <c r="B355" s="193"/>
      <c r="C355" s="193"/>
      <c r="D355" s="193" t="str">
        <f ca="1">IF(ISERROR($S355),"",OFFSET(K!$D$1,$S355-1,0)&amp;"")</f>
        <v/>
      </c>
      <c r="E355" s="193" t="str">
        <f ca="1">IF(ISERROR($S355),"",OFFSET(K!$C$1,$S355-1,0)&amp;"")</f>
        <v/>
      </c>
      <c r="F355" s="193" t="str">
        <f ca="1">IF(ISERROR($S355),"",OFFSET(K!$F$1,$S355-1,0))</f>
        <v/>
      </c>
      <c r="G355" s="193" t="str">
        <f ca="1">IF(C355=$U$4,"Enter smelter details", IF(ISERROR($S355),"",OFFSET(K!$G$1,$S355-1,0)))</f>
        <v/>
      </c>
      <c r="H355" s="258"/>
      <c r="I355" s="258"/>
      <c r="J355" s="258"/>
      <c r="K355" s="258"/>
      <c r="L355" s="258"/>
      <c r="M355" s="258"/>
      <c r="N355" s="258"/>
      <c r="O355" s="258"/>
      <c r="P355" s="258"/>
      <c r="Q355" s="259"/>
      <c r="R355" s="192"/>
      <c r="S355" s="150" t="e">
        <f>IF(OR(C355="",C355=T$4),NA(),MATCH($B355&amp;$C355,K!$E:$E,0))</f>
        <v>#N/A</v>
      </c>
    </row>
    <row r="356" spans="1:19" ht="20.25">
      <c r="A356" s="222"/>
      <c r="B356" s="193"/>
      <c r="C356" s="193"/>
      <c r="D356" s="193" t="str">
        <f ca="1">IF(ISERROR($S356),"",OFFSET(K!$D$1,$S356-1,0)&amp;"")</f>
        <v/>
      </c>
      <c r="E356" s="193" t="str">
        <f ca="1">IF(ISERROR($S356),"",OFFSET(K!$C$1,$S356-1,0)&amp;"")</f>
        <v/>
      </c>
      <c r="F356" s="193" t="str">
        <f ca="1">IF(ISERROR($S356),"",OFFSET(K!$F$1,$S356-1,0))</f>
        <v/>
      </c>
      <c r="G356" s="193" t="str">
        <f ca="1">IF(C356=$U$4,"Enter smelter details", IF(ISERROR($S356),"",OFFSET(K!$G$1,$S356-1,0)))</f>
        <v/>
      </c>
      <c r="H356" s="258"/>
      <c r="I356" s="258"/>
      <c r="J356" s="258"/>
      <c r="K356" s="258"/>
      <c r="L356" s="258"/>
      <c r="M356" s="258"/>
      <c r="N356" s="258"/>
      <c r="O356" s="258"/>
      <c r="P356" s="258"/>
      <c r="Q356" s="259"/>
      <c r="R356" s="192"/>
      <c r="S356" s="150" t="e">
        <f>IF(OR(C356="",C356=T$4),NA(),MATCH($B356&amp;$C356,K!$E:$E,0))</f>
        <v>#N/A</v>
      </c>
    </row>
    <row r="357" spans="1:19" ht="20.25">
      <c r="A357" s="222"/>
      <c r="B357" s="193"/>
      <c r="C357" s="193"/>
      <c r="D357" s="193" t="str">
        <f ca="1">IF(ISERROR($S357),"",OFFSET(K!$D$1,$S357-1,0)&amp;"")</f>
        <v/>
      </c>
      <c r="E357" s="193" t="str">
        <f ca="1">IF(ISERROR($S357),"",OFFSET(K!$C$1,$S357-1,0)&amp;"")</f>
        <v/>
      </c>
      <c r="F357" s="193" t="str">
        <f ca="1">IF(ISERROR($S357),"",OFFSET(K!$F$1,$S357-1,0))</f>
        <v/>
      </c>
      <c r="G357" s="193" t="str">
        <f ca="1">IF(C357=$U$4,"Enter smelter details", IF(ISERROR($S357),"",OFFSET(K!$G$1,$S357-1,0)))</f>
        <v/>
      </c>
      <c r="H357" s="258"/>
      <c r="I357" s="258"/>
      <c r="J357" s="258"/>
      <c r="K357" s="258"/>
      <c r="L357" s="258"/>
      <c r="M357" s="258"/>
      <c r="N357" s="258"/>
      <c r="O357" s="258"/>
      <c r="P357" s="258"/>
      <c r="Q357" s="259"/>
      <c r="R357" s="192"/>
      <c r="S357" s="150" t="e">
        <f>IF(OR(C357="",C357=T$4),NA(),MATCH($B357&amp;$C357,K!$E:$E,0))</f>
        <v>#N/A</v>
      </c>
    </row>
    <row r="358" spans="1:19" ht="20.25">
      <c r="A358" s="222"/>
      <c r="B358" s="193"/>
      <c r="C358" s="193"/>
      <c r="D358" s="193" t="str">
        <f ca="1">IF(ISERROR($S358),"",OFFSET(K!$D$1,$S358-1,0)&amp;"")</f>
        <v/>
      </c>
      <c r="E358" s="193" t="str">
        <f ca="1">IF(ISERROR($S358),"",OFFSET(K!$C$1,$S358-1,0)&amp;"")</f>
        <v/>
      </c>
      <c r="F358" s="193" t="str">
        <f ca="1">IF(ISERROR($S358),"",OFFSET(K!$F$1,$S358-1,0))</f>
        <v/>
      </c>
      <c r="G358" s="193" t="str">
        <f ca="1">IF(C358=$U$4,"Enter smelter details", IF(ISERROR($S358),"",OFFSET(K!$G$1,$S358-1,0)))</f>
        <v/>
      </c>
      <c r="H358" s="258"/>
      <c r="I358" s="258"/>
      <c r="J358" s="258"/>
      <c r="K358" s="258"/>
      <c r="L358" s="258"/>
      <c r="M358" s="258"/>
      <c r="N358" s="258"/>
      <c r="O358" s="258"/>
      <c r="P358" s="258"/>
      <c r="Q358" s="259"/>
      <c r="R358" s="192"/>
      <c r="S358" s="150" t="e">
        <f>IF(OR(C358="",C358=T$4),NA(),MATCH($B358&amp;$C358,K!$E:$E,0))</f>
        <v>#N/A</v>
      </c>
    </row>
    <row r="359" spans="1:19" ht="20.25">
      <c r="A359" s="222"/>
      <c r="B359" s="193"/>
      <c r="C359" s="193"/>
      <c r="D359" s="193" t="str">
        <f ca="1">IF(ISERROR($S359),"",OFFSET(K!$D$1,$S359-1,0)&amp;"")</f>
        <v/>
      </c>
      <c r="E359" s="193" t="str">
        <f ca="1">IF(ISERROR($S359),"",OFFSET(K!$C$1,$S359-1,0)&amp;"")</f>
        <v/>
      </c>
      <c r="F359" s="193" t="str">
        <f ca="1">IF(ISERROR($S359),"",OFFSET(K!$F$1,$S359-1,0))</f>
        <v/>
      </c>
      <c r="G359" s="193" t="str">
        <f ca="1">IF(C359=$U$4,"Enter smelter details", IF(ISERROR($S359),"",OFFSET(K!$G$1,$S359-1,0)))</f>
        <v/>
      </c>
      <c r="H359" s="258"/>
      <c r="I359" s="258"/>
      <c r="J359" s="258"/>
      <c r="K359" s="258"/>
      <c r="L359" s="258"/>
      <c r="M359" s="258"/>
      <c r="N359" s="258"/>
      <c r="O359" s="258"/>
      <c r="P359" s="258"/>
      <c r="Q359" s="259"/>
      <c r="R359" s="192"/>
      <c r="S359" s="150" t="e">
        <f>IF(OR(C359="",C359=T$4),NA(),MATCH($B359&amp;$C359,K!$E:$E,0))</f>
        <v>#N/A</v>
      </c>
    </row>
    <row r="360" spans="1:19" ht="20.25">
      <c r="A360" s="222"/>
      <c r="B360" s="193"/>
      <c r="C360" s="193"/>
      <c r="D360" s="193" t="str">
        <f ca="1">IF(ISERROR($S360),"",OFFSET(K!$D$1,$S360-1,0)&amp;"")</f>
        <v/>
      </c>
      <c r="E360" s="193" t="str">
        <f ca="1">IF(ISERROR($S360),"",OFFSET(K!$C$1,$S360-1,0)&amp;"")</f>
        <v/>
      </c>
      <c r="F360" s="193" t="str">
        <f ca="1">IF(ISERROR($S360),"",OFFSET(K!$F$1,$S360-1,0))</f>
        <v/>
      </c>
      <c r="G360" s="193" t="str">
        <f ca="1">IF(C360=$U$4,"Enter smelter details", IF(ISERROR($S360),"",OFFSET(K!$G$1,$S360-1,0)))</f>
        <v/>
      </c>
      <c r="H360" s="258"/>
      <c r="I360" s="258"/>
      <c r="J360" s="258"/>
      <c r="K360" s="258"/>
      <c r="L360" s="258"/>
      <c r="M360" s="258"/>
      <c r="N360" s="258"/>
      <c r="O360" s="258"/>
      <c r="P360" s="258"/>
      <c r="Q360" s="259"/>
      <c r="R360" s="192"/>
      <c r="S360" s="150" t="e">
        <f>IF(OR(C360="",C360=T$4),NA(),MATCH($B360&amp;$C360,K!$E:$E,0))</f>
        <v>#N/A</v>
      </c>
    </row>
    <row r="361" spans="1:19" ht="20.25">
      <c r="A361" s="222"/>
      <c r="B361" s="193"/>
      <c r="C361" s="193"/>
      <c r="D361" s="193" t="str">
        <f ca="1">IF(ISERROR($S361),"",OFFSET(K!$D$1,$S361-1,0)&amp;"")</f>
        <v/>
      </c>
      <c r="E361" s="193" t="str">
        <f ca="1">IF(ISERROR($S361),"",OFFSET(K!$C$1,$S361-1,0)&amp;"")</f>
        <v/>
      </c>
      <c r="F361" s="193" t="str">
        <f ca="1">IF(ISERROR($S361),"",OFFSET(K!$F$1,$S361-1,0))</f>
        <v/>
      </c>
      <c r="G361" s="193" t="str">
        <f ca="1">IF(C361=$U$4,"Enter smelter details", IF(ISERROR($S361),"",OFFSET(K!$G$1,$S361-1,0)))</f>
        <v/>
      </c>
      <c r="H361" s="258"/>
      <c r="I361" s="258"/>
      <c r="J361" s="258"/>
      <c r="K361" s="258"/>
      <c r="L361" s="258"/>
      <c r="M361" s="258"/>
      <c r="N361" s="258"/>
      <c r="O361" s="258"/>
      <c r="P361" s="258"/>
      <c r="Q361" s="259"/>
      <c r="R361" s="192"/>
      <c r="S361" s="150" t="e">
        <f>IF(OR(C361="",C361=T$4),NA(),MATCH($B361&amp;$C361,K!$E:$E,0))</f>
        <v>#N/A</v>
      </c>
    </row>
    <row r="362" spans="1:19" ht="20.25">
      <c r="A362" s="222"/>
      <c r="B362" s="193"/>
      <c r="C362" s="193"/>
      <c r="D362" s="193" t="str">
        <f ca="1">IF(ISERROR($S362),"",OFFSET(K!$D$1,$S362-1,0)&amp;"")</f>
        <v/>
      </c>
      <c r="E362" s="193" t="str">
        <f ca="1">IF(ISERROR($S362),"",OFFSET(K!$C$1,$S362-1,0)&amp;"")</f>
        <v/>
      </c>
      <c r="F362" s="193" t="str">
        <f ca="1">IF(ISERROR($S362),"",OFFSET(K!$F$1,$S362-1,0))</f>
        <v/>
      </c>
      <c r="G362" s="193" t="str">
        <f ca="1">IF(C362=$U$4,"Enter smelter details", IF(ISERROR($S362),"",OFFSET(K!$G$1,$S362-1,0)))</f>
        <v/>
      </c>
      <c r="H362" s="258"/>
      <c r="I362" s="258"/>
      <c r="J362" s="258"/>
      <c r="K362" s="258"/>
      <c r="L362" s="258"/>
      <c r="M362" s="258"/>
      <c r="N362" s="258"/>
      <c r="O362" s="258"/>
      <c r="P362" s="258"/>
      <c r="Q362" s="259"/>
      <c r="R362" s="192"/>
      <c r="S362" s="150" t="e">
        <f>IF(OR(C362="",C362=T$4),NA(),MATCH($B362&amp;$C362,K!$E:$E,0))</f>
        <v>#N/A</v>
      </c>
    </row>
    <row r="363" spans="1:19" ht="20.25">
      <c r="A363" s="222"/>
      <c r="B363" s="193"/>
      <c r="C363" s="193"/>
      <c r="D363" s="193" t="str">
        <f ca="1">IF(ISERROR($S363),"",OFFSET(K!$D$1,$S363-1,0)&amp;"")</f>
        <v/>
      </c>
      <c r="E363" s="193" t="str">
        <f ca="1">IF(ISERROR($S363),"",OFFSET(K!$C$1,$S363-1,0)&amp;"")</f>
        <v/>
      </c>
      <c r="F363" s="193" t="str">
        <f ca="1">IF(ISERROR($S363),"",OFFSET(K!$F$1,$S363-1,0))</f>
        <v/>
      </c>
      <c r="G363" s="193" t="str">
        <f ca="1">IF(C363=$U$4,"Enter smelter details", IF(ISERROR($S363),"",OFFSET(K!$G$1,$S363-1,0)))</f>
        <v/>
      </c>
      <c r="H363" s="258"/>
      <c r="I363" s="258"/>
      <c r="J363" s="258"/>
      <c r="K363" s="258"/>
      <c r="L363" s="258"/>
      <c r="M363" s="258"/>
      <c r="N363" s="258"/>
      <c r="O363" s="258"/>
      <c r="P363" s="258"/>
      <c r="Q363" s="259"/>
      <c r="R363" s="192"/>
      <c r="S363" s="150" t="e">
        <f>IF(OR(C363="",C363=T$4),NA(),MATCH($B363&amp;$C363,K!$E:$E,0))</f>
        <v>#N/A</v>
      </c>
    </row>
    <row r="364" spans="1:19" ht="20.25">
      <c r="A364" s="222"/>
      <c r="B364" s="193"/>
      <c r="C364" s="193"/>
      <c r="D364" s="193" t="str">
        <f ca="1">IF(ISERROR($S364),"",OFFSET(K!$D$1,$S364-1,0)&amp;"")</f>
        <v/>
      </c>
      <c r="E364" s="193" t="str">
        <f ca="1">IF(ISERROR($S364),"",OFFSET(K!$C$1,$S364-1,0)&amp;"")</f>
        <v/>
      </c>
      <c r="F364" s="193" t="str">
        <f ca="1">IF(ISERROR($S364),"",OFFSET(K!$F$1,$S364-1,0))</f>
        <v/>
      </c>
      <c r="G364" s="193" t="str">
        <f ca="1">IF(C364=$U$4,"Enter smelter details", IF(ISERROR($S364),"",OFFSET(K!$G$1,$S364-1,0)))</f>
        <v/>
      </c>
      <c r="H364" s="258"/>
      <c r="I364" s="258"/>
      <c r="J364" s="258"/>
      <c r="K364" s="258"/>
      <c r="L364" s="258"/>
      <c r="M364" s="258"/>
      <c r="N364" s="258"/>
      <c r="O364" s="258"/>
      <c r="P364" s="258"/>
      <c r="Q364" s="259"/>
      <c r="R364" s="192"/>
      <c r="S364" s="150" t="e">
        <f>IF(OR(C364="",C364=T$4),NA(),MATCH($B364&amp;$C364,K!$E:$E,0))</f>
        <v>#N/A</v>
      </c>
    </row>
    <row r="365" spans="1:19" ht="20.25">
      <c r="A365" s="222"/>
      <c r="B365" s="193"/>
      <c r="C365" s="193"/>
      <c r="D365" s="193" t="str">
        <f ca="1">IF(ISERROR($S365),"",OFFSET(K!$D$1,$S365-1,0)&amp;"")</f>
        <v/>
      </c>
      <c r="E365" s="193" t="str">
        <f ca="1">IF(ISERROR($S365),"",OFFSET(K!$C$1,$S365-1,0)&amp;"")</f>
        <v/>
      </c>
      <c r="F365" s="193" t="str">
        <f ca="1">IF(ISERROR($S365),"",OFFSET(K!$F$1,$S365-1,0))</f>
        <v/>
      </c>
      <c r="G365" s="193" t="str">
        <f ca="1">IF(C365=$U$4,"Enter smelter details", IF(ISERROR($S365),"",OFFSET(K!$G$1,$S365-1,0)))</f>
        <v/>
      </c>
      <c r="H365" s="258"/>
      <c r="I365" s="258"/>
      <c r="J365" s="258"/>
      <c r="K365" s="258"/>
      <c r="L365" s="258"/>
      <c r="M365" s="258"/>
      <c r="N365" s="258"/>
      <c r="O365" s="258"/>
      <c r="P365" s="258"/>
      <c r="Q365" s="259"/>
      <c r="R365" s="192"/>
      <c r="S365" s="150" t="e">
        <f>IF(OR(C365="",C365=T$4),NA(),MATCH($B365&amp;$C365,K!$E:$E,0))</f>
        <v>#N/A</v>
      </c>
    </row>
    <row r="366" spans="1:19" ht="20.25">
      <c r="A366" s="222"/>
      <c r="B366" s="193"/>
      <c r="C366" s="193"/>
      <c r="D366" s="193" t="str">
        <f ca="1">IF(ISERROR($S366),"",OFFSET(K!$D$1,$S366-1,0)&amp;"")</f>
        <v/>
      </c>
      <c r="E366" s="193" t="str">
        <f ca="1">IF(ISERROR($S366),"",OFFSET(K!$C$1,$S366-1,0)&amp;"")</f>
        <v/>
      </c>
      <c r="F366" s="193" t="str">
        <f ca="1">IF(ISERROR($S366),"",OFFSET(K!$F$1,$S366-1,0))</f>
        <v/>
      </c>
      <c r="G366" s="193" t="str">
        <f ca="1">IF(C366=$U$4,"Enter smelter details", IF(ISERROR($S366),"",OFFSET(K!$G$1,$S366-1,0)))</f>
        <v/>
      </c>
      <c r="H366" s="258"/>
      <c r="I366" s="258"/>
      <c r="J366" s="258"/>
      <c r="K366" s="258"/>
      <c r="L366" s="258"/>
      <c r="M366" s="258"/>
      <c r="N366" s="258"/>
      <c r="O366" s="258"/>
      <c r="P366" s="258"/>
      <c r="Q366" s="259"/>
      <c r="R366" s="192"/>
      <c r="S366" s="150" t="e">
        <f>IF(OR(C366="",C366=T$4),NA(),MATCH($B366&amp;$C366,K!$E:$E,0))</f>
        <v>#N/A</v>
      </c>
    </row>
    <row r="367" spans="1:19" ht="20.25">
      <c r="A367" s="222"/>
      <c r="B367" s="193"/>
      <c r="C367" s="193"/>
      <c r="D367" s="193" t="str">
        <f ca="1">IF(ISERROR($S367),"",OFFSET(K!$D$1,$S367-1,0)&amp;"")</f>
        <v/>
      </c>
      <c r="E367" s="193" t="str">
        <f ca="1">IF(ISERROR($S367),"",OFFSET(K!$C$1,$S367-1,0)&amp;"")</f>
        <v/>
      </c>
      <c r="F367" s="193" t="str">
        <f ca="1">IF(ISERROR($S367),"",OFFSET(K!$F$1,$S367-1,0))</f>
        <v/>
      </c>
      <c r="G367" s="193" t="str">
        <f ca="1">IF(C367=$U$4,"Enter smelter details", IF(ISERROR($S367),"",OFFSET(K!$G$1,$S367-1,0)))</f>
        <v/>
      </c>
      <c r="H367" s="258"/>
      <c r="I367" s="258"/>
      <c r="J367" s="258"/>
      <c r="K367" s="258"/>
      <c r="L367" s="258"/>
      <c r="M367" s="258"/>
      <c r="N367" s="258"/>
      <c r="O367" s="258"/>
      <c r="P367" s="258"/>
      <c r="Q367" s="259"/>
      <c r="R367" s="192"/>
      <c r="S367" s="150" t="e">
        <f>IF(OR(C367="",C367=T$4),NA(),MATCH($B367&amp;$C367,K!$E:$E,0))</f>
        <v>#N/A</v>
      </c>
    </row>
    <row r="368" spans="1:19" ht="20.25">
      <c r="A368" s="222"/>
      <c r="B368" s="193"/>
      <c r="C368" s="193"/>
      <c r="D368" s="193" t="str">
        <f ca="1">IF(ISERROR($S368),"",OFFSET(K!$D$1,$S368-1,0)&amp;"")</f>
        <v/>
      </c>
      <c r="E368" s="193" t="str">
        <f ca="1">IF(ISERROR($S368),"",OFFSET(K!$C$1,$S368-1,0)&amp;"")</f>
        <v/>
      </c>
      <c r="F368" s="193" t="str">
        <f ca="1">IF(ISERROR($S368),"",OFFSET(K!$F$1,$S368-1,0))</f>
        <v/>
      </c>
      <c r="G368" s="193" t="str">
        <f ca="1">IF(C368=$U$4,"Enter smelter details", IF(ISERROR($S368),"",OFFSET(K!$G$1,$S368-1,0)))</f>
        <v/>
      </c>
      <c r="H368" s="258"/>
      <c r="I368" s="258"/>
      <c r="J368" s="258"/>
      <c r="K368" s="258"/>
      <c r="L368" s="258"/>
      <c r="M368" s="258"/>
      <c r="N368" s="258"/>
      <c r="O368" s="258"/>
      <c r="P368" s="258"/>
      <c r="Q368" s="259"/>
      <c r="R368" s="192"/>
      <c r="S368" s="150" t="e">
        <f>IF(OR(C368="",C368=T$4),NA(),MATCH($B368&amp;$C368,K!$E:$E,0))</f>
        <v>#N/A</v>
      </c>
    </row>
    <row r="369" spans="1:19" ht="20.25">
      <c r="A369" s="222"/>
      <c r="B369" s="193"/>
      <c r="C369" s="193"/>
      <c r="D369" s="193" t="str">
        <f ca="1">IF(ISERROR($S369),"",OFFSET(K!$D$1,$S369-1,0)&amp;"")</f>
        <v/>
      </c>
      <c r="E369" s="193" t="str">
        <f ca="1">IF(ISERROR($S369),"",OFFSET(K!$C$1,$S369-1,0)&amp;"")</f>
        <v/>
      </c>
      <c r="F369" s="193" t="str">
        <f ca="1">IF(ISERROR($S369),"",OFFSET(K!$F$1,$S369-1,0))</f>
        <v/>
      </c>
      <c r="G369" s="193" t="str">
        <f ca="1">IF(C369=$U$4,"Enter smelter details", IF(ISERROR($S369),"",OFFSET(K!$G$1,$S369-1,0)))</f>
        <v/>
      </c>
      <c r="H369" s="258"/>
      <c r="I369" s="258"/>
      <c r="J369" s="258"/>
      <c r="K369" s="258"/>
      <c r="L369" s="258"/>
      <c r="M369" s="258"/>
      <c r="N369" s="258"/>
      <c r="O369" s="258"/>
      <c r="P369" s="258"/>
      <c r="Q369" s="259"/>
      <c r="R369" s="192"/>
      <c r="S369" s="150" t="e">
        <f>IF(OR(C369="",C369=T$4),NA(),MATCH($B369&amp;$C369,K!$E:$E,0))</f>
        <v>#N/A</v>
      </c>
    </row>
    <row r="370" spans="1:19" ht="20.25">
      <c r="A370" s="222"/>
      <c r="B370" s="193"/>
      <c r="C370" s="193"/>
      <c r="D370" s="193" t="str">
        <f ca="1">IF(ISERROR($S370),"",OFFSET(K!$D$1,$S370-1,0)&amp;"")</f>
        <v/>
      </c>
      <c r="E370" s="193" t="str">
        <f ca="1">IF(ISERROR($S370),"",OFFSET(K!$C$1,$S370-1,0)&amp;"")</f>
        <v/>
      </c>
      <c r="F370" s="193" t="str">
        <f ca="1">IF(ISERROR($S370),"",OFFSET(K!$F$1,$S370-1,0))</f>
        <v/>
      </c>
      <c r="G370" s="193" t="str">
        <f ca="1">IF(C370=$U$4,"Enter smelter details", IF(ISERROR($S370),"",OFFSET(K!$G$1,$S370-1,0)))</f>
        <v/>
      </c>
      <c r="H370" s="258"/>
      <c r="I370" s="258"/>
      <c r="J370" s="258"/>
      <c r="K370" s="258"/>
      <c r="L370" s="258"/>
      <c r="M370" s="258"/>
      <c r="N370" s="258"/>
      <c r="O370" s="258"/>
      <c r="P370" s="258"/>
      <c r="Q370" s="259"/>
      <c r="R370" s="192"/>
      <c r="S370" s="150" t="e">
        <f>IF(OR(C370="",C370=T$4),NA(),MATCH($B370&amp;$C370,K!$E:$E,0))</f>
        <v>#N/A</v>
      </c>
    </row>
    <row r="371" spans="1:19" ht="20.25">
      <c r="A371" s="222"/>
      <c r="B371" s="193"/>
      <c r="C371" s="193"/>
      <c r="D371" s="193" t="str">
        <f ca="1">IF(ISERROR($S371),"",OFFSET(K!$D$1,$S371-1,0)&amp;"")</f>
        <v/>
      </c>
      <c r="E371" s="193" t="str">
        <f ca="1">IF(ISERROR($S371),"",OFFSET(K!$C$1,$S371-1,0)&amp;"")</f>
        <v/>
      </c>
      <c r="F371" s="193" t="str">
        <f ca="1">IF(ISERROR($S371),"",OFFSET(K!$F$1,$S371-1,0))</f>
        <v/>
      </c>
      <c r="G371" s="193" t="str">
        <f ca="1">IF(C371=$U$4,"Enter smelter details", IF(ISERROR($S371),"",OFFSET(K!$G$1,$S371-1,0)))</f>
        <v/>
      </c>
      <c r="H371" s="258"/>
      <c r="I371" s="258"/>
      <c r="J371" s="258"/>
      <c r="K371" s="258"/>
      <c r="L371" s="258"/>
      <c r="M371" s="258"/>
      <c r="N371" s="258"/>
      <c r="O371" s="258"/>
      <c r="P371" s="258"/>
      <c r="Q371" s="259"/>
      <c r="R371" s="192"/>
      <c r="S371" s="150" t="e">
        <f>IF(OR(C371="",C371=T$4),NA(),MATCH($B371&amp;$C371,K!$E:$E,0))</f>
        <v>#N/A</v>
      </c>
    </row>
    <row r="372" spans="1:19" ht="20.25">
      <c r="A372" s="222"/>
      <c r="B372" s="193"/>
      <c r="C372" s="193"/>
      <c r="D372" s="193" t="str">
        <f ca="1">IF(ISERROR($S372),"",OFFSET(K!$D$1,$S372-1,0)&amp;"")</f>
        <v/>
      </c>
      <c r="E372" s="193" t="str">
        <f ca="1">IF(ISERROR($S372),"",OFFSET(K!$C$1,$S372-1,0)&amp;"")</f>
        <v/>
      </c>
      <c r="F372" s="193" t="str">
        <f ca="1">IF(ISERROR($S372),"",OFFSET(K!$F$1,$S372-1,0))</f>
        <v/>
      </c>
      <c r="G372" s="193" t="str">
        <f ca="1">IF(C372=$U$4,"Enter smelter details", IF(ISERROR($S372),"",OFFSET(K!$G$1,$S372-1,0)))</f>
        <v/>
      </c>
      <c r="H372" s="258"/>
      <c r="I372" s="258"/>
      <c r="J372" s="258"/>
      <c r="K372" s="258"/>
      <c r="L372" s="258"/>
      <c r="M372" s="258"/>
      <c r="N372" s="258"/>
      <c r="O372" s="258"/>
      <c r="P372" s="258"/>
      <c r="Q372" s="259"/>
      <c r="R372" s="192"/>
      <c r="S372" s="150" t="e">
        <f>IF(OR(C372="",C372=T$4),NA(),MATCH($B372&amp;$C372,K!$E:$E,0))</f>
        <v>#N/A</v>
      </c>
    </row>
    <row r="373" spans="1:19" ht="20.25">
      <c r="A373" s="222"/>
      <c r="B373" s="193"/>
      <c r="C373" s="193"/>
      <c r="D373" s="193" t="str">
        <f ca="1">IF(ISERROR($S373),"",OFFSET(K!$D$1,$S373-1,0)&amp;"")</f>
        <v/>
      </c>
      <c r="E373" s="193" t="str">
        <f ca="1">IF(ISERROR($S373),"",OFFSET(K!$C$1,$S373-1,0)&amp;"")</f>
        <v/>
      </c>
      <c r="F373" s="193" t="str">
        <f ca="1">IF(ISERROR($S373),"",OFFSET(K!$F$1,$S373-1,0))</f>
        <v/>
      </c>
      <c r="G373" s="193" t="str">
        <f ca="1">IF(C373=$U$4,"Enter smelter details", IF(ISERROR($S373),"",OFFSET(K!$G$1,$S373-1,0)))</f>
        <v/>
      </c>
      <c r="H373" s="258"/>
      <c r="I373" s="258"/>
      <c r="J373" s="258"/>
      <c r="K373" s="258"/>
      <c r="L373" s="258"/>
      <c r="M373" s="258"/>
      <c r="N373" s="258"/>
      <c r="O373" s="258"/>
      <c r="P373" s="258"/>
      <c r="Q373" s="259"/>
      <c r="R373" s="192"/>
      <c r="S373" s="150" t="e">
        <f>IF(OR(C373="",C373=T$4),NA(),MATCH($B373&amp;$C373,K!$E:$E,0))</f>
        <v>#N/A</v>
      </c>
    </row>
    <row r="374" spans="1:19" ht="20.25">
      <c r="A374" s="222"/>
      <c r="B374" s="193"/>
      <c r="C374" s="193"/>
      <c r="D374" s="193" t="str">
        <f ca="1">IF(ISERROR($S374),"",OFFSET(K!$D$1,$S374-1,0)&amp;"")</f>
        <v/>
      </c>
      <c r="E374" s="193" t="str">
        <f ca="1">IF(ISERROR($S374),"",OFFSET(K!$C$1,$S374-1,0)&amp;"")</f>
        <v/>
      </c>
      <c r="F374" s="193" t="str">
        <f ca="1">IF(ISERROR($S374),"",OFFSET(K!$F$1,$S374-1,0))</f>
        <v/>
      </c>
      <c r="G374" s="193" t="str">
        <f ca="1">IF(C374=$U$4,"Enter smelter details", IF(ISERROR($S374),"",OFFSET(K!$G$1,$S374-1,0)))</f>
        <v/>
      </c>
      <c r="H374" s="258"/>
      <c r="I374" s="258"/>
      <c r="J374" s="258"/>
      <c r="K374" s="258"/>
      <c r="L374" s="258"/>
      <c r="M374" s="258"/>
      <c r="N374" s="258"/>
      <c r="O374" s="258"/>
      <c r="P374" s="258"/>
      <c r="Q374" s="259"/>
      <c r="R374" s="192"/>
      <c r="S374" s="150" t="e">
        <f>IF(OR(C374="",C374=T$4),NA(),MATCH($B374&amp;$C374,K!$E:$E,0))</f>
        <v>#N/A</v>
      </c>
    </row>
    <row r="375" spans="1:19" ht="20.25">
      <c r="A375" s="222"/>
      <c r="B375" s="193"/>
      <c r="C375" s="193"/>
      <c r="D375" s="193" t="str">
        <f ca="1">IF(ISERROR($S375),"",OFFSET(K!$D$1,$S375-1,0)&amp;"")</f>
        <v/>
      </c>
      <c r="E375" s="193" t="str">
        <f ca="1">IF(ISERROR($S375),"",OFFSET(K!$C$1,$S375-1,0)&amp;"")</f>
        <v/>
      </c>
      <c r="F375" s="193" t="str">
        <f ca="1">IF(ISERROR($S375),"",OFFSET(K!$F$1,$S375-1,0))</f>
        <v/>
      </c>
      <c r="G375" s="193" t="str">
        <f ca="1">IF(C375=$U$4,"Enter smelter details", IF(ISERROR($S375),"",OFFSET(K!$G$1,$S375-1,0)))</f>
        <v/>
      </c>
      <c r="H375" s="258"/>
      <c r="I375" s="258"/>
      <c r="J375" s="258"/>
      <c r="K375" s="258"/>
      <c r="L375" s="258"/>
      <c r="M375" s="258"/>
      <c r="N375" s="258"/>
      <c r="O375" s="258"/>
      <c r="P375" s="258"/>
      <c r="Q375" s="259"/>
      <c r="R375" s="192"/>
      <c r="S375" s="150" t="e">
        <f>IF(OR(C375="",C375=T$4),NA(),MATCH($B375&amp;$C375,K!$E:$E,0))</f>
        <v>#N/A</v>
      </c>
    </row>
    <row r="376" spans="1:19" ht="20.25">
      <c r="A376" s="222"/>
      <c r="B376" s="193"/>
      <c r="C376" s="193"/>
      <c r="D376" s="193" t="str">
        <f ca="1">IF(ISERROR($S376),"",OFFSET(K!$D$1,$S376-1,0)&amp;"")</f>
        <v/>
      </c>
      <c r="E376" s="193" t="str">
        <f ca="1">IF(ISERROR($S376),"",OFFSET(K!$C$1,$S376-1,0)&amp;"")</f>
        <v/>
      </c>
      <c r="F376" s="193" t="str">
        <f ca="1">IF(ISERROR($S376),"",OFFSET(K!$F$1,$S376-1,0))</f>
        <v/>
      </c>
      <c r="G376" s="193" t="str">
        <f ca="1">IF(C376=$U$4,"Enter smelter details", IF(ISERROR($S376),"",OFFSET(K!$G$1,$S376-1,0)))</f>
        <v/>
      </c>
      <c r="H376" s="258"/>
      <c r="I376" s="258"/>
      <c r="J376" s="258"/>
      <c r="K376" s="258"/>
      <c r="L376" s="258"/>
      <c r="M376" s="258"/>
      <c r="N376" s="258"/>
      <c r="O376" s="258"/>
      <c r="P376" s="258"/>
      <c r="Q376" s="259"/>
      <c r="R376" s="192"/>
      <c r="S376" s="150" t="e">
        <f>IF(OR(C376="",C376=T$4),NA(),MATCH($B376&amp;$C376,K!$E:$E,0))</f>
        <v>#N/A</v>
      </c>
    </row>
    <row r="377" spans="1:19" ht="20.25">
      <c r="A377" s="222"/>
      <c r="B377" s="193"/>
      <c r="C377" s="193"/>
      <c r="D377" s="193" t="str">
        <f ca="1">IF(ISERROR($S377),"",OFFSET(K!$D$1,$S377-1,0)&amp;"")</f>
        <v/>
      </c>
      <c r="E377" s="193" t="str">
        <f ca="1">IF(ISERROR($S377),"",OFFSET(K!$C$1,$S377-1,0)&amp;"")</f>
        <v/>
      </c>
      <c r="F377" s="193" t="str">
        <f ca="1">IF(ISERROR($S377),"",OFFSET(K!$F$1,$S377-1,0))</f>
        <v/>
      </c>
      <c r="G377" s="193" t="str">
        <f ca="1">IF(C377=$U$4,"Enter smelter details", IF(ISERROR($S377),"",OFFSET(K!$G$1,$S377-1,0)))</f>
        <v/>
      </c>
      <c r="H377" s="258"/>
      <c r="I377" s="258"/>
      <c r="J377" s="258"/>
      <c r="K377" s="258"/>
      <c r="L377" s="258"/>
      <c r="M377" s="258"/>
      <c r="N377" s="258"/>
      <c r="O377" s="258"/>
      <c r="P377" s="258"/>
      <c r="Q377" s="259"/>
      <c r="R377" s="192"/>
      <c r="S377" s="150" t="e">
        <f>IF(OR(C377="",C377=T$4),NA(),MATCH($B377&amp;$C377,K!$E:$E,0))</f>
        <v>#N/A</v>
      </c>
    </row>
    <row r="378" spans="1:19" ht="20.25">
      <c r="A378" s="222"/>
      <c r="B378" s="193"/>
      <c r="C378" s="193"/>
      <c r="D378" s="193" t="str">
        <f ca="1">IF(ISERROR($S378),"",OFFSET(K!$D$1,$S378-1,0)&amp;"")</f>
        <v/>
      </c>
      <c r="E378" s="193" t="str">
        <f ca="1">IF(ISERROR($S378),"",OFFSET(K!$C$1,$S378-1,0)&amp;"")</f>
        <v/>
      </c>
      <c r="F378" s="193" t="str">
        <f ca="1">IF(ISERROR($S378),"",OFFSET(K!$F$1,$S378-1,0))</f>
        <v/>
      </c>
      <c r="G378" s="193" t="str">
        <f ca="1">IF(C378=$U$4,"Enter smelter details", IF(ISERROR($S378),"",OFFSET(K!$G$1,$S378-1,0)))</f>
        <v/>
      </c>
      <c r="H378" s="258"/>
      <c r="I378" s="258"/>
      <c r="J378" s="258"/>
      <c r="K378" s="258"/>
      <c r="L378" s="258"/>
      <c r="M378" s="258"/>
      <c r="N378" s="258"/>
      <c r="O378" s="258"/>
      <c r="P378" s="258"/>
      <c r="Q378" s="259"/>
      <c r="R378" s="192"/>
      <c r="S378" s="150" t="e">
        <f>IF(OR(C378="",C378=T$4),NA(),MATCH($B378&amp;$C378,K!$E:$E,0))</f>
        <v>#N/A</v>
      </c>
    </row>
    <row r="379" spans="1:19" ht="20.25">
      <c r="A379" s="222"/>
      <c r="B379" s="193"/>
      <c r="C379" s="193"/>
      <c r="D379" s="193" t="str">
        <f ca="1">IF(ISERROR($S379),"",OFFSET(K!$D$1,$S379-1,0)&amp;"")</f>
        <v/>
      </c>
      <c r="E379" s="193" t="str">
        <f ca="1">IF(ISERROR($S379),"",OFFSET(K!$C$1,$S379-1,0)&amp;"")</f>
        <v/>
      </c>
      <c r="F379" s="193" t="str">
        <f ca="1">IF(ISERROR($S379),"",OFFSET(K!$F$1,$S379-1,0))</f>
        <v/>
      </c>
      <c r="G379" s="193" t="str">
        <f ca="1">IF(C379=$U$4,"Enter smelter details", IF(ISERROR($S379),"",OFFSET(K!$G$1,$S379-1,0)))</f>
        <v/>
      </c>
      <c r="H379" s="258"/>
      <c r="I379" s="258"/>
      <c r="J379" s="258"/>
      <c r="K379" s="258"/>
      <c r="L379" s="258"/>
      <c r="M379" s="258"/>
      <c r="N379" s="258"/>
      <c r="O379" s="258"/>
      <c r="P379" s="258"/>
      <c r="Q379" s="259"/>
      <c r="R379" s="192"/>
      <c r="S379" s="150" t="e">
        <f>IF(OR(C379="",C379=T$4),NA(),MATCH($B379&amp;$C379,K!$E:$E,0))</f>
        <v>#N/A</v>
      </c>
    </row>
    <row r="380" spans="1:19" ht="20.25">
      <c r="A380" s="222"/>
      <c r="B380" s="193"/>
      <c r="C380" s="193"/>
      <c r="D380" s="193" t="str">
        <f ca="1">IF(ISERROR($S380),"",OFFSET(K!$D$1,$S380-1,0)&amp;"")</f>
        <v/>
      </c>
      <c r="E380" s="193" t="str">
        <f ca="1">IF(ISERROR($S380),"",OFFSET(K!$C$1,$S380-1,0)&amp;"")</f>
        <v/>
      </c>
      <c r="F380" s="193" t="str">
        <f ca="1">IF(ISERROR($S380),"",OFFSET(K!$F$1,$S380-1,0))</f>
        <v/>
      </c>
      <c r="G380" s="193" t="str">
        <f ca="1">IF(C380=$U$4,"Enter smelter details", IF(ISERROR($S380),"",OFFSET(K!$G$1,$S380-1,0)))</f>
        <v/>
      </c>
      <c r="H380" s="258"/>
      <c r="I380" s="258"/>
      <c r="J380" s="258"/>
      <c r="K380" s="258"/>
      <c r="L380" s="258"/>
      <c r="M380" s="258"/>
      <c r="N380" s="258"/>
      <c r="O380" s="258"/>
      <c r="P380" s="258"/>
      <c r="Q380" s="259"/>
      <c r="R380" s="192"/>
      <c r="S380" s="150" t="e">
        <f>IF(OR(C380="",C380=T$4),NA(),MATCH($B380&amp;$C380,K!$E:$E,0))</f>
        <v>#N/A</v>
      </c>
    </row>
    <row r="381" spans="1:19" ht="20.25">
      <c r="A381" s="222"/>
      <c r="B381" s="193"/>
      <c r="C381" s="193"/>
      <c r="D381" s="193" t="str">
        <f ca="1">IF(ISERROR($S381),"",OFFSET(K!$D$1,$S381-1,0)&amp;"")</f>
        <v/>
      </c>
      <c r="E381" s="193" t="str">
        <f ca="1">IF(ISERROR($S381),"",OFFSET(K!$C$1,$S381-1,0)&amp;"")</f>
        <v/>
      </c>
      <c r="F381" s="193" t="str">
        <f ca="1">IF(ISERROR($S381),"",OFFSET(K!$F$1,$S381-1,0))</f>
        <v/>
      </c>
      <c r="G381" s="193" t="str">
        <f ca="1">IF(C381=$U$4,"Enter smelter details", IF(ISERROR($S381),"",OFFSET(K!$G$1,$S381-1,0)))</f>
        <v/>
      </c>
      <c r="H381" s="258"/>
      <c r="I381" s="258"/>
      <c r="J381" s="258"/>
      <c r="K381" s="258"/>
      <c r="L381" s="258"/>
      <c r="M381" s="258"/>
      <c r="N381" s="258"/>
      <c r="O381" s="258"/>
      <c r="P381" s="258"/>
      <c r="Q381" s="259"/>
      <c r="R381" s="192"/>
      <c r="S381" s="150" t="e">
        <f>IF(OR(C381="",C381=T$4),NA(),MATCH($B381&amp;$C381,K!$E:$E,0))</f>
        <v>#N/A</v>
      </c>
    </row>
    <row r="382" spans="1:19" ht="20.25">
      <c r="A382" s="222"/>
      <c r="B382" s="193"/>
      <c r="C382" s="193"/>
      <c r="D382" s="193" t="str">
        <f ca="1">IF(ISERROR($S382),"",OFFSET(K!$D$1,$S382-1,0)&amp;"")</f>
        <v/>
      </c>
      <c r="E382" s="193" t="str">
        <f ca="1">IF(ISERROR($S382),"",OFFSET(K!$C$1,$S382-1,0)&amp;"")</f>
        <v/>
      </c>
      <c r="F382" s="193" t="str">
        <f ca="1">IF(ISERROR($S382),"",OFFSET(K!$F$1,$S382-1,0))</f>
        <v/>
      </c>
      <c r="G382" s="193" t="str">
        <f ca="1">IF(C382=$U$4,"Enter smelter details", IF(ISERROR($S382),"",OFFSET(K!$G$1,$S382-1,0)))</f>
        <v/>
      </c>
      <c r="H382" s="258"/>
      <c r="I382" s="258"/>
      <c r="J382" s="258"/>
      <c r="K382" s="258"/>
      <c r="L382" s="258"/>
      <c r="M382" s="258"/>
      <c r="N382" s="258"/>
      <c r="O382" s="258"/>
      <c r="P382" s="258"/>
      <c r="Q382" s="259"/>
      <c r="R382" s="192"/>
      <c r="S382" s="150" t="e">
        <f>IF(OR(C382="",C382=T$4),NA(),MATCH($B382&amp;$C382,K!$E:$E,0))</f>
        <v>#N/A</v>
      </c>
    </row>
    <row r="383" spans="1:19" ht="20.25">
      <c r="A383" s="222"/>
      <c r="B383" s="193"/>
      <c r="C383" s="193"/>
      <c r="D383" s="193" t="str">
        <f ca="1">IF(ISERROR($S383),"",OFFSET(K!$D$1,$S383-1,0)&amp;"")</f>
        <v/>
      </c>
      <c r="E383" s="193" t="str">
        <f ca="1">IF(ISERROR($S383),"",OFFSET(K!$C$1,$S383-1,0)&amp;"")</f>
        <v/>
      </c>
      <c r="F383" s="193" t="str">
        <f ca="1">IF(ISERROR($S383),"",OFFSET(K!$F$1,$S383-1,0))</f>
        <v/>
      </c>
      <c r="G383" s="193" t="str">
        <f ca="1">IF(C383=$U$4,"Enter smelter details", IF(ISERROR($S383),"",OFFSET(K!$G$1,$S383-1,0)))</f>
        <v/>
      </c>
      <c r="H383" s="258"/>
      <c r="I383" s="258"/>
      <c r="J383" s="258"/>
      <c r="K383" s="258"/>
      <c r="L383" s="258"/>
      <c r="M383" s="258"/>
      <c r="N383" s="258"/>
      <c r="O383" s="258"/>
      <c r="P383" s="258"/>
      <c r="Q383" s="259"/>
      <c r="R383" s="192"/>
      <c r="S383" s="150" t="e">
        <f>IF(OR(C383="",C383=T$4),NA(),MATCH($B383&amp;$C383,K!$E:$E,0))</f>
        <v>#N/A</v>
      </c>
    </row>
    <row r="384" spans="1:19" ht="20.25">
      <c r="A384" s="222"/>
      <c r="B384" s="193"/>
      <c r="C384" s="193"/>
      <c r="D384" s="193" t="str">
        <f ca="1">IF(ISERROR($S384),"",OFFSET(K!$D$1,$S384-1,0)&amp;"")</f>
        <v/>
      </c>
      <c r="E384" s="193" t="str">
        <f ca="1">IF(ISERROR($S384),"",OFFSET(K!$C$1,$S384-1,0)&amp;"")</f>
        <v/>
      </c>
      <c r="F384" s="193" t="str">
        <f ca="1">IF(ISERROR($S384),"",OFFSET(K!$F$1,$S384-1,0))</f>
        <v/>
      </c>
      <c r="G384" s="193" t="str">
        <f ca="1">IF(C384=$U$4,"Enter smelter details", IF(ISERROR($S384),"",OFFSET(K!$G$1,$S384-1,0)))</f>
        <v/>
      </c>
      <c r="H384" s="258"/>
      <c r="I384" s="258"/>
      <c r="J384" s="258"/>
      <c r="K384" s="258"/>
      <c r="L384" s="258"/>
      <c r="M384" s="258"/>
      <c r="N384" s="258"/>
      <c r="O384" s="258"/>
      <c r="P384" s="258"/>
      <c r="Q384" s="259"/>
      <c r="R384" s="192"/>
      <c r="S384" s="150" t="e">
        <f>IF(OR(C384="",C384=T$4),NA(),MATCH($B384&amp;$C384,K!$E:$E,0))</f>
        <v>#N/A</v>
      </c>
    </row>
    <row r="385" spans="1:19" ht="20.25">
      <c r="A385" s="222"/>
      <c r="B385" s="193"/>
      <c r="C385" s="193"/>
      <c r="D385" s="193" t="str">
        <f ca="1">IF(ISERROR($S385),"",OFFSET(K!$D$1,$S385-1,0)&amp;"")</f>
        <v/>
      </c>
      <c r="E385" s="193" t="str">
        <f ca="1">IF(ISERROR($S385),"",OFFSET(K!$C$1,$S385-1,0)&amp;"")</f>
        <v/>
      </c>
      <c r="F385" s="193" t="str">
        <f ca="1">IF(ISERROR($S385),"",OFFSET(K!$F$1,$S385-1,0))</f>
        <v/>
      </c>
      <c r="G385" s="193" t="str">
        <f ca="1">IF(C385=$U$4,"Enter smelter details", IF(ISERROR($S385),"",OFFSET(K!$G$1,$S385-1,0)))</f>
        <v/>
      </c>
      <c r="H385" s="258"/>
      <c r="I385" s="258"/>
      <c r="J385" s="258"/>
      <c r="K385" s="258"/>
      <c r="L385" s="258"/>
      <c r="M385" s="258"/>
      <c r="N385" s="258"/>
      <c r="O385" s="258"/>
      <c r="P385" s="258"/>
      <c r="Q385" s="259"/>
      <c r="R385" s="192"/>
      <c r="S385" s="150" t="e">
        <f>IF(OR(C385="",C385=T$4),NA(),MATCH($B385&amp;$C385,K!$E:$E,0))</f>
        <v>#N/A</v>
      </c>
    </row>
    <row r="386" spans="1:19" ht="20.25">
      <c r="A386" s="222"/>
      <c r="B386" s="193"/>
      <c r="C386" s="193"/>
      <c r="D386" s="193" t="str">
        <f ca="1">IF(ISERROR($S386),"",OFFSET(K!$D$1,$S386-1,0)&amp;"")</f>
        <v/>
      </c>
      <c r="E386" s="193" t="str">
        <f ca="1">IF(ISERROR($S386),"",OFFSET(K!$C$1,$S386-1,0)&amp;"")</f>
        <v/>
      </c>
      <c r="F386" s="193" t="str">
        <f ca="1">IF(ISERROR($S386),"",OFFSET(K!$F$1,$S386-1,0))</f>
        <v/>
      </c>
      <c r="G386" s="193" t="str">
        <f ca="1">IF(C386=$U$4,"Enter smelter details", IF(ISERROR($S386),"",OFFSET(K!$G$1,$S386-1,0)))</f>
        <v/>
      </c>
      <c r="H386" s="258"/>
      <c r="I386" s="258"/>
      <c r="J386" s="258"/>
      <c r="K386" s="258"/>
      <c r="L386" s="258"/>
      <c r="M386" s="258"/>
      <c r="N386" s="258"/>
      <c r="O386" s="258"/>
      <c r="P386" s="258"/>
      <c r="Q386" s="259"/>
      <c r="R386" s="192"/>
      <c r="S386" s="150" t="e">
        <f>IF(OR(C386="",C386=T$4),NA(),MATCH($B386&amp;$C386,K!$E:$E,0))</f>
        <v>#N/A</v>
      </c>
    </row>
    <row r="387" spans="1:19" ht="20.25">
      <c r="A387" s="222"/>
      <c r="B387" s="193"/>
      <c r="C387" s="193"/>
      <c r="D387" s="193" t="str">
        <f ca="1">IF(ISERROR($S387),"",OFFSET(K!$D$1,$S387-1,0)&amp;"")</f>
        <v/>
      </c>
      <c r="E387" s="193" t="str">
        <f ca="1">IF(ISERROR($S387),"",OFFSET(K!$C$1,$S387-1,0)&amp;"")</f>
        <v/>
      </c>
      <c r="F387" s="193" t="str">
        <f ca="1">IF(ISERROR($S387),"",OFFSET(K!$F$1,$S387-1,0))</f>
        <v/>
      </c>
      <c r="G387" s="193" t="str">
        <f ca="1">IF(C387=$U$4,"Enter smelter details", IF(ISERROR($S387),"",OFFSET(K!$G$1,$S387-1,0)))</f>
        <v/>
      </c>
      <c r="H387" s="258"/>
      <c r="I387" s="258"/>
      <c r="J387" s="258"/>
      <c r="K387" s="258"/>
      <c r="L387" s="258"/>
      <c r="M387" s="258"/>
      <c r="N387" s="258"/>
      <c r="O387" s="258"/>
      <c r="P387" s="258"/>
      <c r="Q387" s="259"/>
      <c r="R387" s="192"/>
      <c r="S387" s="150" t="e">
        <f>IF(OR(C387="",C387=T$4),NA(),MATCH($B387&amp;$C387,K!$E:$E,0))</f>
        <v>#N/A</v>
      </c>
    </row>
    <row r="388" spans="1:19" ht="20.25">
      <c r="A388" s="222"/>
      <c r="B388" s="193"/>
      <c r="C388" s="193"/>
      <c r="D388" s="193" t="str">
        <f ca="1">IF(ISERROR($S388),"",OFFSET(K!$D$1,$S388-1,0)&amp;"")</f>
        <v/>
      </c>
      <c r="E388" s="193" t="str">
        <f ca="1">IF(ISERROR($S388),"",OFFSET(K!$C$1,$S388-1,0)&amp;"")</f>
        <v/>
      </c>
      <c r="F388" s="193" t="str">
        <f ca="1">IF(ISERROR($S388),"",OFFSET(K!$F$1,$S388-1,0))</f>
        <v/>
      </c>
      <c r="G388" s="193" t="str">
        <f ca="1">IF(C388=$U$4,"Enter smelter details", IF(ISERROR($S388),"",OFFSET(K!$G$1,$S388-1,0)))</f>
        <v/>
      </c>
      <c r="H388" s="258"/>
      <c r="I388" s="258"/>
      <c r="J388" s="258"/>
      <c r="K388" s="258"/>
      <c r="L388" s="258"/>
      <c r="M388" s="258"/>
      <c r="N388" s="258"/>
      <c r="O388" s="258"/>
      <c r="P388" s="258"/>
      <c r="Q388" s="259"/>
      <c r="R388" s="192"/>
      <c r="S388" s="150" t="e">
        <f>IF(OR(C388="",C388=T$4),NA(),MATCH($B388&amp;$C388,K!$E:$E,0))</f>
        <v>#N/A</v>
      </c>
    </row>
    <row r="389" spans="1:19" ht="20.25">
      <c r="A389" s="222"/>
      <c r="B389" s="193"/>
      <c r="C389" s="193"/>
      <c r="D389" s="193" t="str">
        <f ca="1">IF(ISERROR($S389),"",OFFSET(K!$D$1,$S389-1,0)&amp;"")</f>
        <v/>
      </c>
      <c r="E389" s="193" t="str">
        <f ca="1">IF(ISERROR($S389),"",OFFSET(K!$C$1,$S389-1,0)&amp;"")</f>
        <v/>
      </c>
      <c r="F389" s="193" t="str">
        <f ca="1">IF(ISERROR($S389),"",OFFSET(K!$F$1,$S389-1,0))</f>
        <v/>
      </c>
      <c r="G389" s="193" t="str">
        <f ca="1">IF(C389=$U$4,"Enter smelter details", IF(ISERROR($S389),"",OFFSET(K!$G$1,$S389-1,0)))</f>
        <v/>
      </c>
      <c r="H389" s="258"/>
      <c r="I389" s="258"/>
      <c r="J389" s="258"/>
      <c r="K389" s="258"/>
      <c r="L389" s="258"/>
      <c r="M389" s="258"/>
      <c r="N389" s="258"/>
      <c r="O389" s="258"/>
      <c r="P389" s="258"/>
      <c r="Q389" s="259"/>
      <c r="R389" s="192"/>
      <c r="S389" s="150" t="e">
        <f>IF(OR(C389="",C389=T$4),NA(),MATCH($B389&amp;$C389,K!$E:$E,0))</f>
        <v>#N/A</v>
      </c>
    </row>
    <row r="390" spans="1:19" ht="20.25">
      <c r="A390" s="222"/>
      <c r="B390" s="193"/>
      <c r="C390" s="193"/>
      <c r="D390" s="193" t="str">
        <f ca="1">IF(ISERROR($S390),"",OFFSET(K!$D$1,$S390-1,0)&amp;"")</f>
        <v/>
      </c>
      <c r="E390" s="193" t="str">
        <f ca="1">IF(ISERROR($S390),"",OFFSET(K!$C$1,$S390-1,0)&amp;"")</f>
        <v/>
      </c>
      <c r="F390" s="193" t="str">
        <f ca="1">IF(ISERROR($S390),"",OFFSET(K!$F$1,$S390-1,0))</f>
        <v/>
      </c>
      <c r="G390" s="193" t="str">
        <f ca="1">IF(C390=$U$4,"Enter smelter details", IF(ISERROR($S390),"",OFFSET(K!$G$1,$S390-1,0)))</f>
        <v/>
      </c>
      <c r="H390" s="258"/>
      <c r="I390" s="258"/>
      <c r="J390" s="258"/>
      <c r="K390" s="258"/>
      <c r="L390" s="258"/>
      <c r="M390" s="258"/>
      <c r="N390" s="258"/>
      <c r="O390" s="258"/>
      <c r="P390" s="258"/>
      <c r="Q390" s="259"/>
      <c r="R390" s="192"/>
      <c r="S390" s="150" t="e">
        <f>IF(OR(C390="",C390=T$4),NA(),MATCH($B390&amp;$C390,K!$E:$E,0))</f>
        <v>#N/A</v>
      </c>
    </row>
    <row r="391" spans="1:19" ht="20.25">
      <c r="A391" s="222"/>
      <c r="B391" s="193"/>
      <c r="C391" s="193"/>
      <c r="D391" s="193" t="str">
        <f ca="1">IF(ISERROR($S391),"",OFFSET(K!$D$1,$S391-1,0)&amp;"")</f>
        <v/>
      </c>
      <c r="E391" s="193" t="str">
        <f ca="1">IF(ISERROR($S391),"",OFFSET(K!$C$1,$S391-1,0)&amp;"")</f>
        <v/>
      </c>
      <c r="F391" s="193" t="str">
        <f ca="1">IF(ISERROR($S391),"",OFFSET(K!$F$1,$S391-1,0))</f>
        <v/>
      </c>
      <c r="G391" s="193" t="str">
        <f ca="1">IF(C391=$U$4,"Enter smelter details", IF(ISERROR($S391),"",OFFSET(K!$G$1,$S391-1,0)))</f>
        <v/>
      </c>
      <c r="H391" s="258"/>
      <c r="I391" s="258"/>
      <c r="J391" s="258"/>
      <c r="K391" s="258"/>
      <c r="L391" s="258"/>
      <c r="M391" s="258"/>
      <c r="N391" s="258"/>
      <c r="O391" s="258"/>
      <c r="P391" s="258"/>
      <c r="Q391" s="259"/>
      <c r="R391" s="192"/>
      <c r="S391" s="150" t="e">
        <f>IF(OR(C391="",C391=T$4),NA(),MATCH($B391&amp;$C391,K!$E:$E,0))</f>
        <v>#N/A</v>
      </c>
    </row>
    <row r="392" spans="1:19" ht="20.25">
      <c r="A392" s="222"/>
      <c r="B392" s="193"/>
      <c r="C392" s="193"/>
      <c r="D392" s="193" t="str">
        <f ca="1">IF(ISERROR($S392),"",OFFSET(K!$D$1,$S392-1,0)&amp;"")</f>
        <v/>
      </c>
      <c r="E392" s="193" t="str">
        <f ca="1">IF(ISERROR($S392),"",OFFSET(K!$C$1,$S392-1,0)&amp;"")</f>
        <v/>
      </c>
      <c r="F392" s="193" t="str">
        <f ca="1">IF(ISERROR($S392),"",OFFSET(K!$F$1,$S392-1,0))</f>
        <v/>
      </c>
      <c r="G392" s="193" t="str">
        <f ca="1">IF(C392=$U$4,"Enter smelter details", IF(ISERROR($S392),"",OFFSET(K!$G$1,$S392-1,0)))</f>
        <v/>
      </c>
      <c r="H392" s="258"/>
      <c r="I392" s="258"/>
      <c r="J392" s="258"/>
      <c r="K392" s="258"/>
      <c r="L392" s="258"/>
      <c r="M392" s="258"/>
      <c r="N392" s="258"/>
      <c r="O392" s="258"/>
      <c r="P392" s="258"/>
      <c r="Q392" s="259"/>
      <c r="R392" s="192"/>
      <c r="S392" s="150" t="e">
        <f>IF(OR(C392="",C392=T$4),NA(),MATCH($B392&amp;$C392,K!$E:$E,0))</f>
        <v>#N/A</v>
      </c>
    </row>
    <row r="393" spans="1:19" ht="20.25">
      <c r="A393" s="222"/>
      <c r="B393" s="193"/>
      <c r="C393" s="193"/>
      <c r="D393" s="193" t="str">
        <f ca="1">IF(ISERROR($S393),"",OFFSET(K!$D$1,$S393-1,0)&amp;"")</f>
        <v/>
      </c>
      <c r="E393" s="193" t="str">
        <f ca="1">IF(ISERROR($S393),"",OFFSET(K!$C$1,$S393-1,0)&amp;"")</f>
        <v/>
      </c>
      <c r="F393" s="193" t="str">
        <f ca="1">IF(ISERROR($S393),"",OFFSET(K!$F$1,$S393-1,0))</f>
        <v/>
      </c>
      <c r="G393" s="193" t="str">
        <f ca="1">IF(C393=$U$4,"Enter smelter details", IF(ISERROR($S393),"",OFFSET(K!$G$1,$S393-1,0)))</f>
        <v/>
      </c>
      <c r="H393" s="258"/>
      <c r="I393" s="258"/>
      <c r="J393" s="258"/>
      <c r="K393" s="258"/>
      <c r="L393" s="258"/>
      <c r="M393" s="258"/>
      <c r="N393" s="258"/>
      <c r="O393" s="258"/>
      <c r="P393" s="258"/>
      <c r="Q393" s="259"/>
      <c r="R393" s="192"/>
      <c r="S393" s="150" t="e">
        <f>IF(OR(C393="",C393=T$4),NA(),MATCH($B393&amp;$C393,K!$E:$E,0))</f>
        <v>#N/A</v>
      </c>
    </row>
    <row r="394" spans="1:19" ht="20.25">
      <c r="A394" s="222"/>
      <c r="B394" s="193"/>
      <c r="C394" s="193"/>
      <c r="D394" s="193" t="str">
        <f ca="1">IF(ISERROR($S394),"",OFFSET(K!$D$1,$S394-1,0)&amp;"")</f>
        <v/>
      </c>
      <c r="E394" s="193" t="str">
        <f ca="1">IF(ISERROR($S394),"",OFFSET(K!$C$1,$S394-1,0)&amp;"")</f>
        <v/>
      </c>
      <c r="F394" s="193" t="str">
        <f ca="1">IF(ISERROR($S394),"",OFFSET(K!$F$1,$S394-1,0))</f>
        <v/>
      </c>
      <c r="G394" s="193" t="str">
        <f ca="1">IF(C394=$U$4,"Enter smelter details", IF(ISERROR($S394),"",OFFSET(K!$G$1,$S394-1,0)))</f>
        <v/>
      </c>
      <c r="H394" s="258"/>
      <c r="I394" s="258"/>
      <c r="J394" s="258"/>
      <c r="K394" s="258"/>
      <c r="L394" s="258"/>
      <c r="M394" s="258"/>
      <c r="N394" s="258"/>
      <c r="O394" s="258"/>
      <c r="P394" s="258"/>
      <c r="Q394" s="259"/>
      <c r="R394" s="192"/>
      <c r="S394" s="150" t="e">
        <f>IF(OR(C394="",C394=T$4),NA(),MATCH($B394&amp;$C394,K!$E:$E,0))</f>
        <v>#N/A</v>
      </c>
    </row>
    <row r="395" spans="1:19" ht="20.25">
      <c r="A395" s="222"/>
      <c r="B395" s="193"/>
      <c r="C395" s="193"/>
      <c r="D395" s="193" t="str">
        <f ca="1">IF(ISERROR($S395),"",OFFSET(K!$D$1,$S395-1,0)&amp;"")</f>
        <v/>
      </c>
      <c r="E395" s="193" t="str">
        <f ca="1">IF(ISERROR($S395),"",OFFSET(K!$C$1,$S395-1,0)&amp;"")</f>
        <v/>
      </c>
      <c r="F395" s="193" t="str">
        <f ca="1">IF(ISERROR($S395),"",OFFSET(K!$F$1,$S395-1,0))</f>
        <v/>
      </c>
      <c r="G395" s="193" t="str">
        <f ca="1">IF(C395=$U$4,"Enter smelter details", IF(ISERROR($S395),"",OFFSET(K!$G$1,$S395-1,0)))</f>
        <v/>
      </c>
      <c r="H395" s="258"/>
      <c r="I395" s="258"/>
      <c r="J395" s="258"/>
      <c r="K395" s="258"/>
      <c r="L395" s="258"/>
      <c r="M395" s="258"/>
      <c r="N395" s="258"/>
      <c r="O395" s="258"/>
      <c r="P395" s="258"/>
      <c r="Q395" s="259"/>
      <c r="R395" s="192"/>
      <c r="S395" s="150" t="e">
        <f>IF(OR(C395="",C395=T$4),NA(),MATCH($B395&amp;$C395,K!$E:$E,0))</f>
        <v>#N/A</v>
      </c>
    </row>
    <row r="396" spans="1:19" ht="20.25">
      <c r="A396" s="222"/>
      <c r="B396" s="193"/>
      <c r="C396" s="193"/>
      <c r="D396" s="193" t="str">
        <f ca="1">IF(ISERROR($S396),"",OFFSET(K!$D$1,$S396-1,0)&amp;"")</f>
        <v/>
      </c>
      <c r="E396" s="193" t="str">
        <f ca="1">IF(ISERROR($S396),"",OFFSET(K!$C$1,$S396-1,0)&amp;"")</f>
        <v/>
      </c>
      <c r="F396" s="193" t="str">
        <f ca="1">IF(ISERROR($S396),"",OFFSET(K!$F$1,$S396-1,0))</f>
        <v/>
      </c>
      <c r="G396" s="193" t="str">
        <f ca="1">IF(C396=$U$4,"Enter smelter details", IF(ISERROR($S396),"",OFFSET(K!$G$1,$S396-1,0)))</f>
        <v/>
      </c>
      <c r="H396" s="258"/>
      <c r="I396" s="258"/>
      <c r="J396" s="258"/>
      <c r="K396" s="258"/>
      <c r="L396" s="258"/>
      <c r="M396" s="258"/>
      <c r="N396" s="258"/>
      <c r="O396" s="258"/>
      <c r="P396" s="258"/>
      <c r="Q396" s="259"/>
      <c r="R396" s="192"/>
      <c r="S396" s="150" t="e">
        <f>IF(OR(C396="",C396=T$4),NA(),MATCH($B396&amp;$C396,K!$E:$E,0))</f>
        <v>#N/A</v>
      </c>
    </row>
    <row r="397" spans="1:19" ht="20.25">
      <c r="A397" s="222"/>
      <c r="B397" s="193"/>
      <c r="C397" s="193"/>
      <c r="D397" s="193" t="str">
        <f ca="1">IF(ISERROR($S397),"",OFFSET(K!$D$1,$S397-1,0)&amp;"")</f>
        <v/>
      </c>
      <c r="E397" s="193" t="str">
        <f ca="1">IF(ISERROR($S397),"",OFFSET(K!$C$1,$S397-1,0)&amp;"")</f>
        <v/>
      </c>
      <c r="F397" s="193" t="str">
        <f ca="1">IF(ISERROR($S397),"",OFFSET(K!$F$1,$S397-1,0))</f>
        <v/>
      </c>
      <c r="G397" s="193" t="str">
        <f ca="1">IF(C397=$U$4,"Enter smelter details", IF(ISERROR($S397),"",OFFSET(K!$G$1,$S397-1,0)))</f>
        <v/>
      </c>
      <c r="H397" s="258"/>
      <c r="I397" s="258"/>
      <c r="J397" s="258"/>
      <c r="K397" s="258"/>
      <c r="L397" s="258"/>
      <c r="M397" s="258"/>
      <c r="N397" s="258"/>
      <c r="O397" s="258"/>
      <c r="P397" s="258"/>
      <c r="Q397" s="259"/>
      <c r="R397" s="192"/>
      <c r="S397" s="150" t="e">
        <f>IF(OR(C397="",C397=T$4),NA(),MATCH($B397&amp;$C397,K!$E:$E,0))</f>
        <v>#N/A</v>
      </c>
    </row>
    <row r="398" spans="1:19" ht="20.25">
      <c r="A398" s="222"/>
      <c r="B398" s="193"/>
      <c r="C398" s="193"/>
      <c r="D398" s="193" t="str">
        <f ca="1">IF(ISERROR($S398),"",OFFSET(K!$D$1,$S398-1,0)&amp;"")</f>
        <v/>
      </c>
      <c r="E398" s="193" t="str">
        <f ca="1">IF(ISERROR($S398),"",OFFSET(K!$C$1,$S398-1,0)&amp;"")</f>
        <v/>
      </c>
      <c r="F398" s="193" t="str">
        <f ca="1">IF(ISERROR($S398),"",OFFSET(K!$F$1,$S398-1,0))</f>
        <v/>
      </c>
      <c r="G398" s="193" t="str">
        <f ca="1">IF(C398=$U$4,"Enter smelter details", IF(ISERROR($S398),"",OFFSET(K!$G$1,$S398-1,0)))</f>
        <v/>
      </c>
      <c r="H398" s="258"/>
      <c r="I398" s="258"/>
      <c r="J398" s="258"/>
      <c r="K398" s="258"/>
      <c r="L398" s="258"/>
      <c r="M398" s="258"/>
      <c r="N398" s="258"/>
      <c r="O398" s="258"/>
      <c r="P398" s="258"/>
      <c r="Q398" s="259"/>
      <c r="R398" s="192"/>
      <c r="S398" s="150" t="e">
        <f>IF(OR(C398="",C398=T$4),NA(),MATCH($B398&amp;$C398,K!$E:$E,0))</f>
        <v>#N/A</v>
      </c>
    </row>
    <row r="399" spans="1:19" ht="20.25">
      <c r="A399" s="222"/>
      <c r="B399" s="193"/>
      <c r="C399" s="193"/>
      <c r="D399" s="193" t="str">
        <f ca="1">IF(ISERROR($S399),"",OFFSET(K!$D$1,$S399-1,0)&amp;"")</f>
        <v/>
      </c>
      <c r="E399" s="193" t="str">
        <f ca="1">IF(ISERROR($S399),"",OFFSET(K!$C$1,$S399-1,0)&amp;"")</f>
        <v/>
      </c>
      <c r="F399" s="193" t="str">
        <f ca="1">IF(ISERROR($S399),"",OFFSET(K!$F$1,$S399-1,0))</f>
        <v/>
      </c>
      <c r="G399" s="193" t="str">
        <f ca="1">IF(C399=$U$4,"Enter smelter details", IF(ISERROR($S399),"",OFFSET(K!$G$1,$S399-1,0)))</f>
        <v/>
      </c>
      <c r="H399" s="258"/>
      <c r="I399" s="258"/>
      <c r="J399" s="258"/>
      <c r="K399" s="258"/>
      <c r="L399" s="258"/>
      <c r="M399" s="258"/>
      <c r="N399" s="258"/>
      <c r="O399" s="258"/>
      <c r="P399" s="258"/>
      <c r="Q399" s="259"/>
      <c r="R399" s="192"/>
      <c r="S399" s="150" t="e">
        <f>IF(OR(C399="",C399=T$4),NA(),MATCH($B399&amp;$C399,K!$E:$E,0))</f>
        <v>#N/A</v>
      </c>
    </row>
    <row r="400" spans="1:19" ht="20.25">
      <c r="A400" s="222"/>
      <c r="B400" s="193"/>
      <c r="C400" s="193"/>
      <c r="D400" s="193" t="str">
        <f ca="1">IF(ISERROR($S400),"",OFFSET(K!$D$1,$S400-1,0)&amp;"")</f>
        <v/>
      </c>
      <c r="E400" s="193" t="str">
        <f ca="1">IF(ISERROR($S400),"",OFFSET(K!$C$1,$S400-1,0)&amp;"")</f>
        <v/>
      </c>
      <c r="F400" s="193" t="str">
        <f ca="1">IF(ISERROR($S400),"",OFFSET(K!$F$1,$S400-1,0))</f>
        <v/>
      </c>
      <c r="G400" s="193" t="str">
        <f ca="1">IF(C400=$U$4,"Enter smelter details", IF(ISERROR($S400),"",OFFSET(K!$G$1,$S400-1,0)))</f>
        <v/>
      </c>
      <c r="H400" s="258"/>
      <c r="I400" s="258"/>
      <c r="J400" s="258"/>
      <c r="K400" s="258"/>
      <c r="L400" s="258"/>
      <c r="M400" s="258"/>
      <c r="N400" s="258"/>
      <c r="O400" s="258"/>
      <c r="P400" s="258"/>
      <c r="Q400" s="259"/>
      <c r="R400" s="192"/>
      <c r="S400" s="150" t="e">
        <f>IF(OR(C400="",C400=T$4),NA(),MATCH($B400&amp;$C400,K!$E:$E,0))</f>
        <v>#N/A</v>
      </c>
    </row>
    <row r="401" spans="1:19" ht="20.25">
      <c r="A401" s="222"/>
      <c r="B401" s="193"/>
      <c r="C401" s="193"/>
      <c r="D401" s="193" t="str">
        <f ca="1">IF(ISERROR($S401),"",OFFSET(K!$D$1,$S401-1,0)&amp;"")</f>
        <v/>
      </c>
      <c r="E401" s="193" t="str">
        <f ca="1">IF(ISERROR($S401),"",OFFSET(K!$C$1,$S401-1,0)&amp;"")</f>
        <v/>
      </c>
      <c r="F401" s="193" t="str">
        <f ca="1">IF(ISERROR($S401),"",OFFSET(K!$F$1,$S401-1,0))</f>
        <v/>
      </c>
      <c r="G401" s="193" t="str">
        <f ca="1">IF(C401=$U$4,"Enter smelter details", IF(ISERROR($S401),"",OFFSET(K!$G$1,$S401-1,0)))</f>
        <v/>
      </c>
      <c r="H401" s="258"/>
      <c r="I401" s="258"/>
      <c r="J401" s="258"/>
      <c r="K401" s="258"/>
      <c r="L401" s="258"/>
      <c r="M401" s="258"/>
      <c r="N401" s="258"/>
      <c r="O401" s="258"/>
      <c r="P401" s="258"/>
      <c r="Q401" s="259"/>
      <c r="R401" s="192"/>
      <c r="S401" s="150" t="e">
        <f>IF(OR(C401="",C401=T$4),NA(),MATCH($B401&amp;$C401,K!$E:$E,0))</f>
        <v>#N/A</v>
      </c>
    </row>
    <row r="402" spans="1:19" ht="20.25">
      <c r="A402" s="222"/>
      <c r="B402" s="193"/>
      <c r="C402" s="193"/>
      <c r="D402" s="193" t="str">
        <f ca="1">IF(ISERROR($S402),"",OFFSET(K!$D$1,$S402-1,0)&amp;"")</f>
        <v/>
      </c>
      <c r="E402" s="193" t="str">
        <f ca="1">IF(ISERROR($S402),"",OFFSET(K!$C$1,$S402-1,0)&amp;"")</f>
        <v/>
      </c>
      <c r="F402" s="193" t="str">
        <f ca="1">IF(ISERROR($S402),"",OFFSET(K!$F$1,$S402-1,0))</f>
        <v/>
      </c>
      <c r="G402" s="193" t="str">
        <f ca="1">IF(C402=$U$4,"Enter smelter details", IF(ISERROR($S402),"",OFFSET(K!$G$1,$S402-1,0)))</f>
        <v/>
      </c>
      <c r="H402" s="258"/>
      <c r="I402" s="258"/>
      <c r="J402" s="258"/>
      <c r="K402" s="258"/>
      <c r="L402" s="258"/>
      <c r="M402" s="258"/>
      <c r="N402" s="258"/>
      <c r="O402" s="258"/>
      <c r="P402" s="258"/>
      <c r="Q402" s="259"/>
      <c r="R402" s="192"/>
      <c r="S402" s="150" t="e">
        <f>IF(OR(C402="",C402=T$4),NA(),MATCH($B402&amp;$C402,K!$E:$E,0))</f>
        <v>#N/A</v>
      </c>
    </row>
    <row r="403" spans="1:19" ht="20.25">
      <c r="A403" s="222"/>
      <c r="B403" s="193"/>
      <c r="C403" s="193"/>
      <c r="D403" s="193" t="str">
        <f ca="1">IF(ISERROR($S403),"",OFFSET(K!$D$1,$S403-1,0)&amp;"")</f>
        <v/>
      </c>
      <c r="E403" s="193" t="str">
        <f ca="1">IF(ISERROR($S403),"",OFFSET(K!$C$1,$S403-1,0)&amp;"")</f>
        <v/>
      </c>
      <c r="F403" s="193" t="str">
        <f ca="1">IF(ISERROR($S403),"",OFFSET(K!$F$1,$S403-1,0))</f>
        <v/>
      </c>
      <c r="G403" s="193" t="str">
        <f ca="1">IF(C403=$U$4,"Enter smelter details", IF(ISERROR($S403),"",OFFSET(K!$G$1,$S403-1,0)))</f>
        <v/>
      </c>
      <c r="H403" s="258"/>
      <c r="I403" s="258"/>
      <c r="J403" s="258"/>
      <c r="K403" s="258"/>
      <c r="L403" s="258"/>
      <c r="M403" s="258"/>
      <c r="N403" s="258"/>
      <c r="O403" s="258"/>
      <c r="P403" s="258"/>
      <c r="Q403" s="259"/>
      <c r="R403" s="192"/>
      <c r="S403" s="150" t="e">
        <f>IF(OR(C403="",C403=T$4),NA(),MATCH($B403&amp;$C403,K!$E:$E,0))</f>
        <v>#N/A</v>
      </c>
    </row>
    <row r="404" spans="1:19" ht="20.25">
      <c r="A404" s="222"/>
      <c r="B404" s="193"/>
      <c r="C404" s="193"/>
      <c r="D404" s="193" t="str">
        <f ca="1">IF(ISERROR($S404),"",OFFSET(K!$D$1,$S404-1,0)&amp;"")</f>
        <v/>
      </c>
      <c r="E404" s="193" t="str">
        <f ca="1">IF(ISERROR($S404),"",OFFSET(K!$C$1,$S404-1,0)&amp;"")</f>
        <v/>
      </c>
      <c r="F404" s="193" t="str">
        <f ca="1">IF(ISERROR($S404),"",OFFSET(K!$F$1,$S404-1,0))</f>
        <v/>
      </c>
      <c r="G404" s="193" t="str">
        <f ca="1">IF(C404=$U$4,"Enter smelter details", IF(ISERROR($S404),"",OFFSET(K!$G$1,$S404-1,0)))</f>
        <v/>
      </c>
      <c r="H404" s="258"/>
      <c r="I404" s="258"/>
      <c r="J404" s="258"/>
      <c r="K404" s="258"/>
      <c r="L404" s="258"/>
      <c r="M404" s="258"/>
      <c r="N404" s="258"/>
      <c r="O404" s="258"/>
      <c r="P404" s="258"/>
      <c r="Q404" s="259"/>
      <c r="R404" s="192"/>
      <c r="S404" s="150" t="e">
        <f>IF(OR(C404="",C404=T$4),NA(),MATCH($B404&amp;$C404,K!$E:$E,0))</f>
        <v>#N/A</v>
      </c>
    </row>
    <row r="405" spans="1:19" ht="20.25">
      <c r="A405" s="222"/>
      <c r="B405" s="193"/>
      <c r="C405" s="193"/>
      <c r="D405" s="193" t="str">
        <f ca="1">IF(ISERROR($S405),"",OFFSET(K!$D$1,$S405-1,0)&amp;"")</f>
        <v/>
      </c>
      <c r="E405" s="193" t="str">
        <f ca="1">IF(ISERROR($S405),"",OFFSET(K!$C$1,$S405-1,0)&amp;"")</f>
        <v/>
      </c>
      <c r="F405" s="193" t="str">
        <f ca="1">IF(ISERROR($S405),"",OFFSET(K!$F$1,$S405-1,0))</f>
        <v/>
      </c>
      <c r="G405" s="193" t="str">
        <f ca="1">IF(C405=$U$4,"Enter smelter details", IF(ISERROR($S405),"",OFFSET(K!$G$1,$S405-1,0)))</f>
        <v/>
      </c>
      <c r="H405" s="258"/>
      <c r="I405" s="258"/>
      <c r="J405" s="258"/>
      <c r="K405" s="258"/>
      <c r="L405" s="258"/>
      <c r="M405" s="258"/>
      <c r="N405" s="258"/>
      <c r="O405" s="258"/>
      <c r="P405" s="258"/>
      <c r="Q405" s="259"/>
      <c r="R405" s="192"/>
      <c r="S405" s="150" t="e">
        <f>IF(OR(C405="",C405=T$4),NA(),MATCH($B405&amp;$C405,K!$E:$E,0))</f>
        <v>#N/A</v>
      </c>
    </row>
    <row r="406" spans="1:19" ht="20.25">
      <c r="A406" s="222"/>
      <c r="B406" s="193"/>
      <c r="C406" s="193"/>
      <c r="D406" s="193" t="str">
        <f ca="1">IF(ISERROR($S406),"",OFFSET(K!$D$1,$S406-1,0)&amp;"")</f>
        <v/>
      </c>
      <c r="E406" s="193" t="str">
        <f ca="1">IF(ISERROR($S406),"",OFFSET(K!$C$1,$S406-1,0)&amp;"")</f>
        <v/>
      </c>
      <c r="F406" s="193" t="str">
        <f ca="1">IF(ISERROR($S406),"",OFFSET(K!$F$1,$S406-1,0))</f>
        <v/>
      </c>
      <c r="G406" s="193" t="str">
        <f ca="1">IF(C406=$U$4,"Enter smelter details", IF(ISERROR($S406),"",OFFSET(K!$G$1,$S406-1,0)))</f>
        <v/>
      </c>
      <c r="H406" s="258"/>
      <c r="I406" s="258"/>
      <c r="J406" s="258"/>
      <c r="K406" s="258"/>
      <c r="L406" s="258"/>
      <c r="M406" s="258"/>
      <c r="N406" s="258"/>
      <c r="O406" s="258"/>
      <c r="P406" s="258"/>
      <c r="Q406" s="259"/>
      <c r="R406" s="192"/>
      <c r="S406" s="150" t="e">
        <f>IF(OR(C406="",C406=T$4),NA(),MATCH($B406&amp;$C406,K!$E:$E,0))</f>
        <v>#N/A</v>
      </c>
    </row>
    <row r="407" spans="1:19" ht="20.25">
      <c r="A407" s="222"/>
      <c r="B407" s="193"/>
      <c r="C407" s="193"/>
      <c r="D407" s="193" t="str">
        <f ca="1">IF(ISERROR($S407),"",OFFSET(K!$D$1,$S407-1,0)&amp;"")</f>
        <v/>
      </c>
      <c r="E407" s="193" t="str">
        <f ca="1">IF(ISERROR($S407),"",OFFSET(K!$C$1,$S407-1,0)&amp;"")</f>
        <v/>
      </c>
      <c r="F407" s="193" t="str">
        <f ca="1">IF(ISERROR($S407),"",OFFSET(K!$F$1,$S407-1,0))</f>
        <v/>
      </c>
      <c r="G407" s="193" t="str">
        <f ca="1">IF(C407=$U$4,"Enter smelter details", IF(ISERROR($S407),"",OFFSET(K!$G$1,$S407-1,0)))</f>
        <v/>
      </c>
      <c r="H407" s="258"/>
      <c r="I407" s="258"/>
      <c r="J407" s="258"/>
      <c r="K407" s="258"/>
      <c r="L407" s="258"/>
      <c r="M407" s="258"/>
      <c r="N407" s="258"/>
      <c r="O407" s="258"/>
      <c r="P407" s="258"/>
      <c r="Q407" s="259"/>
      <c r="R407" s="192"/>
      <c r="S407" s="150" t="e">
        <f>IF(OR(C407="",C407=T$4),NA(),MATCH($B407&amp;$C407,K!$E:$E,0))</f>
        <v>#N/A</v>
      </c>
    </row>
    <row r="408" spans="1:19" ht="20.25">
      <c r="A408" s="222"/>
      <c r="B408" s="193"/>
      <c r="C408" s="193"/>
      <c r="D408" s="193" t="str">
        <f ca="1">IF(ISERROR($S408),"",OFFSET(K!$D$1,$S408-1,0)&amp;"")</f>
        <v/>
      </c>
      <c r="E408" s="193" t="str">
        <f ca="1">IF(ISERROR($S408),"",OFFSET(K!$C$1,$S408-1,0)&amp;"")</f>
        <v/>
      </c>
      <c r="F408" s="193" t="str">
        <f ca="1">IF(ISERROR($S408),"",OFFSET(K!$F$1,$S408-1,0))</f>
        <v/>
      </c>
      <c r="G408" s="193" t="str">
        <f ca="1">IF(C408=$U$4,"Enter smelter details", IF(ISERROR($S408),"",OFFSET(K!$G$1,$S408-1,0)))</f>
        <v/>
      </c>
      <c r="H408" s="258"/>
      <c r="I408" s="258"/>
      <c r="J408" s="258"/>
      <c r="K408" s="258"/>
      <c r="L408" s="258"/>
      <c r="M408" s="258"/>
      <c r="N408" s="258"/>
      <c r="O408" s="258"/>
      <c r="P408" s="258"/>
      <c r="Q408" s="259"/>
      <c r="R408" s="192"/>
      <c r="S408" s="150" t="e">
        <f>IF(OR(C408="",C408=T$4),NA(),MATCH($B408&amp;$C408,K!$E:$E,0))</f>
        <v>#N/A</v>
      </c>
    </row>
    <row r="409" spans="1:19" ht="20.25">
      <c r="A409" s="222"/>
      <c r="B409" s="193"/>
      <c r="C409" s="193"/>
      <c r="D409" s="193" t="str">
        <f ca="1">IF(ISERROR($S409),"",OFFSET(K!$D$1,$S409-1,0)&amp;"")</f>
        <v/>
      </c>
      <c r="E409" s="193" t="str">
        <f ca="1">IF(ISERROR($S409),"",OFFSET(K!$C$1,$S409-1,0)&amp;"")</f>
        <v/>
      </c>
      <c r="F409" s="193" t="str">
        <f ca="1">IF(ISERROR($S409),"",OFFSET(K!$F$1,$S409-1,0))</f>
        <v/>
      </c>
      <c r="G409" s="193" t="str">
        <f ca="1">IF(C409=$U$4,"Enter smelter details", IF(ISERROR($S409),"",OFFSET(K!$G$1,$S409-1,0)))</f>
        <v/>
      </c>
      <c r="H409" s="258"/>
      <c r="I409" s="258"/>
      <c r="J409" s="258"/>
      <c r="K409" s="258"/>
      <c r="L409" s="258"/>
      <c r="M409" s="258"/>
      <c r="N409" s="258"/>
      <c r="O409" s="258"/>
      <c r="P409" s="258"/>
      <c r="Q409" s="259"/>
      <c r="R409" s="192"/>
      <c r="S409" s="150" t="e">
        <f>IF(OR(C409="",C409=T$4),NA(),MATCH($B409&amp;$C409,K!$E:$E,0))</f>
        <v>#N/A</v>
      </c>
    </row>
    <row r="410" spans="1:19" ht="20.25">
      <c r="A410" s="222"/>
      <c r="B410" s="193"/>
      <c r="C410" s="193"/>
      <c r="D410" s="193" t="str">
        <f ca="1">IF(ISERROR($S410),"",OFFSET(K!$D$1,$S410-1,0)&amp;"")</f>
        <v/>
      </c>
      <c r="E410" s="193" t="str">
        <f ca="1">IF(ISERROR($S410),"",OFFSET(K!$C$1,$S410-1,0)&amp;"")</f>
        <v/>
      </c>
      <c r="F410" s="193" t="str">
        <f ca="1">IF(ISERROR($S410),"",OFFSET(K!$F$1,$S410-1,0))</f>
        <v/>
      </c>
      <c r="G410" s="193" t="str">
        <f ca="1">IF(C410=$U$4,"Enter smelter details", IF(ISERROR($S410),"",OFFSET(K!$G$1,$S410-1,0)))</f>
        <v/>
      </c>
      <c r="H410" s="258"/>
      <c r="I410" s="258"/>
      <c r="J410" s="258"/>
      <c r="K410" s="258"/>
      <c r="L410" s="258"/>
      <c r="M410" s="258"/>
      <c r="N410" s="258"/>
      <c r="O410" s="258"/>
      <c r="P410" s="258"/>
      <c r="Q410" s="259"/>
      <c r="R410" s="192"/>
      <c r="S410" s="150" t="e">
        <f>IF(OR(C410="",C410=T$4),NA(),MATCH($B410&amp;$C410,K!$E:$E,0))</f>
        <v>#N/A</v>
      </c>
    </row>
    <row r="411" spans="1:19" ht="20.25">
      <c r="A411" s="222"/>
      <c r="B411" s="193"/>
      <c r="C411" s="193"/>
      <c r="D411" s="193" t="str">
        <f ca="1">IF(ISERROR($S411),"",OFFSET(K!$D$1,$S411-1,0)&amp;"")</f>
        <v/>
      </c>
      <c r="E411" s="193" t="str">
        <f ca="1">IF(ISERROR($S411),"",OFFSET(K!$C$1,$S411-1,0)&amp;"")</f>
        <v/>
      </c>
      <c r="F411" s="193" t="str">
        <f ca="1">IF(ISERROR($S411),"",OFFSET(K!$F$1,$S411-1,0))</f>
        <v/>
      </c>
      <c r="G411" s="193" t="str">
        <f ca="1">IF(C411=$U$4,"Enter smelter details", IF(ISERROR($S411),"",OFFSET(K!$G$1,$S411-1,0)))</f>
        <v/>
      </c>
      <c r="H411" s="258"/>
      <c r="I411" s="258"/>
      <c r="J411" s="258"/>
      <c r="K411" s="258"/>
      <c r="L411" s="258"/>
      <c r="M411" s="258"/>
      <c r="N411" s="258"/>
      <c r="O411" s="258"/>
      <c r="P411" s="258"/>
      <c r="Q411" s="259"/>
      <c r="R411" s="192"/>
      <c r="S411" s="150" t="e">
        <f>IF(OR(C411="",C411=T$4),NA(),MATCH($B411&amp;$C411,K!$E:$E,0))</f>
        <v>#N/A</v>
      </c>
    </row>
    <row r="412" spans="1:19" ht="20.25">
      <c r="A412" s="222"/>
      <c r="B412" s="193"/>
      <c r="C412" s="193"/>
      <c r="D412" s="193" t="str">
        <f ca="1">IF(ISERROR($S412),"",OFFSET(K!$D$1,$S412-1,0)&amp;"")</f>
        <v/>
      </c>
      <c r="E412" s="193" t="str">
        <f ca="1">IF(ISERROR($S412),"",OFFSET(K!$C$1,$S412-1,0)&amp;"")</f>
        <v/>
      </c>
      <c r="F412" s="193" t="str">
        <f ca="1">IF(ISERROR($S412),"",OFFSET(K!$F$1,$S412-1,0))</f>
        <v/>
      </c>
      <c r="G412" s="193" t="str">
        <f ca="1">IF(C412=$U$4,"Enter smelter details", IF(ISERROR($S412),"",OFFSET(K!$G$1,$S412-1,0)))</f>
        <v/>
      </c>
      <c r="H412" s="258"/>
      <c r="I412" s="258"/>
      <c r="J412" s="258"/>
      <c r="K412" s="258"/>
      <c r="L412" s="258"/>
      <c r="M412" s="258"/>
      <c r="N412" s="258"/>
      <c r="O412" s="258"/>
      <c r="P412" s="258"/>
      <c r="Q412" s="259"/>
      <c r="R412" s="192"/>
      <c r="S412" s="150" t="e">
        <f>IF(OR(C412="",C412=T$4),NA(),MATCH($B412&amp;$C412,K!$E:$E,0))</f>
        <v>#N/A</v>
      </c>
    </row>
    <row r="413" spans="1:19" ht="20.25">
      <c r="A413" s="222"/>
      <c r="B413" s="193"/>
      <c r="C413" s="193"/>
      <c r="D413" s="193" t="str">
        <f ca="1">IF(ISERROR($S413),"",OFFSET(K!$D$1,$S413-1,0)&amp;"")</f>
        <v/>
      </c>
      <c r="E413" s="193" t="str">
        <f ca="1">IF(ISERROR($S413),"",OFFSET(K!$C$1,$S413-1,0)&amp;"")</f>
        <v/>
      </c>
      <c r="F413" s="193" t="str">
        <f ca="1">IF(ISERROR($S413),"",OFFSET(K!$F$1,$S413-1,0))</f>
        <v/>
      </c>
      <c r="G413" s="193" t="str">
        <f ca="1">IF(C413=$U$4,"Enter smelter details", IF(ISERROR($S413),"",OFFSET(K!$G$1,$S413-1,0)))</f>
        <v/>
      </c>
      <c r="H413" s="258"/>
      <c r="I413" s="258"/>
      <c r="J413" s="258"/>
      <c r="K413" s="258"/>
      <c r="L413" s="258"/>
      <c r="M413" s="258"/>
      <c r="N413" s="258"/>
      <c r="O413" s="258"/>
      <c r="P413" s="258"/>
      <c r="Q413" s="259"/>
      <c r="R413" s="192"/>
      <c r="S413" s="150" t="e">
        <f>IF(OR(C413="",C413=T$4),NA(),MATCH($B413&amp;$C413,K!$E:$E,0))</f>
        <v>#N/A</v>
      </c>
    </row>
    <row r="414" spans="1:19" ht="20.25">
      <c r="A414" s="222"/>
      <c r="B414" s="193"/>
      <c r="C414" s="193"/>
      <c r="D414" s="193" t="str">
        <f ca="1">IF(ISERROR($S414),"",OFFSET(K!$D$1,$S414-1,0)&amp;"")</f>
        <v/>
      </c>
      <c r="E414" s="193" t="str">
        <f ca="1">IF(ISERROR($S414),"",OFFSET(K!$C$1,$S414-1,0)&amp;"")</f>
        <v/>
      </c>
      <c r="F414" s="193" t="str">
        <f ca="1">IF(ISERROR($S414),"",OFFSET(K!$F$1,$S414-1,0))</f>
        <v/>
      </c>
      <c r="G414" s="193" t="str">
        <f ca="1">IF(C414=$U$4,"Enter smelter details", IF(ISERROR($S414),"",OFFSET(K!$G$1,$S414-1,0)))</f>
        <v/>
      </c>
      <c r="H414" s="258"/>
      <c r="I414" s="258"/>
      <c r="J414" s="258"/>
      <c r="K414" s="258"/>
      <c r="L414" s="258"/>
      <c r="M414" s="258"/>
      <c r="N414" s="258"/>
      <c r="O414" s="258"/>
      <c r="P414" s="258"/>
      <c r="Q414" s="259"/>
      <c r="R414" s="192"/>
      <c r="S414" s="150" t="e">
        <f>IF(OR(C414="",C414=T$4),NA(),MATCH($B414&amp;$C414,K!$E:$E,0))</f>
        <v>#N/A</v>
      </c>
    </row>
    <row r="415" spans="1:19" ht="20.25">
      <c r="A415" s="222"/>
      <c r="B415" s="193"/>
      <c r="C415" s="193"/>
      <c r="D415" s="193" t="str">
        <f ca="1">IF(ISERROR($S415),"",OFFSET(K!$D$1,$S415-1,0)&amp;"")</f>
        <v/>
      </c>
      <c r="E415" s="193" t="str">
        <f ca="1">IF(ISERROR($S415),"",OFFSET(K!$C$1,$S415-1,0)&amp;"")</f>
        <v/>
      </c>
      <c r="F415" s="193" t="str">
        <f ca="1">IF(ISERROR($S415),"",OFFSET(K!$F$1,$S415-1,0))</f>
        <v/>
      </c>
      <c r="G415" s="193" t="str">
        <f ca="1">IF(C415=$U$4,"Enter smelter details", IF(ISERROR($S415),"",OFFSET(K!$G$1,$S415-1,0)))</f>
        <v/>
      </c>
      <c r="H415" s="258"/>
      <c r="I415" s="258"/>
      <c r="J415" s="258"/>
      <c r="K415" s="258"/>
      <c r="L415" s="258"/>
      <c r="M415" s="258"/>
      <c r="N415" s="258"/>
      <c r="O415" s="258"/>
      <c r="P415" s="258"/>
      <c r="Q415" s="259"/>
      <c r="R415" s="192"/>
      <c r="S415" s="150" t="e">
        <f>IF(OR(C415="",C415=T$4),NA(),MATCH($B415&amp;$C415,K!$E:$E,0))</f>
        <v>#N/A</v>
      </c>
    </row>
    <row r="416" spans="1:19" ht="20.25">
      <c r="A416" s="222"/>
      <c r="B416" s="193"/>
      <c r="C416" s="193"/>
      <c r="D416" s="193" t="str">
        <f ca="1">IF(ISERROR($S416),"",OFFSET(K!$D$1,$S416-1,0)&amp;"")</f>
        <v/>
      </c>
      <c r="E416" s="193" t="str">
        <f ca="1">IF(ISERROR($S416),"",OFFSET(K!$C$1,$S416-1,0)&amp;"")</f>
        <v/>
      </c>
      <c r="F416" s="193" t="str">
        <f ca="1">IF(ISERROR($S416),"",OFFSET(K!$F$1,$S416-1,0))</f>
        <v/>
      </c>
      <c r="G416" s="193" t="str">
        <f ca="1">IF(C416=$U$4,"Enter smelter details", IF(ISERROR($S416),"",OFFSET(K!$G$1,$S416-1,0)))</f>
        <v/>
      </c>
      <c r="H416" s="258"/>
      <c r="I416" s="258"/>
      <c r="J416" s="258"/>
      <c r="K416" s="258"/>
      <c r="L416" s="258"/>
      <c r="M416" s="258"/>
      <c r="N416" s="258"/>
      <c r="O416" s="258"/>
      <c r="P416" s="258"/>
      <c r="Q416" s="259"/>
      <c r="R416" s="192"/>
      <c r="S416" s="150" t="e">
        <f>IF(OR(C416="",C416=T$4),NA(),MATCH($B416&amp;$C416,K!$E:$E,0))</f>
        <v>#N/A</v>
      </c>
    </row>
    <row r="417" spans="1:19" ht="20.25">
      <c r="A417" s="222"/>
      <c r="B417" s="193"/>
      <c r="C417" s="193"/>
      <c r="D417" s="193" t="str">
        <f ca="1">IF(ISERROR($S417),"",OFFSET(K!$D$1,$S417-1,0)&amp;"")</f>
        <v/>
      </c>
      <c r="E417" s="193" t="str">
        <f ca="1">IF(ISERROR($S417),"",OFFSET(K!$C$1,$S417-1,0)&amp;"")</f>
        <v/>
      </c>
      <c r="F417" s="193" t="str">
        <f ca="1">IF(ISERROR($S417),"",OFFSET(K!$F$1,$S417-1,0))</f>
        <v/>
      </c>
      <c r="G417" s="193" t="str">
        <f ca="1">IF(C417=$U$4,"Enter smelter details", IF(ISERROR($S417),"",OFFSET(K!$G$1,$S417-1,0)))</f>
        <v/>
      </c>
      <c r="H417" s="258"/>
      <c r="I417" s="258"/>
      <c r="J417" s="258"/>
      <c r="K417" s="258"/>
      <c r="L417" s="258"/>
      <c r="M417" s="258"/>
      <c r="N417" s="258"/>
      <c r="O417" s="258"/>
      <c r="P417" s="258"/>
      <c r="Q417" s="259"/>
      <c r="R417" s="192"/>
      <c r="S417" s="150" t="e">
        <f>IF(OR(C417="",C417=T$4),NA(),MATCH($B417&amp;$C417,K!$E:$E,0))</f>
        <v>#N/A</v>
      </c>
    </row>
    <row r="418" spans="1:19" ht="20.25">
      <c r="A418" s="222"/>
      <c r="B418" s="193"/>
      <c r="C418" s="193"/>
      <c r="D418" s="193" t="str">
        <f ca="1">IF(ISERROR($S418),"",OFFSET(K!$D$1,$S418-1,0)&amp;"")</f>
        <v/>
      </c>
      <c r="E418" s="193" t="str">
        <f ca="1">IF(ISERROR($S418),"",OFFSET(K!$C$1,$S418-1,0)&amp;"")</f>
        <v/>
      </c>
      <c r="F418" s="193" t="str">
        <f ca="1">IF(ISERROR($S418),"",OFFSET(K!$F$1,$S418-1,0))</f>
        <v/>
      </c>
      <c r="G418" s="193" t="str">
        <f ca="1">IF(C418=$U$4,"Enter smelter details", IF(ISERROR($S418),"",OFFSET(K!$G$1,$S418-1,0)))</f>
        <v/>
      </c>
      <c r="H418" s="258"/>
      <c r="I418" s="258"/>
      <c r="J418" s="258"/>
      <c r="K418" s="258"/>
      <c r="L418" s="258"/>
      <c r="M418" s="258"/>
      <c r="N418" s="258"/>
      <c r="O418" s="258"/>
      <c r="P418" s="258"/>
      <c r="Q418" s="259"/>
      <c r="R418" s="192"/>
      <c r="S418" s="150" t="e">
        <f>IF(OR(C418="",C418=T$4),NA(),MATCH($B418&amp;$C418,K!$E:$E,0))</f>
        <v>#N/A</v>
      </c>
    </row>
    <row r="419" spans="1:19" ht="20.25">
      <c r="A419" s="222"/>
      <c r="B419" s="193"/>
      <c r="C419" s="193"/>
      <c r="D419" s="193" t="str">
        <f ca="1">IF(ISERROR($S419),"",OFFSET(K!$D$1,$S419-1,0)&amp;"")</f>
        <v/>
      </c>
      <c r="E419" s="193" t="str">
        <f ca="1">IF(ISERROR($S419),"",OFFSET(K!$C$1,$S419-1,0)&amp;"")</f>
        <v/>
      </c>
      <c r="F419" s="193" t="str">
        <f ca="1">IF(ISERROR($S419),"",OFFSET(K!$F$1,$S419-1,0))</f>
        <v/>
      </c>
      <c r="G419" s="193" t="str">
        <f ca="1">IF(C419=$U$4,"Enter smelter details", IF(ISERROR($S419),"",OFFSET(K!$G$1,$S419-1,0)))</f>
        <v/>
      </c>
      <c r="H419" s="258"/>
      <c r="I419" s="258"/>
      <c r="J419" s="258"/>
      <c r="K419" s="258"/>
      <c r="L419" s="258"/>
      <c r="M419" s="258"/>
      <c r="N419" s="258"/>
      <c r="O419" s="258"/>
      <c r="P419" s="258"/>
      <c r="Q419" s="259"/>
      <c r="R419" s="192"/>
      <c r="S419" s="150" t="e">
        <f>IF(OR(C419="",C419=T$4),NA(),MATCH($B419&amp;$C419,K!$E:$E,0))</f>
        <v>#N/A</v>
      </c>
    </row>
    <row r="420" spans="1:19" ht="20.25">
      <c r="A420" s="222"/>
      <c r="B420" s="193"/>
      <c r="C420" s="193"/>
      <c r="D420" s="193" t="str">
        <f ca="1">IF(ISERROR($S420),"",OFFSET(K!$D$1,$S420-1,0)&amp;"")</f>
        <v/>
      </c>
      <c r="E420" s="193" t="str">
        <f ca="1">IF(ISERROR($S420),"",OFFSET(K!$C$1,$S420-1,0)&amp;"")</f>
        <v/>
      </c>
      <c r="F420" s="193" t="str">
        <f ca="1">IF(ISERROR($S420),"",OFFSET(K!$F$1,$S420-1,0))</f>
        <v/>
      </c>
      <c r="G420" s="193" t="str">
        <f ca="1">IF(C420=$U$4,"Enter smelter details", IF(ISERROR($S420),"",OFFSET(K!$G$1,$S420-1,0)))</f>
        <v/>
      </c>
      <c r="H420" s="258"/>
      <c r="I420" s="258"/>
      <c r="J420" s="258"/>
      <c r="K420" s="258"/>
      <c r="L420" s="258"/>
      <c r="M420" s="258"/>
      <c r="N420" s="258"/>
      <c r="O420" s="258"/>
      <c r="P420" s="258"/>
      <c r="Q420" s="259"/>
      <c r="R420" s="192"/>
      <c r="S420" s="150" t="e">
        <f>IF(OR(C420="",C420=T$4),NA(),MATCH($B420&amp;$C420,K!$E:$E,0))</f>
        <v>#N/A</v>
      </c>
    </row>
    <row r="421" spans="1:19" ht="20.25">
      <c r="A421" s="222"/>
      <c r="B421" s="193"/>
      <c r="C421" s="193"/>
      <c r="D421" s="193" t="str">
        <f ca="1">IF(ISERROR($S421),"",OFFSET(K!$D$1,$S421-1,0)&amp;"")</f>
        <v/>
      </c>
      <c r="E421" s="193" t="str">
        <f ca="1">IF(ISERROR($S421),"",OFFSET(K!$C$1,$S421-1,0)&amp;"")</f>
        <v/>
      </c>
      <c r="F421" s="193" t="str">
        <f ca="1">IF(ISERROR($S421),"",OFFSET(K!$F$1,$S421-1,0))</f>
        <v/>
      </c>
      <c r="G421" s="193" t="str">
        <f ca="1">IF(C421=$U$4,"Enter smelter details", IF(ISERROR($S421),"",OFFSET(K!$G$1,$S421-1,0)))</f>
        <v/>
      </c>
      <c r="H421" s="258"/>
      <c r="I421" s="258"/>
      <c r="J421" s="258"/>
      <c r="K421" s="258"/>
      <c r="L421" s="258"/>
      <c r="M421" s="258"/>
      <c r="N421" s="258"/>
      <c r="O421" s="258"/>
      <c r="P421" s="258"/>
      <c r="Q421" s="259"/>
      <c r="R421" s="192"/>
      <c r="S421" s="150" t="e">
        <f>IF(OR(C421="",C421=T$4),NA(),MATCH($B421&amp;$C421,K!$E:$E,0))</f>
        <v>#N/A</v>
      </c>
    </row>
    <row r="422" spans="1:19" ht="20.25">
      <c r="A422" s="222"/>
      <c r="B422" s="193"/>
      <c r="C422" s="193"/>
      <c r="D422" s="193" t="str">
        <f ca="1">IF(ISERROR($S422),"",OFFSET(K!$D$1,$S422-1,0)&amp;"")</f>
        <v/>
      </c>
      <c r="E422" s="193" t="str">
        <f ca="1">IF(ISERROR($S422),"",OFFSET(K!$C$1,$S422-1,0)&amp;"")</f>
        <v/>
      </c>
      <c r="F422" s="193" t="str">
        <f ca="1">IF(ISERROR($S422),"",OFFSET(K!$F$1,$S422-1,0))</f>
        <v/>
      </c>
      <c r="G422" s="193" t="str">
        <f ca="1">IF(C422=$U$4,"Enter smelter details", IF(ISERROR($S422),"",OFFSET(K!$G$1,$S422-1,0)))</f>
        <v/>
      </c>
      <c r="H422" s="258"/>
      <c r="I422" s="258"/>
      <c r="J422" s="258"/>
      <c r="K422" s="258"/>
      <c r="L422" s="258"/>
      <c r="M422" s="258"/>
      <c r="N422" s="258"/>
      <c r="O422" s="258"/>
      <c r="P422" s="258"/>
      <c r="Q422" s="259"/>
      <c r="R422" s="192"/>
      <c r="S422" s="150" t="e">
        <f>IF(OR(C422="",C422=T$4),NA(),MATCH($B422&amp;$C422,K!$E:$E,0))</f>
        <v>#N/A</v>
      </c>
    </row>
    <row r="423" spans="1:19" ht="20.25">
      <c r="A423" s="222"/>
      <c r="B423" s="193"/>
      <c r="C423" s="193"/>
      <c r="D423" s="193" t="str">
        <f ca="1">IF(ISERROR($S423),"",OFFSET(K!$D$1,$S423-1,0)&amp;"")</f>
        <v/>
      </c>
      <c r="E423" s="193" t="str">
        <f ca="1">IF(ISERROR($S423),"",OFFSET(K!$C$1,$S423-1,0)&amp;"")</f>
        <v/>
      </c>
      <c r="F423" s="193" t="str">
        <f ca="1">IF(ISERROR($S423),"",OFFSET(K!$F$1,$S423-1,0))</f>
        <v/>
      </c>
      <c r="G423" s="193" t="str">
        <f ca="1">IF(C423=$U$4,"Enter smelter details", IF(ISERROR($S423),"",OFFSET(K!$G$1,$S423-1,0)))</f>
        <v/>
      </c>
      <c r="H423" s="258"/>
      <c r="I423" s="258"/>
      <c r="J423" s="258"/>
      <c r="K423" s="258"/>
      <c r="L423" s="258"/>
      <c r="M423" s="258"/>
      <c r="N423" s="258"/>
      <c r="O423" s="258"/>
      <c r="P423" s="258"/>
      <c r="Q423" s="259"/>
      <c r="R423" s="192"/>
      <c r="S423" s="150" t="e">
        <f>IF(OR(C423="",C423=T$4),NA(),MATCH($B423&amp;$C423,K!$E:$E,0))</f>
        <v>#N/A</v>
      </c>
    </row>
    <row r="424" spans="1:19" ht="20.25">
      <c r="A424" s="222"/>
      <c r="B424" s="193"/>
      <c r="C424" s="193"/>
      <c r="D424" s="193" t="str">
        <f ca="1">IF(ISERROR($S424),"",OFFSET(K!$D$1,$S424-1,0)&amp;"")</f>
        <v/>
      </c>
      <c r="E424" s="193" t="str">
        <f ca="1">IF(ISERROR($S424),"",OFFSET(K!$C$1,$S424-1,0)&amp;"")</f>
        <v/>
      </c>
      <c r="F424" s="193" t="str">
        <f ca="1">IF(ISERROR($S424),"",OFFSET(K!$F$1,$S424-1,0))</f>
        <v/>
      </c>
      <c r="G424" s="193" t="str">
        <f ca="1">IF(C424=$U$4,"Enter smelter details", IF(ISERROR($S424),"",OFFSET(K!$G$1,$S424-1,0)))</f>
        <v/>
      </c>
      <c r="H424" s="258"/>
      <c r="I424" s="258"/>
      <c r="J424" s="258"/>
      <c r="K424" s="258"/>
      <c r="L424" s="258"/>
      <c r="M424" s="258"/>
      <c r="N424" s="258"/>
      <c r="O424" s="258"/>
      <c r="P424" s="258"/>
      <c r="Q424" s="259"/>
      <c r="R424" s="192"/>
      <c r="S424" s="150" t="e">
        <f>IF(OR(C424="",C424=T$4),NA(),MATCH($B424&amp;$C424,K!$E:$E,0))</f>
        <v>#N/A</v>
      </c>
    </row>
    <row r="425" spans="1:19" ht="20.25">
      <c r="A425" s="222"/>
      <c r="B425" s="193"/>
      <c r="C425" s="193"/>
      <c r="D425" s="193" t="str">
        <f ca="1">IF(ISERROR($S425),"",OFFSET(K!$D$1,$S425-1,0)&amp;"")</f>
        <v/>
      </c>
      <c r="E425" s="193" t="str">
        <f ca="1">IF(ISERROR($S425),"",OFFSET(K!$C$1,$S425-1,0)&amp;"")</f>
        <v/>
      </c>
      <c r="F425" s="193" t="str">
        <f ca="1">IF(ISERROR($S425),"",OFFSET(K!$F$1,$S425-1,0))</f>
        <v/>
      </c>
      <c r="G425" s="193" t="str">
        <f ca="1">IF(C425=$U$4,"Enter smelter details", IF(ISERROR($S425),"",OFFSET(K!$G$1,$S425-1,0)))</f>
        <v/>
      </c>
      <c r="H425" s="258"/>
      <c r="I425" s="258"/>
      <c r="J425" s="258"/>
      <c r="K425" s="258"/>
      <c r="L425" s="258"/>
      <c r="M425" s="258"/>
      <c r="N425" s="258"/>
      <c r="O425" s="258"/>
      <c r="P425" s="258"/>
      <c r="Q425" s="259"/>
      <c r="R425" s="192"/>
      <c r="S425" s="150" t="e">
        <f>IF(OR(C425="",C425=T$4),NA(),MATCH($B425&amp;$C425,K!$E:$E,0))</f>
        <v>#N/A</v>
      </c>
    </row>
    <row r="426" spans="1:19" ht="20.25">
      <c r="A426" s="222"/>
      <c r="B426" s="193"/>
      <c r="C426" s="193"/>
      <c r="D426" s="193" t="str">
        <f ca="1">IF(ISERROR($S426),"",OFFSET(K!$D$1,$S426-1,0)&amp;"")</f>
        <v/>
      </c>
      <c r="E426" s="193" t="str">
        <f ca="1">IF(ISERROR($S426),"",OFFSET(K!$C$1,$S426-1,0)&amp;"")</f>
        <v/>
      </c>
      <c r="F426" s="193" t="str">
        <f ca="1">IF(ISERROR($S426),"",OFFSET(K!$F$1,$S426-1,0))</f>
        <v/>
      </c>
      <c r="G426" s="193" t="str">
        <f ca="1">IF(C426=$U$4,"Enter smelter details", IF(ISERROR($S426),"",OFFSET(K!$G$1,$S426-1,0)))</f>
        <v/>
      </c>
      <c r="H426" s="258"/>
      <c r="I426" s="258"/>
      <c r="J426" s="258"/>
      <c r="K426" s="258"/>
      <c r="L426" s="258"/>
      <c r="M426" s="258"/>
      <c r="N426" s="258"/>
      <c r="O426" s="258"/>
      <c r="P426" s="258"/>
      <c r="Q426" s="259"/>
      <c r="R426" s="192"/>
      <c r="S426" s="150" t="e">
        <f>IF(OR(C426="",C426=T$4),NA(),MATCH($B426&amp;$C426,K!$E:$E,0))</f>
        <v>#N/A</v>
      </c>
    </row>
    <row r="427" spans="1:19" ht="20.25">
      <c r="A427" s="222"/>
      <c r="B427" s="193"/>
      <c r="C427" s="193"/>
      <c r="D427" s="193" t="str">
        <f ca="1">IF(ISERROR($S427),"",OFFSET(K!$D$1,$S427-1,0)&amp;"")</f>
        <v/>
      </c>
      <c r="E427" s="193" t="str">
        <f ca="1">IF(ISERROR($S427),"",OFFSET(K!$C$1,$S427-1,0)&amp;"")</f>
        <v/>
      </c>
      <c r="F427" s="193" t="str">
        <f ca="1">IF(ISERROR($S427),"",OFFSET(K!$F$1,$S427-1,0))</f>
        <v/>
      </c>
      <c r="G427" s="193" t="str">
        <f ca="1">IF(C427=$U$4,"Enter smelter details", IF(ISERROR($S427),"",OFFSET(K!$G$1,$S427-1,0)))</f>
        <v/>
      </c>
      <c r="H427" s="258"/>
      <c r="I427" s="258"/>
      <c r="J427" s="258"/>
      <c r="K427" s="258"/>
      <c r="L427" s="258"/>
      <c r="M427" s="258"/>
      <c r="N427" s="258"/>
      <c r="O427" s="258"/>
      <c r="P427" s="258"/>
      <c r="Q427" s="259"/>
      <c r="R427" s="192"/>
      <c r="S427" s="150" t="e">
        <f>IF(OR(C427="",C427=T$4),NA(),MATCH($B427&amp;$C427,K!$E:$E,0))</f>
        <v>#N/A</v>
      </c>
    </row>
    <row r="428" spans="1:19" ht="20.25">
      <c r="A428" s="222"/>
      <c r="B428" s="193"/>
      <c r="C428" s="193"/>
      <c r="D428" s="193" t="str">
        <f ca="1">IF(ISERROR($S428),"",OFFSET(K!$D$1,$S428-1,0)&amp;"")</f>
        <v/>
      </c>
      <c r="E428" s="193" t="str">
        <f ca="1">IF(ISERROR($S428),"",OFFSET(K!$C$1,$S428-1,0)&amp;"")</f>
        <v/>
      </c>
      <c r="F428" s="193" t="str">
        <f ca="1">IF(ISERROR($S428),"",OFFSET(K!$F$1,$S428-1,0))</f>
        <v/>
      </c>
      <c r="G428" s="193" t="str">
        <f ca="1">IF(C428=$U$4,"Enter smelter details", IF(ISERROR($S428),"",OFFSET(K!$G$1,$S428-1,0)))</f>
        <v/>
      </c>
      <c r="H428" s="258"/>
      <c r="I428" s="258"/>
      <c r="J428" s="258"/>
      <c r="K428" s="258"/>
      <c r="L428" s="258"/>
      <c r="M428" s="258"/>
      <c r="N428" s="258"/>
      <c r="O428" s="258"/>
      <c r="P428" s="258"/>
      <c r="Q428" s="259"/>
      <c r="R428" s="192"/>
      <c r="S428" s="150" t="e">
        <f>IF(OR(C428="",C428=T$4),NA(),MATCH($B428&amp;$C428,K!$E:$E,0))</f>
        <v>#N/A</v>
      </c>
    </row>
    <row r="429" spans="1:19" ht="20.25">
      <c r="A429" s="222"/>
      <c r="B429" s="193"/>
      <c r="C429" s="193"/>
      <c r="D429" s="193" t="str">
        <f ca="1">IF(ISERROR($S429),"",OFFSET(K!$D$1,$S429-1,0)&amp;"")</f>
        <v/>
      </c>
      <c r="E429" s="193" t="str">
        <f ca="1">IF(ISERROR($S429),"",OFFSET(K!$C$1,$S429-1,0)&amp;"")</f>
        <v/>
      </c>
      <c r="F429" s="193" t="str">
        <f ca="1">IF(ISERROR($S429),"",OFFSET(K!$F$1,$S429-1,0))</f>
        <v/>
      </c>
      <c r="G429" s="193" t="str">
        <f ca="1">IF(C429=$U$4,"Enter smelter details", IF(ISERROR($S429),"",OFFSET(K!$G$1,$S429-1,0)))</f>
        <v/>
      </c>
      <c r="H429" s="258"/>
      <c r="I429" s="258"/>
      <c r="J429" s="258"/>
      <c r="K429" s="258"/>
      <c r="L429" s="258"/>
      <c r="M429" s="258"/>
      <c r="N429" s="258"/>
      <c r="O429" s="258"/>
      <c r="P429" s="258"/>
      <c r="Q429" s="259"/>
      <c r="R429" s="192"/>
      <c r="S429" s="150" t="e">
        <f>IF(OR(C429="",C429=T$4),NA(),MATCH($B429&amp;$C429,K!$E:$E,0))</f>
        <v>#N/A</v>
      </c>
    </row>
    <row r="430" spans="1:19" ht="20.25">
      <c r="A430" s="222"/>
      <c r="B430" s="193"/>
      <c r="C430" s="193"/>
      <c r="D430" s="193" t="str">
        <f ca="1">IF(ISERROR($S430),"",OFFSET(K!$D$1,$S430-1,0)&amp;"")</f>
        <v/>
      </c>
      <c r="E430" s="193" t="str">
        <f ca="1">IF(ISERROR($S430),"",OFFSET(K!$C$1,$S430-1,0)&amp;"")</f>
        <v/>
      </c>
      <c r="F430" s="193" t="str">
        <f ca="1">IF(ISERROR($S430),"",OFFSET(K!$F$1,$S430-1,0))</f>
        <v/>
      </c>
      <c r="G430" s="193" t="str">
        <f ca="1">IF(C430=$U$4,"Enter smelter details", IF(ISERROR($S430),"",OFFSET(K!$G$1,$S430-1,0)))</f>
        <v/>
      </c>
      <c r="H430" s="258"/>
      <c r="I430" s="258"/>
      <c r="J430" s="258"/>
      <c r="K430" s="258"/>
      <c r="L430" s="258"/>
      <c r="M430" s="258"/>
      <c r="N430" s="258"/>
      <c r="O430" s="258"/>
      <c r="P430" s="258"/>
      <c r="Q430" s="259"/>
      <c r="R430" s="192"/>
      <c r="S430" s="150" t="e">
        <f>IF(OR(C430="",C430=T$4),NA(),MATCH($B430&amp;$C430,K!$E:$E,0))</f>
        <v>#N/A</v>
      </c>
    </row>
    <row r="431" spans="1:19" ht="20.25">
      <c r="A431" s="222"/>
      <c r="B431" s="193"/>
      <c r="C431" s="193"/>
      <c r="D431" s="193" t="str">
        <f ca="1">IF(ISERROR($S431),"",OFFSET(K!$D$1,$S431-1,0)&amp;"")</f>
        <v/>
      </c>
      <c r="E431" s="193" t="str">
        <f ca="1">IF(ISERROR($S431),"",OFFSET(K!$C$1,$S431-1,0)&amp;"")</f>
        <v/>
      </c>
      <c r="F431" s="193" t="str">
        <f ca="1">IF(ISERROR($S431),"",OFFSET(K!$F$1,$S431-1,0))</f>
        <v/>
      </c>
      <c r="G431" s="193" t="str">
        <f ca="1">IF(C431=$U$4,"Enter smelter details", IF(ISERROR($S431),"",OFFSET(K!$G$1,$S431-1,0)))</f>
        <v/>
      </c>
      <c r="H431" s="258"/>
      <c r="I431" s="258"/>
      <c r="J431" s="258"/>
      <c r="K431" s="258"/>
      <c r="L431" s="258"/>
      <c r="M431" s="258"/>
      <c r="N431" s="258"/>
      <c r="O431" s="258"/>
      <c r="P431" s="258"/>
      <c r="Q431" s="259"/>
      <c r="R431" s="192"/>
      <c r="S431" s="150" t="e">
        <f>IF(OR(C431="",C431=T$4),NA(),MATCH($B431&amp;$C431,K!$E:$E,0))</f>
        <v>#N/A</v>
      </c>
    </row>
    <row r="432" spans="1:19" ht="20.25">
      <c r="A432" s="222"/>
      <c r="B432" s="193"/>
      <c r="C432" s="193"/>
      <c r="D432" s="193" t="str">
        <f ca="1">IF(ISERROR($S432),"",OFFSET(K!$D$1,$S432-1,0)&amp;"")</f>
        <v/>
      </c>
      <c r="E432" s="193" t="str">
        <f ca="1">IF(ISERROR($S432),"",OFFSET(K!$C$1,$S432-1,0)&amp;"")</f>
        <v/>
      </c>
      <c r="F432" s="193" t="str">
        <f ca="1">IF(ISERROR($S432),"",OFFSET(K!$F$1,$S432-1,0))</f>
        <v/>
      </c>
      <c r="G432" s="193" t="str">
        <f ca="1">IF(C432=$U$4,"Enter smelter details", IF(ISERROR($S432),"",OFFSET(K!$G$1,$S432-1,0)))</f>
        <v/>
      </c>
      <c r="H432" s="258"/>
      <c r="I432" s="258"/>
      <c r="J432" s="258"/>
      <c r="K432" s="258"/>
      <c r="L432" s="258"/>
      <c r="M432" s="258"/>
      <c r="N432" s="258"/>
      <c r="O432" s="258"/>
      <c r="P432" s="258"/>
      <c r="Q432" s="259"/>
      <c r="R432" s="192"/>
      <c r="S432" s="150" t="e">
        <f>IF(OR(C432="",C432=T$4),NA(),MATCH($B432&amp;$C432,K!$E:$E,0))</f>
        <v>#N/A</v>
      </c>
    </row>
    <row r="433" spans="1:19" ht="20.25">
      <c r="A433" s="222"/>
      <c r="B433" s="193"/>
      <c r="C433" s="193"/>
      <c r="D433" s="193" t="str">
        <f ca="1">IF(ISERROR($S433),"",OFFSET(K!$D$1,$S433-1,0)&amp;"")</f>
        <v/>
      </c>
      <c r="E433" s="193" t="str">
        <f ca="1">IF(ISERROR($S433),"",OFFSET(K!$C$1,$S433-1,0)&amp;"")</f>
        <v/>
      </c>
      <c r="F433" s="193" t="str">
        <f ca="1">IF(ISERROR($S433),"",OFFSET(K!$F$1,$S433-1,0))</f>
        <v/>
      </c>
      <c r="G433" s="193" t="str">
        <f ca="1">IF(C433=$U$4,"Enter smelter details", IF(ISERROR($S433),"",OFFSET(K!$G$1,$S433-1,0)))</f>
        <v/>
      </c>
      <c r="H433" s="258"/>
      <c r="I433" s="258"/>
      <c r="J433" s="258"/>
      <c r="K433" s="258"/>
      <c r="L433" s="258"/>
      <c r="M433" s="258"/>
      <c r="N433" s="258"/>
      <c r="O433" s="258"/>
      <c r="P433" s="258"/>
      <c r="Q433" s="259"/>
      <c r="R433" s="192"/>
      <c r="S433" s="150" t="e">
        <f>IF(OR(C433="",C433=T$4),NA(),MATCH($B433&amp;$C433,K!$E:$E,0))</f>
        <v>#N/A</v>
      </c>
    </row>
    <row r="434" spans="1:19" ht="20.25">
      <c r="A434" s="222"/>
      <c r="B434" s="193"/>
      <c r="C434" s="193"/>
      <c r="D434" s="193" t="str">
        <f ca="1">IF(ISERROR($S434),"",OFFSET(K!$D$1,$S434-1,0)&amp;"")</f>
        <v/>
      </c>
      <c r="E434" s="193" t="str">
        <f ca="1">IF(ISERROR($S434),"",OFFSET(K!$C$1,$S434-1,0)&amp;"")</f>
        <v/>
      </c>
      <c r="F434" s="193" t="str">
        <f ca="1">IF(ISERROR($S434),"",OFFSET(K!$F$1,$S434-1,0))</f>
        <v/>
      </c>
      <c r="G434" s="193" t="str">
        <f ca="1">IF(C434=$U$4,"Enter smelter details", IF(ISERROR($S434),"",OFFSET(K!$G$1,$S434-1,0)))</f>
        <v/>
      </c>
      <c r="H434" s="258"/>
      <c r="I434" s="258"/>
      <c r="J434" s="258"/>
      <c r="K434" s="258"/>
      <c r="L434" s="258"/>
      <c r="M434" s="258"/>
      <c r="N434" s="258"/>
      <c r="O434" s="258"/>
      <c r="P434" s="258"/>
      <c r="Q434" s="259"/>
      <c r="R434" s="192"/>
      <c r="S434" s="150" t="e">
        <f>IF(OR(C434="",C434=T$4),NA(),MATCH($B434&amp;$C434,K!$E:$E,0))</f>
        <v>#N/A</v>
      </c>
    </row>
    <row r="435" spans="1:19" ht="20.25">
      <c r="A435" s="222"/>
      <c r="B435" s="193"/>
      <c r="C435" s="193"/>
      <c r="D435" s="193" t="str">
        <f ca="1">IF(ISERROR($S435),"",OFFSET(K!$D$1,$S435-1,0)&amp;"")</f>
        <v/>
      </c>
      <c r="E435" s="193" t="str">
        <f ca="1">IF(ISERROR($S435),"",OFFSET(K!$C$1,$S435-1,0)&amp;"")</f>
        <v/>
      </c>
      <c r="F435" s="193" t="str">
        <f ca="1">IF(ISERROR($S435),"",OFFSET(K!$F$1,$S435-1,0))</f>
        <v/>
      </c>
      <c r="G435" s="193" t="str">
        <f ca="1">IF(C435=$U$4,"Enter smelter details", IF(ISERROR($S435),"",OFFSET(K!$G$1,$S435-1,0)))</f>
        <v/>
      </c>
      <c r="H435" s="258"/>
      <c r="I435" s="258"/>
      <c r="J435" s="258"/>
      <c r="K435" s="258"/>
      <c r="L435" s="258"/>
      <c r="M435" s="258"/>
      <c r="N435" s="258"/>
      <c r="O435" s="258"/>
      <c r="P435" s="258"/>
      <c r="Q435" s="259"/>
      <c r="R435" s="192"/>
      <c r="S435" s="150" t="e">
        <f>IF(OR(C435="",C435=T$4),NA(),MATCH($B435&amp;$C435,K!$E:$E,0))</f>
        <v>#N/A</v>
      </c>
    </row>
    <row r="436" spans="1:19" ht="20.25">
      <c r="A436" s="222"/>
      <c r="B436" s="193"/>
      <c r="C436" s="193"/>
      <c r="D436" s="193" t="str">
        <f ca="1">IF(ISERROR($S436),"",OFFSET(K!$D$1,$S436-1,0)&amp;"")</f>
        <v/>
      </c>
      <c r="E436" s="193" t="str">
        <f ca="1">IF(ISERROR($S436),"",OFFSET(K!$C$1,$S436-1,0)&amp;"")</f>
        <v/>
      </c>
      <c r="F436" s="193" t="str">
        <f ca="1">IF(ISERROR($S436),"",OFFSET(K!$F$1,$S436-1,0))</f>
        <v/>
      </c>
      <c r="G436" s="193" t="str">
        <f ca="1">IF(C436=$U$4,"Enter smelter details", IF(ISERROR($S436),"",OFFSET(K!$G$1,$S436-1,0)))</f>
        <v/>
      </c>
      <c r="H436" s="258"/>
      <c r="I436" s="258"/>
      <c r="J436" s="258"/>
      <c r="K436" s="258"/>
      <c r="L436" s="258"/>
      <c r="M436" s="258"/>
      <c r="N436" s="258"/>
      <c r="O436" s="258"/>
      <c r="P436" s="258"/>
      <c r="Q436" s="259"/>
      <c r="R436" s="192"/>
      <c r="S436" s="150" t="e">
        <f>IF(OR(C436="",C436=T$4),NA(),MATCH($B436&amp;$C436,K!$E:$E,0))</f>
        <v>#N/A</v>
      </c>
    </row>
    <row r="437" spans="1:19" ht="20.25">
      <c r="A437" s="222"/>
      <c r="B437" s="193"/>
      <c r="C437" s="193"/>
      <c r="D437" s="193" t="str">
        <f ca="1">IF(ISERROR($S437),"",OFFSET(K!$D$1,$S437-1,0)&amp;"")</f>
        <v/>
      </c>
      <c r="E437" s="193" t="str">
        <f ca="1">IF(ISERROR($S437),"",OFFSET(K!$C$1,$S437-1,0)&amp;"")</f>
        <v/>
      </c>
      <c r="F437" s="193" t="str">
        <f ca="1">IF(ISERROR($S437),"",OFFSET(K!$F$1,$S437-1,0))</f>
        <v/>
      </c>
      <c r="G437" s="193" t="str">
        <f ca="1">IF(C437=$U$4,"Enter smelter details", IF(ISERROR($S437),"",OFFSET(K!$G$1,$S437-1,0)))</f>
        <v/>
      </c>
      <c r="H437" s="258"/>
      <c r="I437" s="258"/>
      <c r="J437" s="258"/>
      <c r="K437" s="258"/>
      <c r="L437" s="258"/>
      <c r="M437" s="258"/>
      <c r="N437" s="258"/>
      <c r="O437" s="258"/>
      <c r="P437" s="258"/>
      <c r="Q437" s="259"/>
      <c r="R437" s="192"/>
      <c r="S437" s="150" t="e">
        <f>IF(OR(C437="",C437=T$4),NA(),MATCH($B437&amp;$C437,K!$E:$E,0))</f>
        <v>#N/A</v>
      </c>
    </row>
    <row r="438" spans="1:19" ht="20.25">
      <c r="A438" s="222"/>
      <c r="B438" s="193"/>
      <c r="C438" s="193"/>
      <c r="D438" s="193" t="str">
        <f ca="1">IF(ISERROR($S438),"",OFFSET(K!$D$1,$S438-1,0)&amp;"")</f>
        <v/>
      </c>
      <c r="E438" s="193" t="str">
        <f ca="1">IF(ISERROR($S438),"",OFFSET(K!$C$1,$S438-1,0)&amp;"")</f>
        <v/>
      </c>
      <c r="F438" s="193" t="str">
        <f ca="1">IF(ISERROR($S438),"",OFFSET(K!$F$1,$S438-1,0))</f>
        <v/>
      </c>
      <c r="G438" s="193" t="str">
        <f ca="1">IF(C438=$U$4,"Enter smelter details", IF(ISERROR($S438),"",OFFSET(K!$G$1,$S438-1,0)))</f>
        <v/>
      </c>
      <c r="H438" s="258"/>
      <c r="I438" s="258"/>
      <c r="J438" s="258"/>
      <c r="K438" s="258"/>
      <c r="L438" s="258"/>
      <c r="M438" s="258"/>
      <c r="N438" s="258"/>
      <c r="O438" s="258"/>
      <c r="P438" s="258"/>
      <c r="Q438" s="259"/>
      <c r="R438" s="192"/>
      <c r="S438" s="150" t="e">
        <f>IF(OR(C438="",C438=T$4),NA(),MATCH($B438&amp;$C438,K!$E:$E,0))</f>
        <v>#N/A</v>
      </c>
    </row>
    <row r="439" spans="1:19" ht="20.25">
      <c r="A439" s="222"/>
      <c r="B439" s="193"/>
      <c r="C439" s="193"/>
      <c r="D439" s="193" t="str">
        <f ca="1">IF(ISERROR($S439),"",OFFSET(K!$D$1,$S439-1,0)&amp;"")</f>
        <v/>
      </c>
      <c r="E439" s="193" t="str">
        <f ca="1">IF(ISERROR($S439),"",OFFSET(K!$C$1,$S439-1,0)&amp;"")</f>
        <v/>
      </c>
      <c r="F439" s="193" t="str">
        <f ca="1">IF(ISERROR($S439),"",OFFSET(K!$F$1,$S439-1,0))</f>
        <v/>
      </c>
      <c r="G439" s="193" t="str">
        <f ca="1">IF(C439=$U$4,"Enter smelter details", IF(ISERROR($S439),"",OFFSET(K!$G$1,$S439-1,0)))</f>
        <v/>
      </c>
      <c r="H439" s="258"/>
      <c r="I439" s="258"/>
      <c r="J439" s="258"/>
      <c r="K439" s="258"/>
      <c r="L439" s="258"/>
      <c r="M439" s="258"/>
      <c r="N439" s="258"/>
      <c r="O439" s="258"/>
      <c r="P439" s="258"/>
      <c r="Q439" s="259"/>
      <c r="R439" s="192"/>
      <c r="S439" s="150" t="e">
        <f>IF(OR(C439="",C439=T$4),NA(),MATCH($B439&amp;$C439,K!$E:$E,0))</f>
        <v>#N/A</v>
      </c>
    </row>
    <row r="440" spans="1:19" ht="20.25">
      <c r="A440" s="222"/>
      <c r="B440" s="193"/>
      <c r="C440" s="193"/>
      <c r="D440" s="193" t="str">
        <f ca="1">IF(ISERROR($S440),"",OFFSET(K!$D$1,$S440-1,0)&amp;"")</f>
        <v/>
      </c>
      <c r="E440" s="193" t="str">
        <f ca="1">IF(ISERROR($S440),"",OFFSET(K!$C$1,$S440-1,0)&amp;"")</f>
        <v/>
      </c>
      <c r="F440" s="193" t="str">
        <f ca="1">IF(ISERROR($S440),"",OFFSET(K!$F$1,$S440-1,0))</f>
        <v/>
      </c>
      <c r="G440" s="193" t="str">
        <f ca="1">IF(C440=$U$4,"Enter smelter details", IF(ISERROR($S440),"",OFFSET(K!$G$1,$S440-1,0)))</f>
        <v/>
      </c>
      <c r="H440" s="258"/>
      <c r="I440" s="258"/>
      <c r="J440" s="258"/>
      <c r="K440" s="258"/>
      <c r="L440" s="258"/>
      <c r="M440" s="258"/>
      <c r="N440" s="258"/>
      <c r="O440" s="258"/>
      <c r="P440" s="258"/>
      <c r="Q440" s="259"/>
      <c r="R440" s="192"/>
      <c r="S440" s="150" t="e">
        <f>IF(OR(C440="",C440=T$4),NA(),MATCH($B440&amp;$C440,K!$E:$E,0))</f>
        <v>#N/A</v>
      </c>
    </row>
    <row r="441" spans="1:19" ht="20.25">
      <c r="A441" s="222"/>
      <c r="B441" s="193"/>
      <c r="C441" s="193"/>
      <c r="D441" s="193" t="str">
        <f ca="1">IF(ISERROR($S441),"",OFFSET(K!$D$1,$S441-1,0)&amp;"")</f>
        <v/>
      </c>
      <c r="E441" s="193" t="str">
        <f ca="1">IF(ISERROR($S441),"",OFFSET(K!$C$1,$S441-1,0)&amp;"")</f>
        <v/>
      </c>
      <c r="F441" s="193" t="str">
        <f ca="1">IF(ISERROR($S441),"",OFFSET(K!$F$1,$S441-1,0))</f>
        <v/>
      </c>
      <c r="G441" s="193" t="str">
        <f ca="1">IF(C441=$U$4,"Enter smelter details", IF(ISERROR($S441),"",OFFSET(K!$G$1,$S441-1,0)))</f>
        <v/>
      </c>
      <c r="H441" s="258"/>
      <c r="I441" s="258"/>
      <c r="J441" s="258"/>
      <c r="K441" s="258"/>
      <c r="L441" s="258"/>
      <c r="M441" s="258"/>
      <c r="N441" s="258"/>
      <c r="O441" s="258"/>
      <c r="P441" s="258"/>
      <c r="Q441" s="259"/>
      <c r="R441" s="192"/>
      <c r="S441" s="150" t="e">
        <f>IF(OR(C441="",C441=T$4),NA(),MATCH($B441&amp;$C441,K!$E:$E,0))</f>
        <v>#N/A</v>
      </c>
    </row>
    <row r="442" spans="1:19" ht="20.25">
      <c r="A442" s="222"/>
      <c r="B442" s="193"/>
      <c r="C442" s="193"/>
      <c r="D442" s="193" t="str">
        <f ca="1">IF(ISERROR($S442),"",OFFSET(K!$D$1,$S442-1,0)&amp;"")</f>
        <v/>
      </c>
      <c r="E442" s="193" t="str">
        <f ca="1">IF(ISERROR($S442),"",OFFSET(K!$C$1,$S442-1,0)&amp;"")</f>
        <v/>
      </c>
      <c r="F442" s="193" t="str">
        <f ca="1">IF(ISERROR($S442),"",OFFSET(K!$F$1,$S442-1,0))</f>
        <v/>
      </c>
      <c r="G442" s="193" t="str">
        <f ca="1">IF(C442=$U$4,"Enter smelter details", IF(ISERROR($S442),"",OFFSET(K!$G$1,$S442-1,0)))</f>
        <v/>
      </c>
      <c r="H442" s="258"/>
      <c r="I442" s="258"/>
      <c r="J442" s="258"/>
      <c r="K442" s="258"/>
      <c r="L442" s="258"/>
      <c r="M442" s="258"/>
      <c r="N442" s="258"/>
      <c r="O442" s="258"/>
      <c r="P442" s="258"/>
      <c r="Q442" s="259"/>
      <c r="R442" s="192"/>
      <c r="S442" s="150" t="e">
        <f>IF(OR(C442="",C442=T$4),NA(),MATCH($B442&amp;$C442,K!$E:$E,0))</f>
        <v>#N/A</v>
      </c>
    </row>
    <row r="443" spans="1:19" ht="20.25">
      <c r="A443" s="222"/>
      <c r="B443" s="193"/>
      <c r="C443" s="193"/>
      <c r="D443" s="193" t="str">
        <f ca="1">IF(ISERROR($S443),"",OFFSET(K!$D$1,$S443-1,0)&amp;"")</f>
        <v/>
      </c>
      <c r="E443" s="193" t="str">
        <f ca="1">IF(ISERROR($S443),"",OFFSET(K!$C$1,$S443-1,0)&amp;"")</f>
        <v/>
      </c>
      <c r="F443" s="193" t="str">
        <f ca="1">IF(ISERROR($S443),"",OFFSET(K!$F$1,$S443-1,0))</f>
        <v/>
      </c>
      <c r="G443" s="193" t="str">
        <f ca="1">IF(C443=$U$4,"Enter smelter details", IF(ISERROR($S443),"",OFFSET(K!$G$1,$S443-1,0)))</f>
        <v/>
      </c>
      <c r="H443" s="258"/>
      <c r="I443" s="258"/>
      <c r="J443" s="258"/>
      <c r="K443" s="258"/>
      <c r="L443" s="258"/>
      <c r="M443" s="258"/>
      <c r="N443" s="258"/>
      <c r="O443" s="258"/>
      <c r="P443" s="258"/>
      <c r="Q443" s="259"/>
      <c r="R443" s="192"/>
      <c r="S443" s="150" t="e">
        <f>IF(OR(C443="",C443=T$4),NA(),MATCH($B443&amp;$C443,K!$E:$E,0))</f>
        <v>#N/A</v>
      </c>
    </row>
    <row r="444" spans="1:19" ht="20.25">
      <c r="A444" s="222"/>
      <c r="B444" s="193"/>
      <c r="C444" s="193"/>
      <c r="D444" s="193" t="str">
        <f ca="1">IF(ISERROR($S444),"",OFFSET(K!$D$1,$S444-1,0)&amp;"")</f>
        <v/>
      </c>
      <c r="E444" s="193" t="str">
        <f ca="1">IF(ISERROR($S444),"",OFFSET(K!$C$1,$S444-1,0)&amp;"")</f>
        <v/>
      </c>
      <c r="F444" s="193" t="str">
        <f ca="1">IF(ISERROR($S444),"",OFFSET(K!$F$1,$S444-1,0))</f>
        <v/>
      </c>
      <c r="G444" s="193" t="str">
        <f ca="1">IF(C444=$U$4,"Enter smelter details", IF(ISERROR($S444),"",OFFSET(K!$G$1,$S444-1,0)))</f>
        <v/>
      </c>
      <c r="H444" s="258"/>
      <c r="I444" s="258"/>
      <c r="J444" s="258"/>
      <c r="K444" s="258"/>
      <c r="L444" s="258"/>
      <c r="M444" s="258"/>
      <c r="N444" s="258"/>
      <c r="O444" s="258"/>
      <c r="P444" s="258"/>
      <c r="Q444" s="259"/>
      <c r="R444" s="192"/>
      <c r="S444" s="150" t="e">
        <f>IF(OR(C444="",C444=T$4),NA(),MATCH($B444&amp;$C444,K!$E:$E,0))</f>
        <v>#N/A</v>
      </c>
    </row>
    <row r="445" spans="1:19" ht="20.25">
      <c r="A445" s="222"/>
      <c r="B445" s="193"/>
      <c r="C445" s="193"/>
      <c r="D445" s="193" t="str">
        <f ca="1">IF(ISERROR($S445),"",OFFSET(K!$D$1,$S445-1,0)&amp;"")</f>
        <v/>
      </c>
      <c r="E445" s="193" t="str">
        <f ca="1">IF(ISERROR($S445),"",OFFSET(K!$C$1,$S445-1,0)&amp;"")</f>
        <v/>
      </c>
      <c r="F445" s="193" t="str">
        <f ca="1">IF(ISERROR($S445),"",OFFSET(K!$F$1,$S445-1,0))</f>
        <v/>
      </c>
      <c r="G445" s="193" t="str">
        <f ca="1">IF(C445=$U$4,"Enter smelter details", IF(ISERROR($S445),"",OFFSET(K!$G$1,$S445-1,0)))</f>
        <v/>
      </c>
      <c r="H445" s="258"/>
      <c r="I445" s="258"/>
      <c r="J445" s="258"/>
      <c r="K445" s="258"/>
      <c r="L445" s="258"/>
      <c r="M445" s="258"/>
      <c r="N445" s="258"/>
      <c r="O445" s="258"/>
      <c r="P445" s="258"/>
      <c r="Q445" s="259"/>
      <c r="R445" s="192"/>
      <c r="S445" s="150" t="e">
        <f>IF(OR(C445="",C445=T$4),NA(),MATCH($B445&amp;$C445,K!$E:$E,0))</f>
        <v>#N/A</v>
      </c>
    </row>
    <row r="446" spans="1:19" ht="20.25">
      <c r="A446" s="222"/>
      <c r="B446" s="193"/>
      <c r="C446" s="193"/>
      <c r="D446" s="193" t="str">
        <f ca="1">IF(ISERROR($S446),"",OFFSET(K!$D$1,$S446-1,0)&amp;"")</f>
        <v/>
      </c>
      <c r="E446" s="193" t="str">
        <f ca="1">IF(ISERROR($S446),"",OFFSET(K!$C$1,$S446-1,0)&amp;"")</f>
        <v/>
      </c>
      <c r="F446" s="193" t="str">
        <f ca="1">IF(ISERROR($S446),"",OFFSET(K!$F$1,$S446-1,0))</f>
        <v/>
      </c>
      <c r="G446" s="193" t="str">
        <f ca="1">IF(C446=$U$4,"Enter smelter details", IF(ISERROR($S446),"",OFFSET(K!$G$1,$S446-1,0)))</f>
        <v/>
      </c>
      <c r="H446" s="258"/>
      <c r="I446" s="258"/>
      <c r="J446" s="258"/>
      <c r="K446" s="258"/>
      <c r="L446" s="258"/>
      <c r="M446" s="258"/>
      <c r="N446" s="258"/>
      <c r="O446" s="258"/>
      <c r="P446" s="258"/>
      <c r="Q446" s="259"/>
      <c r="R446" s="192"/>
      <c r="S446" s="150" t="e">
        <f>IF(OR(C446="",C446=T$4),NA(),MATCH($B446&amp;$C446,K!$E:$E,0))</f>
        <v>#N/A</v>
      </c>
    </row>
    <row r="447" spans="1:19" ht="20.25">
      <c r="A447" s="222"/>
      <c r="B447" s="193"/>
      <c r="C447" s="193"/>
      <c r="D447" s="193" t="str">
        <f ca="1">IF(ISERROR($S447),"",OFFSET(K!$D$1,$S447-1,0)&amp;"")</f>
        <v/>
      </c>
      <c r="E447" s="193" t="str">
        <f ca="1">IF(ISERROR($S447),"",OFFSET(K!$C$1,$S447-1,0)&amp;"")</f>
        <v/>
      </c>
      <c r="F447" s="193" t="str">
        <f ca="1">IF(ISERROR($S447),"",OFFSET(K!$F$1,$S447-1,0))</f>
        <v/>
      </c>
      <c r="G447" s="193" t="str">
        <f ca="1">IF(C447=$U$4,"Enter smelter details", IF(ISERROR($S447),"",OFFSET(K!$G$1,$S447-1,0)))</f>
        <v/>
      </c>
      <c r="H447" s="258"/>
      <c r="I447" s="258"/>
      <c r="J447" s="258"/>
      <c r="K447" s="258"/>
      <c r="L447" s="258"/>
      <c r="M447" s="258"/>
      <c r="N447" s="258"/>
      <c r="O447" s="258"/>
      <c r="P447" s="258"/>
      <c r="Q447" s="259"/>
      <c r="R447" s="192"/>
      <c r="S447" s="150" t="e">
        <f>IF(OR(C447="",C447=T$4),NA(),MATCH($B447&amp;$C447,K!$E:$E,0))</f>
        <v>#N/A</v>
      </c>
    </row>
    <row r="448" spans="1:19" ht="20.25">
      <c r="A448" s="222"/>
      <c r="B448" s="193"/>
      <c r="C448" s="193"/>
      <c r="D448" s="193" t="str">
        <f ca="1">IF(ISERROR($S448),"",OFFSET(K!$D$1,$S448-1,0)&amp;"")</f>
        <v/>
      </c>
      <c r="E448" s="193" t="str">
        <f ca="1">IF(ISERROR($S448),"",OFFSET(K!$C$1,$S448-1,0)&amp;"")</f>
        <v/>
      </c>
      <c r="F448" s="193" t="str">
        <f ca="1">IF(ISERROR($S448),"",OFFSET(K!$F$1,$S448-1,0))</f>
        <v/>
      </c>
      <c r="G448" s="193" t="str">
        <f ca="1">IF(C448=$U$4,"Enter smelter details", IF(ISERROR($S448),"",OFFSET(K!$G$1,$S448-1,0)))</f>
        <v/>
      </c>
      <c r="H448" s="258"/>
      <c r="I448" s="258"/>
      <c r="J448" s="258"/>
      <c r="K448" s="258"/>
      <c r="L448" s="258"/>
      <c r="M448" s="258"/>
      <c r="N448" s="258"/>
      <c r="O448" s="258"/>
      <c r="P448" s="258"/>
      <c r="Q448" s="259"/>
      <c r="R448" s="192"/>
      <c r="S448" s="150" t="e">
        <f>IF(OR(C448="",C448=T$4),NA(),MATCH($B448&amp;$C448,K!$E:$E,0))</f>
        <v>#N/A</v>
      </c>
    </row>
    <row r="449" spans="1:19" ht="20.25">
      <c r="A449" s="222"/>
      <c r="B449" s="193"/>
      <c r="C449" s="193"/>
      <c r="D449" s="193" t="str">
        <f ca="1">IF(ISERROR($S449),"",OFFSET(K!$D$1,$S449-1,0)&amp;"")</f>
        <v/>
      </c>
      <c r="E449" s="193" t="str">
        <f ca="1">IF(ISERROR($S449),"",OFFSET(K!$C$1,$S449-1,0)&amp;"")</f>
        <v/>
      </c>
      <c r="F449" s="193" t="str">
        <f ca="1">IF(ISERROR($S449),"",OFFSET(K!$F$1,$S449-1,0))</f>
        <v/>
      </c>
      <c r="G449" s="193" t="str">
        <f ca="1">IF(C449=$U$4,"Enter smelter details", IF(ISERROR($S449),"",OFFSET(K!$G$1,$S449-1,0)))</f>
        <v/>
      </c>
      <c r="H449" s="258"/>
      <c r="I449" s="258"/>
      <c r="J449" s="258"/>
      <c r="K449" s="258"/>
      <c r="L449" s="258"/>
      <c r="M449" s="258"/>
      <c r="N449" s="258"/>
      <c r="O449" s="258"/>
      <c r="P449" s="258"/>
      <c r="Q449" s="259"/>
      <c r="R449" s="192"/>
      <c r="S449" s="150" t="e">
        <f>IF(OR(C449="",C449=T$4),NA(),MATCH($B449&amp;$C449,K!$E:$E,0))</f>
        <v>#N/A</v>
      </c>
    </row>
    <row r="450" spans="1:19" ht="20.25">
      <c r="A450" s="222"/>
      <c r="B450" s="193"/>
      <c r="C450" s="193"/>
      <c r="D450" s="193" t="str">
        <f ca="1">IF(ISERROR($S450),"",OFFSET(K!$D$1,$S450-1,0)&amp;"")</f>
        <v/>
      </c>
      <c r="E450" s="193" t="str">
        <f ca="1">IF(ISERROR($S450),"",OFFSET(K!$C$1,$S450-1,0)&amp;"")</f>
        <v/>
      </c>
      <c r="F450" s="193" t="str">
        <f ca="1">IF(ISERROR($S450),"",OFFSET(K!$F$1,$S450-1,0))</f>
        <v/>
      </c>
      <c r="G450" s="193" t="str">
        <f ca="1">IF(C450=$U$4,"Enter smelter details", IF(ISERROR($S450),"",OFFSET(K!$G$1,$S450-1,0)))</f>
        <v/>
      </c>
      <c r="H450" s="258"/>
      <c r="I450" s="258"/>
      <c r="J450" s="258"/>
      <c r="K450" s="258"/>
      <c r="L450" s="258"/>
      <c r="M450" s="258"/>
      <c r="N450" s="258"/>
      <c r="O450" s="258"/>
      <c r="P450" s="258"/>
      <c r="Q450" s="259"/>
      <c r="R450" s="192"/>
      <c r="S450" s="150" t="e">
        <f>IF(OR(C450="",C450=T$4),NA(),MATCH($B450&amp;$C450,K!$E:$E,0))</f>
        <v>#N/A</v>
      </c>
    </row>
    <row r="451" spans="1:19" ht="20.25">
      <c r="A451" s="222"/>
      <c r="B451" s="193"/>
      <c r="C451" s="193"/>
      <c r="D451" s="193" t="str">
        <f ca="1">IF(ISERROR($S451),"",OFFSET(K!$D$1,$S451-1,0)&amp;"")</f>
        <v/>
      </c>
      <c r="E451" s="193" t="str">
        <f ca="1">IF(ISERROR($S451),"",OFFSET(K!$C$1,$S451-1,0)&amp;"")</f>
        <v/>
      </c>
      <c r="F451" s="193" t="str">
        <f ca="1">IF(ISERROR($S451),"",OFFSET(K!$F$1,$S451-1,0))</f>
        <v/>
      </c>
      <c r="G451" s="193" t="str">
        <f ca="1">IF(C451=$U$4,"Enter smelter details", IF(ISERROR($S451),"",OFFSET(K!$G$1,$S451-1,0)))</f>
        <v/>
      </c>
      <c r="H451" s="258"/>
      <c r="I451" s="258"/>
      <c r="J451" s="258"/>
      <c r="K451" s="258"/>
      <c r="L451" s="258"/>
      <c r="M451" s="258"/>
      <c r="N451" s="258"/>
      <c r="O451" s="258"/>
      <c r="P451" s="258"/>
      <c r="Q451" s="259"/>
      <c r="R451" s="192"/>
      <c r="S451" s="150" t="e">
        <f>IF(OR(C451="",C451=T$4),NA(),MATCH($B451&amp;$C451,K!$E:$E,0))</f>
        <v>#N/A</v>
      </c>
    </row>
    <row r="452" spans="1:19" ht="20.25">
      <c r="A452" s="222"/>
      <c r="B452" s="193"/>
      <c r="C452" s="193"/>
      <c r="D452" s="193" t="str">
        <f ca="1">IF(ISERROR($S452),"",OFFSET(K!$D$1,$S452-1,0)&amp;"")</f>
        <v/>
      </c>
      <c r="E452" s="193" t="str">
        <f ca="1">IF(ISERROR($S452),"",OFFSET(K!$C$1,$S452-1,0)&amp;"")</f>
        <v/>
      </c>
      <c r="F452" s="193" t="str">
        <f ca="1">IF(ISERROR($S452),"",OFFSET(K!$F$1,$S452-1,0))</f>
        <v/>
      </c>
      <c r="G452" s="193" t="str">
        <f ca="1">IF(C452=$U$4,"Enter smelter details", IF(ISERROR($S452),"",OFFSET(K!$G$1,$S452-1,0)))</f>
        <v/>
      </c>
      <c r="H452" s="258"/>
      <c r="I452" s="258"/>
      <c r="J452" s="258"/>
      <c r="K452" s="258"/>
      <c r="L452" s="258"/>
      <c r="M452" s="258"/>
      <c r="N452" s="258"/>
      <c r="O452" s="258"/>
      <c r="P452" s="258"/>
      <c r="Q452" s="259"/>
      <c r="R452" s="192"/>
      <c r="S452" s="150" t="e">
        <f>IF(OR(C452="",C452=T$4),NA(),MATCH($B452&amp;$C452,K!$E:$E,0))</f>
        <v>#N/A</v>
      </c>
    </row>
    <row r="453" spans="1:19" ht="20.25">
      <c r="A453" s="222"/>
      <c r="B453" s="193"/>
      <c r="C453" s="193"/>
      <c r="D453" s="193" t="str">
        <f ca="1">IF(ISERROR($S453),"",OFFSET(K!$D$1,$S453-1,0)&amp;"")</f>
        <v/>
      </c>
      <c r="E453" s="193" t="str">
        <f ca="1">IF(ISERROR($S453),"",OFFSET(K!$C$1,$S453-1,0)&amp;"")</f>
        <v/>
      </c>
      <c r="F453" s="193" t="str">
        <f ca="1">IF(ISERROR($S453),"",OFFSET(K!$F$1,$S453-1,0))</f>
        <v/>
      </c>
      <c r="G453" s="193" t="str">
        <f ca="1">IF(C453=$U$4,"Enter smelter details", IF(ISERROR($S453),"",OFFSET(K!$G$1,$S453-1,0)))</f>
        <v/>
      </c>
      <c r="H453" s="258"/>
      <c r="I453" s="258"/>
      <c r="J453" s="258"/>
      <c r="K453" s="258"/>
      <c r="L453" s="258"/>
      <c r="M453" s="258"/>
      <c r="N453" s="258"/>
      <c r="O453" s="258"/>
      <c r="P453" s="258"/>
      <c r="Q453" s="259"/>
      <c r="R453" s="192"/>
      <c r="S453" s="150" t="e">
        <f>IF(OR(C453="",C453=T$4),NA(),MATCH($B453&amp;$C453,K!$E:$E,0))</f>
        <v>#N/A</v>
      </c>
    </row>
    <row r="454" spans="1:19" ht="20.25">
      <c r="A454" s="222"/>
      <c r="B454" s="193"/>
      <c r="C454" s="193"/>
      <c r="D454" s="193" t="str">
        <f ca="1">IF(ISERROR($S454),"",OFFSET(K!$D$1,$S454-1,0)&amp;"")</f>
        <v/>
      </c>
      <c r="E454" s="193" t="str">
        <f ca="1">IF(ISERROR($S454),"",OFFSET(K!$C$1,$S454-1,0)&amp;"")</f>
        <v/>
      </c>
      <c r="F454" s="193" t="str">
        <f ca="1">IF(ISERROR($S454),"",OFFSET(K!$F$1,$S454-1,0))</f>
        <v/>
      </c>
      <c r="G454" s="193" t="str">
        <f ca="1">IF(C454=$U$4,"Enter smelter details", IF(ISERROR($S454),"",OFFSET(K!$G$1,$S454-1,0)))</f>
        <v/>
      </c>
      <c r="H454" s="258"/>
      <c r="I454" s="258"/>
      <c r="J454" s="258"/>
      <c r="K454" s="258"/>
      <c r="L454" s="258"/>
      <c r="M454" s="258"/>
      <c r="N454" s="258"/>
      <c r="O454" s="258"/>
      <c r="P454" s="258"/>
      <c r="Q454" s="259"/>
      <c r="R454" s="192"/>
      <c r="S454" s="150" t="e">
        <f>IF(OR(C454="",C454=T$4),NA(),MATCH($B454&amp;$C454,K!$E:$E,0))</f>
        <v>#N/A</v>
      </c>
    </row>
    <row r="455" spans="1:19" ht="20.25">
      <c r="A455" s="222"/>
      <c r="B455" s="193"/>
      <c r="C455" s="193"/>
      <c r="D455" s="193" t="str">
        <f ca="1">IF(ISERROR($S455),"",OFFSET(K!$D$1,$S455-1,0)&amp;"")</f>
        <v/>
      </c>
      <c r="E455" s="193" t="str">
        <f ca="1">IF(ISERROR($S455),"",OFFSET(K!$C$1,$S455-1,0)&amp;"")</f>
        <v/>
      </c>
      <c r="F455" s="193" t="str">
        <f ca="1">IF(ISERROR($S455),"",OFFSET(K!$F$1,$S455-1,0))</f>
        <v/>
      </c>
      <c r="G455" s="193" t="str">
        <f ca="1">IF(C455=$U$4,"Enter smelter details", IF(ISERROR($S455),"",OFFSET(K!$G$1,$S455-1,0)))</f>
        <v/>
      </c>
      <c r="H455" s="258"/>
      <c r="I455" s="258"/>
      <c r="J455" s="258"/>
      <c r="K455" s="258"/>
      <c r="L455" s="258"/>
      <c r="M455" s="258"/>
      <c r="N455" s="258"/>
      <c r="O455" s="258"/>
      <c r="P455" s="258"/>
      <c r="Q455" s="259"/>
      <c r="R455" s="192"/>
      <c r="S455" s="150" t="e">
        <f>IF(OR(C455="",C455=T$4),NA(),MATCH($B455&amp;$C455,K!$E:$E,0))</f>
        <v>#N/A</v>
      </c>
    </row>
    <row r="456" spans="1:19" ht="20.25">
      <c r="A456" s="222"/>
      <c r="B456" s="193"/>
      <c r="C456" s="193"/>
      <c r="D456" s="193" t="str">
        <f ca="1">IF(ISERROR($S456),"",OFFSET(K!$D$1,$S456-1,0)&amp;"")</f>
        <v/>
      </c>
      <c r="E456" s="193" t="str">
        <f ca="1">IF(ISERROR($S456),"",OFFSET(K!$C$1,$S456-1,0)&amp;"")</f>
        <v/>
      </c>
      <c r="F456" s="193" t="str">
        <f ca="1">IF(ISERROR($S456),"",OFFSET(K!$F$1,$S456-1,0))</f>
        <v/>
      </c>
      <c r="G456" s="193" t="str">
        <f ca="1">IF(C456=$U$4,"Enter smelter details", IF(ISERROR($S456),"",OFFSET(K!$G$1,$S456-1,0)))</f>
        <v/>
      </c>
      <c r="H456" s="258"/>
      <c r="I456" s="258"/>
      <c r="J456" s="258"/>
      <c r="K456" s="258"/>
      <c r="L456" s="258"/>
      <c r="M456" s="258"/>
      <c r="N456" s="258"/>
      <c r="O456" s="258"/>
      <c r="P456" s="258"/>
      <c r="Q456" s="259"/>
      <c r="R456" s="192"/>
      <c r="S456" s="150" t="e">
        <f>IF(OR(C456="",C456=T$4),NA(),MATCH($B456&amp;$C456,K!$E:$E,0))</f>
        <v>#N/A</v>
      </c>
    </row>
    <row r="457" spans="1:19" ht="20.25">
      <c r="A457" s="222"/>
      <c r="B457" s="193"/>
      <c r="C457" s="193"/>
      <c r="D457" s="193" t="str">
        <f ca="1">IF(ISERROR($S457),"",OFFSET(K!$D$1,$S457-1,0)&amp;"")</f>
        <v/>
      </c>
      <c r="E457" s="193" t="str">
        <f ca="1">IF(ISERROR($S457),"",OFFSET(K!$C$1,$S457-1,0)&amp;"")</f>
        <v/>
      </c>
      <c r="F457" s="193" t="str">
        <f ca="1">IF(ISERROR($S457),"",OFFSET(K!$F$1,$S457-1,0))</f>
        <v/>
      </c>
      <c r="G457" s="193" t="str">
        <f ca="1">IF(C457=$U$4,"Enter smelter details", IF(ISERROR($S457),"",OFFSET(K!$G$1,$S457-1,0)))</f>
        <v/>
      </c>
      <c r="H457" s="258"/>
      <c r="I457" s="258"/>
      <c r="J457" s="258"/>
      <c r="K457" s="258"/>
      <c r="L457" s="258"/>
      <c r="M457" s="258"/>
      <c r="N457" s="258"/>
      <c r="O457" s="258"/>
      <c r="P457" s="258"/>
      <c r="Q457" s="259"/>
      <c r="R457" s="192"/>
      <c r="S457" s="150" t="e">
        <f>IF(OR(C457="",C457=T$4),NA(),MATCH($B457&amp;$C457,K!$E:$E,0))</f>
        <v>#N/A</v>
      </c>
    </row>
    <row r="458" spans="1:19" ht="20.25">
      <c r="A458" s="222"/>
      <c r="B458" s="193"/>
      <c r="C458" s="193"/>
      <c r="D458" s="193" t="str">
        <f ca="1">IF(ISERROR($S458),"",OFFSET(K!$D$1,$S458-1,0)&amp;"")</f>
        <v/>
      </c>
      <c r="E458" s="193" t="str">
        <f ca="1">IF(ISERROR($S458),"",OFFSET(K!$C$1,$S458-1,0)&amp;"")</f>
        <v/>
      </c>
      <c r="F458" s="193" t="str">
        <f ca="1">IF(ISERROR($S458),"",OFFSET(K!$F$1,$S458-1,0))</f>
        <v/>
      </c>
      <c r="G458" s="193" t="str">
        <f ca="1">IF(C458=$U$4,"Enter smelter details", IF(ISERROR($S458),"",OFFSET(K!$G$1,$S458-1,0)))</f>
        <v/>
      </c>
      <c r="H458" s="258"/>
      <c r="I458" s="258"/>
      <c r="J458" s="258"/>
      <c r="K458" s="258"/>
      <c r="L458" s="258"/>
      <c r="M458" s="258"/>
      <c r="N458" s="258"/>
      <c r="O458" s="258"/>
      <c r="P458" s="258"/>
      <c r="Q458" s="259"/>
      <c r="R458" s="192"/>
      <c r="S458" s="150" t="e">
        <f>IF(OR(C458="",C458=T$4),NA(),MATCH($B458&amp;$C458,K!$E:$E,0))</f>
        <v>#N/A</v>
      </c>
    </row>
    <row r="459" spans="1:19" ht="20.25">
      <c r="A459" s="222"/>
      <c r="B459" s="193"/>
      <c r="C459" s="193"/>
      <c r="D459" s="193" t="str">
        <f ca="1">IF(ISERROR($S459),"",OFFSET(K!$D$1,$S459-1,0)&amp;"")</f>
        <v/>
      </c>
      <c r="E459" s="193" t="str">
        <f ca="1">IF(ISERROR($S459),"",OFFSET(K!$C$1,$S459-1,0)&amp;"")</f>
        <v/>
      </c>
      <c r="F459" s="193" t="str">
        <f ca="1">IF(ISERROR($S459),"",OFFSET(K!$F$1,$S459-1,0))</f>
        <v/>
      </c>
      <c r="G459" s="193" t="str">
        <f ca="1">IF(C459=$U$4,"Enter smelter details", IF(ISERROR($S459),"",OFFSET(K!$G$1,$S459-1,0)))</f>
        <v/>
      </c>
      <c r="H459" s="258"/>
      <c r="I459" s="258"/>
      <c r="J459" s="258"/>
      <c r="K459" s="258"/>
      <c r="L459" s="258"/>
      <c r="M459" s="258"/>
      <c r="N459" s="258"/>
      <c r="O459" s="258"/>
      <c r="P459" s="258"/>
      <c r="Q459" s="259"/>
      <c r="R459" s="192"/>
      <c r="S459" s="150" t="e">
        <f>IF(OR(C459="",C459=T$4),NA(),MATCH($B459&amp;$C459,K!$E:$E,0))</f>
        <v>#N/A</v>
      </c>
    </row>
    <row r="460" spans="1:19" ht="20.25">
      <c r="A460" s="222"/>
      <c r="B460" s="193"/>
      <c r="C460" s="193"/>
      <c r="D460" s="193" t="str">
        <f ca="1">IF(ISERROR($S460),"",OFFSET(K!$D$1,$S460-1,0)&amp;"")</f>
        <v/>
      </c>
      <c r="E460" s="193" t="str">
        <f ca="1">IF(ISERROR($S460),"",OFFSET(K!$C$1,$S460-1,0)&amp;"")</f>
        <v/>
      </c>
      <c r="F460" s="193" t="str">
        <f ca="1">IF(ISERROR($S460),"",OFFSET(K!$F$1,$S460-1,0))</f>
        <v/>
      </c>
      <c r="G460" s="193" t="str">
        <f ca="1">IF(C460=$U$4,"Enter smelter details", IF(ISERROR($S460),"",OFFSET(K!$G$1,$S460-1,0)))</f>
        <v/>
      </c>
      <c r="H460" s="258"/>
      <c r="I460" s="258"/>
      <c r="J460" s="258"/>
      <c r="K460" s="258"/>
      <c r="L460" s="258"/>
      <c r="M460" s="258"/>
      <c r="N460" s="258"/>
      <c r="O460" s="258"/>
      <c r="P460" s="258"/>
      <c r="Q460" s="259"/>
      <c r="R460" s="192"/>
      <c r="S460" s="150" t="e">
        <f>IF(OR(C460="",C460=T$4),NA(),MATCH($B460&amp;$C460,K!$E:$E,0))</f>
        <v>#N/A</v>
      </c>
    </row>
    <row r="461" spans="1:19" ht="20.25">
      <c r="A461" s="222"/>
      <c r="B461" s="193"/>
      <c r="C461" s="193"/>
      <c r="D461" s="193" t="str">
        <f ca="1">IF(ISERROR($S461),"",OFFSET(K!$D$1,$S461-1,0)&amp;"")</f>
        <v/>
      </c>
      <c r="E461" s="193" t="str">
        <f ca="1">IF(ISERROR($S461),"",OFFSET(K!$C$1,$S461-1,0)&amp;"")</f>
        <v/>
      </c>
      <c r="F461" s="193" t="str">
        <f ca="1">IF(ISERROR($S461),"",OFFSET(K!$F$1,$S461-1,0))</f>
        <v/>
      </c>
      <c r="G461" s="193" t="str">
        <f ca="1">IF(C461=$U$4,"Enter smelter details", IF(ISERROR($S461),"",OFFSET(K!$G$1,$S461-1,0)))</f>
        <v/>
      </c>
      <c r="H461" s="258"/>
      <c r="I461" s="258"/>
      <c r="J461" s="258"/>
      <c r="K461" s="258"/>
      <c r="L461" s="258"/>
      <c r="M461" s="258"/>
      <c r="N461" s="258"/>
      <c r="O461" s="258"/>
      <c r="P461" s="258"/>
      <c r="Q461" s="259"/>
      <c r="R461" s="192"/>
      <c r="S461" s="150" t="e">
        <f>IF(OR(C461="",C461=T$4),NA(),MATCH($B461&amp;$C461,K!$E:$E,0))</f>
        <v>#N/A</v>
      </c>
    </row>
    <row r="462" spans="1:19" ht="20.25">
      <c r="A462" s="222"/>
      <c r="B462" s="193"/>
      <c r="C462" s="193"/>
      <c r="D462" s="193" t="str">
        <f ca="1">IF(ISERROR($S462),"",OFFSET(K!$D$1,$S462-1,0)&amp;"")</f>
        <v/>
      </c>
      <c r="E462" s="193" t="str">
        <f ca="1">IF(ISERROR($S462),"",OFFSET(K!$C$1,$S462-1,0)&amp;"")</f>
        <v/>
      </c>
      <c r="F462" s="193" t="str">
        <f ca="1">IF(ISERROR($S462),"",OFFSET(K!$F$1,$S462-1,0))</f>
        <v/>
      </c>
      <c r="G462" s="193" t="str">
        <f ca="1">IF(C462=$U$4,"Enter smelter details", IF(ISERROR($S462),"",OFFSET(K!$G$1,$S462-1,0)))</f>
        <v/>
      </c>
      <c r="H462" s="258"/>
      <c r="I462" s="258"/>
      <c r="J462" s="258"/>
      <c r="K462" s="258"/>
      <c r="L462" s="258"/>
      <c r="M462" s="258"/>
      <c r="N462" s="258"/>
      <c r="O462" s="258"/>
      <c r="P462" s="258"/>
      <c r="Q462" s="259"/>
      <c r="R462" s="192"/>
      <c r="S462" s="150" t="e">
        <f>IF(OR(C462="",C462=T$4),NA(),MATCH($B462&amp;$C462,K!$E:$E,0))</f>
        <v>#N/A</v>
      </c>
    </row>
    <row r="463" spans="1:19" ht="20.25">
      <c r="A463" s="222"/>
      <c r="B463" s="193"/>
      <c r="C463" s="193"/>
      <c r="D463" s="193" t="str">
        <f ca="1">IF(ISERROR($S463),"",OFFSET(K!$D$1,$S463-1,0)&amp;"")</f>
        <v/>
      </c>
      <c r="E463" s="193" t="str">
        <f ca="1">IF(ISERROR($S463),"",OFFSET(K!$C$1,$S463-1,0)&amp;"")</f>
        <v/>
      </c>
      <c r="F463" s="193" t="str">
        <f ca="1">IF(ISERROR($S463),"",OFFSET(K!$F$1,$S463-1,0))</f>
        <v/>
      </c>
      <c r="G463" s="193" t="str">
        <f ca="1">IF(C463=$U$4,"Enter smelter details", IF(ISERROR($S463),"",OFFSET(K!$G$1,$S463-1,0)))</f>
        <v/>
      </c>
      <c r="H463" s="258"/>
      <c r="I463" s="258"/>
      <c r="J463" s="258"/>
      <c r="K463" s="258"/>
      <c r="L463" s="258"/>
      <c r="M463" s="258"/>
      <c r="N463" s="258"/>
      <c r="O463" s="258"/>
      <c r="P463" s="258"/>
      <c r="Q463" s="259"/>
      <c r="R463" s="192"/>
      <c r="S463" s="150" t="e">
        <f>IF(OR(C463="",C463=T$4),NA(),MATCH($B463&amp;$C463,K!$E:$E,0))</f>
        <v>#N/A</v>
      </c>
    </row>
    <row r="464" spans="1:19" ht="20.25">
      <c r="A464" s="222"/>
      <c r="B464" s="193"/>
      <c r="C464" s="193"/>
      <c r="D464" s="193" t="str">
        <f ca="1">IF(ISERROR($S464),"",OFFSET(K!$D$1,$S464-1,0)&amp;"")</f>
        <v/>
      </c>
      <c r="E464" s="193" t="str">
        <f ca="1">IF(ISERROR($S464),"",OFFSET(K!$C$1,$S464-1,0)&amp;"")</f>
        <v/>
      </c>
      <c r="F464" s="193" t="str">
        <f ca="1">IF(ISERROR($S464),"",OFFSET(K!$F$1,$S464-1,0))</f>
        <v/>
      </c>
      <c r="G464" s="193" t="str">
        <f ca="1">IF(C464=$U$4,"Enter smelter details", IF(ISERROR($S464),"",OFFSET(K!$G$1,$S464-1,0)))</f>
        <v/>
      </c>
      <c r="H464" s="258"/>
      <c r="I464" s="258"/>
      <c r="J464" s="258"/>
      <c r="K464" s="258"/>
      <c r="L464" s="258"/>
      <c r="M464" s="258"/>
      <c r="N464" s="258"/>
      <c r="O464" s="258"/>
      <c r="P464" s="258"/>
      <c r="Q464" s="259"/>
      <c r="R464" s="192"/>
      <c r="S464" s="150" t="e">
        <f>IF(OR(C464="",C464=T$4),NA(),MATCH($B464&amp;$C464,K!$E:$E,0))</f>
        <v>#N/A</v>
      </c>
    </row>
    <row r="465" spans="1:19" ht="20.25">
      <c r="A465" s="222"/>
      <c r="B465" s="193"/>
      <c r="C465" s="193"/>
      <c r="D465" s="193" t="str">
        <f ca="1">IF(ISERROR($S465),"",OFFSET(K!$D$1,$S465-1,0)&amp;"")</f>
        <v/>
      </c>
      <c r="E465" s="193" t="str">
        <f ca="1">IF(ISERROR($S465),"",OFFSET(K!$C$1,$S465-1,0)&amp;"")</f>
        <v/>
      </c>
      <c r="F465" s="193" t="str">
        <f ca="1">IF(ISERROR($S465),"",OFFSET(K!$F$1,$S465-1,0))</f>
        <v/>
      </c>
      <c r="G465" s="193" t="str">
        <f ca="1">IF(C465=$U$4,"Enter smelter details", IF(ISERROR($S465),"",OFFSET(K!$G$1,$S465-1,0)))</f>
        <v/>
      </c>
      <c r="H465" s="258"/>
      <c r="I465" s="258"/>
      <c r="J465" s="258"/>
      <c r="K465" s="258"/>
      <c r="L465" s="258"/>
      <c r="M465" s="258"/>
      <c r="N465" s="258"/>
      <c r="O465" s="258"/>
      <c r="P465" s="258"/>
      <c r="Q465" s="259"/>
      <c r="R465" s="192"/>
      <c r="S465" s="150" t="e">
        <f>IF(OR(C465="",C465=T$4),NA(),MATCH($B465&amp;$C465,K!$E:$E,0))</f>
        <v>#N/A</v>
      </c>
    </row>
    <row r="466" spans="1:19" ht="20.25">
      <c r="A466" s="222"/>
      <c r="B466" s="193"/>
      <c r="C466" s="193"/>
      <c r="D466" s="193" t="str">
        <f ca="1">IF(ISERROR($S466),"",OFFSET(K!$D$1,$S466-1,0)&amp;"")</f>
        <v/>
      </c>
      <c r="E466" s="193" t="str">
        <f ca="1">IF(ISERROR($S466),"",OFFSET(K!$C$1,$S466-1,0)&amp;"")</f>
        <v/>
      </c>
      <c r="F466" s="193" t="str">
        <f ca="1">IF(ISERROR($S466),"",OFFSET(K!$F$1,$S466-1,0))</f>
        <v/>
      </c>
      <c r="G466" s="193" t="str">
        <f ca="1">IF(C466=$U$4,"Enter smelter details", IF(ISERROR($S466),"",OFFSET(K!$G$1,$S466-1,0)))</f>
        <v/>
      </c>
      <c r="H466" s="258"/>
      <c r="I466" s="258"/>
      <c r="J466" s="258"/>
      <c r="K466" s="258"/>
      <c r="L466" s="258"/>
      <c r="M466" s="258"/>
      <c r="N466" s="258"/>
      <c r="O466" s="258"/>
      <c r="P466" s="258"/>
      <c r="Q466" s="259"/>
      <c r="R466" s="192"/>
      <c r="S466" s="150" t="e">
        <f>IF(OR(C466="",C466=T$4),NA(),MATCH($B466&amp;$C466,K!$E:$E,0))</f>
        <v>#N/A</v>
      </c>
    </row>
    <row r="467" spans="1:19" ht="20.25">
      <c r="A467" s="222"/>
      <c r="B467" s="193"/>
      <c r="C467" s="193"/>
      <c r="D467" s="193" t="str">
        <f ca="1">IF(ISERROR($S467),"",OFFSET(K!$D$1,$S467-1,0)&amp;"")</f>
        <v/>
      </c>
      <c r="E467" s="193" t="str">
        <f ca="1">IF(ISERROR($S467),"",OFFSET(K!$C$1,$S467-1,0)&amp;"")</f>
        <v/>
      </c>
      <c r="F467" s="193" t="str">
        <f ca="1">IF(ISERROR($S467),"",OFFSET(K!$F$1,$S467-1,0))</f>
        <v/>
      </c>
      <c r="G467" s="193" t="str">
        <f ca="1">IF(C467=$U$4,"Enter smelter details", IF(ISERROR($S467),"",OFFSET(K!$G$1,$S467-1,0)))</f>
        <v/>
      </c>
      <c r="H467" s="258"/>
      <c r="I467" s="258"/>
      <c r="J467" s="258"/>
      <c r="K467" s="258"/>
      <c r="L467" s="258"/>
      <c r="M467" s="258"/>
      <c r="N467" s="258"/>
      <c r="O467" s="258"/>
      <c r="P467" s="258"/>
      <c r="Q467" s="259"/>
      <c r="R467" s="192"/>
      <c r="S467" s="150" t="e">
        <f>IF(OR(C467="",C467=T$4),NA(),MATCH($B467&amp;$C467,K!$E:$E,0))</f>
        <v>#N/A</v>
      </c>
    </row>
    <row r="468" spans="1:19" ht="20.25">
      <c r="A468" s="222"/>
      <c r="B468" s="193"/>
      <c r="C468" s="193"/>
      <c r="D468" s="193" t="str">
        <f ca="1">IF(ISERROR($S468),"",OFFSET(K!$D$1,$S468-1,0)&amp;"")</f>
        <v/>
      </c>
      <c r="E468" s="193" t="str">
        <f ca="1">IF(ISERROR($S468),"",OFFSET(K!$C$1,$S468-1,0)&amp;"")</f>
        <v/>
      </c>
      <c r="F468" s="193" t="str">
        <f ca="1">IF(ISERROR($S468),"",OFFSET(K!$F$1,$S468-1,0))</f>
        <v/>
      </c>
      <c r="G468" s="193" t="str">
        <f ca="1">IF(C468=$U$4,"Enter smelter details", IF(ISERROR($S468),"",OFFSET(K!$G$1,$S468-1,0)))</f>
        <v/>
      </c>
      <c r="H468" s="258"/>
      <c r="I468" s="258"/>
      <c r="J468" s="258"/>
      <c r="K468" s="258"/>
      <c r="L468" s="258"/>
      <c r="M468" s="258"/>
      <c r="N468" s="258"/>
      <c r="O468" s="258"/>
      <c r="P468" s="258"/>
      <c r="Q468" s="259"/>
      <c r="R468" s="192"/>
      <c r="S468" s="150" t="e">
        <f>IF(OR(C468="",C468=T$4),NA(),MATCH($B468&amp;$C468,K!$E:$E,0))</f>
        <v>#N/A</v>
      </c>
    </row>
    <row r="469" spans="1:19" ht="20.25">
      <c r="A469" s="222"/>
      <c r="B469" s="193"/>
      <c r="C469" s="193"/>
      <c r="D469" s="193" t="str">
        <f ca="1">IF(ISERROR($S469),"",OFFSET(K!$D$1,$S469-1,0)&amp;"")</f>
        <v/>
      </c>
      <c r="E469" s="193" t="str">
        <f ca="1">IF(ISERROR($S469),"",OFFSET(K!$C$1,$S469-1,0)&amp;"")</f>
        <v/>
      </c>
      <c r="F469" s="193" t="str">
        <f ca="1">IF(ISERROR($S469),"",OFFSET(K!$F$1,$S469-1,0))</f>
        <v/>
      </c>
      <c r="G469" s="193" t="str">
        <f ca="1">IF(C469=$U$4,"Enter smelter details", IF(ISERROR($S469),"",OFFSET(K!$G$1,$S469-1,0)))</f>
        <v/>
      </c>
      <c r="H469" s="258"/>
      <c r="I469" s="258"/>
      <c r="J469" s="258"/>
      <c r="K469" s="258"/>
      <c r="L469" s="258"/>
      <c r="M469" s="258"/>
      <c r="N469" s="258"/>
      <c r="O469" s="258"/>
      <c r="P469" s="258"/>
      <c r="Q469" s="259"/>
      <c r="R469" s="192"/>
      <c r="S469" s="150" t="e">
        <f>IF(OR(C469="",C469=T$4),NA(),MATCH($B469&amp;$C469,K!$E:$E,0))</f>
        <v>#N/A</v>
      </c>
    </row>
    <row r="470" spans="1:19" ht="20.25">
      <c r="A470" s="222"/>
      <c r="B470" s="193"/>
      <c r="C470" s="193"/>
      <c r="D470" s="193" t="str">
        <f ca="1">IF(ISERROR($S470),"",OFFSET(K!$D$1,$S470-1,0)&amp;"")</f>
        <v/>
      </c>
      <c r="E470" s="193" t="str">
        <f ca="1">IF(ISERROR($S470),"",OFFSET(K!$C$1,$S470-1,0)&amp;"")</f>
        <v/>
      </c>
      <c r="F470" s="193" t="str">
        <f ca="1">IF(ISERROR($S470),"",OFFSET(K!$F$1,$S470-1,0))</f>
        <v/>
      </c>
      <c r="G470" s="193" t="str">
        <f ca="1">IF(C470=$U$4,"Enter smelter details", IF(ISERROR($S470),"",OFFSET(K!$G$1,$S470-1,0)))</f>
        <v/>
      </c>
      <c r="H470" s="258"/>
      <c r="I470" s="258"/>
      <c r="J470" s="258"/>
      <c r="K470" s="258"/>
      <c r="L470" s="258"/>
      <c r="M470" s="258"/>
      <c r="N470" s="258"/>
      <c r="O470" s="258"/>
      <c r="P470" s="258"/>
      <c r="Q470" s="259"/>
      <c r="R470" s="192"/>
      <c r="S470" s="150" t="e">
        <f>IF(OR(C470="",C470=T$4),NA(),MATCH($B470&amp;$C470,K!$E:$E,0))</f>
        <v>#N/A</v>
      </c>
    </row>
    <row r="471" spans="1:19" ht="20.25">
      <c r="A471" s="222"/>
      <c r="B471" s="193"/>
      <c r="C471" s="193"/>
      <c r="D471" s="193" t="str">
        <f ca="1">IF(ISERROR($S471),"",OFFSET(K!$D$1,$S471-1,0)&amp;"")</f>
        <v/>
      </c>
      <c r="E471" s="193" t="str">
        <f ca="1">IF(ISERROR($S471),"",OFFSET(K!$C$1,$S471-1,0)&amp;"")</f>
        <v/>
      </c>
      <c r="F471" s="193" t="str">
        <f ca="1">IF(ISERROR($S471),"",OFFSET(K!$F$1,$S471-1,0))</f>
        <v/>
      </c>
      <c r="G471" s="193" t="str">
        <f ca="1">IF(C471=$U$4,"Enter smelter details", IF(ISERROR($S471),"",OFFSET(K!$G$1,$S471-1,0)))</f>
        <v/>
      </c>
      <c r="H471" s="258"/>
      <c r="I471" s="258"/>
      <c r="J471" s="258"/>
      <c r="K471" s="258"/>
      <c r="L471" s="258"/>
      <c r="M471" s="258"/>
      <c r="N471" s="258"/>
      <c r="O471" s="258"/>
      <c r="P471" s="258"/>
      <c r="Q471" s="259"/>
      <c r="R471" s="192"/>
      <c r="S471" s="150" t="e">
        <f>IF(OR(C471="",C471=T$4),NA(),MATCH($B471&amp;$C471,K!$E:$E,0))</f>
        <v>#N/A</v>
      </c>
    </row>
    <row r="472" spans="1:19" ht="20.25">
      <c r="A472" s="222"/>
      <c r="B472" s="193"/>
      <c r="C472" s="193"/>
      <c r="D472" s="193" t="str">
        <f ca="1">IF(ISERROR($S472),"",OFFSET(K!$D$1,$S472-1,0)&amp;"")</f>
        <v/>
      </c>
      <c r="E472" s="193" t="str">
        <f ca="1">IF(ISERROR($S472),"",OFFSET(K!$C$1,$S472-1,0)&amp;"")</f>
        <v/>
      </c>
      <c r="F472" s="193" t="str">
        <f ca="1">IF(ISERROR($S472),"",OFFSET(K!$F$1,$S472-1,0))</f>
        <v/>
      </c>
      <c r="G472" s="193" t="str">
        <f ca="1">IF(C472=$U$4,"Enter smelter details", IF(ISERROR($S472),"",OFFSET(K!$G$1,$S472-1,0)))</f>
        <v/>
      </c>
      <c r="H472" s="258"/>
      <c r="I472" s="258"/>
      <c r="J472" s="258"/>
      <c r="K472" s="258"/>
      <c r="L472" s="258"/>
      <c r="M472" s="258"/>
      <c r="N472" s="258"/>
      <c r="O472" s="258"/>
      <c r="P472" s="258"/>
      <c r="Q472" s="259"/>
      <c r="R472" s="192"/>
      <c r="S472" s="150" t="e">
        <f>IF(OR(C472="",C472=T$4),NA(),MATCH($B472&amp;$C472,K!$E:$E,0))</f>
        <v>#N/A</v>
      </c>
    </row>
    <row r="473" spans="1:19" ht="20.25">
      <c r="A473" s="222"/>
      <c r="B473" s="193"/>
      <c r="C473" s="193"/>
      <c r="D473" s="193" t="str">
        <f ca="1">IF(ISERROR($S473),"",OFFSET(K!$D$1,$S473-1,0)&amp;"")</f>
        <v/>
      </c>
      <c r="E473" s="193" t="str">
        <f ca="1">IF(ISERROR($S473),"",OFFSET(K!$C$1,$S473-1,0)&amp;"")</f>
        <v/>
      </c>
      <c r="F473" s="193" t="str">
        <f ca="1">IF(ISERROR($S473),"",OFFSET(K!$F$1,$S473-1,0))</f>
        <v/>
      </c>
      <c r="G473" s="193" t="str">
        <f ca="1">IF(C473=$U$4,"Enter smelter details", IF(ISERROR($S473),"",OFFSET(K!$G$1,$S473-1,0)))</f>
        <v/>
      </c>
      <c r="H473" s="258"/>
      <c r="I473" s="258"/>
      <c r="J473" s="258"/>
      <c r="K473" s="258"/>
      <c r="L473" s="258"/>
      <c r="M473" s="258"/>
      <c r="N473" s="258"/>
      <c r="O473" s="258"/>
      <c r="P473" s="258"/>
      <c r="Q473" s="259"/>
      <c r="R473" s="192"/>
      <c r="S473" s="150" t="e">
        <f>IF(OR(C473="",C473=T$4),NA(),MATCH($B473&amp;$C473,K!$E:$E,0))</f>
        <v>#N/A</v>
      </c>
    </row>
    <row r="474" spans="1:19" ht="20.25">
      <c r="A474" s="222"/>
      <c r="B474" s="193"/>
      <c r="C474" s="193"/>
      <c r="D474" s="193" t="str">
        <f ca="1">IF(ISERROR($S474),"",OFFSET(K!$D$1,$S474-1,0)&amp;"")</f>
        <v/>
      </c>
      <c r="E474" s="193" t="str">
        <f ca="1">IF(ISERROR($S474),"",OFFSET(K!$C$1,$S474-1,0)&amp;"")</f>
        <v/>
      </c>
      <c r="F474" s="193" t="str">
        <f ca="1">IF(ISERROR($S474),"",OFFSET(K!$F$1,$S474-1,0))</f>
        <v/>
      </c>
      <c r="G474" s="193" t="str">
        <f ca="1">IF(C474=$U$4,"Enter smelter details", IF(ISERROR($S474),"",OFFSET(K!$G$1,$S474-1,0)))</f>
        <v/>
      </c>
      <c r="H474" s="258"/>
      <c r="I474" s="258"/>
      <c r="J474" s="258"/>
      <c r="K474" s="258"/>
      <c r="L474" s="258"/>
      <c r="M474" s="258"/>
      <c r="N474" s="258"/>
      <c r="O474" s="258"/>
      <c r="P474" s="258"/>
      <c r="Q474" s="259"/>
      <c r="R474" s="192"/>
      <c r="S474" s="150" t="e">
        <f>IF(OR(C474="",C474=T$4),NA(),MATCH($B474&amp;$C474,K!$E:$E,0))</f>
        <v>#N/A</v>
      </c>
    </row>
    <row r="475" spans="1:19" ht="20.25">
      <c r="A475" s="222"/>
      <c r="B475" s="193"/>
      <c r="C475" s="193"/>
      <c r="D475" s="193" t="str">
        <f ca="1">IF(ISERROR($S475),"",OFFSET(K!$D$1,$S475-1,0)&amp;"")</f>
        <v/>
      </c>
      <c r="E475" s="193" t="str">
        <f ca="1">IF(ISERROR($S475),"",OFFSET(K!$C$1,$S475-1,0)&amp;"")</f>
        <v/>
      </c>
      <c r="F475" s="193" t="str">
        <f ca="1">IF(ISERROR($S475),"",OFFSET(K!$F$1,$S475-1,0))</f>
        <v/>
      </c>
      <c r="G475" s="193" t="str">
        <f ca="1">IF(C475=$U$4,"Enter smelter details", IF(ISERROR($S475),"",OFFSET(K!$G$1,$S475-1,0)))</f>
        <v/>
      </c>
      <c r="H475" s="258"/>
      <c r="I475" s="258"/>
      <c r="J475" s="258"/>
      <c r="K475" s="258"/>
      <c r="L475" s="258"/>
      <c r="M475" s="258"/>
      <c r="N475" s="258"/>
      <c r="O475" s="258"/>
      <c r="P475" s="258"/>
      <c r="Q475" s="259"/>
      <c r="R475" s="192"/>
      <c r="S475" s="150" t="e">
        <f>IF(OR(C475="",C475=T$4),NA(),MATCH($B475&amp;$C475,K!$E:$E,0))</f>
        <v>#N/A</v>
      </c>
    </row>
    <row r="476" spans="1:19" ht="20.25">
      <c r="A476" s="222"/>
      <c r="B476" s="193"/>
      <c r="C476" s="193"/>
      <c r="D476" s="193" t="str">
        <f ca="1">IF(ISERROR($S476),"",OFFSET(K!$D$1,$S476-1,0)&amp;"")</f>
        <v/>
      </c>
      <c r="E476" s="193" t="str">
        <f ca="1">IF(ISERROR($S476),"",OFFSET(K!$C$1,$S476-1,0)&amp;"")</f>
        <v/>
      </c>
      <c r="F476" s="193" t="str">
        <f ca="1">IF(ISERROR($S476),"",OFFSET(K!$F$1,$S476-1,0))</f>
        <v/>
      </c>
      <c r="G476" s="193" t="str">
        <f ca="1">IF(C476=$U$4,"Enter smelter details", IF(ISERROR($S476),"",OFFSET(K!$G$1,$S476-1,0)))</f>
        <v/>
      </c>
      <c r="H476" s="258"/>
      <c r="I476" s="258"/>
      <c r="J476" s="258"/>
      <c r="K476" s="258"/>
      <c r="L476" s="258"/>
      <c r="M476" s="258"/>
      <c r="N476" s="258"/>
      <c r="O476" s="258"/>
      <c r="P476" s="258"/>
      <c r="Q476" s="259"/>
      <c r="R476" s="192"/>
      <c r="S476" s="150" t="e">
        <f>IF(OR(C476="",C476=T$4),NA(),MATCH($B476&amp;$C476,K!$E:$E,0))</f>
        <v>#N/A</v>
      </c>
    </row>
    <row r="477" spans="1:19" ht="20.25">
      <c r="A477" s="222"/>
      <c r="B477" s="193"/>
      <c r="C477" s="193"/>
      <c r="D477" s="193" t="str">
        <f ca="1">IF(ISERROR($S477),"",OFFSET(K!$D$1,$S477-1,0)&amp;"")</f>
        <v/>
      </c>
      <c r="E477" s="193" t="str">
        <f ca="1">IF(ISERROR($S477),"",OFFSET(K!$C$1,$S477-1,0)&amp;"")</f>
        <v/>
      </c>
      <c r="F477" s="193" t="str">
        <f ca="1">IF(ISERROR($S477),"",OFFSET(K!$F$1,$S477-1,0))</f>
        <v/>
      </c>
      <c r="G477" s="193" t="str">
        <f ca="1">IF(C477=$U$4,"Enter smelter details", IF(ISERROR($S477),"",OFFSET(K!$G$1,$S477-1,0)))</f>
        <v/>
      </c>
      <c r="H477" s="258"/>
      <c r="I477" s="258"/>
      <c r="J477" s="258"/>
      <c r="K477" s="258"/>
      <c r="L477" s="258"/>
      <c r="M477" s="258"/>
      <c r="N477" s="258"/>
      <c r="O477" s="258"/>
      <c r="P477" s="258"/>
      <c r="Q477" s="259"/>
      <c r="R477" s="192"/>
      <c r="S477" s="150" t="e">
        <f>IF(OR(C477="",C477=T$4),NA(),MATCH($B477&amp;$C477,K!$E:$E,0))</f>
        <v>#N/A</v>
      </c>
    </row>
    <row r="478" spans="1:19" ht="20.25">
      <c r="A478" s="222"/>
      <c r="B478" s="193"/>
      <c r="C478" s="193"/>
      <c r="D478" s="193" t="str">
        <f ca="1">IF(ISERROR($S478),"",OFFSET(K!$D$1,$S478-1,0)&amp;"")</f>
        <v/>
      </c>
      <c r="E478" s="193" t="str">
        <f ca="1">IF(ISERROR($S478),"",OFFSET(K!$C$1,$S478-1,0)&amp;"")</f>
        <v/>
      </c>
      <c r="F478" s="193" t="str">
        <f ca="1">IF(ISERROR($S478),"",OFFSET(K!$F$1,$S478-1,0))</f>
        <v/>
      </c>
      <c r="G478" s="193" t="str">
        <f ca="1">IF(C478=$U$4,"Enter smelter details", IF(ISERROR($S478),"",OFFSET(K!$G$1,$S478-1,0)))</f>
        <v/>
      </c>
      <c r="H478" s="258"/>
      <c r="I478" s="258"/>
      <c r="J478" s="258"/>
      <c r="K478" s="258"/>
      <c r="L478" s="258"/>
      <c r="M478" s="258"/>
      <c r="N478" s="258"/>
      <c r="O478" s="258"/>
      <c r="P478" s="258"/>
      <c r="Q478" s="259"/>
      <c r="R478" s="192"/>
      <c r="S478" s="150" t="e">
        <f>IF(OR(C478="",C478=T$4),NA(),MATCH($B478&amp;$C478,K!$E:$E,0))</f>
        <v>#N/A</v>
      </c>
    </row>
    <row r="479" spans="1:19" ht="20.25">
      <c r="A479" s="222"/>
      <c r="B479" s="193"/>
      <c r="C479" s="193"/>
      <c r="D479" s="193" t="str">
        <f ca="1">IF(ISERROR($S479),"",OFFSET(K!$D$1,$S479-1,0)&amp;"")</f>
        <v/>
      </c>
      <c r="E479" s="193" t="str">
        <f ca="1">IF(ISERROR($S479),"",OFFSET(K!$C$1,$S479-1,0)&amp;"")</f>
        <v/>
      </c>
      <c r="F479" s="193" t="str">
        <f ca="1">IF(ISERROR($S479),"",OFFSET(K!$F$1,$S479-1,0))</f>
        <v/>
      </c>
      <c r="G479" s="193" t="str">
        <f ca="1">IF(C479=$U$4,"Enter smelter details", IF(ISERROR($S479),"",OFFSET(K!$G$1,$S479-1,0)))</f>
        <v/>
      </c>
      <c r="H479" s="258"/>
      <c r="I479" s="258"/>
      <c r="J479" s="258"/>
      <c r="K479" s="258"/>
      <c r="L479" s="258"/>
      <c r="M479" s="258"/>
      <c r="N479" s="258"/>
      <c r="O479" s="258"/>
      <c r="P479" s="258"/>
      <c r="Q479" s="259"/>
      <c r="R479" s="192"/>
      <c r="S479" s="150" t="e">
        <f>IF(OR(C479="",C479=T$4),NA(),MATCH($B479&amp;$C479,K!$E:$E,0))</f>
        <v>#N/A</v>
      </c>
    </row>
    <row r="480" spans="1:19" ht="20.25">
      <c r="A480" s="222"/>
      <c r="B480" s="193"/>
      <c r="C480" s="193"/>
      <c r="D480" s="193" t="str">
        <f ca="1">IF(ISERROR($S480),"",OFFSET(K!$D$1,$S480-1,0)&amp;"")</f>
        <v/>
      </c>
      <c r="E480" s="193" t="str">
        <f ca="1">IF(ISERROR($S480),"",OFFSET(K!$C$1,$S480-1,0)&amp;"")</f>
        <v/>
      </c>
      <c r="F480" s="193" t="str">
        <f ca="1">IF(ISERROR($S480),"",OFFSET(K!$F$1,$S480-1,0))</f>
        <v/>
      </c>
      <c r="G480" s="193" t="str">
        <f ca="1">IF(C480=$U$4,"Enter smelter details", IF(ISERROR($S480),"",OFFSET(K!$G$1,$S480-1,0)))</f>
        <v/>
      </c>
      <c r="H480" s="258"/>
      <c r="I480" s="258"/>
      <c r="J480" s="258"/>
      <c r="K480" s="258"/>
      <c r="L480" s="258"/>
      <c r="M480" s="258"/>
      <c r="N480" s="258"/>
      <c r="O480" s="258"/>
      <c r="P480" s="258"/>
      <c r="Q480" s="259"/>
      <c r="R480" s="192"/>
      <c r="S480" s="150" t="e">
        <f>IF(OR(C480="",C480=T$4),NA(),MATCH($B480&amp;$C480,K!$E:$E,0))</f>
        <v>#N/A</v>
      </c>
    </row>
    <row r="481" spans="1:19" ht="20.25">
      <c r="A481" s="222"/>
      <c r="B481" s="193"/>
      <c r="C481" s="193"/>
      <c r="D481" s="193" t="str">
        <f ca="1">IF(ISERROR($S481),"",OFFSET(K!$D$1,$S481-1,0)&amp;"")</f>
        <v/>
      </c>
      <c r="E481" s="193" t="str">
        <f ca="1">IF(ISERROR($S481),"",OFFSET(K!$C$1,$S481-1,0)&amp;"")</f>
        <v/>
      </c>
      <c r="F481" s="193" t="str">
        <f ca="1">IF(ISERROR($S481),"",OFFSET(K!$F$1,$S481-1,0))</f>
        <v/>
      </c>
      <c r="G481" s="193" t="str">
        <f ca="1">IF(C481=$U$4,"Enter smelter details", IF(ISERROR($S481),"",OFFSET(K!$G$1,$S481-1,0)))</f>
        <v/>
      </c>
      <c r="H481" s="258"/>
      <c r="I481" s="258"/>
      <c r="J481" s="258"/>
      <c r="K481" s="258"/>
      <c r="L481" s="258"/>
      <c r="M481" s="258"/>
      <c r="N481" s="258"/>
      <c r="O481" s="258"/>
      <c r="P481" s="258"/>
      <c r="Q481" s="259"/>
      <c r="R481" s="192"/>
      <c r="S481" s="150" t="e">
        <f>IF(OR(C481="",C481=T$4),NA(),MATCH($B481&amp;$C481,K!$E:$E,0))</f>
        <v>#N/A</v>
      </c>
    </row>
    <row r="482" spans="1:19" ht="20.25">
      <c r="A482" s="222"/>
      <c r="B482" s="193"/>
      <c r="C482" s="193"/>
      <c r="D482" s="193" t="str">
        <f ca="1">IF(ISERROR($S482),"",OFFSET(K!$D$1,$S482-1,0)&amp;"")</f>
        <v/>
      </c>
      <c r="E482" s="193" t="str">
        <f ca="1">IF(ISERROR($S482),"",OFFSET(K!$C$1,$S482-1,0)&amp;"")</f>
        <v/>
      </c>
      <c r="F482" s="193" t="str">
        <f ca="1">IF(ISERROR($S482),"",OFFSET(K!$F$1,$S482-1,0))</f>
        <v/>
      </c>
      <c r="G482" s="193" t="str">
        <f ca="1">IF(C482=$U$4,"Enter smelter details", IF(ISERROR($S482),"",OFFSET(K!$G$1,$S482-1,0)))</f>
        <v/>
      </c>
      <c r="H482" s="258"/>
      <c r="I482" s="258"/>
      <c r="J482" s="258"/>
      <c r="K482" s="258"/>
      <c r="L482" s="258"/>
      <c r="M482" s="258"/>
      <c r="N482" s="258"/>
      <c r="O482" s="258"/>
      <c r="P482" s="258"/>
      <c r="Q482" s="259"/>
      <c r="R482" s="192"/>
      <c r="S482" s="150" t="e">
        <f>IF(OR(C482="",C482=T$4),NA(),MATCH($B482&amp;$C482,K!$E:$E,0))</f>
        <v>#N/A</v>
      </c>
    </row>
    <row r="483" spans="1:19" ht="20.25">
      <c r="A483" s="222"/>
      <c r="B483" s="193"/>
      <c r="C483" s="193"/>
      <c r="D483" s="193" t="str">
        <f ca="1">IF(ISERROR($S483),"",OFFSET(K!$D$1,$S483-1,0)&amp;"")</f>
        <v/>
      </c>
      <c r="E483" s="193" t="str">
        <f ca="1">IF(ISERROR($S483),"",OFFSET(K!$C$1,$S483-1,0)&amp;"")</f>
        <v/>
      </c>
      <c r="F483" s="193" t="str">
        <f ca="1">IF(ISERROR($S483),"",OFFSET(K!$F$1,$S483-1,0))</f>
        <v/>
      </c>
      <c r="G483" s="193" t="str">
        <f ca="1">IF(C483=$U$4,"Enter smelter details", IF(ISERROR($S483),"",OFFSET(K!$G$1,$S483-1,0)))</f>
        <v/>
      </c>
      <c r="H483" s="258"/>
      <c r="I483" s="258"/>
      <c r="J483" s="258"/>
      <c r="K483" s="258"/>
      <c r="L483" s="258"/>
      <c r="M483" s="258"/>
      <c r="N483" s="258"/>
      <c r="O483" s="258"/>
      <c r="P483" s="258"/>
      <c r="Q483" s="259"/>
      <c r="R483" s="192"/>
      <c r="S483" s="150" t="e">
        <f>IF(OR(C483="",C483=T$4),NA(),MATCH($B483&amp;$C483,K!$E:$E,0))</f>
        <v>#N/A</v>
      </c>
    </row>
    <row r="484" spans="1:19" ht="20.25">
      <c r="A484" s="222"/>
      <c r="B484" s="193"/>
      <c r="C484" s="193"/>
      <c r="D484" s="193" t="str">
        <f ca="1">IF(ISERROR($S484),"",OFFSET(K!$D$1,$S484-1,0)&amp;"")</f>
        <v/>
      </c>
      <c r="E484" s="193" t="str">
        <f ca="1">IF(ISERROR($S484),"",OFFSET(K!$C$1,$S484-1,0)&amp;"")</f>
        <v/>
      </c>
      <c r="F484" s="193" t="str">
        <f ca="1">IF(ISERROR($S484),"",OFFSET(K!$F$1,$S484-1,0))</f>
        <v/>
      </c>
      <c r="G484" s="193" t="str">
        <f ca="1">IF(C484=$U$4,"Enter smelter details", IF(ISERROR($S484),"",OFFSET(K!$G$1,$S484-1,0)))</f>
        <v/>
      </c>
      <c r="H484" s="258"/>
      <c r="I484" s="258"/>
      <c r="J484" s="258"/>
      <c r="K484" s="258"/>
      <c r="L484" s="258"/>
      <c r="M484" s="258"/>
      <c r="N484" s="258"/>
      <c r="O484" s="258"/>
      <c r="P484" s="258"/>
      <c r="Q484" s="259"/>
      <c r="R484" s="192"/>
      <c r="S484" s="150" t="e">
        <f>IF(OR(C484="",C484=T$4),NA(),MATCH($B484&amp;$C484,K!$E:$E,0))</f>
        <v>#N/A</v>
      </c>
    </row>
    <row r="485" spans="1:19" ht="20.25">
      <c r="A485" s="222"/>
      <c r="B485" s="193"/>
      <c r="C485" s="193"/>
      <c r="D485" s="193" t="str">
        <f ca="1">IF(ISERROR($S485),"",OFFSET(K!$D$1,$S485-1,0)&amp;"")</f>
        <v/>
      </c>
      <c r="E485" s="193" t="str">
        <f ca="1">IF(ISERROR($S485),"",OFFSET(K!$C$1,$S485-1,0)&amp;"")</f>
        <v/>
      </c>
      <c r="F485" s="193" t="str">
        <f ca="1">IF(ISERROR($S485),"",OFFSET(K!$F$1,$S485-1,0))</f>
        <v/>
      </c>
      <c r="G485" s="193" t="str">
        <f ca="1">IF(C485=$U$4,"Enter smelter details", IF(ISERROR($S485),"",OFFSET(K!$G$1,$S485-1,0)))</f>
        <v/>
      </c>
      <c r="H485" s="258"/>
      <c r="I485" s="258"/>
      <c r="J485" s="258"/>
      <c r="K485" s="258"/>
      <c r="L485" s="258"/>
      <c r="M485" s="258"/>
      <c r="N485" s="258"/>
      <c r="O485" s="258"/>
      <c r="P485" s="258"/>
      <c r="Q485" s="259"/>
      <c r="R485" s="192"/>
      <c r="S485" s="150" t="e">
        <f>IF(OR(C485="",C485=T$4),NA(),MATCH($B485&amp;$C485,K!$E:$E,0))</f>
        <v>#N/A</v>
      </c>
    </row>
    <row r="486" spans="1:19" ht="20.25">
      <c r="A486" s="222"/>
      <c r="B486" s="193"/>
      <c r="C486" s="193"/>
      <c r="D486" s="193" t="str">
        <f ca="1">IF(ISERROR($S486),"",OFFSET(K!$D$1,$S486-1,0)&amp;"")</f>
        <v/>
      </c>
      <c r="E486" s="193" t="str">
        <f ca="1">IF(ISERROR($S486),"",OFFSET(K!$C$1,$S486-1,0)&amp;"")</f>
        <v/>
      </c>
      <c r="F486" s="193" t="str">
        <f ca="1">IF(ISERROR($S486),"",OFFSET(K!$F$1,$S486-1,0))</f>
        <v/>
      </c>
      <c r="G486" s="193" t="str">
        <f ca="1">IF(C486=$U$4,"Enter smelter details", IF(ISERROR($S486),"",OFFSET(K!$G$1,$S486-1,0)))</f>
        <v/>
      </c>
      <c r="H486" s="258"/>
      <c r="I486" s="258"/>
      <c r="J486" s="258"/>
      <c r="K486" s="258"/>
      <c r="L486" s="258"/>
      <c r="M486" s="258"/>
      <c r="N486" s="258"/>
      <c r="O486" s="258"/>
      <c r="P486" s="258"/>
      <c r="Q486" s="259"/>
      <c r="R486" s="192"/>
      <c r="S486" s="150" t="e">
        <f>IF(OR(C486="",C486=T$4),NA(),MATCH($B486&amp;$C486,K!$E:$E,0))</f>
        <v>#N/A</v>
      </c>
    </row>
    <row r="487" spans="1:19" ht="20.25">
      <c r="A487" s="222"/>
      <c r="B487" s="193"/>
      <c r="C487" s="193"/>
      <c r="D487" s="193" t="str">
        <f ca="1">IF(ISERROR($S487),"",OFFSET(K!$D$1,$S487-1,0)&amp;"")</f>
        <v/>
      </c>
      <c r="E487" s="193" t="str">
        <f ca="1">IF(ISERROR($S487),"",OFFSET(K!$C$1,$S487-1,0)&amp;"")</f>
        <v/>
      </c>
      <c r="F487" s="193" t="str">
        <f ca="1">IF(ISERROR($S487),"",OFFSET(K!$F$1,$S487-1,0))</f>
        <v/>
      </c>
      <c r="G487" s="193" t="str">
        <f ca="1">IF(C487=$U$4,"Enter smelter details", IF(ISERROR($S487),"",OFFSET(K!$G$1,$S487-1,0)))</f>
        <v/>
      </c>
      <c r="H487" s="258"/>
      <c r="I487" s="258"/>
      <c r="J487" s="258"/>
      <c r="K487" s="258"/>
      <c r="L487" s="258"/>
      <c r="M487" s="258"/>
      <c r="N487" s="258"/>
      <c r="O487" s="258"/>
      <c r="P487" s="258"/>
      <c r="Q487" s="259"/>
      <c r="R487" s="192"/>
      <c r="S487" s="150" t="e">
        <f>IF(OR(C487="",C487=T$4),NA(),MATCH($B487&amp;$C487,K!$E:$E,0))</f>
        <v>#N/A</v>
      </c>
    </row>
    <row r="488" spans="1:19" ht="20.25">
      <c r="A488" s="222"/>
      <c r="B488" s="193"/>
      <c r="C488" s="193"/>
      <c r="D488" s="193" t="str">
        <f ca="1">IF(ISERROR($S488),"",OFFSET(K!$D$1,$S488-1,0)&amp;"")</f>
        <v/>
      </c>
      <c r="E488" s="193" t="str">
        <f ca="1">IF(ISERROR($S488),"",OFFSET(K!$C$1,$S488-1,0)&amp;"")</f>
        <v/>
      </c>
      <c r="F488" s="193" t="str">
        <f ca="1">IF(ISERROR($S488),"",OFFSET(K!$F$1,$S488-1,0))</f>
        <v/>
      </c>
      <c r="G488" s="193" t="str">
        <f ca="1">IF(C488=$U$4,"Enter smelter details", IF(ISERROR($S488),"",OFFSET(K!$G$1,$S488-1,0)))</f>
        <v/>
      </c>
      <c r="H488" s="258"/>
      <c r="I488" s="258"/>
      <c r="J488" s="258"/>
      <c r="K488" s="258"/>
      <c r="L488" s="258"/>
      <c r="M488" s="258"/>
      <c r="N488" s="258"/>
      <c r="O488" s="258"/>
      <c r="P488" s="258"/>
      <c r="Q488" s="259"/>
      <c r="R488" s="192"/>
      <c r="S488" s="150" t="e">
        <f>IF(OR(C488="",C488=T$4),NA(),MATCH($B488&amp;$C488,K!$E:$E,0))</f>
        <v>#N/A</v>
      </c>
    </row>
    <row r="489" spans="1:19" ht="20.25">
      <c r="A489" s="222"/>
      <c r="B489" s="193"/>
      <c r="C489" s="193"/>
      <c r="D489" s="193" t="str">
        <f ca="1">IF(ISERROR($S489),"",OFFSET(K!$D$1,$S489-1,0)&amp;"")</f>
        <v/>
      </c>
      <c r="E489" s="193" t="str">
        <f ca="1">IF(ISERROR($S489),"",OFFSET(K!$C$1,$S489-1,0)&amp;"")</f>
        <v/>
      </c>
      <c r="F489" s="193" t="str">
        <f ca="1">IF(ISERROR($S489),"",OFFSET(K!$F$1,$S489-1,0))</f>
        <v/>
      </c>
      <c r="G489" s="193" t="str">
        <f ca="1">IF(C489=$U$4,"Enter smelter details", IF(ISERROR($S489),"",OFFSET(K!$G$1,$S489-1,0)))</f>
        <v/>
      </c>
      <c r="H489" s="258"/>
      <c r="I489" s="258"/>
      <c r="J489" s="258"/>
      <c r="K489" s="258"/>
      <c r="L489" s="258"/>
      <c r="M489" s="258"/>
      <c r="N489" s="258"/>
      <c r="O489" s="258"/>
      <c r="P489" s="258"/>
      <c r="Q489" s="259"/>
      <c r="R489" s="192"/>
      <c r="S489" s="150" t="e">
        <f>IF(OR(C489="",C489=T$4),NA(),MATCH($B489&amp;$C489,K!$E:$E,0))</f>
        <v>#N/A</v>
      </c>
    </row>
    <row r="490" spans="1:19" ht="20.25">
      <c r="A490" s="222"/>
      <c r="B490" s="193"/>
      <c r="C490" s="193"/>
      <c r="D490" s="193" t="str">
        <f ca="1">IF(ISERROR($S490),"",OFFSET(K!$D$1,$S490-1,0)&amp;"")</f>
        <v/>
      </c>
      <c r="E490" s="193" t="str">
        <f ca="1">IF(ISERROR($S490),"",OFFSET(K!$C$1,$S490-1,0)&amp;"")</f>
        <v/>
      </c>
      <c r="F490" s="193" t="str">
        <f ca="1">IF(ISERROR($S490),"",OFFSET(K!$F$1,$S490-1,0))</f>
        <v/>
      </c>
      <c r="G490" s="193" t="str">
        <f ca="1">IF(C490=$U$4,"Enter smelter details", IF(ISERROR($S490),"",OFFSET(K!$G$1,$S490-1,0)))</f>
        <v/>
      </c>
      <c r="H490" s="258"/>
      <c r="I490" s="258"/>
      <c r="J490" s="258"/>
      <c r="K490" s="258"/>
      <c r="L490" s="258"/>
      <c r="M490" s="258"/>
      <c r="N490" s="258"/>
      <c r="O490" s="258"/>
      <c r="P490" s="258"/>
      <c r="Q490" s="259"/>
      <c r="R490" s="192"/>
      <c r="S490" s="150" t="e">
        <f>IF(OR(C490="",C490=T$4),NA(),MATCH($B490&amp;$C490,K!$E:$E,0))</f>
        <v>#N/A</v>
      </c>
    </row>
    <row r="491" spans="1:19" ht="20.25">
      <c r="A491" s="222"/>
      <c r="B491" s="193"/>
      <c r="C491" s="193"/>
      <c r="D491" s="193" t="str">
        <f ca="1">IF(ISERROR($S491),"",OFFSET(K!$D$1,$S491-1,0)&amp;"")</f>
        <v/>
      </c>
      <c r="E491" s="193" t="str">
        <f ca="1">IF(ISERROR($S491),"",OFFSET(K!$C$1,$S491-1,0)&amp;"")</f>
        <v/>
      </c>
      <c r="F491" s="193" t="str">
        <f ca="1">IF(ISERROR($S491),"",OFFSET(K!$F$1,$S491-1,0))</f>
        <v/>
      </c>
      <c r="G491" s="193" t="str">
        <f ca="1">IF(C491=$U$4,"Enter smelter details", IF(ISERROR($S491),"",OFFSET(K!$G$1,$S491-1,0)))</f>
        <v/>
      </c>
      <c r="H491" s="258"/>
      <c r="I491" s="258"/>
      <c r="J491" s="258"/>
      <c r="K491" s="258"/>
      <c r="L491" s="258"/>
      <c r="M491" s="258"/>
      <c r="N491" s="258"/>
      <c r="O491" s="258"/>
      <c r="P491" s="258"/>
      <c r="Q491" s="259"/>
      <c r="R491" s="192"/>
      <c r="S491" s="150" t="e">
        <f>IF(OR(C491="",C491=T$4),NA(),MATCH($B491&amp;$C491,K!$E:$E,0))</f>
        <v>#N/A</v>
      </c>
    </row>
    <row r="492" spans="1:19" ht="20.25">
      <c r="A492" s="222"/>
      <c r="B492" s="193"/>
      <c r="C492" s="193"/>
      <c r="D492" s="193" t="str">
        <f ca="1">IF(ISERROR($S492),"",OFFSET(K!$D$1,$S492-1,0)&amp;"")</f>
        <v/>
      </c>
      <c r="E492" s="193" t="str">
        <f ca="1">IF(ISERROR($S492),"",OFFSET(K!$C$1,$S492-1,0)&amp;"")</f>
        <v/>
      </c>
      <c r="F492" s="193" t="str">
        <f ca="1">IF(ISERROR($S492),"",OFFSET(K!$F$1,$S492-1,0))</f>
        <v/>
      </c>
      <c r="G492" s="193" t="str">
        <f ca="1">IF(C492=$U$4,"Enter smelter details", IF(ISERROR($S492),"",OFFSET(K!$G$1,$S492-1,0)))</f>
        <v/>
      </c>
      <c r="H492" s="258"/>
      <c r="I492" s="258"/>
      <c r="J492" s="258"/>
      <c r="K492" s="258"/>
      <c r="L492" s="258"/>
      <c r="M492" s="258"/>
      <c r="N492" s="258"/>
      <c r="O492" s="258"/>
      <c r="P492" s="258"/>
      <c r="Q492" s="259"/>
      <c r="R492" s="192"/>
      <c r="S492" s="150" t="e">
        <f>IF(OR(C492="",C492=T$4),NA(),MATCH($B492&amp;$C492,K!$E:$E,0))</f>
        <v>#N/A</v>
      </c>
    </row>
    <row r="493" spans="1:19" ht="20.25">
      <c r="A493" s="222"/>
      <c r="B493" s="193"/>
      <c r="C493" s="193"/>
      <c r="D493" s="193" t="str">
        <f ca="1">IF(ISERROR($S493),"",OFFSET(K!$D$1,$S493-1,0)&amp;"")</f>
        <v/>
      </c>
      <c r="E493" s="193" t="str">
        <f ca="1">IF(ISERROR($S493),"",OFFSET(K!$C$1,$S493-1,0)&amp;"")</f>
        <v/>
      </c>
      <c r="F493" s="193" t="str">
        <f ca="1">IF(ISERROR($S493),"",OFFSET(K!$F$1,$S493-1,0))</f>
        <v/>
      </c>
      <c r="G493" s="193" t="str">
        <f ca="1">IF(C493=$U$4,"Enter smelter details", IF(ISERROR($S493),"",OFFSET(K!$G$1,$S493-1,0)))</f>
        <v/>
      </c>
      <c r="H493" s="258"/>
      <c r="I493" s="258"/>
      <c r="J493" s="258"/>
      <c r="K493" s="258"/>
      <c r="L493" s="258"/>
      <c r="M493" s="258"/>
      <c r="N493" s="258"/>
      <c r="O493" s="258"/>
      <c r="P493" s="258"/>
      <c r="Q493" s="259"/>
      <c r="R493" s="192"/>
      <c r="S493" s="150" t="e">
        <f>IF(OR(C493="",C493=T$4),NA(),MATCH($B493&amp;$C493,K!$E:$E,0))</f>
        <v>#N/A</v>
      </c>
    </row>
    <row r="494" spans="1:19" ht="20.25">
      <c r="A494" s="222"/>
      <c r="B494" s="193"/>
      <c r="C494" s="193"/>
      <c r="D494" s="193" t="str">
        <f ca="1">IF(ISERROR($S494),"",OFFSET(K!$D$1,$S494-1,0)&amp;"")</f>
        <v/>
      </c>
      <c r="E494" s="193" t="str">
        <f ca="1">IF(ISERROR($S494),"",OFFSET(K!$C$1,$S494-1,0)&amp;"")</f>
        <v/>
      </c>
      <c r="F494" s="193" t="str">
        <f ca="1">IF(ISERROR($S494),"",OFFSET(K!$F$1,$S494-1,0))</f>
        <v/>
      </c>
      <c r="G494" s="193" t="str">
        <f ca="1">IF(C494=$U$4,"Enter smelter details", IF(ISERROR($S494),"",OFFSET(K!$G$1,$S494-1,0)))</f>
        <v/>
      </c>
      <c r="H494" s="258"/>
      <c r="I494" s="258"/>
      <c r="J494" s="258"/>
      <c r="K494" s="258"/>
      <c r="L494" s="258"/>
      <c r="M494" s="258"/>
      <c r="N494" s="258"/>
      <c r="O494" s="258"/>
      <c r="P494" s="258"/>
      <c r="Q494" s="259"/>
      <c r="R494" s="192"/>
      <c r="S494" s="150" t="e">
        <f>IF(OR(C494="",C494=T$4),NA(),MATCH($B494&amp;$C494,K!$E:$E,0))</f>
        <v>#N/A</v>
      </c>
    </row>
    <row r="495" spans="1:19" ht="20.25">
      <c r="A495" s="222"/>
      <c r="B495" s="193"/>
      <c r="C495" s="193"/>
      <c r="D495" s="193" t="str">
        <f ca="1">IF(ISERROR($S495),"",OFFSET(K!$D$1,$S495-1,0)&amp;"")</f>
        <v/>
      </c>
      <c r="E495" s="193" t="str">
        <f ca="1">IF(ISERROR($S495),"",OFFSET(K!$C$1,$S495-1,0)&amp;"")</f>
        <v/>
      </c>
      <c r="F495" s="193" t="str">
        <f ca="1">IF(ISERROR($S495),"",OFFSET(K!$F$1,$S495-1,0))</f>
        <v/>
      </c>
      <c r="G495" s="193" t="str">
        <f ca="1">IF(C495=$U$4,"Enter smelter details", IF(ISERROR($S495),"",OFFSET(K!$G$1,$S495-1,0)))</f>
        <v/>
      </c>
      <c r="H495" s="258"/>
      <c r="I495" s="258"/>
      <c r="J495" s="258"/>
      <c r="K495" s="258"/>
      <c r="L495" s="258"/>
      <c r="M495" s="258"/>
      <c r="N495" s="258"/>
      <c r="O495" s="258"/>
      <c r="P495" s="258"/>
      <c r="Q495" s="259"/>
      <c r="R495" s="192"/>
      <c r="S495" s="150" t="e">
        <f>IF(OR(C495="",C495=T$4),NA(),MATCH($B495&amp;$C495,K!$E:$E,0))</f>
        <v>#N/A</v>
      </c>
    </row>
    <row r="496" spans="1:19" ht="20.25">
      <c r="A496" s="222"/>
      <c r="B496" s="193"/>
      <c r="C496" s="193"/>
      <c r="D496" s="193" t="str">
        <f ca="1">IF(ISERROR($S496),"",OFFSET(K!$D$1,$S496-1,0)&amp;"")</f>
        <v/>
      </c>
      <c r="E496" s="193" t="str">
        <f ca="1">IF(ISERROR($S496),"",OFFSET(K!$C$1,$S496-1,0)&amp;"")</f>
        <v/>
      </c>
      <c r="F496" s="193" t="str">
        <f ca="1">IF(ISERROR($S496),"",OFFSET(K!$F$1,$S496-1,0))</f>
        <v/>
      </c>
      <c r="G496" s="193" t="str">
        <f ca="1">IF(C496=$U$4,"Enter smelter details", IF(ISERROR($S496),"",OFFSET(K!$G$1,$S496-1,0)))</f>
        <v/>
      </c>
      <c r="H496" s="258"/>
      <c r="I496" s="258"/>
      <c r="J496" s="258"/>
      <c r="K496" s="258"/>
      <c r="L496" s="258"/>
      <c r="M496" s="258"/>
      <c r="N496" s="258"/>
      <c r="O496" s="258"/>
      <c r="P496" s="258"/>
      <c r="Q496" s="259"/>
      <c r="R496" s="192"/>
      <c r="S496" s="150" t="e">
        <f>IF(OR(C496="",C496=T$4),NA(),MATCH($B496&amp;$C496,K!$E:$E,0))</f>
        <v>#N/A</v>
      </c>
    </row>
    <row r="497" spans="1:19" ht="20.25">
      <c r="A497" s="222"/>
      <c r="B497" s="193"/>
      <c r="C497" s="193"/>
      <c r="D497" s="193" t="str">
        <f ca="1">IF(ISERROR($S497),"",OFFSET(K!$D$1,$S497-1,0)&amp;"")</f>
        <v/>
      </c>
      <c r="E497" s="193" t="str">
        <f ca="1">IF(ISERROR($S497),"",OFFSET(K!$C$1,$S497-1,0)&amp;"")</f>
        <v/>
      </c>
      <c r="F497" s="193" t="str">
        <f ca="1">IF(ISERROR($S497),"",OFFSET(K!$F$1,$S497-1,0))</f>
        <v/>
      </c>
      <c r="G497" s="193" t="str">
        <f ca="1">IF(C497=$U$4,"Enter smelter details", IF(ISERROR($S497),"",OFFSET(K!$G$1,$S497-1,0)))</f>
        <v/>
      </c>
      <c r="H497" s="258"/>
      <c r="I497" s="258"/>
      <c r="J497" s="258"/>
      <c r="K497" s="258"/>
      <c r="L497" s="258"/>
      <c r="M497" s="258"/>
      <c r="N497" s="258"/>
      <c r="O497" s="258"/>
      <c r="P497" s="258"/>
      <c r="Q497" s="259"/>
      <c r="R497" s="192"/>
      <c r="S497" s="150" t="e">
        <f>IF(OR(C497="",C497=T$4),NA(),MATCH($B497&amp;$C497,K!$E:$E,0))</f>
        <v>#N/A</v>
      </c>
    </row>
    <row r="498" spans="1:19" ht="20.25">
      <c r="A498" s="222"/>
      <c r="B498" s="193"/>
      <c r="C498" s="193"/>
      <c r="D498" s="193" t="str">
        <f ca="1">IF(ISERROR($S498),"",OFFSET(K!$D$1,$S498-1,0)&amp;"")</f>
        <v/>
      </c>
      <c r="E498" s="193" t="str">
        <f ca="1">IF(ISERROR($S498),"",OFFSET(K!$C$1,$S498-1,0)&amp;"")</f>
        <v/>
      </c>
      <c r="F498" s="193" t="str">
        <f ca="1">IF(ISERROR($S498),"",OFFSET(K!$F$1,$S498-1,0))</f>
        <v/>
      </c>
      <c r="G498" s="193" t="str">
        <f ca="1">IF(C498=$U$4,"Enter smelter details", IF(ISERROR($S498),"",OFFSET(K!$G$1,$S498-1,0)))</f>
        <v/>
      </c>
      <c r="H498" s="258"/>
      <c r="I498" s="258"/>
      <c r="J498" s="258"/>
      <c r="K498" s="258"/>
      <c r="L498" s="258"/>
      <c r="M498" s="258"/>
      <c r="N498" s="258"/>
      <c r="O498" s="258"/>
      <c r="P498" s="258"/>
      <c r="Q498" s="259"/>
      <c r="R498" s="192"/>
      <c r="S498" s="150" t="e">
        <f>IF(OR(C498="",C498=T$4),NA(),MATCH($B498&amp;$C498,K!$E:$E,0))</f>
        <v>#N/A</v>
      </c>
    </row>
    <row r="499" spans="1:19" ht="20.25">
      <c r="A499" s="222"/>
      <c r="B499" s="193"/>
      <c r="C499" s="193"/>
      <c r="D499" s="193" t="str">
        <f ca="1">IF(ISERROR($S499),"",OFFSET(K!$D$1,$S499-1,0)&amp;"")</f>
        <v/>
      </c>
      <c r="E499" s="193" t="str">
        <f ca="1">IF(ISERROR($S499),"",OFFSET(K!$C$1,$S499-1,0)&amp;"")</f>
        <v/>
      </c>
      <c r="F499" s="193" t="str">
        <f ca="1">IF(ISERROR($S499),"",OFFSET(K!$F$1,$S499-1,0))</f>
        <v/>
      </c>
      <c r="G499" s="193" t="str">
        <f ca="1">IF(C499=$U$4,"Enter smelter details", IF(ISERROR($S499),"",OFFSET(K!$G$1,$S499-1,0)))</f>
        <v/>
      </c>
      <c r="H499" s="258"/>
      <c r="I499" s="258"/>
      <c r="J499" s="258"/>
      <c r="K499" s="258"/>
      <c r="L499" s="258"/>
      <c r="M499" s="258"/>
      <c r="N499" s="258"/>
      <c r="O499" s="258"/>
      <c r="P499" s="258"/>
      <c r="Q499" s="259"/>
      <c r="R499" s="192"/>
      <c r="S499" s="150" t="e">
        <f>IF(OR(C499="",C499=T$4),NA(),MATCH($B499&amp;$C499,K!$E:$E,0))</f>
        <v>#N/A</v>
      </c>
    </row>
    <row r="500" spans="1:19" ht="20.25">
      <c r="A500" s="222"/>
      <c r="B500" s="193"/>
      <c r="C500" s="193"/>
      <c r="D500" s="193" t="str">
        <f ca="1">IF(ISERROR($S500),"",OFFSET(K!$D$1,$S500-1,0)&amp;"")</f>
        <v/>
      </c>
      <c r="E500" s="193" t="str">
        <f ca="1">IF(ISERROR($S500),"",OFFSET(K!$C$1,$S500-1,0)&amp;"")</f>
        <v/>
      </c>
      <c r="F500" s="193" t="str">
        <f ca="1">IF(ISERROR($S500),"",OFFSET(K!$F$1,$S500-1,0))</f>
        <v/>
      </c>
      <c r="G500" s="193" t="str">
        <f ca="1">IF(C500=$U$4,"Enter smelter details", IF(ISERROR($S500),"",OFFSET(K!$G$1,$S500-1,0)))</f>
        <v/>
      </c>
      <c r="H500" s="258"/>
      <c r="I500" s="258"/>
      <c r="J500" s="258"/>
      <c r="K500" s="258"/>
      <c r="L500" s="258"/>
      <c r="M500" s="258"/>
      <c r="N500" s="258"/>
      <c r="O500" s="258"/>
      <c r="P500" s="258"/>
      <c r="Q500" s="259"/>
      <c r="R500" s="192"/>
      <c r="S500" s="150" t="e">
        <f>IF(OR(C500="",C500=T$4),NA(),MATCH($B500&amp;$C500,K!$E:$E,0))</f>
        <v>#N/A</v>
      </c>
    </row>
    <row r="501" spans="1:19" ht="20.25">
      <c r="A501" s="222"/>
      <c r="B501" s="193"/>
      <c r="C501" s="193"/>
      <c r="D501" s="193" t="str">
        <f ca="1">IF(ISERROR($S501),"",OFFSET(K!$D$1,$S501-1,0)&amp;"")</f>
        <v/>
      </c>
      <c r="E501" s="193" t="str">
        <f ca="1">IF(ISERROR($S501),"",OFFSET(K!$C$1,$S501-1,0)&amp;"")</f>
        <v/>
      </c>
      <c r="F501" s="193" t="str">
        <f ca="1">IF(ISERROR($S501),"",OFFSET(K!$F$1,$S501-1,0))</f>
        <v/>
      </c>
      <c r="G501" s="193" t="str">
        <f ca="1">IF(C501=$U$4,"Enter smelter details", IF(ISERROR($S501),"",OFFSET(K!$G$1,$S501-1,0)))</f>
        <v/>
      </c>
      <c r="H501" s="258"/>
      <c r="I501" s="258"/>
      <c r="J501" s="258"/>
      <c r="K501" s="258"/>
      <c r="L501" s="258"/>
      <c r="M501" s="258"/>
      <c r="N501" s="258"/>
      <c r="O501" s="258"/>
      <c r="P501" s="258"/>
      <c r="Q501" s="259"/>
      <c r="R501" s="192"/>
      <c r="S501" s="150" t="e">
        <f>IF(OR(C501="",C501=T$4),NA(),MATCH($B501&amp;$C501,K!$E:$E,0))</f>
        <v>#N/A</v>
      </c>
    </row>
    <row r="502" spans="1:19" ht="20.25">
      <c r="A502" s="222"/>
      <c r="B502" s="193"/>
      <c r="C502" s="193"/>
      <c r="D502" s="193" t="str">
        <f ca="1">IF(ISERROR($S502),"",OFFSET(K!$D$1,$S502-1,0)&amp;"")</f>
        <v/>
      </c>
      <c r="E502" s="193" t="str">
        <f ca="1">IF(ISERROR($S502),"",OFFSET(K!$C$1,$S502-1,0)&amp;"")</f>
        <v/>
      </c>
      <c r="F502" s="193" t="str">
        <f ca="1">IF(ISERROR($S502),"",OFFSET(K!$F$1,$S502-1,0))</f>
        <v/>
      </c>
      <c r="G502" s="193" t="str">
        <f ca="1">IF(C502=$U$4,"Enter smelter details", IF(ISERROR($S502),"",OFFSET(K!$G$1,$S502-1,0)))</f>
        <v/>
      </c>
      <c r="H502" s="258"/>
      <c r="I502" s="258"/>
      <c r="J502" s="258"/>
      <c r="K502" s="258"/>
      <c r="L502" s="258"/>
      <c r="M502" s="258"/>
      <c r="N502" s="258"/>
      <c r="O502" s="258"/>
      <c r="P502" s="258"/>
      <c r="Q502" s="259"/>
      <c r="R502" s="192"/>
      <c r="S502" s="150" t="e">
        <f>IF(OR(C502="",C502=T$4),NA(),MATCH($B502&amp;$C502,K!$E:$E,0))</f>
        <v>#N/A</v>
      </c>
    </row>
    <row r="503" spans="1:19" ht="20.25">
      <c r="A503" s="222"/>
      <c r="B503" s="193"/>
      <c r="C503" s="193"/>
      <c r="D503" s="193" t="str">
        <f ca="1">IF(ISERROR($S503),"",OFFSET(K!$D$1,$S503-1,0)&amp;"")</f>
        <v/>
      </c>
      <c r="E503" s="193" t="str">
        <f ca="1">IF(ISERROR($S503),"",OFFSET(K!$C$1,$S503-1,0)&amp;"")</f>
        <v/>
      </c>
      <c r="F503" s="193" t="str">
        <f ca="1">IF(ISERROR($S503),"",OFFSET(K!$F$1,$S503-1,0))</f>
        <v/>
      </c>
      <c r="G503" s="193" t="str">
        <f ca="1">IF(C503=$U$4,"Enter smelter details", IF(ISERROR($S503),"",OFFSET(K!$G$1,$S503-1,0)))</f>
        <v/>
      </c>
      <c r="H503" s="258"/>
      <c r="I503" s="258"/>
      <c r="J503" s="258"/>
      <c r="K503" s="258"/>
      <c r="L503" s="258"/>
      <c r="M503" s="258"/>
      <c r="N503" s="258"/>
      <c r="O503" s="258"/>
      <c r="P503" s="258"/>
      <c r="Q503" s="259"/>
      <c r="R503" s="192"/>
      <c r="S503" s="150" t="e">
        <f>IF(OR(C503="",C503=T$4),NA(),MATCH($B503&amp;$C503,K!$E:$E,0))</f>
        <v>#N/A</v>
      </c>
    </row>
    <row r="504" spans="1:19" ht="20.25">
      <c r="A504" s="222"/>
      <c r="B504" s="193"/>
      <c r="C504" s="193"/>
      <c r="D504" s="193" t="str">
        <f ca="1">IF(ISERROR($S504),"",OFFSET(K!$D$1,$S504-1,0)&amp;"")</f>
        <v/>
      </c>
      <c r="E504" s="193" t="str">
        <f ca="1">IF(ISERROR($S504),"",OFFSET(K!$C$1,$S504-1,0)&amp;"")</f>
        <v/>
      </c>
      <c r="F504" s="193" t="str">
        <f ca="1">IF(ISERROR($S504),"",OFFSET(K!$F$1,$S504-1,0))</f>
        <v/>
      </c>
      <c r="G504" s="193" t="str">
        <f ca="1">IF(C504=$U$4,"Enter smelter details", IF(ISERROR($S504),"",OFFSET(K!$G$1,$S504-1,0)))</f>
        <v/>
      </c>
      <c r="H504" s="258"/>
      <c r="I504" s="258"/>
      <c r="J504" s="258"/>
      <c r="K504" s="258"/>
      <c r="L504" s="258"/>
      <c r="M504" s="258"/>
      <c r="N504" s="258"/>
      <c r="O504" s="258"/>
      <c r="P504" s="258"/>
      <c r="Q504" s="259"/>
      <c r="R504" s="192"/>
      <c r="S504" s="150" t="e">
        <f>IF(OR(C504="",C504=T$4),NA(),MATCH($B504&amp;$C504,K!$E:$E,0))</f>
        <v>#N/A</v>
      </c>
    </row>
    <row r="505" spans="1:19" ht="20.25">
      <c r="A505" s="222"/>
      <c r="B505" s="193"/>
      <c r="C505" s="193"/>
      <c r="D505" s="193" t="str">
        <f ca="1">IF(ISERROR($S505),"",OFFSET(K!$D$1,$S505-1,0)&amp;"")</f>
        <v/>
      </c>
      <c r="E505" s="193" t="str">
        <f ca="1">IF(ISERROR($S505),"",OFFSET(K!$C$1,$S505-1,0)&amp;"")</f>
        <v/>
      </c>
      <c r="F505" s="193" t="str">
        <f ca="1">IF(ISERROR($S505),"",OFFSET(K!$F$1,$S505-1,0))</f>
        <v/>
      </c>
      <c r="G505" s="193" t="str">
        <f ca="1">IF(C505=$U$4,"Enter smelter details", IF(ISERROR($S505),"",OFFSET(K!$G$1,$S505-1,0)))</f>
        <v/>
      </c>
      <c r="H505" s="258"/>
      <c r="I505" s="258"/>
      <c r="J505" s="258"/>
      <c r="K505" s="258"/>
      <c r="L505" s="258"/>
      <c r="M505" s="258"/>
      <c r="N505" s="258"/>
      <c r="O505" s="258"/>
      <c r="P505" s="258"/>
      <c r="Q505" s="259"/>
      <c r="R505" s="192"/>
      <c r="S505" s="150" t="e">
        <f>IF(OR(C505="",C505=T$4),NA(),MATCH($B505&amp;$C505,K!$E:$E,0))</f>
        <v>#N/A</v>
      </c>
    </row>
    <row r="506" spans="1:19" ht="20.25">
      <c r="A506" s="222"/>
      <c r="B506" s="193"/>
      <c r="C506" s="193"/>
      <c r="D506" s="193" t="str">
        <f ca="1">IF(ISERROR($S506),"",OFFSET(K!$D$1,$S506-1,0)&amp;"")</f>
        <v/>
      </c>
      <c r="E506" s="193" t="str">
        <f ca="1">IF(ISERROR($S506),"",OFFSET(K!$C$1,$S506-1,0)&amp;"")</f>
        <v/>
      </c>
      <c r="F506" s="193" t="str">
        <f ca="1">IF(ISERROR($S506),"",OFFSET(K!$F$1,$S506-1,0))</f>
        <v/>
      </c>
      <c r="G506" s="193" t="str">
        <f ca="1">IF(C506=$U$4,"Enter smelter details", IF(ISERROR($S506),"",OFFSET(K!$G$1,$S506-1,0)))</f>
        <v/>
      </c>
      <c r="H506" s="258"/>
      <c r="I506" s="258"/>
      <c r="J506" s="258"/>
      <c r="K506" s="258"/>
      <c r="L506" s="258"/>
      <c r="M506" s="258"/>
      <c r="N506" s="258"/>
      <c r="O506" s="258"/>
      <c r="P506" s="258"/>
      <c r="Q506" s="259"/>
      <c r="R506" s="192"/>
      <c r="S506" s="150" t="e">
        <f>IF(OR(C506="",C506=T$4),NA(),MATCH($B506&amp;$C506,K!$E:$E,0))</f>
        <v>#N/A</v>
      </c>
    </row>
    <row r="507" spans="1:19" ht="20.25">
      <c r="A507" s="222"/>
      <c r="B507" s="193"/>
      <c r="C507" s="193"/>
      <c r="D507" s="193" t="str">
        <f ca="1">IF(ISERROR($S507),"",OFFSET(K!$D$1,$S507-1,0)&amp;"")</f>
        <v/>
      </c>
      <c r="E507" s="193" t="str">
        <f ca="1">IF(ISERROR($S507),"",OFFSET(K!$C$1,$S507-1,0)&amp;"")</f>
        <v/>
      </c>
      <c r="F507" s="193" t="str">
        <f ca="1">IF(ISERROR($S507),"",OFFSET(K!$F$1,$S507-1,0))</f>
        <v/>
      </c>
      <c r="G507" s="193" t="str">
        <f ca="1">IF(C507=$U$4,"Enter smelter details", IF(ISERROR($S507),"",OFFSET(K!$G$1,$S507-1,0)))</f>
        <v/>
      </c>
      <c r="H507" s="258"/>
      <c r="I507" s="258"/>
      <c r="J507" s="258"/>
      <c r="K507" s="258"/>
      <c r="L507" s="258"/>
      <c r="M507" s="258"/>
      <c r="N507" s="258"/>
      <c r="O507" s="258"/>
      <c r="P507" s="258"/>
      <c r="Q507" s="259"/>
      <c r="R507" s="192"/>
      <c r="S507" s="150" t="e">
        <f>IF(OR(C507="",C507=T$4),NA(),MATCH($B507&amp;$C507,K!$E:$E,0))</f>
        <v>#N/A</v>
      </c>
    </row>
    <row r="508" spans="1:19" ht="20.25">
      <c r="A508" s="222"/>
      <c r="B508" s="193"/>
      <c r="C508" s="193"/>
      <c r="D508" s="193" t="str">
        <f ca="1">IF(ISERROR($S508),"",OFFSET(K!$D$1,$S508-1,0)&amp;"")</f>
        <v/>
      </c>
      <c r="E508" s="193" t="str">
        <f ca="1">IF(ISERROR($S508),"",OFFSET(K!$C$1,$S508-1,0)&amp;"")</f>
        <v/>
      </c>
      <c r="F508" s="193" t="str">
        <f ca="1">IF(ISERROR($S508),"",OFFSET(K!$F$1,$S508-1,0))</f>
        <v/>
      </c>
      <c r="G508" s="193" t="str">
        <f ca="1">IF(C508=$U$4,"Enter smelter details", IF(ISERROR($S508),"",OFFSET(K!$G$1,$S508-1,0)))</f>
        <v/>
      </c>
      <c r="H508" s="258"/>
      <c r="I508" s="258"/>
      <c r="J508" s="258"/>
      <c r="K508" s="258"/>
      <c r="L508" s="258"/>
      <c r="M508" s="258"/>
      <c r="N508" s="258"/>
      <c r="O508" s="258"/>
      <c r="P508" s="258"/>
      <c r="Q508" s="259"/>
      <c r="R508" s="192"/>
      <c r="S508" s="150" t="e">
        <f>IF(OR(C508="",C508=T$4),NA(),MATCH($B508&amp;$C508,K!$E:$E,0))</f>
        <v>#N/A</v>
      </c>
    </row>
    <row r="509" spans="1:19" ht="20.25">
      <c r="A509" s="222"/>
      <c r="B509" s="193"/>
      <c r="C509" s="193"/>
      <c r="D509" s="193" t="str">
        <f ca="1">IF(ISERROR($S509),"",OFFSET(K!$D$1,$S509-1,0)&amp;"")</f>
        <v/>
      </c>
      <c r="E509" s="193" t="str">
        <f ca="1">IF(ISERROR($S509),"",OFFSET(K!$C$1,$S509-1,0)&amp;"")</f>
        <v/>
      </c>
      <c r="F509" s="193" t="str">
        <f ca="1">IF(ISERROR($S509),"",OFFSET(K!$F$1,$S509-1,0))</f>
        <v/>
      </c>
      <c r="G509" s="193" t="str">
        <f ca="1">IF(C509=$U$4,"Enter smelter details", IF(ISERROR($S509),"",OFFSET(K!$G$1,$S509-1,0)))</f>
        <v/>
      </c>
      <c r="H509" s="258"/>
      <c r="I509" s="258"/>
      <c r="J509" s="258"/>
      <c r="K509" s="258"/>
      <c r="L509" s="258"/>
      <c r="M509" s="258"/>
      <c r="N509" s="258"/>
      <c r="O509" s="258"/>
      <c r="P509" s="258"/>
      <c r="Q509" s="259"/>
      <c r="R509" s="192"/>
      <c r="S509" s="150" t="e">
        <f>IF(OR(C509="",C509=T$4),NA(),MATCH($B509&amp;$C509,K!$E:$E,0))</f>
        <v>#N/A</v>
      </c>
    </row>
    <row r="510" spans="1:19" ht="20.25">
      <c r="A510" s="222"/>
      <c r="B510" s="193"/>
      <c r="C510" s="193"/>
      <c r="D510" s="193" t="str">
        <f ca="1">IF(ISERROR($S510),"",OFFSET(K!$D$1,$S510-1,0)&amp;"")</f>
        <v/>
      </c>
      <c r="E510" s="193" t="str">
        <f ca="1">IF(ISERROR($S510),"",OFFSET(K!$C$1,$S510-1,0)&amp;"")</f>
        <v/>
      </c>
      <c r="F510" s="193" t="str">
        <f ca="1">IF(ISERROR($S510),"",OFFSET(K!$F$1,$S510-1,0))</f>
        <v/>
      </c>
      <c r="G510" s="193" t="str">
        <f ca="1">IF(C510=$U$4,"Enter smelter details", IF(ISERROR($S510),"",OFFSET(K!$G$1,$S510-1,0)))</f>
        <v/>
      </c>
      <c r="H510" s="258"/>
      <c r="I510" s="258"/>
      <c r="J510" s="258"/>
      <c r="K510" s="258"/>
      <c r="L510" s="258"/>
      <c r="M510" s="258"/>
      <c r="N510" s="258"/>
      <c r="O510" s="258"/>
      <c r="P510" s="258"/>
      <c r="Q510" s="259"/>
      <c r="R510" s="192"/>
      <c r="S510" s="150" t="e">
        <f>IF(OR(C510="",C510=T$4),NA(),MATCH($B510&amp;$C510,K!$E:$E,0))</f>
        <v>#N/A</v>
      </c>
    </row>
    <row r="511" spans="1:19" ht="20.25">
      <c r="A511" s="222"/>
      <c r="B511" s="193"/>
      <c r="C511" s="193"/>
      <c r="D511" s="193" t="str">
        <f ca="1">IF(ISERROR($S511),"",OFFSET(K!$D$1,$S511-1,0)&amp;"")</f>
        <v/>
      </c>
      <c r="E511" s="193" t="str">
        <f ca="1">IF(ISERROR($S511),"",OFFSET(K!$C$1,$S511-1,0)&amp;"")</f>
        <v/>
      </c>
      <c r="F511" s="193" t="str">
        <f ca="1">IF(ISERROR($S511),"",OFFSET(K!$F$1,$S511-1,0))</f>
        <v/>
      </c>
      <c r="G511" s="193" t="str">
        <f ca="1">IF(C511=$U$4,"Enter smelter details", IF(ISERROR($S511),"",OFFSET(K!$G$1,$S511-1,0)))</f>
        <v/>
      </c>
      <c r="H511" s="258"/>
      <c r="I511" s="258"/>
      <c r="J511" s="258"/>
      <c r="K511" s="258"/>
      <c r="L511" s="258"/>
      <c r="M511" s="258"/>
      <c r="N511" s="258"/>
      <c r="O511" s="258"/>
      <c r="P511" s="258"/>
      <c r="Q511" s="259"/>
      <c r="R511" s="192"/>
      <c r="S511" s="150" t="e">
        <f>IF(OR(C511="",C511=T$4),NA(),MATCH($B511&amp;$C511,K!$E:$E,0))</f>
        <v>#N/A</v>
      </c>
    </row>
    <row r="512" spans="1:19" ht="20.25">
      <c r="A512" s="222"/>
      <c r="B512" s="193"/>
      <c r="C512" s="193"/>
      <c r="D512" s="193" t="str">
        <f ca="1">IF(ISERROR($S512),"",OFFSET(K!$D$1,$S512-1,0)&amp;"")</f>
        <v/>
      </c>
      <c r="E512" s="193" t="str">
        <f ca="1">IF(ISERROR($S512),"",OFFSET(K!$C$1,$S512-1,0)&amp;"")</f>
        <v/>
      </c>
      <c r="F512" s="193" t="str">
        <f ca="1">IF(ISERROR($S512),"",OFFSET(K!$F$1,$S512-1,0))</f>
        <v/>
      </c>
      <c r="G512" s="193" t="str">
        <f ca="1">IF(C512=$U$4,"Enter smelter details", IF(ISERROR($S512),"",OFFSET(K!$G$1,$S512-1,0)))</f>
        <v/>
      </c>
      <c r="H512" s="258"/>
      <c r="I512" s="258"/>
      <c r="J512" s="258"/>
      <c r="K512" s="258"/>
      <c r="L512" s="258"/>
      <c r="M512" s="258"/>
      <c r="N512" s="258"/>
      <c r="O512" s="258"/>
      <c r="P512" s="258"/>
      <c r="Q512" s="259"/>
      <c r="R512" s="192"/>
      <c r="S512" s="150" t="e">
        <f>IF(OR(C512="",C512=T$4),NA(),MATCH($B512&amp;$C512,K!$E:$E,0))</f>
        <v>#N/A</v>
      </c>
    </row>
    <row r="513" spans="1:19" ht="20.25">
      <c r="A513" s="222"/>
      <c r="B513" s="193"/>
      <c r="C513" s="193"/>
      <c r="D513" s="193" t="str">
        <f ca="1">IF(ISERROR($S513),"",OFFSET(K!$D$1,$S513-1,0)&amp;"")</f>
        <v/>
      </c>
      <c r="E513" s="193" t="str">
        <f ca="1">IF(ISERROR($S513),"",OFFSET(K!$C$1,$S513-1,0)&amp;"")</f>
        <v/>
      </c>
      <c r="F513" s="193" t="str">
        <f ca="1">IF(ISERROR($S513),"",OFFSET(K!$F$1,$S513-1,0))</f>
        <v/>
      </c>
      <c r="G513" s="193" t="str">
        <f ca="1">IF(C513=$U$4,"Enter smelter details", IF(ISERROR($S513),"",OFFSET(K!$G$1,$S513-1,0)))</f>
        <v/>
      </c>
      <c r="H513" s="258"/>
      <c r="I513" s="258"/>
      <c r="J513" s="258"/>
      <c r="K513" s="258"/>
      <c r="L513" s="258"/>
      <c r="M513" s="258"/>
      <c r="N513" s="258"/>
      <c r="O513" s="258"/>
      <c r="P513" s="258"/>
      <c r="Q513" s="259"/>
      <c r="R513" s="192"/>
      <c r="S513" s="150" t="e">
        <f>IF(OR(C513="",C513=T$4),NA(),MATCH($B513&amp;$C513,K!$E:$E,0))</f>
        <v>#N/A</v>
      </c>
    </row>
    <row r="514" spans="1:19" ht="20.25">
      <c r="A514" s="222"/>
      <c r="B514" s="193"/>
      <c r="C514" s="193"/>
      <c r="D514" s="193" t="str">
        <f ca="1">IF(ISERROR($S514),"",OFFSET(K!$D$1,$S514-1,0)&amp;"")</f>
        <v/>
      </c>
      <c r="E514" s="193" t="str">
        <f ca="1">IF(ISERROR($S514),"",OFFSET(K!$C$1,$S514-1,0)&amp;"")</f>
        <v/>
      </c>
      <c r="F514" s="193" t="str">
        <f ca="1">IF(ISERROR($S514),"",OFFSET(K!$F$1,$S514-1,0))</f>
        <v/>
      </c>
      <c r="G514" s="193" t="str">
        <f ca="1">IF(C514=$U$4,"Enter smelter details", IF(ISERROR($S514),"",OFFSET(K!$G$1,$S514-1,0)))</f>
        <v/>
      </c>
      <c r="H514" s="258"/>
      <c r="I514" s="258"/>
      <c r="J514" s="258"/>
      <c r="K514" s="258"/>
      <c r="L514" s="258"/>
      <c r="M514" s="258"/>
      <c r="N514" s="258"/>
      <c r="O514" s="258"/>
      <c r="P514" s="258"/>
      <c r="Q514" s="259"/>
      <c r="R514" s="192"/>
      <c r="S514" s="150" t="e">
        <f>IF(OR(C514="",C514=T$4),NA(),MATCH($B514&amp;$C514,K!$E:$E,0))</f>
        <v>#N/A</v>
      </c>
    </row>
    <row r="515" spans="1:19" ht="20.25">
      <c r="A515" s="222"/>
      <c r="B515" s="193"/>
      <c r="C515" s="193"/>
      <c r="D515" s="193" t="str">
        <f ca="1">IF(ISERROR($S515),"",OFFSET(K!$D$1,$S515-1,0)&amp;"")</f>
        <v/>
      </c>
      <c r="E515" s="193" t="str">
        <f ca="1">IF(ISERROR($S515),"",OFFSET(K!$C$1,$S515-1,0)&amp;"")</f>
        <v/>
      </c>
      <c r="F515" s="193" t="str">
        <f ca="1">IF(ISERROR($S515),"",OFFSET(K!$F$1,$S515-1,0))</f>
        <v/>
      </c>
      <c r="G515" s="193" t="str">
        <f ca="1">IF(C515=$U$4,"Enter smelter details", IF(ISERROR($S515),"",OFFSET(K!$G$1,$S515-1,0)))</f>
        <v/>
      </c>
      <c r="H515" s="258"/>
      <c r="I515" s="258"/>
      <c r="J515" s="258"/>
      <c r="K515" s="258"/>
      <c r="L515" s="258"/>
      <c r="M515" s="258"/>
      <c r="N515" s="258"/>
      <c r="O515" s="258"/>
      <c r="P515" s="258"/>
      <c r="Q515" s="259"/>
      <c r="R515" s="192"/>
      <c r="S515" s="150" t="e">
        <f>IF(OR(C515="",C515=T$4),NA(),MATCH($B515&amp;$C515,K!$E:$E,0))</f>
        <v>#N/A</v>
      </c>
    </row>
    <row r="516" spans="1:19" ht="20.25">
      <c r="A516" s="222"/>
      <c r="B516" s="193"/>
      <c r="C516" s="193"/>
      <c r="D516" s="193" t="str">
        <f ca="1">IF(ISERROR($S516),"",OFFSET(K!$D$1,$S516-1,0)&amp;"")</f>
        <v/>
      </c>
      <c r="E516" s="193" t="str">
        <f ca="1">IF(ISERROR($S516),"",OFFSET(K!$C$1,$S516-1,0)&amp;"")</f>
        <v/>
      </c>
      <c r="F516" s="193" t="str">
        <f ca="1">IF(ISERROR($S516),"",OFFSET(K!$F$1,$S516-1,0))</f>
        <v/>
      </c>
      <c r="G516" s="193" t="str">
        <f ca="1">IF(C516=$U$4,"Enter smelter details", IF(ISERROR($S516),"",OFFSET(K!$G$1,$S516-1,0)))</f>
        <v/>
      </c>
      <c r="H516" s="258"/>
      <c r="I516" s="258"/>
      <c r="J516" s="258"/>
      <c r="K516" s="258"/>
      <c r="L516" s="258"/>
      <c r="M516" s="258"/>
      <c r="N516" s="258"/>
      <c r="O516" s="258"/>
      <c r="P516" s="258"/>
      <c r="Q516" s="259"/>
      <c r="R516" s="192"/>
      <c r="S516" s="150" t="e">
        <f>IF(OR(C516="",C516=T$4),NA(),MATCH($B516&amp;$C516,K!$E:$E,0))</f>
        <v>#N/A</v>
      </c>
    </row>
    <row r="517" spans="1:19" ht="20.25">
      <c r="A517" s="222"/>
      <c r="B517" s="193"/>
      <c r="C517" s="193"/>
      <c r="D517" s="193" t="str">
        <f ca="1">IF(ISERROR($S517),"",OFFSET(K!$D$1,$S517-1,0)&amp;"")</f>
        <v/>
      </c>
      <c r="E517" s="193" t="str">
        <f ca="1">IF(ISERROR($S517),"",OFFSET(K!$C$1,$S517-1,0)&amp;"")</f>
        <v/>
      </c>
      <c r="F517" s="193" t="str">
        <f ca="1">IF(ISERROR($S517),"",OFFSET(K!$F$1,$S517-1,0))</f>
        <v/>
      </c>
      <c r="G517" s="193" t="str">
        <f ca="1">IF(C517=$U$4,"Enter smelter details", IF(ISERROR($S517),"",OFFSET(K!$G$1,$S517-1,0)))</f>
        <v/>
      </c>
      <c r="H517" s="258"/>
      <c r="I517" s="258"/>
      <c r="J517" s="258"/>
      <c r="K517" s="258"/>
      <c r="L517" s="258"/>
      <c r="M517" s="258"/>
      <c r="N517" s="258"/>
      <c r="O517" s="258"/>
      <c r="P517" s="258"/>
      <c r="Q517" s="259"/>
      <c r="R517" s="192"/>
      <c r="S517" s="150" t="e">
        <f>IF(OR(C517="",C517=T$4),NA(),MATCH($B517&amp;$C517,K!$E:$E,0))</f>
        <v>#N/A</v>
      </c>
    </row>
    <row r="518" spans="1:19" ht="20.25">
      <c r="A518" s="222"/>
      <c r="B518" s="193"/>
      <c r="C518" s="193"/>
      <c r="D518" s="193" t="str">
        <f ca="1">IF(ISERROR($S518),"",OFFSET(K!$D$1,$S518-1,0)&amp;"")</f>
        <v/>
      </c>
      <c r="E518" s="193" t="str">
        <f ca="1">IF(ISERROR($S518),"",OFFSET(K!$C$1,$S518-1,0)&amp;"")</f>
        <v/>
      </c>
      <c r="F518" s="193" t="str">
        <f ca="1">IF(ISERROR($S518),"",OFFSET(K!$F$1,$S518-1,0))</f>
        <v/>
      </c>
      <c r="G518" s="193" t="str">
        <f ca="1">IF(C518=$U$4,"Enter smelter details", IF(ISERROR($S518),"",OFFSET(K!$G$1,$S518-1,0)))</f>
        <v/>
      </c>
      <c r="H518" s="258"/>
      <c r="I518" s="258"/>
      <c r="J518" s="258"/>
      <c r="K518" s="258"/>
      <c r="L518" s="258"/>
      <c r="M518" s="258"/>
      <c r="N518" s="258"/>
      <c r="O518" s="258"/>
      <c r="P518" s="258"/>
      <c r="Q518" s="259"/>
      <c r="R518" s="192"/>
      <c r="S518" s="150" t="e">
        <f>IF(OR(C518="",C518=T$4),NA(),MATCH($B518&amp;$C518,K!$E:$E,0))</f>
        <v>#N/A</v>
      </c>
    </row>
    <row r="519" spans="1:19" ht="20.25">
      <c r="A519" s="222"/>
      <c r="B519" s="193"/>
      <c r="C519" s="193"/>
      <c r="D519" s="193" t="str">
        <f ca="1">IF(ISERROR($S519),"",OFFSET(K!$D$1,$S519-1,0)&amp;"")</f>
        <v/>
      </c>
      <c r="E519" s="193" t="str">
        <f ca="1">IF(ISERROR($S519),"",OFFSET(K!$C$1,$S519-1,0)&amp;"")</f>
        <v/>
      </c>
      <c r="F519" s="193" t="str">
        <f ca="1">IF(ISERROR($S519),"",OFFSET(K!$F$1,$S519-1,0))</f>
        <v/>
      </c>
      <c r="G519" s="193" t="str">
        <f ca="1">IF(C519=$U$4,"Enter smelter details", IF(ISERROR($S519),"",OFFSET(K!$G$1,$S519-1,0)))</f>
        <v/>
      </c>
      <c r="H519" s="258"/>
      <c r="I519" s="258"/>
      <c r="J519" s="258"/>
      <c r="K519" s="258"/>
      <c r="L519" s="258"/>
      <c r="M519" s="258"/>
      <c r="N519" s="258"/>
      <c r="O519" s="258"/>
      <c r="P519" s="258"/>
      <c r="Q519" s="259"/>
      <c r="R519" s="192"/>
      <c r="S519" s="150" t="e">
        <f>IF(OR(C519="",C519=T$4),NA(),MATCH($B519&amp;$C519,K!$E:$E,0))</f>
        <v>#N/A</v>
      </c>
    </row>
    <row r="520" spans="1:19" ht="20.25">
      <c r="A520" s="222"/>
      <c r="B520" s="193"/>
      <c r="C520" s="193"/>
      <c r="D520" s="193" t="str">
        <f ca="1">IF(ISERROR($S520),"",OFFSET(K!$D$1,$S520-1,0)&amp;"")</f>
        <v/>
      </c>
      <c r="E520" s="193" t="str">
        <f ca="1">IF(ISERROR($S520),"",OFFSET(K!$C$1,$S520-1,0)&amp;"")</f>
        <v/>
      </c>
      <c r="F520" s="193" t="str">
        <f ca="1">IF(ISERROR($S520),"",OFFSET(K!$F$1,$S520-1,0))</f>
        <v/>
      </c>
      <c r="G520" s="193" t="str">
        <f ca="1">IF(C520=$U$4,"Enter smelter details", IF(ISERROR($S520),"",OFFSET(K!$G$1,$S520-1,0)))</f>
        <v/>
      </c>
      <c r="H520" s="258"/>
      <c r="I520" s="258"/>
      <c r="J520" s="258"/>
      <c r="K520" s="258"/>
      <c r="L520" s="258"/>
      <c r="M520" s="258"/>
      <c r="N520" s="258"/>
      <c r="O520" s="258"/>
      <c r="P520" s="258"/>
      <c r="Q520" s="259"/>
      <c r="R520" s="192"/>
      <c r="S520" s="150" t="e">
        <f>IF(OR(C520="",C520=T$4),NA(),MATCH($B520&amp;$C520,K!$E:$E,0))</f>
        <v>#N/A</v>
      </c>
    </row>
    <row r="521" spans="1:19" ht="20.25">
      <c r="A521" s="222"/>
      <c r="B521" s="193"/>
      <c r="C521" s="193"/>
      <c r="D521" s="193" t="str">
        <f ca="1">IF(ISERROR($S521),"",OFFSET(K!$D$1,$S521-1,0)&amp;"")</f>
        <v/>
      </c>
      <c r="E521" s="193" t="str">
        <f ca="1">IF(ISERROR($S521),"",OFFSET(K!$C$1,$S521-1,0)&amp;"")</f>
        <v/>
      </c>
      <c r="F521" s="193" t="str">
        <f ca="1">IF(ISERROR($S521),"",OFFSET(K!$F$1,$S521-1,0))</f>
        <v/>
      </c>
      <c r="G521" s="193" t="str">
        <f ca="1">IF(C521=$U$4,"Enter smelter details", IF(ISERROR($S521),"",OFFSET(K!$G$1,$S521-1,0)))</f>
        <v/>
      </c>
      <c r="H521" s="258"/>
      <c r="I521" s="258"/>
      <c r="J521" s="258"/>
      <c r="K521" s="258"/>
      <c r="L521" s="258"/>
      <c r="M521" s="258"/>
      <c r="N521" s="258"/>
      <c r="O521" s="258"/>
      <c r="P521" s="258"/>
      <c r="Q521" s="259"/>
      <c r="R521" s="192"/>
      <c r="S521" s="150" t="e">
        <f>IF(OR(C521="",C521=T$4),NA(),MATCH($B521&amp;$C521,K!$E:$E,0))</f>
        <v>#N/A</v>
      </c>
    </row>
    <row r="522" spans="1:19" ht="20.25">
      <c r="A522" s="222"/>
      <c r="B522" s="193"/>
      <c r="C522" s="193"/>
      <c r="D522" s="193" t="str">
        <f ca="1">IF(ISERROR($S522),"",OFFSET(K!$D$1,$S522-1,0)&amp;"")</f>
        <v/>
      </c>
      <c r="E522" s="193" t="str">
        <f ca="1">IF(ISERROR($S522),"",OFFSET(K!$C$1,$S522-1,0)&amp;"")</f>
        <v/>
      </c>
      <c r="F522" s="193" t="str">
        <f ca="1">IF(ISERROR($S522),"",OFFSET(K!$F$1,$S522-1,0))</f>
        <v/>
      </c>
      <c r="G522" s="193" t="str">
        <f ca="1">IF(C522=$U$4,"Enter smelter details", IF(ISERROR($S522),"",OFFSET(K!$G$1,$S522-1,0)))</f>
        <v/>
      </c>
      <c r="H522" s="258"/>
      <c r="I522" s="258"/>
      <c r="J522" s="258"/>
      <c r="K522" s="258"/>
      <c r="L522" s="258"/>
      <c r="M522" s="258"/>
      <c r="N522" s="258"/>
      <c r="O522" s="258"/>
      <c r="P522" s="258"/>
      <c r="Q522" s="259"/>
      <c r="R522" s="192"/>
      <c r="S522" s="150" t="e">
        <f>IF(OR(C522="",C522=T$4),NA(),MATCH($B522&amp;$C522,K!$E:$E,0))</f>
        <v>#N/A</v>
      </c>
    </row>
    <row r="523" spans="1:19" ht="20.25">
      <c r="A523" s="222"/>
      <c r="B523" s="193"/>
      <c r="C523" s="193"/>
      <c r="D523" s="193" t="str">
        <f ca="1">IF(ISERROR($S523),"",OFFSET(K!$D$1,$S523-1,0)&amp;"")</f>
        <v/>
      </c>
      <c r="E523" s="193" t="str">
        <f ca="1">IF(ISERROR($S523),"",OFFSET(K!$C$1,$S523-1,0)&amp;"")</f>
        <v/>
      </c>
      <c r="F523" s="193" t="str">
        <f ca="1">IF(ISERROR($S523),"",OFFSET(K!$F$1,$S523-1,0))</f>
        <v/>
      </c>
      <c r="G523" s="193" t="str">
        <f ca="1">IF(C523=$U$4,"Enter smelter details", IF(ISERROR($S523),"",OFFSET(K!$G$1,$S523-1,0)))</f>
        <v/>
      </c>
      <c r="H523" s="258"/>
      <c r="I523" s="258"/>
      <c r="J523" s="258"/>
      <c r="K523" s="258"/>
      <c r="L523" s="258"/>
      <c r="M523" s="258"/>
      <c r="N523" s="258"/>
      <c r="O523" s="258"/>
      <c r="P523" s="258"/>
      <c r="Q523" s="259"/>
      <c r="R523" s="192"/>
      <c r="S523" s="150" t="e">
        <f>IF(OR(C523="",C523=T$4),NA(),MATCH($B523&amp;$C523,K!$E:$E,0))</f>
        <v>#N/A</v>
      </c>
    </row>
    <row r="524" spans="1:19" ht="20.25">
      <c r="A524" s="222"/>
      <c r="B524" s="193"/>
      <c r="C524" s="193"/>
      <c r="D524" s="193" t="str">
        <f ca="1">IF(ISERROR($S524),"",OFFSET(K!$D$1,$S524-1,0)&amp;"")</f>
        <v/>
      </c>
      <c r="E524" s="193" t="str">
        <f ca="1">IF(ISERROR($S524),"",OFFSET(K!$C$1,$S524-1,0)&amp;"")</f>
        <v/>
      </c>
      <c r="F524" s="193" t="str">
        <f ca="1">IF(ISERROR($S524),"",OFFSET(K!$F$1,$S524-1,0))</f>
        <v/>
      </c>
      <c r="G524" s="193" t="str">
        <f ca="1">IF(C524=$U$4,"Enter smelter details", IF(ISERROR($S524),"",OFFSET(K!$G$1,$S524-1,0)))</f>
        <v/>
      </c>
      <c r="H524" s="258"/>
      <c r="I524" s="258"/>
      <c r="J524" s="258"/>
      <c r="K524" s="258"/>
      <c r="L524" s="258"/>
      <c r="M524" s="258"/>
      <c r="N524" s="258"/>
      <c r="O524" s="258"/>
      <c r="P524" s="258"/>
      <c r="Q524" s="259"/>
      <c r="R524" s="192"/>
      <c r="S524" s="150" t="e">
        <f>IF(OR(C524="",C524=T$4),NA(),MATCH($B524&amp;$C524,K!$E:$E,0))</f>
        <v>#N/A</v>
      </c>
    </row>
    <row r="525" spans="1:19" ht="20.25">
      <c r="A525" s="222"/>
      <c r="B525" s="193"/>
      <c r="C525" s="193"/>
      <c r="D525" s="193" t="str">
        <f ca="1">IF(ISERROR($S525),"",OFFSET(K!$D$1,$S525-1,0)&amp;"")</f>
        <v/>
      </c>
      <c r="E525" s="193" t="str">
        <f ca="1">IF(ISERROR($S525),"",OFFSET(K!$C$1,$S525-1,0)&amp;"")</f>
        <v/>
      </c>
      <c r="F525" s="193" t="str">
        <f ca="1">IF(ISERROR($S525),"",OFFSET(K!$F$1,$S525-1,0))</f>
        <v/>
      </c>
      <c r="G525" s="193" t="str">
        <f ca="1">IF(C525=$U$4,"Enter smelter details", IF(ISERROR($S525),"",OFFSET(K!$G$1,$S525-1,0)))</f>
        <v/>
      </c>
      <c r="H525" s="258"/>
      <c r="I525" s="258"/>
      <c r="J525" s="258"/>
      <c r="K525" s="258"/>
      <c r="L525" s="258"/>
      <c r="M525" s="258"/>
      <c r="N525" s="258"/>
      <c r="O525" s="258"/>
      <c r="P525" s="258"/>
      <c r="Q525" s="259"/>
      <c r="R525" s="192"/>
      <c r="S525" s="150" t="e">
        <f>IF(OR(C525="",C525=T$4),NA(),MATCH($B525&amp;$C525,K!$E:$E,0))</f>
        <v>#N/A</v>
      </c>
    </row>
    <row r="526" spans="1:19" ht="20.25">
      <c r="A526" s="222"/>
      <c r="B526" s="193"/>
      <c r="C526" s="193"/>
      <c r="D526" s="193" t="str">
        <f ca="1">IF(ISERROR($S526),"",OFFSET(K!$D$1,$S526-1,0)&amp;"")</f>
        <v/>
      </c>
      <c r="E526" s="193" t="str">
        <f ca="1">IF(ISERROR($S526),"",OFFSET(K!$C$1,$S526-1,0)&amp;"")</f>
        <v/>
      </c>
      <c r="F526" s="193" t="str">
        <f ca="1">IF(ISERROR($S526),"",OFFSET(K!$F$1,$S526-1,0))</f>
        <v/>
      </c>
      <c r="G526" s="193" t="str">
        <f ca="1">IF(C526=$U$4,"Enter smelter details", IF(ISERROR($S526),"",OFFSET(K!$G$1,$S526-1,0)))</f>
        <v/>
      </c>
      <c r="H526" s="258"/>
      <c r="I526" s="258"/>
      <c r="J526" s="258"/>
      <c r="K526" s="258"/>
      <c r="L526" s="258"/>
      <c r="M526" s="258"/>
      <c r="N526" s="258"/>
      <c r="O526" s="258"/>
      <c r="P526" s="258"/>
      <c r="Q526" s="259"/>
      <c r="R526" s="192"/>
      <c r="S526" s="150" t="e">
        <f>IF(OR(C526="",C526=T$4),NA(),MATCH($B526&amp;$C526,K!$E:$E,0))</f>
        <v>#N/A</v>
      </c>
    </row>
    <row r="527" spans="1:19" ht="20.25">
      <c r="A527" s="222"/>
      <c r="B527" s="193"/>
      <c r="C527" s="193"/>
      <c r="D527" s="193" t="str">
        <f ca="1">IF(ISERROR($S527),"",OFFSET(K!$D$1,$S527-1,0)&amp;"")</f>
        <v/>
      </c>
      <c r="E527" s="193" t="str">
        <f ca="1">IF(ISERROR($S527),"",OFFSET(K!$C$1,$S527-1,0)&amp;"")</f>
        <v/>
      </c>
      <c r="F527" s="193" t="str">
        <f ca="1">IF(ISERROR($S527),"",OFFSET(K!$F$1,$S527-1,0))</f>
        <v/>
      </c>
      <c r="G527" s="193" t="str">
        <f ca="1">IF(C527=$U$4,"Enter smelter details", IF(ISERROR($S527),"",OFFSET(K!$G$1,$S527-1,0)))</f>
        <v/>
      </c>
      <c r="H527" s="258"/>
      <c r="I527" s="258"/>
      <c r="J527" s="258"/>
      <c r="K527" s="258"/>
      <c r="L527" s="258"/>
      <c r="M527" s="258"/>
      <c r="N527" s="258"/>
      <c r="O527" s="258"/>
      <c r="P527" s="258"/>
      <c r="Q527" s="259"/>
      <c r="R527" s="192"/>
      <c r="S527" s="150" t="e">
        <f>IF(OR(C527="",C527=T$4),NA(),MATCH($B527&amp;$C527,K!$E:$E,0))</f>
        <v>#N/A</v>
      </c>
    </row>
    <row r="528" spans="1:19" ht="20.25">
      <c r="A528" s="222"/>
      <c r="B528" s="193"/>
      <c r="C528" s="193"/>
      <c r="D528" s="193" t="str">
        <f ca="1">IF(ISERROR($S528),"",OFFSET(K!$D$1,$S528-1,0)&amp;"")</f>
        <v/>
      </c>
      <c r="E528" s="193" t="str">
        <f ca="1">IF(ISERROR($S528),"",OFFSET(K!$C$1,$S528-1,0)&amp;"")</f>
        <v/>
      </c>
      <c r="F528" s="193" t="str">
        <f ca="1">IF(ISERROR($S528),"",OFFSET(K!$F$1,$S528-1,0))</f>
        <v/>
      </c>
      <c r="G528" s="193" t="str">
        <f ca="1">IF(C528=$U$4,"Enter smelter details", IF(ISERROR($S528),"",OFFSET(K!$G$1,$S528-1,0)))</f>
        <v/>
      </c>
      <c r="H528" s="258"/>
      <c r="I528" s="258"/>
      <c r="J528" s="258"/>
      <c r="K528" s="258"/>
      <c r="L528" s="258"/>
      <c r="M528" s="258"/>
      <c r="N528" s="258"/>
      <c r="O528" s="258"/>
      <c r="P528" s="258"/>
      <c r="Q528" s="259"/>
      <c r="R528" s="192"/>
      <c r="S528" s="150" t="e">
        <f>IF(OR(C528="",C528=T$4),NA(),MATCH($B528&amp;$C528,K!$E:$E,0))</f>
        <v>#N/A</v>
      </c>
    </row>
    <row r="529" spans="1:19" ht="20.25">
      <c r="A529" s="222"/>
      <c r="B529" s="193"/>
      <c r="C529" s="193"/>
      <c r="D529" s="193" t="str">
        <f ca="1">IF(ISERROR($S529),"",OFFSET(K!$D$1,$S529-1,0)&amp;"")</f>
        <v/>
      </c>
      <c r="E529" s="193" t="str">
        <f ca="1">IF(ISERROR($S529),"",OFFSET(K!$C$1,$S529-1,0)&amp;"")</f>
        <v/>
      </c>
      <c r="F529" s="193" t="str">
        <f ca="1">IF(ISERROR($S529),"",OFFSET(K!$F$1,$S529-1,0))</f>
        <v/>
      </c>
      <c r="G529" s="193" t="str">
        <f ca="1">IF(C529=$U$4,"Enter smelter details", IF(ISERROR($S529),"",OFFSET(K!$G$1,$S529-1,0)))</f>
        <v/>
      </c>
      <c r="H529" s="258"/>
      <c r="I529" s="258"/>
      <c r="J529" s="258"/>
      <c r="K529" s="258"/>
      <c r="L529" s="258"/>
      <c r="M529" s="258"/>
      <c r="N529" s="258"/>
      <c r="O529" s="258"/>
      <c r="P529" s="258"/>
      <c r="Q529" s="259"/>
      <c r="R529" s="192"/>
      <c r="S529" s="150" t="e">
        <f>IF(OR(C529="",C529=T$4),NA(),MATCH($B529&amp;$C529,K!$E:$E,0))</f>
        <v>#N/A</v>
      </c>
    </row>
    <row r="530" spans="1:19" ht="20.25">
      <c r="A530" s="222"/>
      <c r="B530" s="193"/>
      <c r="C530" s="193"/>
      <c r="D530" s="193" t="str">
        <f ca="1">IF(ISERROR($S530),"",OFFSET(K!$D$1,$S530-1,0)&amp;"")</f>
        <v/>
      </c>
      <c r="E530" s="193" t="str">
        <f ca="1">IF(ISERROR($S530),"",OFFSET(K!$C$1,$S530-1,0)&amp;"")</f>
        <v/>
      </c>
      <c r="F530" s="193" t="str">
        <f ca="1">IF(ISERROR($S530),"",OFFSET(K!$F$1,$S530-1,0))</f>
        <v/>
      </c>
      <c r="G530" s="193" t="str">
        <f ca="1">IF(C530=$U$4,"Enter smelter details", IF(ISERROR($S530),"",OFFSET(K!$G$1,$S530-1,0)))</f>
        <v/>
      </c>
      <c r="H530" s="258"/>
      <c r="I530" s="258"/>
      <c r="J530" s="258"/>
      <c r="K530" s="258"/>
      <c r="L530" s="258"/>
      <c r="M530" s="258"/>
      <c r="N530" s="258"/>
      <c r="O530" s="258"/>
      <c r="P530" s="258"/>
      <c r="Q530" s="259"/>
      <c r="R530" s="192"/>
      <c r="S530" s="150" t="e">
        <f>IF(OR(C530="",C530=T$4),NA(),MATCH($B530&amp;$C530,K!$E:$E,0))</f>
        <v>#N/A</v>
      </c>
    </row>
    <row r="531" spans="1:19" ht="20.25">
      <c r="A531" s="222"/>
      <c r="B531" s="193"/>
      <c r="C531" s="193"/>
      <c r="D531" s="193" t="str">
        <f ca="1">IF(ISERROR($S531),"",OFFSET(K!$D$1,$S531-1,0)&amp;"")</f>
        <v/>
      </c>
      <c r="E531" s="193" t="str">
        <f ca="1">IF(ISERROR($S531),"",OFFSET(K!$C$1,$S531-1,0)&amp;"")</f>
        <v/>
      </c>
      <c r="F531" s="193" t="str">
        <f ca="1">IF(ISERROR($S531),"",OFFSET(K!$F$1,$S531-1,0))</f>
        <v/>
      </c>
      <c r="G531" s="193" t="str">
        <f ca="1">IF(C531=$U$4,"Enter smelter details", IF(ISERROR($S531),"",OFFSET(K!$G$1,$S531-1,0)))</f>
        <v/>
      </c>
      <c r="H531" s="258"/>
      <c r="I531" s="258"/>
      <c r="J531" s="258"/>
      <c r="K531" s="258"/>
      <c r="L531" s="258"/>
      <c r="M531" s="258"/>
      <c r="N531" s="258"/>
      <c r="O531" s="258"/>
      <c r="P531" s="258"/>
      <c r="Q531" s="259"/>
      <c r="R531" s="192"/>
      <c r="S531" s="150" t="e">
        <f>IF(OR(C531="",C531=T$4),NA(),MATCH($B531&amp;$C531,K!$E:$E,0))</f>
        <v>#N/A</v>
      </c>
    </row>
    <row r="532" spans="1:19" ht="20.25">
      <c r="A532" s="222"/>
      <c r="B532" s="193"/>
      <c r="C532" s="193"/>
      <c r="D532" s="193" t="str">
        <f ca="1">IF(ISERROR($S532),"",OFFSET(K!$D$1,$S532-1,0)&amp;"")</f>
        <v/>
      </c>
      <c r="E532" s="193" t="str">
        <f ca="1">IF(ISERROR($S532),"",OFFSET(K!$C$1,$S532-1,0)&amp;"")</f>
        <v/>
      </c>
      <c r="F532" s="193" t="str">
        <f ca="1">IF(ISERROR($S532),"",OFFSET(K!$F$1,$S532-1,0))</f>
        <v/>
      </c>
      <c r="G532" s="193" t="str">
        <f ca="1">IF(C532=$U$4,"Enter smelter details", IF(ISERROR($S532),"",OFFSET(K!$G$1,$S532-1,0)))</f>
        <v/>
      </c>
      <c r="H532" s="258"/>
      <c r="I532" s="258"/>
      <c r="J532" s="258"/>
      <c r="K532" s="258"/>
      <c r="L532" s="258"/>
      <c r="M532" s="258"/>
      <c r="N532" s="258"/>
      <c r="O532" s="258"/>
      <c r="P532" s="258"/>
      <c r="Q532" s="259"/>
      <c r="R532" s="192"/>
      <c r="S532" s="150" t="e">
        <f>IF(OR(C532="",C532=T$4),NA(),MATCH($B532&amp;$C532,K!$E:$E,0))</f>
        <v>#N/A</v>
      </c>
    </row>
    <row r="533" spans="1:19" ht="20.25">
      <c r="A533" s="222"/>
      <c r="B533" s="193"/>
      <c r="C533" s="193"/>
      <c r="D533" s="193" t="str">
        <f ca="1">IF(ISERROR($S533),"",OFFSET(K!$D$1,$S533-1,0)&amp;"")</f>
        <v/>
      </c>
      <c r="E533" s="193" t="str">
        <f ca="1">IF(ISERROR($S533),"",OFFSET(K!$C$1,$S533-1,0)&amp;"")</f>
        <v/>
      </c>
      <c r="F533" s="193" t="str">
        <f ca="1">IF(ISERROR($S533),"",OFFSET(K!$F$1,$S533-1,0))</f>
        <v/>
      </c>
      <c r="G533" s="193" t="str">
        <f ca="1">IF(C533=$U$4,"Enter smelter details", IF(ISERROR($S533),"",OFFSET(K!$G$1,$S533-1,0)))</f>
        <v/>
      </c>
      <c r="H533" s="258"/>
      <c r="I533" s="258"/>
      <c r="J533" s="258"/>
      <c r="K533" s="258"/>
      <c r="L533" s="258"/>
      <c r="M533" s="258"/>
      <c r="N533" s="258"/>
      <c r="O533" s="258"/>
      <c r="P533" s="258"/>
      <c r="Q533" s="259"/>
      <c r="R533" s="192"/>
      <c r="S533" s="150" t="e">
        <f>IF(OR(C533="",C533=T$4),NA(),MATCH($B533&amp;$C533,K!$E:$E,0))</f>
        <v>#N/A</v>
      </c>
    </row>
    <row r="534" spans="1:19" ht="20.25">
      <c r="A534" s="222"/>
      <c r="B534" s="193"/>
      <c r="C534" s="193"/>
      <c r="D534" s="193" t="str">
        <f ca="1">IF(ISERROR($S534),"",OFFSET(K!$D$1,$S534-1,0)&amp;"")</f>
        <v/>
      </c>
      <c r="E534" s="193" t="str">
        <f ca="1">IF(ISERROR($S534),"",OFFSET(K!$C$1,$S534-1,0)&amp;"")</f>
        <v/>
      </c>
      <c r="F534" s="193" t="str">
        <f ca="1">IF(ISERROR($S534),"",OFFSET(K!$F$1,$S534-1,0))</f>
        <v/>
      </c>
      <c r="G534" s="193" t="str">
        <f ca="1">IF(C534=$U$4,"Enter smelter details", IF(ISERROR($S534),"",OFFSET(K!$G$1,$S534-1,0)))</f>
        <v/>
      </c>
      <c r="H534" s="258"/>
      <c r="I534" s="258"/>
      <c r="J534" s="258"/>
      <c r="K534" s="258"/>
      <c r="L534" s="258"/>
      <c r="M534" s="258"/>
      <c r="N534" s="258"/>
      <c r="O534" s="258"/>
      <c r="P534" s="258"/>
      <c r="Q534" s="259"/>
      <c r="R534" s="192"/>
      <c r="S534" s="150" t="e">
        <f>IF(OR(C534="",C534=T$4),NA(),MATCH($B534&amp;$C534,K!$E:$E,0))</f>
        <v>#N/A</v>
      </c>
    </row>
    <row r="535" spans="1:19" ht="20.25">
      <c r="A535" s="222"/>
      <c r="B535" s="193"/>
      <c r="C535" s="193"/>
      <c r="D535" s="193" t="str">
        <f ca="1">IF(ISERROR($S535),"",OFFSET(K!$D$1,$S535-1,0)&amp;"")</f>
        <v/>
      </c>
      <c r="E535" s="193" t="str">
        <f ca="1">IF(ISERROR($S535),"",OFFSET(K!$C$1,$S535-1,0)&amp;"")</f>
        <v/>
      </c>
      <c r="F535" s="193" t="str">
        <f ca="1">IF(ISERROR($S535),"",OFFSET(K!$F$1,$S535-1,0))</f>
        <v/>
      </c>
      <c r="G535" s="193" t="str">
        <f ca="1">IF(C535=$U$4,"Enter smelter details", IF(ISERROR($S535),"",OFFSET(K!$G$1,$S535-1,0)))</f>
        <v/>
      </c>
      <c r="H535" s="258"/>
      <c r="I535" s="258"/>
      <c r="J535" s="258"/>
      <c r="K535" s="258"/>
      <c r="L535" s="258"/>
      <c r="M535" s="258"/>
      <c r="N535" s="258"/>
      <c r="O535" s="258"/>
      <c r="P535" s="258"/>
      <c r="Q535" s="259"/>
      <c r="R535" s="192"/>
      <c r="S535" s="150" t="e">
        <f>IF(OR(C535="",C535=T$4),NA(),MATCH($B535&amp;$C535,K!$E:$E,0))</f>
        <v>#N/A</v>
      </c>
    </row>
    <row r="536" spans="1:19" ht="20.25">
      <c r="A536" s="222"/>
      <c r="B536" s="193"/>
      <c r="C536" s="193"/>
      <c r="D536" s="193" t="str">
        <f ca="1">IF(ISERROR($S536),"",OFFSET(K!$D$1,$S536-1,0)&amp;"")</f>
        <v/>
      </c>
      <c r="E536" s="193" t="str">
        <f ca="1">IF(ISERROR($S536),"",OFFSET(K!$C$1,$S536-1,0)&amp;"")</f>
        <v/>
      </c>
      <c r="F536" s="193" t="str">
        <f ca="1">IF(ISERROR($S536),"",OFFSET(K!$F$1,$S536-1,0))</f>
        <v/>
      </c>
      <c r="G536" s="193" t="str">
        <f ca="1">IF(C536=$U$4,"Enter smelter details", IF(ISERROR($S536),"",OFFSET(K!$G$1,$S536-1,0)))</f>
        <v/>
      </c>
      <c r="H536" s="258"/>
      <c r="I536" s="258"/>
      <c r="J536" s="258"/>
      <c r="K536" s="258"/>
      <c r="L536" s="258"/>
      <c r="M536" s="258"/>
      <c r="N536" s="258"/>
      <c r="O536" s="258"/>
      <c r="P536" s="258"/>
      <c r="Q536" s="259"/>
      <c r="R536" s="192"/>
      <c r="S536" s="150" t="e">
        <f>IF(OR(C536="",C536=T$4),NA(),MATCH($B536&amp;$C536,K!$E:$E,0))</f>
        <v>#N/A</v>
      </c>
    </row>
    <row r="537" spans="1:19" ht="20.25">
      <c r="A537" s="222"/>
      <c r="B537" s="193"/>
      <c r="C537" s="193"/>
      <c r="D537" s="193" t="str">
        <f ca="1">IF(ISERROR($S537),"",OFFSET(K!$D$1,$S537-1,0)&amp;"")</f>
        <v/>
      </c>
      <c r="E537" s="193" t="str">
        <f ca="1">IF(ISERROR($S537),"",OFFSET(K!$C$1,$S537-1,0)&amp;"")</f>
        <v/>
      </c>
      <c r="F537" s="193" t="str">
        <f ca="1">IF(ISERROR($S537),"",OFFSET(K!$F$1,$S537-1,0))</f>
        <v/>
      </c>
      <c r="G537" s="193" t="str">
        <f ca="1">IF(C537=$U$4,"Enter smelter details", IF(ISERROR($S537),"",OFFSET(K!$G$1,$S537-1,0)))</f>
        <v/>
      </c>
      <c r="H537" s="258"/>
      <c r="I537" s="258"/>
      <c r="J537" s="258"/>
      <c r="K537" s="258"/>
      <c r="L537" s="258"/>
      <c r="M537" s="258"/>
      <c r="N537" s="258"/>
      <c r="O537" s="258"/>
      <c r="P537" s="258"/>
      <c r="Q537" s="259"/>
      <c r="R537" s="192"/>
      <c r="S537" s="150" t="e">
        <f>IF(OR(C537="",C537=T$4),NA(),MATCH($B537&amp;$C537,K!$E:$E,0))</f>
        <v>#N/A</v>
      </c>
    </row>
    <row r="538" spans="1:19" ht="20.25">
      <c r="A538" s="222"/>
      <c r="B538" s="193"/>
      <c r="C538" s="193"/>
      <c r="D538" s="193" t="str">
        <f ca="1">IF(ISERROR($S538),"",OFFSET(K!$D$1,$S538-1,0)&amp;"")</f>
        <v/>
      </c>
      <c r="E538" s="193" t="str">
        <f ca="1">IF(ISERROR($S538),"",OFFSET(K!$C$1,$S538-1,0)&amp;"")</f>
        <v/>
      </c>
      <c r="F538" s="193" t="str">
        <f ca="1">IF(ISERROR($S538),"",OFFSET(K!$F$1,$S538-1,0))</f>
        <v/>
      </c>
      <c r="G538" s="193" t="str">
        <f ca="1">IF(C538=$U$4,"Enter smelter details", IF(ISERROR($S538),"",OFFSET(K!$G$1,$S538-1,0)))</f>
        <v/>
      </c>
      <c r="H538" s="258"/>
      <c r="I538" s="258"/>
      <c r="J538" s="258"/>
      <c r="K538" s="258"/>
      <c r="L538" s="258"/>
      <c r="M538" s="258"/>
      <c r="N538" s="258"/>
      <c r="O538" s="258"/>
      <c r="P538" s="258"/>
      <c r="Q538" s="259"/>
      <c r="R538" s="192"/>
      <c r="S538" s="150" t="e">
        <f>IF(OR(C538="",C538=T$4),NA(),MATCH($B538&amp;$C538,K!$E:$E,0))</f>
        <v>#N/A</v>
      </c>
    </row>
    <row r="539" spans="1:19" ht="20.25">
      <c r="A539" s="222"/>
      <c r="B539" s="193"/>
      <c r="C539" s="193"/>
      <c r="D539" s="193" t="str">
        <f ca="1">IF(ISERROR($S539),"",OFFSET(K!$D$1,$S539-1,0)&amp;"")</f>
        <v/>
      </c>
      <c r="E539" s="193" t="str">
        <f ca="1">IF(ISERROR($S539),"",OFFSET(K!$C$1,$S539-1,0)&amp;"")</f>
        <v/>
      </c>
      <c r="F539" s="193" t="str">
        <f ca="1">IF(ISERROR($S539),"",OFFSET(K!$F$1,$S539-1,0))</f>
        <v/>
      </c>
      <c r="G539" s="193" t="str">
        <f ca="1">IF(C539=$U$4,"Enter smelter details", IF(ISERROR($S539),"",OFFSET(K!$G$1,$S539-1,0)))</f>
        <v/>
      </c>
      <c r="H539" s="258"/>
      <c r="I539" s="258"/>
      <c r="J539" s="258"/>
      <c r="K539" s="258"/>
      <c r="L539" s="258"/>
      <c r="M539" s="258"/>
      <c r="N539" s="258"/>
      <c r="O539" s="258"/>
      <c r="P539" s="258"/>
      <c r="Q539" s="259"/>
      <c r="R539" s="192"/>
      <c r="S539" s="150" t="e">
        <f>IF(OR(C539="",C539=T$4),NA(),MATCH($B539&amp;$C539,K!$E:$E,0))</f>
        <v>#N/A</v>
      </c>
    </row>
    <row r="540" spans="1:19" ht="20.25">
      <c r="A540" s="222"/>
      <c r="B540" s="193"/>
      <c r="C540" s="193"/>
      <c r="D540" s="193" t="str">
        <f ca="1">IF(ISERROR($S540),"",OFFSET(K!$D$1,$S540-1,0)&amp;"")</f>
        <v/>
      </c>
      <c r="E540" s="193" t="str">
        <f ca="1">IF(ISERROR($S540),"",OFFSET(K!$C$1,$S540-1,0)&amp;"")</f>
        <v/>
      </c>
      <c r="F540" s="193" t="str">
        <f ca="1">IF(ISERROR($S540),"",OFFSET(K!$F$1,$S540-1,0))</f>
        <v/>
      </c>
      <c r="G540" s="193" t="str">
        <f ca="1">IF(C540=$U$4,"Enter smelter details", IF(ISERROR($S540),"",OFFSET(K!$G$1,$S540-1,0)))</f>
        <v/>
      </c>
      <c r="H540" s="258"/>
      <c r="I540" s="258"/>
      <c r="J540" s="258"/>
      <c r="K540" s="258"/>
      <c r="L540" s="258"/>
      <c r="M540" s="258"/>
      <c r="N540" s="258"/>
      <c r="O540" s="258"/>
      <c r="P540" s="258"/>
      <c r="Q540" s="259"/>
      <c r="R540" s="192"/>
      <c r="S540" s="150" t="e">
        <f>IF(OR(C540="",C540=T$4),NA(),MATCH($B540&amp;$C540,K!$E:$E,0))</f>
        <v>#N/A</v>
      </c>
    </row>
    <row r="541" spans="1:19" ht="20.25">
      <c r="A541" s="222"/>
      <c r="B541" s="193"/>
      <c r="C541" s="193"/>
      <c r="D541" s="193" t="str">
        <f ca="1">IF(ISERROR($S541),"",OFFSET(K!$D$1,$S541-1,0)&amp;"")</f>
        <v/>
      </c>
      <c r="E541" s="193" t="str">
        <f ca="1">IF(ISERROR($S541),"",OFFSET(K!$C$1,$S541-1,0)&amp;"")</f>
        <v/>
      </c>
      <c r="F541" s="193" t="str">
        <f ca="1">IF(ISERROR($S541),"",OFFSET(K!$F$1,$S541-1,0))</f>
        <v/>
      </c>
      <c r="G541" s="193" t="str">
        <f ca="1">IF(C541=$U$4,"Enter smelter details", IF(ISERROR($S541),"",OFFSET(K!$G$1,$S541-1,0)))</f>
        <v/>
      </c>
      <c r="H541" s="258"/>
      <c r="I541" s="258"/>
      <c r="J541" s="258"/>
      <c r="K541" s="258"/>
      <c r="L541" s="258"/>
      <c r="M541" s="258"/>
      <c r="N541" s="258"/>
      <c r="O541" s="258"/>
      <c r="P541" s="258"/>
      <c r="Q541" s="259"/>
      <c r="R541" s="192"/>
      <c r="S541" s="150" t="e">
        <f>IF(OR(C541="",C541=T$4),NA(),MATCH($B541&amp;$C541,K!$E:$E,0))</f>
        <v>#N/A</v>
      </c>
    </row>
    <row r="542" spans="1:19" ht="20.25">
      <c r="A542" s="222"/>
      <c r="B542" s="193"/>
      <c r="C542" s="193"/>
      <c r="D542" s="193" t="str">
        <f ca="1">IF(ISERROR($S542),"",OFFSET(K!$D$1,$S542-1,0)&amp;"")</f>
        <v/>
      </c>
      <c r="E542" s="193" t="str">
        <f ca="1">IF(ISERROR($S542),"",OFFSET(K!$C$1,$S542-1,0)&amp;"")</f>
        <v/>
      </c>
      <c r="F542" s="193" t="str">
        <f ca="1">IF(ISERROR($S542),"",OFFSET(K!$F$1,$S542-1,0))</f>
        <v/>
      </c>
      <c r="G542" s="193" t="str">
        <f ca="1">IF(C542=$U$4,"Enter smelter details", IF(ISERROR($S542),"",OFFSET(K!$G$1,$S542-1,0)))</f>
        <v/>
      </c>
      <c r="H542" s="258"/>
      <c r="I542" s="258"/>
      <c r="J542" s="258"/>
      <c r="K542" s="258"/>
      <c r="L542" s="258"/>
      <c r="M542" s="258"/>
      <c r="N542" s="258"/>
      <c r="O542" s="258"/>
      <c r="P542" s="258"/>
      <c r="Q542" s="259"/>
      <c r="R542" s="192"/>
      <c r="S542" s="150" t="e">
        <f>IF(OR(C542="",C542=T$4),NA(),MATCH($B542&amp;$C542,K!$E:$E,0))</f>
        <v>#N/A</v>
      </c>
    </row>
    <row r="543" spans="1:19" ht="20.25">
      <c r="A543" s="222"/>
      <c r="B543" s="193"/>
      <c r="C543" s="193"/>
      <c r="D543" s="193" t="str">
        <f ca="1">IF(ISERROR($S543),"",OFFSET(K!$D$1,$S543-1,0)&amp;"")</f>
        <v/>
      </c>
      <c r="E543" s="193" t="str">
        <f ca="1">IF(ISERROR($S543),"",OFFSET(K!$C$1,$S543-1,0)&amp;"")</f>
        <v/>
      </c>
      <c r="F543" s="193" t="str">
        <f ca="1">IF(ISERROR($S543),"",OFFSET(K!$F$1,$S543-1,0))</f>
        <v/>
      </c>
      <c r="G543" s="193" t="str">
        <f ca="1">IF(C543=$U$4,"Enter smelter details", IF(ISERROR($S543),"",OFFSET(K!$G$1,$S543-1,0)))</f>
        <v/>
      </c>
      <c r="H543" s="258"/>
      <c r="I543" s="258"/>
      <c r="J543" s="258"/>
      <c r="K543" s="258"/>
      <c r="L543" s="258"/>
      <c r="M543" s="258"/>
      <c r="N543" s="258"/>
      <c r="O543" s="258"/>
      <c r="P543" s="258"/>
      <c r="Q543" s="259"/>
      <c r="R543" s="192"/>
      <c r="S543" s="150" t="e">
        <f>IF(OR(C543="",C543=T$4),NA(),MATCH($B543&amp;$C543,K!$E:$E,0))</f>
        <v>#N/A</v>
      </c>
    </row>
    <row r="544" spans="1:19" ht="20.25">
      <c r="A544" s="222"/>
      <c r="B544" s="193"/>
      <c r="C544" s="193"/>
      <c r="D544" s="193" t="str">
        <f ca="1">IF(ISERROR($S544),"",OFFSET(K!$D$1,$S544-1,0)&amp;"")</f>
        <v/>
      </c>
      <c r="E544" s="193" t="str">
        <f ca="1">IF(ISERROR($S544),"",OFFSET(K!$C$1,$S544-1,0)&amp;"")</f>
        <v/>
      </c>
      <c r="F544" s="193" t="str">
        <f ca="1">IF(ISERROR($S544),"",OFFSET(K!$F$1,$S544-1,0))</f>
        <v/>
      </c>
      <c r="G544" s="193" t="str">
        <f ca="1">IF(C544=$U$4,"Enter smelter details", IF(ISERROR($S544),"",OFFSET(K!$G$1,$S544-1,0)))</f>
        <v/>
      </c>
      <c r="H544" s="258"/>
      <c r="I544" s="258"/>
      <c r="J544" s="258"/>
      <c r="K544" s="258"/>
      <c r="L544" s="258"/>
      <c r="M544" s="258"/>
      <c r="N544" s="258"/>
      <c r="O544" s="258"/>
      <c r="P544" s="258"/>
      <c r="Q544" s="259"/>
      <c r="R544" s="192"/>
      <c r="S544" s="150" t="e">
        <f>IF(OR(C544="",C544=T$4),NA(),MATCH($B544&amp;$C544,K!$E:$E,0))</f>
        <v>#N/A</v>
      </c>
    </row>
    <row r="545" spans="1:19" ht="20.25">
      <c r="A545" s="222"/>
      <c r="B545" s="193"/>
      <c r="C545" s="193"/>
      <c r="D545" s="193" t="str">
        <f ca="1">IF(ISERROR($S545),"",OFFSET(K!$D$1,$S545-1,0)&amp;"")</f>
        <v/>
      </c>
      <c r="E545" s="193" t="str">
        <f ca="1">IF(ISERROR($S545),"",OFFSET(K!$C$1,$S545-1,0)&amp;"")</f>
        <v/>
      </c>
      <c r="F545" s="193" t="str">
        <f ca="1">IF(ISERROR($S545),"",OFFSET(K!$F$1,$S545-1,0))</f>
        <v/>
      </c>
      <c r="G545" s="193" t="str">
        <f ca="1">IF(C545=$U$4,"Enter smelter details", IF(ISERROR($S545),"",OFFSET(K!$G$1,$S545-1,0)))</f>
        <v/>
      </c>
      <c r="H545" s="258"/>
      <c r="I545" s="258"/>
      <c r="J545" s="258"/>
      <c r="K545" s="258"/>
      <c r="L545" s="258"/>
      <c r="M545" s="258"/>
      <c r="N545" s="258"/>
      <c r="O545" s="258"/>
      <c r="P545" s="258"/>
      <c r="Q545" s="259"/>
      <c r="R545" s="192"/>
      <c r="S545" s="150" t="e">
        <f>IF(OR(C545="",C545=T$4),NA(),MATCH($B545&amp;$C545,K!$E:$E,0))</f>
        <v>#N/A</v>
      </c>
    </row>
    <row r="546" spans="1:19" ht="20.25">
      <c r="A546" s="222"/>
      <c r="B546" s="193"/>
      <c r="C546" s="193"/>
      <c r="D546" s="193" t="str">
        <f ca="1">IF(ISERROR($S546),"",OFFSET(K!$D$1,$S546-1,0)&amp;"")</f>
        <v/>
      </c>
      <c r="E546" s="193" t="str">
        <f ca="1">IF(ISERROR($S546),"",OFFSET(K!$C$1,$S546-1,0)&amp;"")</f>
        <v/>
      </c>
      <c r="F546" s="193" t="str">
        <f ca="1">IF(ISERROR($S546),"",OFFSET(K!$F$1,$S546-1,0))</f>
        <v/>
      </c>
      <c r="G546" s="193" t="str">
        <f ca="1">IF(C546=$U$4,"Enter smelter details", IF(ISERROR($S546),"",OFFSET(K!$G$1,$S546-1,0)))</f>
        <v/>
      </c>
      <c r="H546" s="258"/>
      <c r="I546" s="258"/>
      <c r="J546" s="258"/>
      <c r="K546" s="258"/>
      <c r="L546" s="258"/>
      <c r="M546" s="258"/>
      <c r="N546" s="258"/>
      <c r="O546" s="258"/>
      <c r="P546" s="258"/>
      <c r="Q546" s="259"/>
      <c r="R546" s="192"/>
      <c r="S546" s="150" t="e">
        <f>IF(OR(C546="",C546=T$4),NA(),MATCH($B546&amp;$C546,K!$E:$E,0))</f>
        <v>#N/A</v>
      </c>
    </row>
    <row r="547" spans="1:19" ht="20.25">
      <c r="A547" s="222"/>
      <c r="B547" s="193"/>
      <c r="C547" s="193"/>
      <c r="D547" s="193" t="str">
        <f ca="1">IF(ISERROR($S547),"",OFFSET(K!$D$1,$S547-1,0)&amp;"")</f>
        <v/>
      </c>
      <c r="E547" s="193" t="str">
        <f ca="1">IF(ISERROR($S547),"",OFFSET(K!$C$1,$S547-1,0)&amp;"")</f>
        <v/>
      </c>
      <c r="F547" s="193" t="str">
        <f ca="1">IF(ISERROR($S547),"",OFFSET(K!$F$1,$S547-1,0))</f>
        <v/>
      </c>
      <c r="G547" s="193" t="str">
        <f ca="1">IF(C547=$U$4,"Enter smelter details", IF(ISERROR($S547),"",OFFSET(K!$G$1,$S547-1,0)))</f>
        <v/>
      </c>
      <c r="H547" s="258"/>
      <c r="I547" s="258"/>
      <c r="J547" s="258"/>
      <c r="K547" s="258"/>
      <c r="L547" s="258"/>
      <c r="M547" s="258"/>
      <c r="N547" s="258"/>
      <c r="O547" s="258"/>
      <c r="P547" s="258"/>
      <c r="Q547" s="259"/>
      <c r="R547" s="192"/>
      <c r="S547" s="150" t="e">
        <f>IF(OR(C547="",C547=T$4),NA(),MATCH($B547&amp;$C547,K!$E:$E,0))</f>
        <v>#N/A</v>
      </c>
    </row>
    <row r="548" spans="1:19" ht="20.25">
      <c r="A548" s="222"/>
      <c r="B548" s="193"/>
      <c r="C548" s="193"/>
      <c r="D548" s="193" t="str">
        <f ca="1">IF(ISERROR($S548),"",OFFSET(K!$D$1,$S548-1,0)&amp;"")</f>
        <v/>
      </c>
      <c r="E548" s="193" t="str">
        <f ca="1">IF(ISERROR($S548),"",OFFSET(K!$C$1,$S548-1,0)&amp;"")</f>
        <v/>
      </c>
      <c r="F548" s="193" t="str">
        <f ca="1">IF(ISERROR($S548),"",OFFSET(K!$F$1,$S548-1,0))</f>
        <v/>
      </c>
      <c r="G548" s="193" t="str">
        <f ca="1">IF(C548=$U$4,"Enter smelter details", IF(ISERROR($S548),"",OFFSET(K!$G$1,$S548-1,0)))</f>
        <v/>
      </c>
      <c r="H548" s="258"/>
      <c r="I548" s="258"/>
      <c r="J548" s="258"/>
      <c r="K548" s="258"/>
      <c r="L548" s="258"/>
      <c r="M548" s="258"/>
      <c r="N548" s="258"/>
      <c r="O548" s="258"/>
      <c r="P548" s="258"/>
      <c r="Q548" s="259"/>
      <c r="R548" s="192"/>
      <c r="S548" s="150" t="e">
        <f>IF(OR(C548="",C548=T$4),NA(),MATCH($B548&amp;$C548,K!$E:$E,0))</f>
        <v>#N/A</v>
      </c>
    </row>
    <row r="549" spans="1:19" ht="20.25">
      <c r="A549" s="222"/>
      <c r="B549" s="193"/>
      <c r="C549" s="193"/>
      <c r="D549" s="193" t="str">
        <f ca="1">IF(ISERROR($S549),"",OFFSET(K!$D$1,$S549-1,0)&amp;"")</f>
        <v/>
      </c>
      <c r="E549" s="193" t="str">
        <f ca="1">IF(ISERROR($S549),"",OFFSET(K!$C$1,$S549-1,0)&amp;"")</f>
        <v/>
      </c>
      <c r="F549" s="193" t="str">
        <f ca="1">IF(ISERROR($S549),"",OFFSET(K!$F$1,$S549-1,0))</f>
        <v/>
      </c>
      <c r="G549" s="193" t="str">
        <f ca="1">IF(C549=$U$4,"Enter smelter details", IF(ISERROR($S549),"",OFFSET(K!$G$1,$S549-1,0)))</f>
        <v/>
      </c>
      <c r="H549" s="258"/>
      <c r="I549" s="258"/>
      <c r="J549" s="258"/>
      <c r="K549" s="258"/>
      <c r="L549" s="258"/>
      <c r="M549" s="258"/>
      <c r="N549" s="258"/>
      <c r="O549" s="258"/>
      <c r="P549" s="258"/>
      <c r="Q549" s="259"/>
      <c r="R549" s="192"/>
      <c r="S549" s="150" t="e">
        <f>IF(OR(C549="",C549=T$4),NA(),MATCH($B549&amp;$C549,K!$E:$E,0))</f>
        <v>#N/A</v>
      </c>
    </row>
    <row r="550" spans="1:19" ht="20.25">
      <c r="A550" s="222"/>
      <c r="B550" s="193"/>
      <c r="C550" s="193"/>
      <c r="D550" s="193" t="str">
        <f ca="1">IF(ISERROR($S550),"",OFFSET(K!$D$1,$S550-1,0)&amp;"")</f>
        <v/>
      </c>
      <c r="E550" s="193" t="str">
        <f ca="1">IF(ISERROR($S550),"",OFFSET(K!$C$1,$S550-1,0)&amp;"")</f>
        <v/>
      </c>
      <c r="F550" s="193" t="str">
        <f ca="1">IF(ISERROR($S550),"",OFFSET(K!$F$1,$S550-1,0))</f>
        <v/>
      </c>
      <c r="G550" s="193" t="str">
        <f ca="1">IF(C550=$U$4,"Enter smelter details", IF(ISERROR($S550),"",OFFSET(K!$G$1,$S550-1,0)))</f>
        <v/>
      </c>
      <c r="H550" s="258"/>
      <c r="I550" s="258"/>
      <c r="J550" s="258"/>
      <c r="K550" s="258"/>
      <c r="L550" s="258"/>
      <c r="M550" s="258"/>
      <c r="N550" s="258"/>
      <c r="O550" s="258"/>
      <c r="P550" s="258"/>
      <c r="Q550" s="259"/>
      <c r="R550" s="192"/>
      <c r="S550" s="150" t="e">
        <f>IF(OR(C550="",C550=T$4),NA(),MATCH($B550&amp;$C550,K!$E:$E,0))</f>
        <v>#N/A</v>
      </c>
    </row>
    <row r="551" spans="1:19" ht="20.25">
      <c r="A551" s="222"/>
      <c r="B551" s="193"/>
      <c r="C551" s="193"/>
      <c r="D551" s="193" t="str">
        <f ca="1">IF(ISERROR($S551),"",OFFSET(K!$D$1,$S551-1,0)&amp;"")</f>
        <v/>
      </c>
      <c r="E551" s="193" t="str">
        <f ca="1">IF(ISERROR($S551),"",OFFSET(K!$C$1,$S551-1,0)&amp;"")</f>
        <v/>
      </c>
      <c r="F551" s="193" t="str">
        <f ca="1">IF(ISERROR($S551),"",OFFSET(K!$F$1,$S551-1,0))</f>
        <v/>
      </c>
      <c r="G551" s="193" t="str">
        <f ca="1">IF(C551=$U$4,"Enter smelter details", IF(ISERROR($S551),"",OFFSET(K!$G$1,$S551-1,0)))</f>
        <v/>
      </c>
      <c r="H551" s="258"/>
      <c r="I551" s="258"/>
      <c r="J551" s="258"/>
      <c r="K551" s="258"/>
      <c r="L551" s="258"/>
      <c r="M551" s="258"/>
      <c r="N551" s="258"/>
      <c r="O551" s="258"/>
      <c r="P551" s="258"/>
      <c r="Q551" s="259"/>
      <c r="R551" s="192"/>
      <c r="S551" s="150" t="e">
        <f>IF(OR(C551="",C551=T$4),NA(),MATCH($B551&amp;$C551,K!$E:$E,0))</f>
        <v>#N/A</v>
      </c>
    </row>
    <row r="552" spans="1:19" ht="20.25">
      <c r="A552" s="222"/>
      <c r="B552" s="193"/>
      <c r="C552" s="193"/>
      <c r="D552" s="193" t="str">
        <f ca="1">IF(ISERROR($S552),"",OFFSET(K!$D$1,$S552-1,0)&amp;"")</f>
        <v/>
      </c>
      <c r="E552" s="193" t="str">
        <f ca="1">IF(ISERROR($S552),"",OFFSET(K!$C$1,$S552-1,0)&amp;"")</f>
        <v/>
      </c>
      <c r="F552" s="193" t="str">
        <f ca="1">IF(ISERROR($S552),"",OFFSET(K!$F$1,$S552-1,0))</f>
        <v/>
      </c>
      <c r="G552" s="193" t="str">
        <f ca="1">IF(C552=$U$4,"Enter smelter details", IF(ISERROR($S552),"",OFFSET(K!$G$1,$S552-1,0)))</f>
        <v/>
      </c>
      <c r="H552" s="258"/>
      <c r="I552" s="258"/>
      <c r="J552" s="258"/>
      <c r="K552" s="258"/>
      <c r="L552" s="258"/>
      <c r="M552" s="258"/>
      <c r="N552" s="258"/>
      <c r="O552" s="258"/>
      <c r="P552" s="258"/>
      <c r="Q552" s="259"/>
      <c r="R552" s="192"/>
      <c r="S552" s="150" t="e">
        <f>IF(OR(C552="",C552=T$4),NA(),MATCH($B552&amp;$C552,K!$E:$E,0))</f>
        <v>#N/A</v>
      </c>
    </row>
    <row r="553" spans="1:19" ht="20.25">
      <c r="A553" s="222"/>
      <c r="B553" s="193"/>
      <c r="C553" s="193"/>
      <c r="D553" s="193" t="str">
        <f ca="1">IF(ISERROR($S553),"",OFFSET(K!$D$1,$S553-1,0)&amp;"")</f>
        <v/>
      </c>
      <c r="E553" s="193" t="str">
        <f ca="1">IF(ISERROR($S553),"",OFFSET(K!$C$1,$S553-1,0)&amp;"")</f>
        <v/>
      </c>
      <c r="F553" s="193" t="str">
        <f ca="1">IF(ISERROR($S553),"",OFFSET(K!$F$1,$S553-1,0))</f>
        <v/>
      </c>
      <c r="G553" s="193" t="str">
        <f ca="1">IF(C553=$U$4,"Enter smelter details", IF(ISERROR($S553),"",OFFSET(K!$G$1,$S553-1,0)))</f>
        <v/>
      </c>
      <c r="H553" s="258"/>
      <c r="I553" s="258"/>
      <c r="J553" s="258"/>
      <c r="K553" s="258"/>
      <c r="L553" s="258"/>
      <c r="M553" s="258"/>
      <c r="N553" s="258"/>
      <c r="O553" s="258"/>
      <c r="P553" s="258"/>
      <c r="Q553" s="259"/>
      <c r="R553" s="192"/>
      <c r="S553" s="150" t="e">
        <f>IF(OR(C553="",C553=T$4),NA(),MATCH($B553&amp;$C553,K!$E:$E,0))</f>
        <v>#N/A</v>
      </c>
    </row>
    <row r="554" spans="1:19" ht="20.25">
      <c r="A554" s="222"/>
      <c r="B554" s="193"/>
      <c r="C554" s="193"/>
      <c r="D554" s="193" t="str">
        <f ca="1">IF(ISERROR($S554),"",OFFSET(K!$D$1,$S554-1,0)&amp;"")</f>
        <v/>
      </c>
      <c r="E554" s="193" t="str">
        <f ca="1">IF(ISERROR($S554),"",OFFSET(K!$C$1,$S554-1,0)&amp;"")</f>
        <v/>
      </c>
      <c r="F554" s="193" t="str">
        <f ca="1">IF(ISERROR($S554),"",OFFSET(K!$F$1,$S554-1,0))</f>
        <v/>
      </c>
      <c r="G554" s="193" t="str">
        <f ca="1">IF(C554=$U$4,"Enter smelter details", IF(ISERROR($S554),"",OFFSET(K!$G$1,$S554-1,0)))</f>
        <v/>
      </c>
      <c r="H554" s="258"/>
      <c r="I554" s="258"/>
      <c r="J554" s="258"/>
      <c r="K554" s="258"/>
      <c r="L554" s="258"/>
      <c r="M554" s="258"/>
      <c r="N554" s="258"/>
      <c r="O554" s="258"/>
      <c r="P554" s="258"/>
      <c r="Q554" s="259"/>
      <c r="R554" s="192"/>
      <c r="S554" s="150" t="e">
        <f>IF(OR(C554="",C554=T$4),NA(),MATCH($B554&amp;$C554,K!$E:$E,0))</f>
        <v>#N/A</v>
      </c>
    </row>
    <row r="555" spans="1:19" ht="20.25">
      <c r="A555" s="222"/>
      <c r="B555" s="193"/>
      <c r="C555" s="193"/>
      <c r="D555" s="193" t="str">
        <f ca="1">IF(ISERROR($S555),"",OFFSET(K!$D$1,$S555-1,0)&amp;"")</f>
        <v/>
      </c>
      <c r="E555" s="193" t="str">
        <f ca="1">IF(ISERROR($S555),"",OFFSET(K!$C$1,$S555-1,0)&amp;"")</f>
        <v/>
      </c>
      <c r="F555" s="193" t="str">
        <f ca="1">IF(ISERROR($S555),"",OFFSET(K!$F$1,$S555-1,0))</f>
        <v/>
      </c>
      <c r="G555" s="193" t="str">
        <f ca="1">IF(C555=$U$4,"Enter smelter details", IF(ISERROR($S555),"",OFFSET(K!$G$1,$S555-1,0)))</f>
        <v/>
      </c>
      <c r="H555" s="258"/>
      <c r="I555" s="258"/>
      <c r="J555" s="258"/>
      <c r="K555" s="258"/>
      <c r="L555" s="258"/>
      <c r="M555" s="258"/>
      <c r="N555" s="258"/>
      <c r="O555" s="258"/>
      <c r="P555" s="258"/>
      <c r="Q555" s="259"/>
      <c r="R555" s="192"/>
      <c r="S555" s="150" t="e">
        <f>IF(OR(C555="",C555=T$4),NA(),MATCH($B555&amp;$C555,K!$E:$E,0))</f>
        <v>#N/A</v>
      </c>
    </row>
    <row r="556" spans="1:19" ht="20.25">
      <c r="A556" s="222"/>
      <c r="B556" s="193"/>
      <c r="C556" s="193"/>
      <c r="D556" s="193" t="str">
        <f ca="1">IF(ISERROR($S556),"",OFFSET(K!$D$1,$S556-1,0)&amp;"")</f>
        <v/>
      </c>
      <c r="E556" s="193" t="str">
        <f ca="1">IF(ISERROR($S556),"",OFFSET(K!$C$1,$S556-1,0)&amp;"")</f>
        <v/>
      </c>
      <c r="F556" s="193" t="str">
        <f ca="1">IF(ISERROR($S556),"",OFFSET(K!$F$1,$S556-1,0))</f>
        <v/>
      </c>
      <c r="G556" s="193" t="str">
        <f ca="1">IF(C556=$U$4,"Enter smelter details", IF(ISERROR($S556),"",OFFSET(K!$G$1,$S556-1,0)))</f>
        <v/>
      </c>
      <c r="H556" s="258"/>
      <c r="I556" s="258"/>
      <c r="J556" s="258"/>
      <c r="K556" s="258"/>
      <c r="L556" s="258"/>
      <c r="M556" s="258"/>
      <c r="N556" s="258"/>
      <c r="O556" s="258"/>
      <c r="P556" s="258"/>
      <c r="Q556" s="259"/>
      <c r="R556" s="192"/>
      <c r="S556" s="150" t="e">
        <f>IF(OR(C556="",C556=T$4),NA(),MATCH($B556&amp;$C556,K!$E:$E,0))</f>
        <v>#N/A</v>
      </c>
    </row>
    <row r="557" spans="1:19" ht="20.25">
      <c r="A557" s="222"/>
      <c r="B557" s="193"/>
      <c r="C557" s="193"/>
      <c r="D557" s="193" t="str">
        <f ca="1">IF(ISERROR($S557),"",OFFSET(K!$D$1,$S557-1,0)&amp;"")</f>
        <v/>
      </c>
      <c r="E557" s="193" t="str">
        <f ca="1">IF(ISERROR($S557),"",OFFSET(K!$C$1,$S557-1,0)&amp;"")</f>
        <v/>
      </c>
      <c r="F557" s="193" t="str">
        <f ca="1">IF(ISERROR($S557),"",OFFSET(K!$F$1,$S557-1,0))</f>
        <v/>
      </c>
      <c r="G557" s="193" t="str">
        <f ca="1">IF(C557=$U$4,"Enter smelter details", IF(ISERROR($S557),"",OFFSET(K!$G$1,$S557-1,0)))</f>
        <v/>
      </c>
      <c r="H557" s="258"/>
      <c r="I557" s="258"/>
      <c r="J557" s="258"/>
      <c r="K557" s="258"/>
      <c r="L557" s="258"/>
      <c r="M557" s="258"/>
      <c r="N557" s="258"/>
      <c r="O557" s="258"/>
      <c r="P557" s="258"/>
      <c r="Q557" s="259"/>
      <c r="R557" s="192"/>
      <c r="S557" s="150" t="e">
        <f>IF(OR(C557="",C557=T$4),NA(),MATCH($B557&amp;$C557,K!$E:$E,0))</f>
        <v>#N/A</v>
      </c>
    </row>
    <row r="558" spans="1:19" ht="20.25">
      <c r="A558" s="222"/>
      <c r="B558" s="193"/>
      <c r="C558" s="193"/>
      <c r="D558" s="193" t="str">
        <f ca="1">IF(ISERROR($S558),"",OFFSET(K!$D$1,$S558-1,0)&amp;"")</f>
        <v/>
      </c>
      <c r="E558" s="193" t="str">
        <f ca="1">IF(ISERROR($S558),"",OFFSET(K!$C$1,$S558-1,0)&amp;"")</f>
        <v/>
      </c>
      <c r="F558" s="193" t="str">
        <f ca="1">IF(ISERROR($S558),"",OFFSET(K!$F$1,$S558-1,0))</f>
        <v/>
      </c>
      <c r="G558" s="193" t="str">
        <f ca="1">IF(C558=$U$4,"Enter smelter details", IF(ISERROR($S558),"",OFFSET(K!$G$1,$S558-1,0)))</f>
        <v/>
      </c>
      <c r="H558" s="258"/>
      <c r="I558" s="258"/>
      <c r="J558" s="258"/>
      <c r="K558" s="258"/>
      <c r="L558" s="258"/>
      <c r="M558" s="258"/>
      <c r="N558" s="258"/>
      <c r="O558" s="258"/>
      <c r="P558" s="258"/>
      <c r="Q558" s="259"/>
      <c r="R558" s="192"/>
      <c r="S558" s="150" t="e">
        <f>IF(OR(C558="",C558=T$4),NA(),MATCH($B558&amp;$C558,K!$E:$E,0))</f>
        <v>#N/A</v>
      </c>
    </row>
    <row r="559" spans="1:19" ht="20.25">
      <c r="A559" s="222"/>
      <c r="B559" s="193"/>
      <c r="C559" s="193"/>
      <c r="D559" s="193" t="str">
        <f ca="1">IF(ISERROR($S559),"",OFFSET(K!$D$1,$S559-1,0)&amp;"")</f>
        <v/>
      </c>
      <c r="E559" s="193" t="str">
        <f ca="1">IF(ISERROR($S559),"",OFFSET(K!$C$1,$S559-1,0)&amp;"")</f>
        <v/>
      </c>
      <c r="F559" s="193" t="str">
        <f ca="1">IF(ISERROR($S559),"",OFFSET(K!$F$1,$S559-1,0))</f>
        <v/>
      </c>
      <c r="G559" s="193" t="str">
        <f ca="1">IF(C559=$U$4,"Enter smelter details", IF(ISERROR($S559),"",OFFSET(K!$G$1,$S559-1,0)))</f>
        <v/>
      </c>
      <c r="H559" s="258"/>
      <c r="I559" s="258"/>
      <c r="J559" s="258"/>
      <c r="K559" s="258"/>
      <c r="L559" s="258"/>
      <c r="M559" s="258"/>
      <c r="N559" s="258"/>
      <c r="O559" s="258"/>
      <c r="P559" s="258"/>
      <c r="Q559" s="259"/>
      <c r="R559" s="192"/>
      <c r="S559" s="150" t="e">
        <f>IF(OR(C559="",C559=T$4),NA(),MATCH($B559&amp;$C559,K!$E:$E,0))</f>
        <v>#N/A</v>
      </c>
    </row>
    <row r="560" spans="1:19" ht="20.25">
      <c r="A560" s="222"/>
      <c r="B560" s="193"/>
      <c r="C560" s="193"/>
      <c r="D560" s="193" t="str">
        <f ca="1">IF(ISERROR($S560),"",OFFSET(K!$D$1,$S560-1,0)&amp;"")</f>
        <v/>
      </c>
      <c r="E560" s="193" t="str">
        <f ca="1">IF(ISERROR($S560),"",OFFSET(K!$C$1,$S560-1,0)&amp;"")</f>
        <v/>
      </c>
      <c r="F560" s="193" t="str">
        <f ca="1">IF(ISERROR($S560),"",OFFSET(K!$F$1,$S560-1,0))</f>
        <v/>
      </c>
      <c r="G560" s="193" t="str">
        <f ca="1">IF(C560=$U$4,"Enter smelter details", IF(ISERROR($S560),"",OFFSET(K!$G$1,$S560-1,0)))</f>
        <v/>
      </c>
      <c r="H560" s="258"/>
      <c r="I560" s="258"/>
      <c r="J560" s="258"/>
      <c r="K560" s="258"/>
      <c r="L560" s="258"/>
      <c r="M560" s="258"/>
      <c r="N560" s="258"/>
      <c r="O560" s="258"/>
      <c r="P560" s="258"/>
      <c r="Q560" s="259"/>
      <c r="R560" s="192"/>
      <c r="S560" s="150" t="e">
        <f>IF(OR(C560="",C560=T$4),NA(),MATCH($B560&amp;$C560,K!$E:$E,0))</f>
        <v>#N/A</v>
      </c>
    </row>
    <row r="561" spans="1:19" ht="20.25">
      <c r="A561" s="222"/>
      <c r="B561" s="193"/>
      <c r="C561" s="193"/>
      <c r="D561" s="193" t="str">
        <f ca="1">IF(ISERROR($S561),"",OFFSET(K!$D$1,$S561-1,0)&amp;"")</f>
        <v/>
      </c>
      <c r="E561" s="193" t="str">
        <f ca="1">IF(ISERROR($S561),"",OFFSET(K!$C$1,$S561-1,0)&amp;"")</f>
        <v/>
      </c>
      <c r="F561" s="193" t="str">
        <f ca="1">IF(ISERROR($S561),"",OFFSET(K!$F$1,$S561-1,0))</f>
        <v/>
      </c>
      <c r="G561" s="193" t="str">
        <f ca="1">IF(C561=$U$4,"Enter smelter details", IF(ISERROR($S561),"",OFFSET(K!$G$1,$S561-1,0)))</f>
        <v/>
      </c>
      <c r="H561" s="258"/>
      <c r="I561" s="258"/>
      <c r="J561" s="258"/>
      <c r="K561" s="258"/>
      <c r="L561" s="258"/>
      <c r="M561" s="258"/>
      <c r="N561" s="258"/>
      <c r="O561" s="258"/>
      <c r="P561" s="258"/>
      <c r="Q561" s="259"/>
      <c r="R561" s="192"/>
      <c r="S561" s="150" t="e">
        <f>IF(OR(C561="",C561=T$4),NA(),MATCH($B561&amp;$C561,K!$E:$E,0))</f>
        <v>#N/A</v>
      </c>
    </row>
    <row r="562" spans="1:19" ht="20.25">
      <c r="A562" s="222"/>
      <c r="B562" s="193"/>
      <c r="C562" s="193"/>
      <c r="D562" s="193" t="str">
        <f ca="1">IF(ISERROR($S562),"",OFFSET(K!$D$1,$S562-1,0)&amp;"")</f>
        <v/>
      </c>
      <c r="E562" s="193" t="str">
        <f ca="1">IF(ISERROR($S562),"",OFFSET(K!$C$1,$S562-1,0)&amp;"")</f>
        <v/>
      </c>
      <c r="F562" s="193" t="str">
        <f ca="1">IF(ISERROR($S562),"",OFFSET(K!$F$1,$S562-1,0))</f>
        <v/>
      </c>
      <c r="G562" s="193" t="str">
        <f ca="1">IF(C562=$U$4,"Enter smelter details", IF(ISERROR($S562),"",OFFSET(K!$G$1,$S562-1,0)))</f>
        <v/>
      </c>
      <c r="H562" s="258"/>
      <c r="I562" s="258"/>
      <c r="J562" s="258"/>
      <c r="K562" s="258"/>
      <c r="L562" s="258"/>
      <c r="M562" s="258"/>
      <c r="N562" s="258"/>
      <c r="O562" s="258"/>
      <c r="P562" s="258"/>
      <c r="Q562" s="259"/>
      <c r="R562" s="192"/>
      <c r="S562" s="150" t="e">
        <f>IF(OR(C562="",C562=T$4),NA(),MATCH($B562&amp;$C562,K!$E:$E,0))</f>
        <v>#N/A</v>
      </c>
    </row>
    <row r="563" spans="1:19" ht="20.25">
      <c r="A563" s="222"/>
      <c r="B563" s="193"/>
      <c r="C563" s="193"/>
      <c r="D563" s="193" t="str">
        <f ca="1">IF(ISERROR($S563),"",OFFSET(K!$D$1,$S563-1,0)&amp;"")</f>
        <v/>
      </c>
      <c r="E563" s="193" t="str">
        <f ca="1">IF(ISERROR($S563),"",OFFSET(K!$C$1,$S563-1,0)&amp;"")</f>
        <v/>
      </c>
      <c r="F563" s="193" t="str">
        <f ca="1">IF(ISERROR($S563),"",OFFSET(K!$F$1,$S563-1,0))</f>
        <v/>
      </c>
      <c r="G563" s="193" t="str">
        <f ca="1">IF(C563=$U$4,"Enter smelter details", IF(ISERROR($S563),"",OFFSET(K!$G$1,$S563-1,0)))</f>
        <v/>
      </c>
      <c r="H563" s="258"/>
      <c r="I563" s="258"/>
      <c r="J563" s="258"/>
      <c r="K563" s="258"/>
      <c r="L563" s="258"/>
      <c r="M563" s="258"/>
      <c r="N563" s="258"/>
      <c r="O563" s="258"/>
      <c r="P563" s="258"/>
      <c r="Q563" s="259"/>
      <c r="R563" s="192"/>
      <c r="S563" s="150" t="e">
        <f>IF(OR(C563="",C563=T$4),NA(),MATCH($B563&amp;$C563,K!$E:$E,0))</f>
        <v>#N/A</v>
      </c>
    </row>
    <row r="564" spans="1:19" ht="20.25">
      <c r="A564" s="222"/>
      <c r="B564" s="193"/>
      <c r="C564" s="193"/>
      <c r="D564" s="193" t="str">
        <f ca="1">IF(ISERROR($S564),"",OFFSET(K!$D$1,$S564-1,0)&amp;"")</f>
        <v/>
      </c>
      <c r="E564" s="193" t="str">
        <f ca="1">IF(ISERROR($S564),"",OFFSET(K!$C$1,$S564-1,0)&amp;"")</f>
        <v/>
      </c>
      <c r="F564" s="193" t="str">
        <f ca="1">IF(ISERROR($S564),"",OFFSET(K!$F$1,$S564-1,0))</f>
        <v/>
      </c>
      <c r="G564" s="193" t="str">
        <f ca="1">IF(C564=$U$4,"Enter smelter details", IF(ISERROR($S564),"",OFFSET(K!$G$1,$S564-1,0)))</f>
        <v/>
      </c>
      <c r="H564" s="258"/>
      <c r="I564" s="258"/>
      <c r="J564" s="258"/>
      <c r="K564" s="258"/>
      <c r="L564" s="258"/>
      <c r="M564" s="258"/>
      <c r="N564" s="258"/>
      <c r="O564" s="258"/>
      <c r="P564" s="258"/>
      <c r="Q564" s="259"/>
      <c r="R564" s="192"/>
      <c r="S564" s="150" t="e">
        <f>IF(OR(C564="",C564=T$4),NA(),MATCH($B564&amp;$C564,K!$E:$E,0))</f>
        <v>#N/A</v>
      </c>
    </row>
    <row r="565" spans="1:19" ht="20.25">
      <c r="A565" s="222"/>
      <c r="B565" s="193"/>
      <c r="C565" s="193"/>
      <c r="D565" s="193" t="str">
        <f ca="1">IF(ISERROR($S565),"",OFFSET(K!$D$1,$S565-1,0)&amp;"")</f>
        <v/>
      </c>
      <c r="E565" s="193" t="str">
        <f ca="1">IF(ISERROR($S565),"",OFFSET(K!$C$1,$S565-1,0)&amp;"")</f>
        <v/>
      </c>
      <c r="F565" s="193" t="str">
        <f ca="1">IF(ISERROR($S565),"",OFFSET(K!$F$1,$S565-1,0))</f>
        <v/>
      </c>
      <c r="G565" s="193" t="str">
        <f ca="1">IF(C565=$U$4,"Enter smelter details", IF(ISERROR($S565),"",OFFSET(K!$G$1,$S565-1,0)))</f>
        <v/>
      </c>
      <c r="H565" s="258"/>
      <c r="I565" s="258"/>
      <c r="J565" s="258"/>
      <c r="K565" s="258"/>
      <c r="L565" s="258"/>
      <c r="M565" s="258"/>
      <c r="N565" s="258"/>
      <c r="O565" s="258"/>
      <c r="P565" s="258"/>
      <c r="Q565" s="259"/>
      <c r="R565" s="192"/>
      <c r="S565" s="150" t="e">
        <f>IF(OR(C565="",C565=T$4),NA(),MATCH($B565&amp;$C565,K!$E:$E,0))</f>
        <v>#N/A</v>
      </c>
    </row>
    <row r="566" spans="1:19" ht="20.25">
      <c r="A566" s="222"/>
      <c r="B566" s="193"/>
      <c r="C566" s="193"/>
      <c r="D566" s="193" t="str">
        <f ca="1">IF(ISERROR($S566),"",OFFSET(K!$D$1,$S566-1,0)&amp;"")</f>
        <v/>
      </c>
      <c r="E566" s="193" t="str">
        <f ca="1">IF(ISERROR($S566),"",OFFSET(K!$C$1,$S566-1,0)&amp;"")</f>
        <v/>
      </c>
      <c r="F566" s="193" t="str">
        <f ca="1">IF(ISERROR($S566),"",OFFSET(K!$F$1,$S566-1,0))</f>
        <v/>
      </c>
      <c r="G566" s="193" t="str">
        <f ca="1">IF(C566=$U$4,"Enter smelter details", IF(ISERROR($S566),"",OFFSET(K!$G$1,$S566-1,0)))</f>
        <v/>
      </c>
      <c r="H566" s="258"/>
      <c r="I566" s="258"/>
      <c r="J566" s="258"/>
      <c r="K566" s="258"/>
      <c r="L566" s="258"/>
      <c r="M566" s="258"/>
      <c r="N566" s="258"/>
      <c r="O566" s="258"/>
      <c r="P566" s="258"/>
      <c r="Q566" s="259"/>
      <c r="R566" s="192"/>
      <c r="S566" s="150" t="e">
        <f>IF(OR(C566="",C566=T$4),NA(),MATCH($B566&amp;$C566,K!$E:$E,0))</f>
        <v>#N/A</v>
      </c>
    </row>
    <row r="567" spans="1:19" ht="20.25">
      <c r="A567" s="222"/>
      <c r="B567" s="193"/>
      <c r="C567" s="193"/>
      <c r="D567" s="193" t="str">
        <f ca="1">IF(ISERROR($S567),"",OFFSET(K!$D$1,$S567-1,0)&amp;"")</f>
        <v/>
      </c>
      <c r="E567" s="193" t="str">
        <f ca="1">IF(ISERROR($S567),"",OFFSET(K!$C$1,$S567-1,0)&amp;"")</f>
        <v/>
      </c>
      <c r="F567" s="193" t="str">
        <f ca="1">IF(ISERROR($S567),"",OFFSET(K!$F$1,$S567-1,0))</f>
        <v/>
      </c>
      <c r="G567" s="193" t="str">
        <f ca="1">IF(C567=$U$4,"Enter smelter details", IF(ISERROR($S567),"",OFFSET(K!$G$1,$S567-1,0)))</f>
        <v/>
      </c>
      <c r="H567" s="258"/>
      <c r="I567" s="258"/>
      <c r="J567" s="258"/>
      <c r="K567" s="258"/>
      <c r="L567" s="258"/>
      <c r="M567" s="258"/>
      <c r="N567" s="258"/>
      <c r="O567" s="258"/>
      <c r="P567" s="258"/>
      <c r="Q567" s="259"/>
      <c r="R567" s="192"/>
      <c r="S567" s="150" t="e">
        <f>IF(OR(C567="",C567=T$4),NA(),MATCH($B567&amp;$C567,K!$E:$E,0))</f>
        <v>#N/A</v>
      </c>
    </row>
    <row r="568" spans="1:19" ht="20.25">
      <c r="A568" s="222"/>
      <c r="B568" s="193"/>
      <c r="C568" s="193"/>
      <c r="D568" s="193" t="str">
        <f ca="1">IF(ISERROR($S568),"",OFFSET(K!$D$1,$S568-1,0)&amp;"")</f>
        <v/>
      </c>
      <c r="E568" s="193" t="str">
        <f ca="1">IF(ISERROR($S568),"",OFFSET(K!$C$1,$S568-1,0)&amp;"")</f>
        <v/>
      </c>
      <c r="F568" s="193" t="str">
        <f ca="1">IF(ISERROR($S568),"",OFFSET(K!$F$1,$S568-1,0))</f>
        <v/>
      </c>
      <c r="G568" s="193" t="str">
        <f ca="1">IF(C568=$U$4,"Enter smelter details", IF(ISERROR($S568),"",OFFSET(K!$G$1,$S568-1,0)))</f>
        <v/>
      </c>
      <c r="H568" s="258"/>
      <c r="I568" s="258"/>
      <c r="J568" s="258"/>
      <c r="K568" s="258"/>
      <c r="L568" s="258"/>
      <c r="M568" s="258"/>
      <c r="N568" s="258"/>
      <c r="O568" s="258"/>
      <c r="P568" s="258"/>
      <c r="Q568" s="259"/>
      <c r="R568" s="192"/>
      <c r="S568" s="150" t="e">
        <f>IF(OR(C568="",C568=T$4),NA(),MATCH($B568&amp;$C568,K!$E:$E,0))</f>
        <v>#N/A</v>
      </c>
    </row>
    <row r="569" spans="1:19" ht="20.25">
      <c r="A569" s="222"/>
      <c r="B569" s="193"/>
      <c r="C569" s="193"/>
      <c r="D569" s="193" t="str">
        <f ca="1">IF(ISERROR($S569),"",OFFSET(K!$D$1,$S569-1,0)&amp;"")</f>
        <v/>
      </c>
      <c r="E569" s="193" t="str">
        <f ca="1">IF(ISERROR($S569),"",OFFSET(K!$C$1,$S569-1,0)&amp;"")</f>
        <v/>
      </c>
      <c r="F569" s="193" t="str">
        <f ca="1">IF(ISERROR($S569),"",OFFSET(K!$F$1,$S569-1,0))</f>
        <v/>
      </c>
      <c r="G569" s="193" t="str">
        <f ca="1">IF(C569=$U$4,"Enter smelter details", IF(ISERROR($S569),"",OFFSET(K!$G$1,$S569-1,0)))</f>
        <v/>
      </c>
      <c r="H569" s="258"/>
      <c r="I569" s="258"/>
      <c r="J569" s="258"/>
      <c r="K569" s="258"/>
      <c r="L569" s="258"/>
      <c r="M569" s="258"/>
      <c r="N569" s="258"/>
      <c r="O569" s="258"/>
      <c r="P569" s="258"/>
      <c r="Q569" s="259"/>
      <c r="R569" s="192"/>
      <c r="S569" s="150" t="e">
        <f>IF(OR(C569="",C569=T$4),NA(),MATCH($B569&amp;$C569,K!$E:$E,0))</f>
        <v>#N/A</v>
      </c>
    </row>
    <row r="570" spans="1:19" ht="20.25">
      <c r="A570" s="222"/>
      <c r="B570" s="193"/>
      <c r="C570" s="193"/>
      <c r="D570" s="193" t="str">
        <f ca="1">IF(ISERROR($S570),"",OFFSET(K!$D$1,$S570-1,0)&amp;"")</f>
        <v/>
      </c>
      <c r="E570" s="193" t="str">
        <f ca="1">IF(ISERROR($S570),"",OFFSET(K!$C$1,$S570-1,0)&amp;"")</f>
        <v/>
      </c>
      <c r="F570" s="193" t="str">
        <f ca="1">IF(ISERROR($S570),"",OFFSET(K!$F$1,$S570-1,0))</f>
        <v/>
      </c>
      <c r="G570" s="193" t="str">
        <f ca="1">IF(C570=$U$4,"Enter smelter details", IF(ISERROR($S570),"",OFFSET(K!$G$1,$S570-1,0)))</f>
        <v/>
      </c>
      <c r="H570" s="258"/>
      <c r="I570" s="258"/>
      <c r="J570" s="258"/>
      <c r="K570" s="258"/>
      <c r="L570" s="258"/>
      <c r="M570" s="258"/>
      <c r="N570" s="258"/>
      <c r="O570" s="258"/>
      <c r="P570" s="258"/>
      <c r="Q570" s="259"/>
      <c r="R570" s="192"/>
      <c r="S570" s="150" t="e">
        <f>IF(OR(C570="",C570=T$4),NA(),MATCH($B570&amp;$C570,K!$E:$E,0))</f>
        <v>#N/A</v>
      </c>
    </row>
    <row r="571" spans="1:19" ht="20.25">
      <c r="A571" s="222"/>
      <c r="B571" s="193"/>
      <c r="C571" s="193"/>
      <c r="D571" s="193" t="str">
        <f ca="1">IF(ISERROR($S571),"",OFFSET(K!$D$1,$S571-1,0)&amp;"")</f>
        <v/>
      </c>
      <c r="E571" s="193" t="str">
        <f ca="1">IF(ISERROR($S571),"",OFFSET(K!$C$1,$S571-1,0)&amp;"")</f>
        <v/>
      </c>
      <c r="F571" s="193" t="str">
        <f ca="1">IF(ISERROR($S571),"",OFFSET(K!$F$1,$S571-1,0))</f>
        <v/>
      </c>
      <c r="G571" s="193" t="str">
        <f ca="1">IF(C571=$U$4,"Enter smelter details", IF(ISERROR($S571),"",OFFSET(K!$G$1,$S571-1,0)))</f>
        <v/>
      </c>
      <c r="H571" s="258"/>
      <c r="I571" s="258"/>
      <c r="J571" s="258"/>
      <c r="K571" s="258"/>
      <c r="L571" s="258"/>
      <c r="M571" s="258"/>
      <c r="N571" s="258"/>
      <c r="O571" s="258"/>
      <c r="P571" s="258"/>
      <c r="Q571" s="259"/>
      <c r="R571" s="192"/>
      <c r="S571" s="150" t="e">
        <f>IF(OR(C571="",C571=T$4),NA(),MATCH($B571&amp;$C571,K!$E:$E,0))</f>
        <v>#N/A</v>
      </c>
    </row>
    <row r="572" spans="1:19" ht="20.25">
      <c r="A572" s="222"/>
      <c r="B572" s="193"/>
      <c r="C572" s="193"/>
      <c r="D572" s="193" t="str">
        <f ca="1">IF(ISERROR($S572),"",OFFSET(K!$D$1,$S572-1,0)&amp;"")</f>
        <v/>
      </c>
      <c r="E572" s="193" t="str">
        <f ca="1">IF(ISERROR($S572),"",OFFSET(K!$C$1,$S572-1,0)&amp;"")</f>
        <v/>
      </c>
      <c r="F572" s="193" t="str">
        <f ca="1">IF(ISERROR($S572),"",OFFSET(K!$F$1,$S572-1,0))</f>
        <v/>
      </c>
      <c r="G572" s="193" t="str">
        <f ca="1">IF(C572=$U$4,"Enter smelter details", IF(ISERROR($S572),"",OFFSET(K!$G$1,$S572-1,0)))</f>
        <v/>
      </c>
      <c r="H572" s="258"/>
      <c r="I572" s="258"/>
      <c r="J572" s="258"/>
      <c r="K572" s="258"/>
      <c r="L572" s="258"/>
      <c r="M572" s="258"/>
      <c r="N572" s="258"/>
      <c r="O572" s="258"/>
      <c r="P572" s="258"/>
      <c r="Q572" s="259"/>
      <c r="R572" s="192"/>
      <c r="S572" s="150" t="e">
        <f>IF(OR(C572="",C572=T$4),NA(),MATCH($B572&amp;$C572,K!$E:$E,0))</f>
        <v>#N/A</v>
      </c>
    </row>
    <row r="573" spans="1:19" ht="20.25">
      <c r="A573" s="222"/>
      <c r="B573" s="193"/>
      <c r="C573" s="193"/>
      <c r="D573" s="193" t="str">
        <f ca="1">IF(ISERROR($S573),"",OFFSET(K!$D$1,$S573-1,0)&amp;"")</f>
        <v/>
      </c>
      <c r="E573" s="193" t="str">
        <f ca="1">IF(ISERROR($S573),"",OFFSET(K!$C$1,$S573-1,0)&amp;"")</f>
        <v/>
      </c>
      <c r="F573" s="193" t="str">
        <f ca="1">IF(ISERROR($S573),"",OFFSET(K!$F$1,$S573-1,0))</f>
        <v/>
      </c>
      <c r="G573" s="193" t="str">
        <f ca="1">IF(C573=$U$4,"Enter smelter details", IF(ISERROR($S573),"",OFFSET(K!$G$1,$S573-1,0)))</f>
        <v/>
      </c>
      <c r="H573" s="258"/>
      <c r="I573" s="258"/>
      <c r="J573" s="258"/>
      <c r="K573" s="258"/>
      <c r="L573" s="258"/>
      <c r="M573" s="258"/>
      <c r="N573" s="258"/>
      <c r="O573" s="258"/>
      <c r="P573" s="258"/>
      <c r="Q573" s="259"/>
      <c r="R573" s="192"/>
      <c r="S573" s="150" t="e">
        <f>IF(OR(C573="",C573=T$4),NA(),MATCH($B573&amp;$C573,K!$E:$E,0))</f>
        <v>#N/A</v>
      </c>
    </row>
    <row r="574" spans="1:19" ht="20.25">
      <c r="A574" s="222"/>
      <c r="B574" s="193"/>
      <c r="C574" s="193"/>
      <c r="D574" s="193" t="str">
        <f ca="1">IF(ISERROR($S574),"",OFFSET(K!$D$1,$S574-1,0)&amp;"")</f>
        <v/>
      </c>
      <c r="E574" s="193" t="str">
        <f ca="1">IF(ISERROR($S574),"",OFFSET(K!$C$1,$S574-1,0)&amp;"")</f>
        <v/>
      </c>
      <c r="F574" s="193" t="str">
        <f ca="1">IF(ISERROR($S574),"",OFFSET(K!$F$1,$S574-1,0))</f>
        <v/>
      </c>
      <c r="G574" s="193" t="str">
        <f ca="1">IF(C574=$U$4,"Enter smelter details", IF(ISERROR($S574),"",OFFSET(K!$G$1,$S574-1,0)))</f>
        <v/>
      </c>
      <c r="H574" s="258"/>
      <c r="I574" s="258"/>
      <c r="J574" s="258"/>
      <c r="K574" s="258"/>
      <c r="L574" s="258"/>
      <c r="M574" s="258"/>
      <c r="N574" s="258"/>
      <c r="O574" s="258"/>
      <c r="P574" s="258"/>
      <c r="Q574" s="259"/>
      <c r="R574" s="192"/>
      <c r="S574" s="150" t="e">
        <f>IF(OR(C574="",C574=T$4),NA(),MATCH($B574&amp;$C574,K!$E:$E,0))</f>
        <v>#N/A</v>
      </c>
    </row>
    <row r="575" spans="1:19" ht="20.25">
      <c r="A575" s="222"/>
      <c r="B575" s="193"/>
      <c r="C575" s="193"/>
      <c r="D575" s="193" t="str">
        <f ca="1">IF(ISERROR($S575),"",OFFSET(K!$D$1,$S575-1,0)&amp;"")</f>
        <v/>
      </c>
      <c r="E575" s="193" t="str">
        <f ca="1">IF(ISERROR($S575),"",OFFSET(K!$C$1,$S575-1,0)&amp;"")</f>
        <v/>
      </c>
      <c r="F575" s="193" t="str">
        <f ca="1">IF(ISERROR($S575),"",OFFSET(K!$F$1,$S575-1,0))</f>
        <v/>
      </c>
      <c r="G575" s="193" t="str">
        <f ca="1">IF(C575=$U$4,"Enter smelter details", IF(ISERROR($S575),"",OFFSET(K!$G$1,$S575-1,0)))</f>
        <v/>
      </c>
      <c r="H575" s="258"/>
      <c r="I575" s="258"/>
      <c r="J575" s="258"/>
      <c r="K575" s="258"/>
      <c r="L575" s="258"/>
      <c r="M575" s="258"/>
      <c r="N575" s="258"/>
      <c r="O575" s="258"/>
      <c r="P575" s="258"/>
      <c r="Q575" s="259"/>
      <c r="R575" s="192"/>
      <c r="S575" s="150" t="e">
        <f>IF(OR(C575="",C575=T$4),NA(),MATCH($B575&amp;$C575,K!$E:$E,0))</f>
        <v>#N/A</v>
      </c>
    </row>
    <row r="576" spans="1:19" ht="20.25">
      <c r="A576" s="222"/>
      <c r="B576" s="193"/>
      <c r="C576" s="193"/>
      <c r="D576" s="193" t="str">
        <f ca="1">IF(ISERROR($S576),"",OFFSET(K!$D$1,$S576-1,0)&amp;"")</f>
        <v/>
      </c>
      <c r="E576" s="193" t="str">
        <f ca="1">IF(ISERROR($S576),"",OFFSET(K!$C$1,$S576-1,0)&amp;"")</f>
        <v/>
      </c>
      <c r="F576" s="193" t="str">
        <f ca="1">IF(ISERROR($S576),"",OFFSET(K!$F$1,$S576-1,0))</f>
        <v/>
      </c>
      <c r="G576" s="193" t="str">
        <f ca="1">IF(C576=$U$4,"Enter smelter details", IF(ISERROR($S576),"",OFFSET(K!$G$1,$S576-1,0)))</f>
        <v/>
      </c>
      <c r="H576" s="258"/>
      <c r="I576" s="258"/>
      <c r="J576" s="258"/>
      <c r="K576" s="258"/>
      <c r="L576" s="258"/>
      <c r="M576" s="258"/>
      <c r="N576" s="258"/>
      <c r="O576" s="258"/>
      <c r="P576" s="258"/>
      <c r="Q576" s="259"/>
      <c r="R576" s="192"/>
      <c r="S576" s="150" t="e">
        <f>IF(OR(C576="",C576=T$4),NA(),MATCH($B576&amp;$C576,K!$E:$E,0))</f>
        <v>#N/A</v>
      </c>
    </row>
    <row r="577" spans="1:19" ht="20.25">
      <c r="A577" s="222"/>
      <c r="B577" s="193"/>
      <c r="C577" s="193"/>
      <c r="D577" s="193" t="str">
        <f ca="1">IF(ISERROR($S577),"",OFFSET(K!$D$1,$S577-1,0)&amp;"")</f>
        <v/>
      </c>
      <c r="E577" s="193" t="str">
        <f ca="1">IF(ISERROR($S577),"",OFFSET(K!$C$1,$S577-1,0)&amp;"")</f>
        <v/>
      </c>
      <c r="F577" s="193" t="str">
        <f ca="1">IF(ISERROR($S577),"",OFFSET(K!$F$1,$S577-1,0))</f>
        <v/>
      </c>
      <c r="G577" s="193" t="str">
        <f ca="1">IF(C577=$U$4,"Enter smelter details", IF(ISERROR($S577),"",OFFSET(K!$G$1,$S577-1,0)))</f>
        <v/>
      </c>
      <c r="H577" s="258"/>
      <c r="I577" s="258"/>
      <c r="J577" s="258"/>
      <c r="K577" s="258"/>
      <c r="L577" s="258"/>
      <c r="M577" s="258"/>
      <c r="N577" s="258"/>
      <c r="O577" s="258"/>
      <c r="P577" s="258"/>
      <c r="Q577" s="259"/>
      <c r="R577" s="192"/>
      <c r="S577" s="150" t="e">
        <f>IF(OR(C577="",C577=T$4),NA(),MATCH($B577&amp;$C577,K!$E:$E,0))</f>
        <v>#N/A</v>
      </c>
    </row>
    <row r="578" spans="1:19" ht="20.25">
      <c r="A578" s="222"/>
      <c r="B578" s="193"/>
      <c r="C578" s="193"/>
      <c r="D578" s="193" t="str">
        <f ca="1">IF(ISERROR($S578),"",OFFSET(K!$D$1,$S578-1,0)&amp;"")</f>
        <v/>
      </c>
      <c r="E578" s="193" t="str">
        <f ca="1">IF(ISERROR($S578),"",OFFSET(K!$C$1,$S578-1,0)&amp;"")</f>
        <v/>
      </c>
      <c r="F578" s="193" t="str">
        <f ca="1">IF(ISERROR($S578),"",OFFSET(K!$F$1,$S578-1,0))</f>
        <v/>
      </c>
      <c r="G578" s="193" t="str">
        <f ca="1">IF(C578=$U$4,"Enter smelter details", IF(ISERROR($S578),"",OFFSET(K!$G$1,$S578-1,0)))</f>
        <v/>
      </c>
      <c r="H578" s="258"/>
      <c r="I578" s="258"/>
      <c r="J578" s="258"/>
      <c r="K578" s="258"/>
      <c r="L578" s="258"/>
      <c r="M578" s="258"/>
      <c r="N578" s="258"/>
      <c r="O578" s="258"/>
      <c r="P578" s="258"/>
      <c r="Q578" s="259"/>
      <c r="R578" s="192"/>
      <c r="S578" s="150" t="e">
        <f>IF(OR(C578="",C578=T$4),NA(),MATCH($B578&amp;$C578,K!$E:$E,0))</f>
        <v>#N/A</v>
      </c>
    </row>
    <row r="579" spans="1:19" ht="20.25">
      <c r="A579" s="222"/>
      <c r="B579" s="193"/>
      <c r="C579" s="193"/>
      <c r="D579" s="193" t="str">
        <f ca="1">IF(ISERROR($S579),"",OFFSET(K!$D$1,$S579-1,0)&amp;"")</f>
        <v/>
      </c>
      <c r="E579" s="193" t="str">
        <f ca="1">IF(ISERROR($S579),"",OFFSET(K!$C$1,$S579-1,0)&amp;"")</f>
        <v/>
      </c>
      <c r="F579" s="193" t="str">
        <f ca="1">IF(ISERROR($S579),"",OFFSET(K!$F$1,$S579-1,0))</f>
        <v/>
      </c>
      <c r="G579" s="193" t="str">
        <f ca="1">IF(C579=$U$4,"Enter smelter details", IF(ISERROR($S579),"",OFFSET(K!$G$1,$S579-1,0)))</f>
        <v/>
      </c>
      <c r="H579" s="258"/>
      <c r="I579" s="258"/>
      <c r="J579" s="258"/>
      <c r="K579" s="258"/>
      <c r="L579" s="258"/>
      <c r="M579" s="258"/>
      <c r="N579" s="258"/>
      <c r="O579" s="258"/>
      <c r="P579" s="258"/>
      <c r="Q579" s="259"/>
      <c r="R579" s="192"/>
      <c r="S579" s="150" t="e">
        <f>IF(OR(C579="",C579=T$4),NA(),MATCH($B579&amp;$C579,K!$E:$E,0))</f>
        <v>#N/A</v>
      </c>
    </row>
    <row r="580" spans="1:19" ht="20.25">
      <c r="A580" s="222"/>
      <c r="B580" s="193"/>
      <c r="C580" s="193"/>
      <c r="D580" s="193" t="str">
        <f ca="1">IF(ISERROR($S580),"",OFFSET(K!$D$1,$S580-1,0)&amp;"")</f>
        <v/>
      </c>
      <c r="E580" s="193" t="str">
        <f ca="1">IF(ISERROR($S580),"",OFFSET(K!$C$1,$S580-1,0)&amp;"")</f>
        <v/>
      </c>
      <c r="F580" s="193" t="str">
        <f ca="1">IF(ISERROR($S580),"",OFFSET(K!$F$1,$S580-1,0))</f>
        <v/>
      </c>
      <c r="G580" s="193" t="str">
        <f ca="1">IF(C580=$U$4,"Enter smelter details", IF(ISERROR($S580),"",OFFSET(K!$G$1,$S580-1,0)))</f>
        <v/>
      </c>
      <c r="H580" s="258"/>
      <c r="I580" s="258"/>
      <c r="J580" s="258"/>
      <c r="K580" s="258"/>
      <c r="L580" s="258"/>
      <c r="M580" s="258"/>
      <c r="N580" s="258"/>
      <c r="O580" s="258"/>
      <c r="P580" s="258"/>
      <c r="Q580" s="259"/>
      <c r="R580" s="192"/>
      <c r="S580" s="150" t="e">
        <f>IF(OR(C580="",C580=T$4),NA(),MATCH($B580&amp;$C580,K!$E:$E,0))</f>
        <v>#N/A</v>
      </c>
    </row>
    <row r="581" spans="1:19" ht="20.25">
      <c r="A581" s="222"/>
      <c r="B581" s="193"/>
      <c r="C581" s="193"/>
      <c r="D581" s="193" t="str">
        <f ca="1">IF(ISERROR($S581),"",OFFSET(K!$D$1,$S581-1,0)&amp;"")</f>
        <v/>
      </c>
      <c r="E581" s="193" t="str">
        <f ca="1">IF(ISERROR($S581),"",OFFSET(K!$C$1,$S581-1,0)&amp;"")</f>
        <v/>
      </c>
      <c r="F581" s="193" t="str">
        <f ca="1">IF(ISERROR($S581),"",OFFSET(K!$F$1,$S581-1,0))</f>
        <v/>
      </c>
      <c r="G581" s="193" t="str">
        <f ca="1">IF(C581=$U$4,"Enter smelter details", IF(ISERROR($S581),"",OFFSET(K!$G$1,$S581-1,0)))</f>
        <v/>
      </c>
      <c r="H581" s="258"/>
      <c r="I581" s="258"/>
      <c r="J581" s="258"/>
      <c r="K581" s="258"/>
      <c r="L581" s="258"/>
      <c r="M581" s="258"/>
      <c r="N581" s="258"/>
      <c r="O581" s="258"/>
      <c r="P581" s="258"/>
      <c r="Q581" s="259"/>
      <c r="R581" s="192"/>
      <c r="S581" s="150" t="e">
        <f>IF(OR(C581="",C581=T$4),NA(),MATCH($B581&amp;$C581,K!$E:$E,0))</f>
        <v>#N/A</v>
      </c>
    </row>
    <row r="582" spans="1:19" ht="20.25">
      <c r="A582" s="222"/>
      <c r="B582" s="193"/>
      <c r="C582" s="193"/>
      <c r="D582" s="193" t="str">
        <f ca="1">IF(ISERROR($S582),"",OFFSET(K!$D$1,$S582-1,0)&amp;"")</f>
        <v/>
      </c>
      <c r="E582" s="193" t="str">
        <f ca="1">IF(ISERROR($S582),"",OFFSET(K!$C$1,$S582-1,0)&amp;"")</f>
        <v/>
      </c>
      <c r="F582" s="193" t="str">
        <f ca="1">IF(ISERROR($S582),"",OFFSET(K!$F$1,$S582-1,0))</f>
        <v/>
      </c>
      <c r="G582" s="193" t="str">
        <f ca="1">IF(C582=$U$4,"Enter smelter details", IF(ISERROR($S582),"",OFFSET(K!$G$1,$S582-1,0)))</f>
        <v/>
      </c>
      <c r="H582" s="258"/>
      <c r="I582" s="258"/>
      <c r="J582" s="258"/>
      <c r="K582" s="258"/>
      <c r="L582" s="258"/>
      <c r="M582" s="258"/>
      <c r="N582" s="258"/>
      <c r="O582" s="258"/>
      <c r="P582" s="258"/>
      <c r="Q582" s="259"/>
      <c r="R582" s="192"/>
      <c r="S582" s="150" t="e">
        <f>IF(OR(C582="",C582=T$4),NA(),MATCH($B582&amp;$C582,K!$E:$E,0))</f>
        <v>#N/A</v>
      </c>
    </row>
    <row r="583" spans="1:19" ht="20.25">
      <c r="A583" s="222"/>
      <c r="B583" s="193"/>
      <c r="C583" s="193"/>
      <c r="D583" s="193" t="str">
        <f ca="1">IF(ISERROR($S583),"",OFFSET(K!$D$1,$S583-1,0)&amp;"")</f>
        <v/>
      </c>
      <c r="E583" s="193" t="str">
        <f ca="1">IF(ISERROR($S583),"",OFFSET(K!$C$1,$S583-1,0)&amp;"")</f>
        <v/>
      </c>
      <c r="F583" s="193" t="str">
        <f ca="1">IF(ISERROR($S583),"",OFFSET(K!$F$1,$S583-1,0))</f>
        <v/>
      </c>
      <c r="G583" s="193" t="str">
        <f ca="1">IF(C583=$U$4,"Enter smelter details", IF(ISERROR($S583),"",OFFSET(K!$G$1,$S583-1,0)))</f>
        <v/>
      </c>
      <c r="H583" s="258"/>
      <c r="I583" s="258"/>
      <c r="J583" s="258"/>
      <c r="K583" s="258"/>
      <c r="L583" s="258"/>
      <c r="M583" s="258"/>
      <c r="N583" s="258"/>
      <c r="O583" s="258"/>
      <c r="P583" s="258"/>
      <c r="Q583" s="259"/>
      <c r="R583" s="192"/>
      <c r="S583" s="150" t="e">
        <f>IF(OR(C583="",C583=T$4),NA(),MATCH($B583&amp;$C583,K!$E:$E,0))</f>
        <v>#N/A</v>
      </c>
    </row>
    <row r="584" spans="1:19" ht="20.25">
      <c r="A584" s="222"/>
      <c r="B584" s="193"/>
      <c r="C584" s="193"/>
      <c r="D584" s="193" t="str">
        <f ca="1">IF(ISERROR($S584),"",OFFSET(K!$D$1,$S584-1,0)&amp;"")</f>
        <v/>
      </c>
      <c r="E584" s="193" t="str">
        <f ca="1">IF(ISERROR($S584),"",OFFSET(K!$C$1,$S584-1,0)&amp;"")</f>
        <v/>
      </c>
      <c r="F584" s="193" t="str">
        <f ca="1">IF(ISERROR($S584),"",OFFSET(K!$F$1,$S584-1,0))</f>
        <v/>
      </c>
      <c r="G584" s="193" t="str">
        <f ca="1">IF(C584=$U$4,"Enter smelter details", IF(ISERROR($S584),"",OFFSET(K!$G$1,$S584-1,0)))</f>
        <v/>
      </c>
      <c r="H584" s="258"/>
      <c r="I584" s="258"/>
      <c r="J584" s="258"/>
      <c r="K584" s="258"/>
      <c r="L584" s="258"/>
      <c r="M584" s="258"/>
      <c r="N584" s="258"/>
      <c r="O584" s="258"/>
      <c r="P584" s="258"/>
      <c r="Q584" s="259"/>
      <c r="R584" s="192"/>
      <c r="S584" s="150" t="e">
        <f>IF(OR(C584="",C584=T$4),NA(),MATCH($B584&amp;$C584,K!$E:$E,0))</f>
        <v>#N/A</v>
      </c>
    </row>
    <row r="585" spans="1:19" ht="20.25">
      <c r="A585" s="222"/>
      <c r="B585" s="193"/>
      <c r="C585" s="193"/>
      <c r="D585" s="193" t="str">
        <f ca="1">IF(ISERROR($S585),"",OFFSET(K!$D$1,$S585-1,0)&amp;"")</f>
        <v/>
      </c>
      <c r="E585" s="193" t="str">
        <f ca="1">IF(ISERROR($S585),"",OFFSET(K!$C$1,$S585-1,0)&amp;"")</f>
        <v/>
      </c>
      <c r="F585" s="193" t="str">
        <f ca="1">IF(ISERROR($S585),"",OFFSET(K!$F$1,$S585-1,0))</f>
        <v/>
      </c>
      <c r="G585" s="193" t="str">
        <f ca="1">IF(C585=$U$4,"Enter smelter details", IF(ISERROR($S585),"",OFFSET(K!$G$1,$S585-1,0)))</f>
        <v/>
      </c>
      <c r="H585" s="258"/>
      <c r="I585" s="258"/>
      <c r="J585" s="258"/>
      <c r="K585" s="258"/>
      <c r="L585" s="258"/>
      <c r="M585" s="258"/>
      <c r="N585" s="258"/>
      <c r="O585" s="258"/>
      <c r="P585" s="258"/>
      <c r="Q585" s="259"/>
      <c r="R585" s="192"/>
      <c r="S585" s="150" t="e">
        <f>IF(OR(C585="",C585=T$4),NA(),MATCH($B585&amp;$C585,K!$E:$E,0))</f>
        <v>#N/A</v>
      </c>
    </row>
    <row r="586" spans="1:19" ht="20.25">
      <c r="A586" s="222"/>
      <c r="B586" s="193"/>
      <c r="C586" s="193"/>
      <c r="D586" s="193" t="str">
        <f ca="1">IF(ISERROR($S586),"",OFFSET(K!$D$1,$S586-1,0)&amp;"")</f>
        <v/>
      </c>
      <c r="E586" s="193" t="str">
        <f ca="1">IF(ISERROR($S586),"",OFFSET(K!$C$1,$S586-1,0)&amp;"")</f>
        <v/>
      </c>
      <c r="F586" s="193" t="str">
        <f ca="1">IF(ISERROR($S586),"",OFFSET(K!$F$1,$S586-1,0))</f>
        <v/>
      </c>
      <c r="G586" s="193" t="str">
        <f ca="1">IF(C586=$U$4,"Enter smelter details", IF(ISERROR($S586),"",OFFSET(K!$G$1,$S586-1,0)))</f>
        <v/>
      </c>
      <c r="H586" s="258"/>
      <c r="I586" s="258"/>
      <c r="J586" s="258"/>
      <c r="K586" s="258"/>
      <c r="L586" s="258"/>
      <c r="M586" s="258"/>
      <c r="N586" s="258"/>
      <c r="O586" s="258"/>
      <c r="P586" s="258"/>
      <c r="Q586" s="259"/>
      <c r="R586" s="192"/>
      <c r="S586" s="150" t="e">
        <f>IF(OR(C586="",C586=T$4),NA(),MATCH($B586&amp;$C586,K!$E:$E,0))</f>
        <v>#N/A</v>
      </c>
    </row>
    <row r="587" spans="1:19" ht="20.25">
      <c r="A587" s="222"/>
      <c r="B587" s="193"/>
      <c r="C587" s="193"/>
      <c r="D587" s="193" t="str">
        <f ca="1">IF(ISERROR($S587),"",OFFSET(K!$D$1,$S587-1,0)&amp;"")</f>
        <v/>
      </c>
      <c r="E587" s="193" t="str">
        <f ca="1">IF(ISERROR($S587),"",OFFSET(K!$C$1,$S587-1,0)&amp;"")</f>
        <v/>
      </c>
      <c r="F587" s="193" t="str">
        <f ca="1">IF(ISERROR($S587),"",OFFSET(K!$F$1,$S587-1,0))</f>
        <v/>
      </c>
      <c r="G587" s="193" t="str">
        <f ca="1">IF(C587=$U$4,"Enter smelter details", IF(ISERROR($S587),"",OFFSET(K!$G$1,$S587-1,0)))</f>
        <v/>
      </c>
      <c r="H587" s="258"/>
      <c r="I587" s="258"/>
      <c r="J587" s="258"/>
      <c r="K587" s="258"/>
      <c r="L587" s="258"/>
      <c r="M587" s="258"/>
      <c r="N587" s="258"/>
      <c r="O587" s="258"/>
      <c r="P587" s="258"/>
      <c r="Q587" s="259"/>
      <c r="R587" s="192"/>
      <c r="S587" s="150" t="e">
        <f>IF(OR(C587="",C587=T$4),NA(),MATCH($B587&amp;$C587,K!$E:$E,0))</f>
        <v>#N/A</v>
      </c>
    </row>
    <row r="588" spans="1:19" ht="20.25">
      <c r="A588" s="222"/>
      <c r="B588" s="193"/>
      <c r="C588" s="193"/>
      <c r="D588" s="193" t="str">
        <f ca="1">IF(ISERROR($S588),"",OFFSET(K!$D$1,$S588-1,0)&amp;"")</f>
        <v/>
      </c>
      <c r="E588" s="193" t="str">
        <f ca="1">IF(ISERROR($S588),"",OFFSET(K!$C$1,$S588-1,0)&amp;"")</f>
        <v/>
      </c>
      <c r="F588" s="193" t="str">
        <f ca="1">IF(ISERROR($S588),"",OFFSET(K!$F$1,$S588-1,0))</f>
        <v/>
      </c>
      <c r="G588" s="193" t="str">
        <f ca="1">IF(C588=$U$4,"Enter smelter details", IF(ISERROR($S588),"",OFFSET(K!$G$1,$S588-1,0)))</f>
        <v/>
      </c>
      <c r="H588" s="258"/>
      <c r="I588" s="258"/>
      <c r="J588" s="258"/>
      <c r="K588" s="258"/>
      <c r="L588" s="258"/>
      <c r="M588" s="258"/>
      <c r="N588" s="258"/>
      <c r="O588" s="258"/>
      <c r="P588" s="258"/>
      <c r="Q588" s="259"/>
      <c r="R588" s="192"/>
      <c r="S588" s="150" t="e">
        <f>IF(OR(C588="",C588=T$4),NA(),MATCH($B588&amp;$C588,K!$E:$E,0))</f>
        <v>#N/A</v>
      </c>
    </row>
    <row r="589" spans="1:19" ht="20.25">
      <c r="A589" s="222"/>
      <c r="B589" s="193"/>
      <c r="C589" s="193"/>
      <c r="D589" s="193" t="str">
        <f ca="1">IF(ISERROR($S589),"",OFFSET(K!$D$1,$S589-1,0)&amp;"")</f>
        <v/>
      </c>
      <c r="E589" s="193" t="str">
        <f ca="1">IF(ISERROR($S589),"",OFFSET(K!$C$1,$S589-1,0)&amp;"")</f>
        <v/>
      </c>
      <c r="F589" s="193" t="str">
        <f ca="1">IF(ISERROR($S589),"",OFFSET(K!$F$1,$S589-1,0))</f>
        <v/>
      </c>
      <c r="G589" s="193" t="str">
        <f ca="1">IF(C589=$U$4,"Enter smelter details", IF(ISERROR($S589),"",OFFSET(K!$G$1,$S589-1,0)))</f>
        <v/>
      </c>
      <c r="H589" s="258"/>
      <c r="I589" s="258"/>
      <c r="J589" s="258"/>
      <c r="K589" s="258"/>
      <c r="L589" s="258"/>
      <c r="M589" s="258"/>
      <c r="N589" s="258"/>
      <c r="O589" s="258"/>
      <c r="P589" s="258"/>
      <c r="Q589" s="259"/>
      <c r="R589" s="192"/>
      <c r="S589" s="150" t="e">
        <f>IF(OR(C589="",C589=T$4),NA(),MATCH($B589&amp;$C589,K!$E:$E,0))</f>
        <v>#N/A</v>
      </c>
    </row>
    <row r="590" spans="1:19" ht="20.25">
      <c r="A590" s="222"/>
      <c r="B590" s="193"/>
      <c r="C590" s="193"/>
      <c r="D590" s="193" t="str">
        <f ca="1">IF(ISERROR($S590),"",OFFSET(K!$D$1,$S590-1,0)&amp;"")</f>
        <v/>
      </c>
      <c r="E590" s="193" t="str">
        <f ca="1">IF(ISERROR($S590),"",OFFSET(K!$C$1,$S590-1,0)&amp;"")</f>
        <v/>
      </c>
      <c r="F590" s="193" t="str">
        <f ca="1">IF(ISERROR($S590),"",OFFSET(K!$F$1,$S590-1,0))</f>
        <v/>
      </c>
      <c r="G590" s="193" t="str">
        <f ca="1">IF(C590=$U$4,"Enter smelter details", IF(ISERROR($S590),"",OFFSET(K!$G$1,$S590-1,0)))</f>
        <v/>
      </c>
      <c r="H590" s="258"/>
      <c r="I590" s="258"/>
      <c r="J590" s="258"/>
      <c r="K590" s="258"/>
      <c r="L590" s="258"/>
      <c r="M590" s="258"/>
      <c r="N590" s="258"/>
      <c r="O590" s="258"/>
      <c r="P590" s="258"/>
      <c r="Q590" s="259"/>
      <c r="R590" s="192"/>
      <c r="S590" s="150" t="e">
        <f>IF(OR(C590="",C590=T$4),NA(),MATCH($B590&amp;$C590,K!$E:$E,0))</f>
        <v>#N/A</v>
      </c>
    </row>
    <row r="591" spans="1:19" ht="20.25">
      <c r="A591" s="222"/>
      <c r="B591" s="193"/>
      <c r="C591" s="193"/>
      <c r="D591" s="193" t="str">
        <f ca="1">IF(ISERROR($S591),"",OFFSET(K!$D$1,$S591-1,0)&amp;"")</f>
        <v/>
      </c>
      <c r="E591" s="193" t="str">
        <f ca="1">IF(ISERROR($S591),"",OFFSET(K!$C$1,$S591-1,0)&amp;"")</f>
        <v/>
      </c>
      <c r="F591" s="193" t="str">
        <f ca="1">IF(ISERROR($S591),"",OFFSET(K!$F$1,$S591-1,0))</f>
        <v/>
      </c>
      <c r="G591" s="193" t="str">
        <f ca="1">IF(C591=$U$4,"Enter smelter details", IF(ISERROR($S591),"",OFFSET(K!$G$1,$S591-1,0)))</f>
        <v/>
      </c>
      <c r="H591" s="258"/>
      <c r="I591" s="258"/>
      <c r="J591" s="258"/>
      <c r="K591" s="258"/>
      <c r="L591" s="258"/>
      <c r="M591" s="258"/>
      <c r="N591" s="258"/>
      <c r="O591" s="258"/>
      <c r="P591" s="258"/>
      <c r="Q591" s="259"/>
      <c r="R591" s="192"/>
      <c r="S591" s="150" t="e">
        <f>IF(OR(C591="",C591=T$4),NA(),MATCH($B591&amp;$C591,K!$E:$E,0))</f>
        <v>#N/A</v>
      </c>
    </row>
    <row r="592" spans="1:19" ht="20.25">
      <c r="A592" s="222"/>
      <c r="B592" s="193"/>
      <c r="C592" s="193"/>
      <c r="D592" s="193" t="str">
        <f ca="1">IF(ISERROR($S592),"",OFFSET(K!$D$1,$S592-1,0)&amp;"")</f>
        <v/>
      </c>
      <c r="E592" s="193" t="str">
        <f ca="1">IF(ISERROR($S592),"",OFFSET(K!$C$1,$S592-1,0)&amp;"")</f>
        <v/>
      </c>
      <c r="F592" s="193" t="str">
        <f ca="1">IF(ISERROR($S592),"",OFFSET(K!$F$1,$S592-1,0))</f>
        <v/>
      </c>
      <c r="G592" s="193" t="str">
        <f ca="1">IF(C592=$U$4,"Enter smelter details", IF(ISERROR($S592),"",OFFSET(K!$G$1,$S592-1,0)))</f>
        <v/>
      </c>
      <c r="H592" s="258"/>
      <c r="I592" s="258"/>
      <c r="J592" s="258"/>
      <c r="K592" s="258"/>
      <c r="L592" s="258"/>
      <c r="M592" s="258"/>
      <c r="N592" s="258"/>
      <c r="O592" s="258"/>
      <c r="P592" s="258"/>
      <c r="Q592" s="259"/>
      <c r="R592" s="192"/>
      <c r="S592" s="150" t="e">
        <f>IF(OR(C592="",C592=T$4),NA(),MATCH($B592&amp;$C592,K!$E:$E,0))</f>
        <v>#N/A</v>
      </c>
    </row>
    <row r="593" spans="1:19" ht="20.25">
      <c r="A593" s="222"/>
      <c r="B593" s="193"/>
      <c r="C593" s="193"/>
      <c r="D593" s="193" t="str">
        <f ca="1">IF(ISERROR($S593),"",OFFSET(K!$D$1,$S593-1,0)&amp;"")</f>
        <v/>
      </c>
      <c r="E593" s="193" t="str">
        <f ca="1">IF(ISERROR($S593),"",OFFSET(K!$C$1,$S593-1,0)&amp;"")</f>
        <v/>
      </c>
      <c r="F593" s="193" t="str">
        <f ca="1">IF(ISERROR($S593),"",OFFSET(K!$F$1,$S593-1,0))</f>
        <v/>
      </c>
      <c r="G593" s="193" t="str">
        <f ca="1">IF(C593=$U$4,"Enter smelter details", IF(ISERROR($S593),"",OFFSET(K!$G$1,$S593-1,0)))</f>
        <v/>
      </c>
      <c r="H593" s="258"/>
      <c r="I593" s="258"/>
      <c r="J593" s="258"/>
      <c r="K593" s="258"/>
      <c r="L593" s="258"/>
      <c r="M593" s="258"/>
      <c r="N593" s="258"/>
      <c r="O593" s="258"/>
      <c r="P593" s="258"/>
      <c r="Q593" s="259"/>
      <c r="R593" s="192"/>
      <c r="S593" s="150" t="e">
        <f>IF(OR(C593="",C593=T$4),NA(),MATCH($B593&amp;$C593,K!$E:$E,0))</f>
        <v>#N/A</v>
      </c>
    </row>
    <row r="594" spans="1:19" ht="20.25">
      <c r="A594" s="222"/>
      <c r="B594" s="193"/>
      <c r="C594" s="193"/>
      <c r="D594" s="193" t="str">
        <f ca="1">IF(ISERROR($S594),"",OFFSET(K!$D$1,$S594-1,0)&amp;"")</f>
        <v/>
      </c>
      <c r="E594" s="193" t="str">
        <f ca="1">IF(ISERROR($S594),"",OFFSET(K!$C$1,$S594-1,0)&amp;"")</f>
        <v/>
      </c>
      <c r="F594" s="193" t="str">
        <f ca="1">IF(ISERROR($S594),"",OFFSET(K!$F$1,$S594-1,0))</f>
        <v/>
      </c>
      <c r="G594" s="193" t="str">
        <f ca="1">IF(C594=$U$4,"Enter smelter details", IF(ISERROR($S594),"",OFFSET(K!$G$1,$S594-1,0)))</f>
        <v/>
      </c>
      <c r="H594" s="258"/>
      <c r="I594" s="258"/>
      <c r="J594" s="258"/>
      <c r="K594" s="258"/>
      <c r="L594" s="258"/>
      <c r="M594" s="258"/>
      <c r="N594" s="258"/>
      <c r="O594" s="258"/>
      <c r="P594" s="258"/>
      <c r="Q594" s="259"/>
      <c r="R594" s="192"/>
      <c r="S594" s="150" t="e">
        <f>IF(OR(C594="",C594=T$4),NA(),MATCH($B594&amp;$C594,K!$E:$E,0))</f>
        <v>#N/A</v>
      </c>
    </row>
    <row r="595" spans="1:19" ht="20.25">
      <c r="A595" s="222"/>
      <c r="B595" s="193"/>
      <c r="C595" s="193"/>
      <c r="D595" s="193" t="str">
        <f ca="1">IF(ISERROR($S595),"",OFFSET(K!$D$1,$S595-1,0)&amp;"")</f>
        <v/>
      </c>
      <c r="E595" s="193" t="str">
        <f ca="1">IF(ISERROR($S595),"",OFFSET(K!$C$1,$S595-1,0)&amp;"")</f>
        <v/>
      </c>
      <c r="F595" s="193" t="str">
        <f ca="1">IF(ISERROR($S595),"",OFFSET(K!$F$1,$S595-1,0))</f>
        <v/>
      </c>
      <c r="G595" s="193" t="str">
        <f ca="1">IF(C595=$U$4,"Enter smelter details", IF(ISERROR($S595),"",OFFSET(K!$G$1,$S595-1,0)))</f>
        <v/>
      </c>
      <c r="H595" s="258"/>
      <c r="I595" s="258"/>
      <c r="J595" s="258"/>
      <c r="K595" s="258"/>
      <c r="L595" s="258"/>
      <c r="M595" s="258"/>
      <c r="N595" s="258"/>
      <c r="O595" s="258"/>
      <c r="P595" s="258"/>
      <c r="Q595" s="259"/>
      <c r="R595" s="192"/>
      <c r="S595" s="150" t="e">
        <f>IF(OR(C595="",C595=T$4),NA(),MATCH($B595&amp;$C595,K!$E:$E,0))</f>
        <v>#N/A</v>
      </c>
    </row>
    <row r="596" spans="1:19" ht="20.25">
      <c r="A596" s="222"/>
      <c r="B596" s="193"/>
      <c r="C596" s="193"/>
      <c r="D596" s="193" t="str">
        <f ca="1">IF(ISERROR($S596),"",OFFSET(K!$D$1,$S596-1,0)&amp;"")</f>
        <v/>
      </c>
      <c r="E596" s="193" t="str">
        <f ca="1">IF(ISERROR($S596),"",OFFSET(K!$C$1,$S596-1,0)&amp;"")</f>
        <v/>
      </c>
      <c r="F596" s="193" t="str">
        <f ca="1">IF(ISERROR($S596),"",OFFSET(K!$F$1,$S596-1,0))</f>
        <v/>
      </c>
      <c r="G596" s="193" t="str">
        <f ca="1">IF(C596=$U$4,"Enter smelter details", IF(ISERROR($S596),"",OFFSET(K!$G$1,$S596-1,0)))</f>
        <v/>
      </c>
      <c r="H596" s="258"/>
      <c r="I596" s="258"/>
      <c r="J596" s="258"/>
      <c r="K596" s="258"/>
      <c r="L596" s="258"/>
      <c r="M596" s="258"/>
      <c r="N596" s="258"/>
      <c r="O596" s="258"/>
      <c r="P596" s="258"/>
      <c r="Q596" s="259"/>
      <c r="R596" s="192"/>
      <c r="S596" s="150" t="e">
        <f>IF(OR(C596="",C596=T$4),NA(),MATCH($B596&amp;$C596,K!$E:$E,0))</f>
        <v>#N/A</v>
      </c>
    </row>
    <row r="597" spans="1:19" ht="20.25">
      <c r="A597" s="222"/>
      <c r="B597" s="193"/>
      <c r="C597" s="193"/>
      <c r="D597" s="193" t="str">
        <f ca="1">IF(ISERROR($S597),"",OFFSET(K!$D$1,$S597-1,0)&amp;"")</f>
        <v/>
      </c>
      <c r="E597" s="193" t="str">
        <f ca="1">IF(ISERROR($S597),"",OFFSET(K!$C$1,$S597-1,0)&amp;"")</f>
        <v/>
      </c>
      <c r="F597" s="193" t="str">
        <f ca="1">IF(ISERROR($S597),"",OFFSET(K!$F$1,$S597-1,0))</f>
        <v/>
      </c>
      <c r="G597" s="193" t="str">
        <f ca="1">IF(C597=$U$4,"Enter smelter details", IF(ISERROR($S597),"",OFFSET(K!$G$1,$S597-1,0)))</f>
        <v/>
      </c>
      <c r="H597" s="258"/>
      <c r="I597" s="258"/>
      <c r="J597" s="258"/>
      <c r="K597" s="258"/>
      <c r="L597" s="258"/>
      <c r="M597" s="258"/>
      <c r="N597" s="258"/>
      <c r="O597" s="258"/>
      <c r="P597" s="258"/>
      <c r="Q597" s="259"/>
      <c r="R597" s="192"/>
      <c r="S597" s="150" t="e">
        <f>IF(OR(C597="",C597=T$4),NA(),MATCH($B597&amp;$C597,K!$E:$E,0))</f>
        <v>#N/A</v>
      </c>
    </row>
    <row r="598" spans="1:19" ht="20.25">
      <c r="A598" s="222"/>
      <c r="B598" s="193"/>
      <c r="C598" s="193"/>
      <c r="D598" s="193" t="str">
        <f ca="1">IF(ISERROR($S598),"",OFFSET(K!$D$1,$S598-1,0)&amp;"")</f>
        <v/>
      </c>
      <c r="E598" s="193" t="str">
        <f ca="1">IF(ISERROR($S598),"",OFFSET(K!$C$1,$S598-1,0)&amp;"")</f>
        <v/>
      </c>
      <c r="F598" s="193" t="str">
        <f ca="1">IF(ISERROR($S598),"",OFFSET(K!$F$1,$S598-1,0))</f>
        <v/>
      </c>
      <c r="G598" s="193" t="str">
        <f ca="1">IF(C598=$U$4,"Enter smelter details", IF(ISERROR($S598),"",OFFSET(K!$G$1,$S598-1,0)))</f>
        <v/>
      </c>
      <c r="H598" s="258"/>
      <c r="I598" s="258"/>
      <c r="J598" s="258"/>
      <c r="K598" s="258"/>
      <c r="L598" s="258"/>
      <c r="M598" s="258"/>
      <c r="N598" s="258"/>
      <c r="O598" s="258"/>
      <c r="P598" s="258"/>
      <c r="Q598" s="259"/>
      <c r="R598" s="192"/>
      <c r="S598" s="150" t="e">
        <f>IF(OR(C598="",C598=T$4),NA(),MATCH($B598&amp;$C598,K!$E:$E,0))</f>
        <v>#N/A</v>
      </c>
    </row>
    <row r="599" spans="1:19" ht="20.25">
      <c r="A599" s="222"/>
      <c r="B599" s="193"/>
      <c r="C599" s="193"/>
      <c r="D599" s="193" t="str">
        <f ca="1">IF(ISERROR($S599),"",OFFSET(K!$D$1,$S599-1,0)&amp;"")</f>
        <v/>
      </c>
      <c r="E599" s="193" t="str">
        <f ca="1">IF(ISERROR($S599),"",OFFSET(K!$C$1,$S599-1,0)&amp;"")</f>
        <v/>
      </c>
      <c r="F599" s="193" t="str">
        <f ca="1">IF(ISERROR($S599),"",OFFSET(K!$F$1,$S599-1,0))</f>
        <v/>
      </c>
      <c r="G599" s="193" t="str">
        <f ca="1">IF(C599=$U$4,"Enter smelter details", IF(ISERROR($S599),"",OFFSET(K!$G$1,$S599-1,0)))</f>
        <v/>
      </c>
      <c r="H599" s="258"/>
      <c r="I599" s="258"/>
      <c r="J599" s="258"/>
      <c r="K599" s="258"/>
      <c r="L599" s="258"/>
      <c r="M599" s="258"/>
      <c r="N599" s="258"/>
      <c r="O599" s="258"/>
      <c r="P599" s="258"/>
      <c r="Q599" s="259"/>
      <c r="R599" s="192"/>
      <c r="S599" s="150" t="e">
        <f>IF(OR(C599="",C599=T$4),NA(),MATCH($B599&amp;$C599,K!$E:$E,0))</f>
        <v>#N/A</v>
      </c>
    </row>
    <row r="600" spans="1:19" ht="20.25">
      <c r="A600" s="222"/>
      <c r="B600" s="193"/>
      <c r="C600" s="193"/>
      <c r="D600" s="193" t="str">
        <f ca="1">IF(ISERROR($S600),"",OFFSET(K!$D$1,$S600-1,0)&amp;"")</f>
        <v/>
      </c>
      <c r="E600" s="193" t="str">
        <f ca="1">IF(ISERROR($S600),"",OFFSET(K!$C$1,$S600-1,0)&amp;"")</f>
        <v/>
      </c>
      <c r="F600" s="193" t="str">
        <f ca="1">IF(ISERROR($S600),"",OFFSET(K!$F$1,$S600-1,0))</f>
        <v/>
      </c>
      <c r="G600" s="193" t="str">
        <f ca="1">IF(C600=$U$4,"Enter smelter details", IF(ISERROR($S600),"",OFFSET(K!$G$1,$S600-1,0)))</f>
        <v/>
      </c>
      <c r="H600" s="258"/>
      <c r="I600" s="258"/>
      <c r="J600" s="258"/>
      <c r="K600" s="258"/>
      <c r="L600" s="258"/>
      <c r="M600" s="258"/>
      <c r="N600" s="258"/>
      <c r="O600" s="258"/>
      <c r="P600" s="258"/>
      <c r="Q600" s="259"/>
      <c r="R600" s="192"/>
      <c r="S600" s="150" t="e">
        <f>IF(OR(C600="",C600=T$4),NA(),MATCH($B600&amp;$C600,K!$E:$E,0))</f>
        <v>#N/A</v>
      </c>
    </row>
    <row r="601" spans="1:19" ht="20.25">
      <c r="A601" s="222"/>
      <c r="B601" s="193"/>
      <c r="C601" s="193"/>
      <c r="D601" s="193" t="str">
        <f ca="1">IF(ISERROR($S601),"",OFFSET(K!$D$1,$S601-1,0)&amp;"")</f>
        <v/>
      </c>
      <c r="E601" s="193" t="str">
        <f ca="1">IF(ISERROR($S601),"",OFFSET(K!$C$1,$S601-1,0)&amp;"")</f>
        <v/>
      </c>
      <c r="F601" s="193" t="str">
        <f ca="1">IF(ISERROR($S601),"",OFFSET(K!$F$1,$S601-1,0))</f>
        <v/>
      </c>
      <c r="G601" s="193" t="str">
        <f ca="1">IF(C601=$U$4,"Enter smelter details", IF(ISERROR($S601),"",OFFSET(K!$G$1,$S601-1,0)))</f>
        <v/>
      </c>
      <c r="H601" s="258"/>
      <c r="I601" s="258"/>
      <c r="J601" s="258"/>
      <c r="K601" s="258"/>
      <c r="L601" s="258"/>
      <c r="M601" s="258"/>
      <c r="N601" s="258"/>
      <c r="O601" s="258"/>
      <c r="P601" s="258"/>
      <c r="Q601" s="259"/>
      <c r="R601" s="192"/>
      <c r="S601" s="150" t="e">
        <f>IF(OR(C601="",C601=T$4),NA(),MATCH($B601&amp;$C601,K!$E:$E,0))</f>
        <v>#N/A</v>
      </c>
    </row>
    <row r="602" spans="1:19" ht="20.25">
      <c r="A602" s="222"/>
      <c r="B602" s="193"/>
      <c r="C602" s="193"/>
      <c r="D602" s="193" t="str">
        <f ca="1">IF(ISERROR($S602),"",OFFSET(K!$D$1,$S602-1,0)&amp;"")</f>
        <v/>
      </c>
      <c r="E602" s="193" t="str">
        <f ca="1">IF(ISERROR($S602),"",OFFSET(K!$C$1,$S602-1,0)&amp;"")</f>
        <v/>
      </c>
      <c r="F602" s="193" t="str">
        <f ca="1">IF(ISERROR($S602),"",OFFSET(K!$F$1,$S602-1,0))</f>
        <v/>
      </c>
      <c r="G602" s="193" t="str">
        <f ca="1">IF(C602=$U$4,"Enter smelter details", IF(ISERROR($S602),"",OFFSET(K!$G$1,$S602-1,0)))</f>
        <v/>
      </c>
      <c r="H602" s="258"/>
      <c r="I602" s="258"/>
      <c r="J602" s="258"/>
      <c r="K602" s="258"/>
      <c r="L602" s="258"/>
      <c r="M602" s="258"/>
      <c r="N602" s="258"/>
      <c r="O602" s="258"/>
      <c r="P602" s="258"/>
      <c r="Q602" s="259"/>
      <c r="R602" s="192"/>
      <c r="S602" s="150" t="e">
        <f>IF(OR(C602="",C602=T$4),NA(),MATCH($B602&amp;$C602,K!$E:$E,0))</f>
        <v>#N/A</v>
      </c>
    </row>
    <row r="603" spans="1:19" ht="20.25">
      <c r="A603" s="222"/>
      <c r="B603" s="193"/>
      <c r="C603" s="193"/>
      <c r="D603" s="193" t="str">
        <f ca="1">IF(ISERROR($S603),"",OFFSET(K!$D$1,$S603-1,0)&amp;"")</f>
        <v/>
      </c>
      <c r="E603" s="193" t="str">
        <f ca="1">IF(ISERROR($S603),"",OFFSET(K!$C$1,$S603-1,0)&amp;"")</f>
        <v/>
      </c>
      <c r="F603" s="193" t="str">
        <f ca="1">IF(ISERROR($S603),"",OFFSET(K!$F$1,$S603-1,0))</f>
        <v/>
      </c>
      <c r="G603" s="193" t="str">
        <f ca="1">IF(C603=$U$4,"Enter smelter details", IF(ISERROR($S603),"",OFFSET(K!$G$1,$S603-1,0)))</f>
        <v/>
      </c>
      <c r="H603" s="258"/>
      <c r="I603" s="258"/>
      <c r="J603" s="258"/>
      <c r="K603" s="258"/>
      <c r="L603" s="258"/>
      <c r="M603" s="258"/>
      <c r="N603" s="258"/>
      <c r="O603" s="258"/>
      <c r="P603" s="258"/>
      <c r="Q603" s="259"/>
      <c r="R603" s="192"/>
      <c r="S603" s="150" t="e">
        <f>IF(OR(C603="",C603=T$4),NA(),MATCH($B603&amp;$C603,K!$E:$E,0))</f>
        <v>#N/A</v>
      </c>
    </row>
    <row r="604" spans="1:19" ht="20.25">
      <c r="A604" s="222"/>
      <c r="B604" s="193"/>
      <c r="C604" s="193"/>
      <c r="D604" s="193" t="str">
        <f ca="1">IF(ISERROR($S604),"",OFFSET(K!$D$1,$S604-1,0)&amp;"")</f>
        <v/>
      </c>
      <c r="E604" s="193" t="str">
        <f ca="1">IF(ISERROR($S604),"",OFFSET(K!$C$1,$S604-1,0)&amp;"")</f>
        <v/>
      </c>
      <c r="F604" s="193" t="str">
        <f ca="1">IF(ISERROR($S604),"",OFFSET(K!$F$1,$S604-1,0))</f>
        <v/>
      </c>
      <c r="G604" s="193" t="str">
        <f ca="1">IF(C604=$U$4,"Enter smelter details", IF(ISERROR($S604),"",OFFSET(K!$G$1,$S604-1,0)))</f>
        <v/>
      </c>
      <c r="H604" s="258"/>
      <c r="I604" s="258"/>
      <c r="J604" s="258"/>
      <c r="K604" s="258"/>
      <c r="L604" s="258"/>
      <c r="M604" s="258"/>
      <c r="N604" s="258"/>
      <c r="O604" s="258"/>
      <c r="P604" s="258"/>
      <c r="Q604" s="259"/>
      <c r="R604" s="192"/>
      <c r="S604" s="150" t="e">
        <f>IF(OR(C604="",C604=T$4),NA(),MATCH($B604&amp;$C604,K!$E:$E,0))</f>
        <v>#N/A</v>
      </c>
    </row>
    <row r="605" spans="1:19" ht="20.25">
      <c r="A605" s="222"/>
      <c r="B605" s="193"/>
      <c r="C605" s="193"/>
      <c r="D605" s="193" t="str">
        <f ca="1">IF(ISERROR($S605),"",OFFSET(K!$D$1,$S605-1,0)&amp;"")</f>
        <v/>
      </c>
      <c r="E605" s="193" t="str">
        <f ca="1">IF(ISERROR($S605),"",OFFSET(K!$C$1,$S605-1,0)&amp;"")</f>
        <v/>
      </c>
      <c r="F605" s="193" t="str">
        <f ca="1">IF(ISERROR($S605),"",OFFSET(K!$F$1,$S605-1,0))</f>
        <v/>
      </c>
      <c r="G605" s="193" t="str">
        <f ca="1">IF(C605=$U$4,"Enter smelter details", IF(ISERROR($S605),"",OFFSET(K!$G$1,$S605-1,0)))</f>
        <v/>
      </c>
      <c r="H605" s="258"/>
      <c r="I605" s="258"/>
      <c r="J605" s="258"/>
      <c r="K605" s="258"/>
      <c r="L605" s="258"/>
      <c r="M605" s="258"/>
      <c r="N605" s="258"/>
      <c r="O605" s="258"/>
      <c r="P605" s="258"/>
      <c r="Q605" s="259"/>
      <c r="R605" s="192"/>
      <c r="S605" s="150" t="e">
        <f>IF(OR(C605="",C605=T$4),NA(),MATCH($B605&amp;$C605,K!$E:$E,0))</f>
        <v>#N/A</v>
      </c>
    </row>
    <row r="606" spans="1:19" ht="20.25">
      <c r="A606" s="222"/>
      <c r="B606" s="193"/>
      <c r="C606" s="193"/>
      <c r="D606" s="193" t="str">
        <f ca="1">IF(ISERROR($S606),"",OFFSET(K!$D$1,$S606-1,0)&amp;"")</f>
        <v/>
      </c>
      <c r="E606" s="193" t="str">
        <f ca="1">IF(ISERROR($S606),"",OFFSET(K!$C$1,$S606-1,0)&amp;"")</f>
        <v/>
      </c>
      <c r="F606" s="193" t="str">
        <f ca="1">IF(ISERROR($S606),"",OFFSET(K!$F$1,$S606-1,0))</f>
        <v/>
      </c>
      <c r="G606" s="193" t="str">
        <f ca="1">IF(C606=$U$4,"Enter smelter details", IF(ISERROR($S606),"",OFFSET(K!$G$1,$S606-1,0)))</f>
        <v/>
      </c>
      <c r="H606" s="258"/>
      <c r="I606" s="258"/>
      <c r="J606" s="258"/>
      <c r="K606" s="258"/>
      <c r="L606" s="258"/>
      <c r="M606" s="258"/>
      <c r="N606" s="258"/>
      <c r="O606" s="258"/>
      <c r="P606" s="258"/>
      <c r="Q606" s="259"/>
      <c r="R606" s="192"/>
      <c r="S606" s="150" t="e">
        <f>IF(OR(C606="",C606=T$4),NA(),MATCH($B606&amp;$C606,K!$E:$E,0))</f>
        <v>#N/A</v>
      </c>
    </row>
    <row r="607" spans="1:19" ht="20.25">
      <c r="A607" s="222"/>
      <c r="B607" s="193"/>
      <c r="C607" s="193"/>
      <c r="D607" s="193" t="str">
        <f ca="1">IF(ISERROR($S607),"",OFFSET(K!$D$1,$S607-1,0)&amp;"")</f>
        <v/>
      </c>
      <c r="E607" s="193" t="str">
        <f ca="1">IF(ISERROR($S607),"",OFFSET(K!$C$1,$S607-1,0)&amp;"")</f>
        <v/>
      </c>
      <c r="F607" s="193" t="str">
        <f ca="1">IF(ISERROR($S607),"",OFFSET(K!$F$1,$S607-1,0))</f>
        <v/>
      </c>
      <c r="G607" s="193" t="str">
        <f ca="1">IF(C607=$U$4,"Enter smelter details", IF(ISERROR($S607),"",OFFSET(K!$G$1,$S607-1,0)))</f>
        <v/>
      </c>
      <c r="H607" s="258"/>
      <c r="I607" s="258"/>
      <c r="J607" s="258"/>
      <c r="K607" s="258"/>
      <c r="L607" s="258"/>
      <c r="M607" s="258"/>
      <c r="N607" s="258"/>
      <c r="O607" s="258"/>
      <c r="P607" s="258"/>
      <c r="Q607" s="259"/>
      <c r="R607" s="192"/>
      <c r="S607" s="150" t="e">
        <f>IF(OR(C607="",C607=T$4),NA(),MATCH($B607&amp;$C607,K!$E:$E,0))</f>
        <v>#N/A</v>
      </c>
    </row>
    <row r="608" spans="1:19" ht="20.25">
      <c r="A608" s="222"/>
      <c r="B608" s="193"/>
      <c r="C608" s="193"/>
      <c r="D608" s="193" t="str">
        <f ca="1">IF(ISERROR($S608),"",OFFSET(K!$D$1,$S608-1,0)&amp;"")</f>
        <v/>
      </c>
      <c r="E608" s="193" t="str">
        <f ca="1">IF(ISERROR($S608),"",OFFSET(K!$C$1,$S608-1,0)&amp;"")</f>
        <v/>
      </c>
      <c r="F608" s="193" t="str">
        <f ca="1">IF(ISERROR($S608),"",OFFSET(K!$F$1,$S608-1,0))</f>
        <v/>
      </c>
      <c r="G608" s="193" t="str">
        <f ca="1">IF(C608=$U$4,"Enter smelter details", IF(ISERROR($S608),"",OFFSET(K!$G$1,$S608-1,0)))</f>
        <v/>
      </c>
      <c r="H608" s="258"/>
      <c r="I608" s="258"/>
      <c r="J608" s="258"/>
      <c r="K608" s="258"/>
      <c r="L608" s="258"/>
      <c r="M608" s="258"/>
      <c r="N608" s="258"/>
      <c r="O608" s="258"/>
      <c r="P608" s="258"/>
      <c r="Q608" s="259"/>
      <c r="R608" s="192"/>
      <c r="S608" s="150" t="e">
        <f>IF(OR(C608="",C608=T$4),NA(),MATCH($B608&amp;$C608,K!$E:$E,0))</f>
        <v>#N/A</v>
      </c>
    </row>
    <row r="609" spans="1:19" ht="20.25">
      <c r="A609" s="222"/>
      <c r="B609" s="193"/>
      <c r="C609" s="193"/>
      <c r="D609" s="193" t="str">
        <f ca="1">IF(ISERROR($S609),"",OFFSET(K!$D$1,$S609-1,0)&amp;"")</f>
        <v/>
      </c>
      <c r="E609" s="193" t="str">
        <f ca="1">IF(ISERROR($S609),"",OFFSET(K!$C$1,$S609-1,0)&amp;"")</f>
        <v/>
      </c>
      <c r="F609" s="193" t="str">
        <f ca="1">IF(ISERROR($S609),"",OFFSET(K!$F$1,$S609-1,0))</f>
        <v/>
      </c>
      <c r="G609" s="193" t="str">
        <f ca="1">IF(C609=$U$4,"Enter smelter details", IF(ISERROR($S609),"",OFFSET(K!$G$1,$S609-1,0)))</f>
        <v/>
      </c>
      <c r="H609" s="258"/>
      <c r="I609" s="258"/>
      <c r="J609" s="258"/>
      <c r="K609" s="258"/>
      <c r="L609" s="258"/>
      <c r="M609" s="258"/>
      <c r="N609" s="258"/>
      <c r="O609" s="258"/>
      <c r="P609" s="258"/>
      <c r="Q609" s="259"/>
      <c r="R609" s="192"/>
      <c r="S609" s="150" t="e">
        <f>IF(OR(C609="",C609=T$4),NA(),MATCH($B609&amp;$C609,K!$E:$E,0))</f>
        <v>#N/A</v>
      </c>
    </row>
    <row r="610" spans="1:19" ht="20.25">
      <c r="A610" s="222"/>
      <c r="B610" s="193"/>
      <c r="C610" s="193"/>
      <c r="D610" s="193" t="str">
        <f ca="1">IF(ISERROR($S610),"",OFFSET(K!$D$1,$S610-1,0)&amp;"")</f>
        <v/>
      </c>
      <c r="E610" s="193" t="str">
        <f ca="1">IF(ISERROR($S610),"",OFFSET(K!$C$1,$S610-1,0)&amp;"")</f>
        <v/>
      </c>
      <c r="F610" s="193" t="str">
        <f ca="1">IF(ISERROR($S610),"",OFFSET(K!$F$1,$S610-1,0))</f>
        <v/>
      </c>
      <c r="G610" s="193" t="str">
        <f ca="1">IF(C610=$U$4,"Enter smelter details", IF(ISERROR($S610),"",OFFSET(K!$G$1,$S610-1,0)))</f>
        <v/>
      </c>
      <c r="H610" s="258"/>
      <c r="I610" s="258"/>
      <c r="J610" s="258"/>
      <c r="K610" s="258"/>
      <c r="L610" s="258"/>
      <c r="M610" s="258"/>
      <c r="N610" s="258"/>
      <c r="O610" s="258"/>
      <c r="P610" s="258"/>
      <c r="Q610" s="259"/>
      <c r="R610" s="192"/>
      <c r="S610" s="150" t="e">
        <f>IF(OR(C610="",C610=T$4),NA(),MATCH($B610&amp;$C610,K!$E:$E,0))</f>
        <v>#N/A</v>
      </c>
    </row>
    <row r="611" spans="1:19" ht="20.25">
      <c r="A611" s="222"/>
      <c r="B611" s="193"/>
      <c r="C611" s="193"/>
      <c r="D611" s="193" t="str">
        <f ca="1">IF(ISERROR($S611),"",OFFSET(K!$D$1,$S611-1,0)&amp;"")</f>
        <v/>
      </c>
      <c r="E611" s="193" t="str">
        <f ca="1">IF(ISERROR($S611),"",OFFSET(K!$C$1,$S611-1,0)&amp;"")</f>
        <v/>
      </c>
      <c r="F611" s="193" t="str">
        <f ca="1">IF(ISERROR($S611),"",OFFSET(K!$F$1,$S611-1,0))</f>
        <v/>
      </c>
      <c r="G611" s="193" t="str">
        <f ca="1">IF(C611=$U$4,"Enter smelter details", IF(ISERROR($S611),"",OFFSET(K!$G$1,$S611-1,0)))</f>
        <v/>
      </c>
      <c r="H611" s="258"/>
      <c r="I611" s="258"/>
      <c r="J611" s="258"/>
      <c r="K611" s="258"/>
      <c r="L611" s="258"/>
      <c r="M611" s="258"/>
      <c r="N611" s="258"/>
      <c r="O611" s="258"/>
      <c r="P611" s="258"/>
      <c r="Q611" s="259"/>
      <c r="R611" s="192"/>
      <c r="S611" s="150" t="e">
        <f>IF(OR(C611="",C611=T$4),NA(),MATCH($B611&amp;$C611,K!$E:$E,0))</f>
        <v>#N/A</v>
      </c>
    </row>
    <row r="612" spans="1:19" ht="20.25">
      <c r="A612" s="222"/>
      <c r="B612" s="193"/>
      <c r="C612" s="193"/>
      <c r="D612" s="193" t="str">
        <f ca="1">IF(ISERROR($S612),"",OFFSET(K!$D$1,$S612-1,0)&amp;"")</f>
        <v/>
      </c>
      <c r="E612" s="193" t="str">
        <f ca="1">IF(ISERROR($S612),"",OFFSET(K!$C$1,$S612-1,0)&amp;"")</f>
        <v/>
      </c>
      <c r="F612" s="193" t="str">
        <f ca="1">IF(ISERROR($S612),"",OFFSET(K!$F$1,$S612-1,0))</f>
        <v/>
      </c>
      <c r="G612" s="193" t="str">
        <f ca="1">IF(C612=$U$4,"Enter smelter details", IF(ISERROR($S612),"",OFFSET(K!$G$1,$S612-1,0)))</f>
        <v/>
      </c>
      <c r="H612" s="258"/>
      <c r="I612" s="258"/>
      <c r="J612" s="258"/>
      <c r="K612" s="258"/>
      <c r="L612" s="258"/>
      <c r="M612" s="258"/>
      <c r="N612" s="258"/>
      <c r="O612" s="258"/>
      <c r="P612" s="258"/>
      <c r="Q612" s="259"/>
      <c r="R612" s="192"/>
      <c r="S612" s="150" t="e">
        <f>IF(OR(C612="",C612=T$4),NA(),MATCH($B612&amp;$C612,K!$E:$E,0))</f>
        <v>#N/A</v>
      </c>
    </row>
    <row r="613" spans="1:19" ht="20.25">
      <c r="A613" s="222"/>
      <c r="B613" s="193"/>
      <c r="C613" s="193"/>
      <c r="D613" s="193" t="str">
        <f ca="1">IF(ISERROR($S613),"",OFFSET(K!$D$1,$S613-1,0)&amp;"")</f>
        <v/>
      </c>
      <c r="E613" s="193" t="str">
        <f ca="1">IF(ISERROR($S613),"",OFFSET(K!$C$1,$S613-1,0)&amp;"")</f>
        <v/>
      </c>
      <c r="F613" s="193" t="str">
        <f ca="1">IF(ISERROR($S613),"",OFFSET(K!$F$1,$S613-1,0))</f>
        <v/>
      </c>
      <c r="G613" s="193" t="str">
        <f ca="1">IF(C613=$U$4,"Enter smelter details", IF(ISERROR($S613),"",OFFSET(K!$G$1,$S613-1,0)))</f>
        <v/>
      </c>
      <c r="H613" s="258"/>
      <c r="I613" s="258"/>
      <c r="J613" s="258"/>
      <c r="K613" s="258"/>
      <c r="L613" s="258"/>
      <c r="M613" s="258"/>
      <c r="N613" s="258"/>
      <c r="O613" s="258"/>
      <c r="P613" s="258"/>
      <c r="Q613" s="259"/>
      <c r="R613" s="192"/>
      <c r="S613" s="150" t="e">
        <f>IF(OR(C613="",C613=T$4),NA(),MATCH($B613&amp;$C613,K!$E:$E,0))</f>
        <v>#N/A</v>
      </c>
    </row>
    <row r="614" spans="1:19" ht="20.25">
      <c r="A614" s="222"/>
      <c r="B614" s="193"/>
      <c r="C614" s="193"/>
      <c r="D614" s="193" t="str">
        <f ca="1">IF(ISERROR($S614),"",OFFSET(K!$D$1,$S614-1,0)&amp;"")</f>
        <v/>
      </c>
      <c r="E614" s="193" t="str">
        <f ca="1">IF(ISERROR($S614),"",OFFSET(K!$C$1,$S614-1,0)&amp;"")</f>
        <v/>
      </c>
      <c r="F614" s="193" t="str">
        <f ca="1">IF(ISERROR($S614),"",OFFSET(K!$F$1,$S614-1,0))</f>
        <v/>
      </c>
      <c r="G614" s="193" t="str">
        <f ca="1">IF(C614=$U$4,"Enter smelter details", IF(ISERROR($S614),"",OFFSET(K!$G$1,$S614-1,0)))</f>
        <v/>
      </c>
      <c r="H614" s="258"/>
      <c r="I614" s="258"/>
      <c r="J614" s="258"/>
      <c r="K614" s="258"/>
      <c r="L614" s="258"/>
      <c r="M614" s="258"/>
      <c r="N614" s="258"/>
      <c r="O614" s="258"/>
      <c r="P614" s="258"/>
      <c r="Q614" s="259"/>
      <c r="R614" s="192"/>
      <c r="S614" s="150" t="e">
        <f>IF(OR(C614="",C614=T$4),NA(),MATCH($B614&amp;$C614,K!$E:$E,0))</f>
        <v>#N/A</v>
      </c>
    </row>
    <row r="615" spans="1:19" ht="20.25">
      <c r="A615" s="222"/>
      <c r="B615" s="193"/>
      <c r="C615" s="193"/>
      <c r="D615" s="193" t="str">
        <f ca="1">IF(ISERROR($S615),"",OFFSET(K!$D$1,$S615-1,0)&amp;"")</f>
        <v/>
      </c>
      <c r="E615" s="193" t="str">
        <f ca="1">IF(ISERROR($S615),"",OFFSET(K!$C$1,$S615-1,0)&amp;"")</f>
        <v/>
      </c>
      <c r="F615" s="193" t="str">
        <f ca="1">IF(ISERROR($S615),"",OFFSET(K!$F$1,$S615-1,0))</f>
        <v/>
      </c>
      <c r="G615" s="193" t="str">
        <f ca="1">IF(C615=$U$4,"Enter smelter details", IF(ISERROR($S615),"",OFFSET(K!$G$1,$S615-1,0)))</f>
        <v/>
      </c>
      <c r="H615" s="258"/>
      <c r="I615" s="258"/>
      <c r="J615" s="258"/>
      <c r="K615" s="258"/>
      <c r="L615" s="258"/>
      <c r="M615" s="258"/>
      <c r="N615" s="258"/>
      <c r="O615" s="258"/>
      <c r="P615" s="258"/>
      <c r="Q615" s="259"/>
      <c r="R615" s="192"/>
      <c r="S615" s="150" t="e">
        <f>IF(OR(C615="",C615=T$4),NA(),MATCH($B615&amp;$C615,K!$E:$E,0))</f>
        <v>#N/A</v>
      </c>
    </row>
    <row r="616" spans="1:19" ht="20.25">
      <c r="A616" s="222"/>
      <c r="B616" s="193"/>
      <c r="C616" s="193"/>
      <c r="D616" s="193" t="str">
        <f ca="1">IF(ISERROR($S616),"",OFFSET(K!$D$1,$S616-1,0)&amp;"")</f>
        <v/>
      </c>
      <c r="E616" s="193" t="str">
        <f ca="1">IF(ISERROR($S616),"",OFFSET(K!$C$1,$S616-1,0)&amp;"")</f>
        <v/>
      </c>
      <c r="F616" s="193" t="str">
        <f ca="1">IF(ISERROR($S616),"",OFFSET(K!$F$1,$S616-1,0))</f>
        <v/>
      </c>
      <c r="G616" s="193" t="str">
        <f ca="1">IF(C616=$U$4,"Enter smelter details", IF(ISERROR($S616),"",OFFSET(K!$G$1,$S616-1,0)))</f>
        <v/>
      </c>
      <c r="H616" s="258"/>
      <c r="I616" s="258"/>
      <c r="J616" s="258"/>
      <c r="K616" s="258"/>
      <c r="L616" s="258"/>
      <c r="M616" s="258"/>
      <c r="N616" s="258"/>
      <c r="O616" s="258"/>
      <c r="P616" s="258"/>
      <c r="Q616" s="259"/>
      <c r="R616" s="192"/>
      <c r="S616" s="150" t="e">
        <f>IF(OR(C616="",C616=T$4),NA(),MATCH($B616&amp;$C616,K!$E:$E,0))</f>
        <v>#N/A</v>
      </c>
    </row>
    <row r="617" spans="1:19" ht="20.25">
      <c r="A617" s="222"/>
      <c r="B617" s="193"/>
      <c r="C617" s="193"/>
      <c r="D617" s="193" t="str">
        <f ca="1">IF(ISERROR($S617),"",OFFSET(K!$D$1,$S617-1,0)&amp;"")</f>
        <v/>
      </c>
      <c r="E617" s="193" t="str">
        <f ca="1">IF(ISERROR($S617),"",OFFSET(K!$C$1,$S617-1,0)&amp;"")</f>
        <v/>
      </c>
      <c r="F617" s="193" t="str">
        <f ca="1">IF(ISERROR($S617),"",OFFSET(K!$F$1,$S617-1,0))</f>
        <v/>
      </c>
      <c r="G617" s="193" t="str">
        <f ca="1">IF(C617=$U$4,"Enter smelter details", IF(ISERROR($S617),"",OFFSET(K!$G$1,$S617-1,0)))</f>
        <v/>
      </c>
      <c r="H617" s="258"/>
      <c r="I617" s="258"/>
      <c r="J617" s="258"/>
      <c r="K617" s="258"/>
      <c r="L617" s="258"/>
      <c r="M617" s="258"/>
      <c r="N617" s="258"/>
      <c r="O617" s="258"/>
      <c r="P617" s="258"/>
      <c r="Q617" s="259"/>
      <c r="R617" s="192"/>
      <c r="S617" s="150" t="e">
        <f>IF(OR(C617="",C617=T$4),NA(),MATCH($B617&amp;$C617,K!$E:$E,0))</f>
        <v>#N/A</v>
      </c>
    </row>
    <row r="618" spans="1:19" ht="20.25">
      <c r="A618" s="222"/>
      <c r="B618" s="193"/>
      <c r="C618" s="193"/>
      <c r="D618" s="193" t="str">
        <f ca="1">IF(ISERROR($S618),"",OFFSET(K!$D$1,$S618-1,0)&amp;"")</f>
        <v/>
      </c>
      <c r="E618" s="193" t="str">
        <f ca="1">IF(ISERROR($S618),"",OFFSET(K!$C$1,$S618-1,0)&amp;"")</f>
        <v/>
      </c>
      <c r="F618" s="193" t="str">
        <f ca="1">IF(ISERROR($S618),"",OFFSET(K!$F$1,$S618-1,0))</f>
        <v/>
      </c>
      <c r="G618" s="193" t="str">
        <f ca="1">IF(C618=$U$4,"Enter smelter details", IF(ISERROR($S618),"",OFFSET(K!$G$1,$S618-1,0)))</f>
        <v/>
      </c>
      <c r="H618" s="258"/>
      <c r="I618" s="258"/>
      <c r="J618" s="258"/>
      <c r="K618" s="258"/>
      <c r="L618" s="258"/>
      <c r="M618" s="258"/>
      <c r="N618" s="258"/>
      <c r="O618" s="258"/>
      <c r="P618" s="258"/>
      <c r="Q618" s="259"/>
      <c r="R618" s="192"/>
      <c r="S618" s="150" t="e">
        <f>IF(OR(C618="",C618=T$4),NA(),MATCH($B618&amp;$C618,K!$E:$E,0))</f>
        <v>#N/A</v>
      </c>
    </row>
    <row r="619" spans="1:19" ht="20.25">
      <c r="A619" s="222"/>
      <c r="B619" s="193"/>
      <c r="C619" s="193"/>
      <c r="D619" s="193" t="str">
        <f ca="1">IF(ISERROR($S619),"",OFFSET(K!$D$1,$S619-1,0)&amp;"")</f>
        <v/>
      </c>
      <c r="E619" s="193" t="str">
        <f ca="1">IF(ISERROR($S619),"",OFFSET(K!$C$1,$S619-1,0)&amp;"")</f>
        <v/>
      </c>
      <c r="F619" s="193" t="str">
        <f ca="1">IF(ISERROR($S619),"",OFFSET(K!$F$1,$S619-1,0))</f>
        <v/>
      </c>
      <c r="G619" s="193" t="str">
        <f ca="1">IF(C619=$U$4,"Enter smelter details", IF(ISERROR($S619),"",OFFSET(K!$G$1,$S619-1,0)))</f>
        <v/>
      </c>
      <c r="H619" s="258"/>
      <c r="I619" s="258"/>
      <c r="J619" s="258"/>
      <c r="K619" s="258"/>
      <c r="L619" s="258"/>
      <c r="M619" s="258"/>
      <c r="N619" s="258"/>
      <c r="O619" s="258"/>
      <c r="P619" s="258"/>
      <c r="Q619" s="259"/>
      <c r="R619" s="192"/>
      <c r="S619" s="150" t="e">
        <f>IF(OR(C619="",C619=T$4),NA(),MATCH($B619&amp;$C619,K!$E:$E,0))</f>
        <v>#N/A</v>
      </c>
    </row>
    <row r="620" spans="1:19" ht="20.25">
      <c r="A620" s="222"/>
      <c r="B620" s="193"/>
      <c r="C620" s="193"/>
      <c r="D620" s="193" t="str">
        <f ca="1">IF(ISERROR($S620),"",OFFSET(K!$D$1,$S620-1,0)&amp;"")</f>
        <v/>
      </c>
      <c r="E620" s="193" t="str">
        <f ca="1">IF(ISERROR($S620),"",OFFSET(K!$C$1,$S620-1,0)&amp;"")</f>
        <v/>
      </c>
      <c r="F620" s="193" t="str">
        <f ca="1">IF(ISERROR($S620),"",OFFSET(K!$F$1,$S620-1,0))</f>
        <v/>
      </c>
      <c r="G620" s="193" t="str">
        <f ca="1">IF(C620=$U$4,"Enter smelter details", IF(ISERROR($S620),"",OFFSET(K!$G$1,$S620-1,0)))</f>
        <v/>
      </c>
      <c r="H620" s="258"/>
      <c r="I620" s="258"/>
      <c r="J620" s="258"/>
      <c r="K620" s="258"/>
      <c r="L620" s="258"/>
      <c r="M620" s="258"/>
      <c r="N620" s="258"/>
      <c r="O620" s="258"/>
      <c r="P620" s="258"/>
      <c r="Q620" s="259"/>
      <c r="R620" s="192"/>
      <c r="S620" s="150" t="e">
        <f>IF(OR(C620="",C620=T$4),NA(),MATCH($B620&amp;$C620,K!$E:$E,0))</f>
        <v>#N/A</v>
      </c>
    </row>
    <row r="621" spans="1:19" ht="20.25">
      <c r="A621" s="222"/>
      <c r="B621" s="193"/>
      <c r="C621" s="193"/>
      <c r="D621" s="193" t="str">
        <f ca="1">IF(ISERROR($S621),"",OFFSET(K!$D$1,$S621-1,0)&amp;"")</f>
        <v/>
      </c>
      <c r="E621" s="193" t="str">
        <f ca="1">IF(ISERROR($S621),"",OFFSET(K!$C$1,$S621-1,0)&amp;"")</f>
        <v/>
      </c>
      <c r="F621" s="193" t="str">
        <f ca="1">IF(ISERROR($S621),"",OFFSET(K!$F$1,$S621-1,0))</f>
        <v/>
      </c>
      <c r="G621" s="193" t="str">
        <f ca="1">IF(C621=$U$4,"Enter smelter details", IF(ISERROR($S621),"",OFFSET(K!$G$1,$S621-1,0)))</f>
        <v/>
      </c>
      <c r="H621" s="258"/>
      <c r="I621" s="258"/>
      <c r="J621" s="258"/>
      <c r="K621" s="258"/>
      <c r="L621" s="258"/>
      <c r="M621" s="258"/>
      <c r="N621" s="258"/>
      <c r="O621" s="258"/>
      <c r="P621" s="258"/>
      <c r="Q621" s="259"/>
      <c r="R621" s="192"/>
      <c r="S621" s="150" t="e">
        <f>IF(OR(C621="",C621=T$4),NA(),MATCH($B621&amp;$C621,K!$E:$E,0))</f>
        <v>#N/A</v>
      </c>
    </row>
    <row r="622" spans="1:19" ht="20.25">
      <c r="A622" s="222"/>
      <c r="B622" s="193"/>
      <c r="C622" s="193"/>
      <c r="D622" s="193" t="str">
        <f ca="1">IF(ISERROR($S622),"",OFFSET(K!$D$1,$S622-1,0)&amp;"")</f>
        <v/>
      </c>
      <c r="E622" s="193" t="str">
        <f ca="1">IF(ISERROR($S622),"",OFFSET(K!$C$1,$S622-1,0)&amp;"")</f>
        <v/>
      </c>
      <c r="F622" s="193" t="str">
        <f ca="1">IF(ISERROR($S622),"",OFFSET(K!$F$1,$S622-1,0))</f>
        <v/>
      </c>
      <c r="G622" s="193" t="str">
        <f ca="1">IF(C622=$U$4,"Enter smelter details", IF(ISERROR($S622),"",OFFSET(K!$G$1,$S622-1,0)))</f>
        <v/>
      </c>
      <c r="H622" s="258"/>
      <c r="I622" s="258"/>
      <c r="J622" s="258"/>
      <c r="K622" s="258"/>
      <c r="L622" s="258"/>
      <c r="M622" s="258"/>
      <c r="N622" s="258"/>
      <c r="O622" s="258"/>
      <c r="P622" s="258"/>
      <c r="Q622" s="259"/>
      <c r="R622" s="192"/>
      <c r="S622" s="150" t="e">
        <f>IF(OR(C622="",C622=T$4),NA(),MATCH($B622&amp;$C622,K!$E:$E,0))</f>
        <v>#N/A</v>
      </c>
    </row>
    <row r="623" spans="1:19" ht="20.25">
      <c r="A623" s="222"/>
      <c r="B623" s="193"/>
      <c r="C623" s="193"/>
      <c r="D623" s="193" t="str">
        <f ca="1">IF(ISERROR($S623),"",OFFSET(K!$D$1,$S623-1,0)&amp;"")</f>
        <v/>
      </c>
      <c r="E623" s="193" t="str">
        <f ca="1">IF(ISERROR($S623),"",OFFSET(K!$C$1,$S623-1,0)&amp;"")</f>
        <v/>
      </c>
      <c r="F623" s="193" t="str">
        <f ca="1">IF(ISERROR($S623),"",OFFSET(K!$F$1,$S623-1,0))</f>
        <v/>
      </c>
      <c r="G623" s="193" t="str">
        <f ca="1">IF(C623=$U$4,"Enter smelter details", IF(ISERROR($S623),"",OFFSET(K!$G$1,$S623-1,0)))</f>
        <v/>
      </c>
      <c r="H623" s="258"/>
      <c r="I623" s="258"/>
      <c r="J623" s="258"/>
      <c r="K623" s="258"/>
      <c r="L623" s="258"/>
      <c r="M623" s="258"/>
      <c r="N623" s="258"/>
      <c r="O623" s="258"/>
      <c r="P623" s="258"/>
      <c r="Q623" s="259"/>
      <c r="R623" s="192"/>
      <c r="S623" s="150" t="e">
        <f>IF(OR(C623="",C623=T$4),NA(),MATCH($B623&amp;$C623,K!$E:$E,0))</f>
        <v>#N/A</v>
      </c>
    </row>
    <row r="624" spans="1:19" ht="20.25">
      <c r="A624" s="222"/>
      <c r="B624" s="193"/>
      <c r="C624" s="193"/>
      <c r="D624" s="193" t="str">
        <f ca="1">IF(ISERROR($S624),"",OFFSET(K!$D$1,$S624-1,0)&amp;"")</f>
        <v/>
      </c>
      <c r="E624" s="193" t="str">
        <f ca="1">IF(ISERROR($S624),"",OFFSET(K!$C$1,$S624-1,0)&amp;"")</f>
        <v/>
      </c>
      <c r="F624" s="193" t="str">
        <f ca="1">IF(ISERROR($S624),"",OFFSET(K!$F$1,$S624-1,0))</f>
        <v/>
      </c>
      <c r="G624" s="193" t="str">
        <f ca="1">IF(C624=$U$4,"Enter smelter details", IF(ISERROR($S624),"",OFFSET(K!$G$1,$S624-1,0)))</f>
        <v/>
      </c>
      <c r="H624" s="258"/>
      <c r="I624" s="258"/>
      <c r="J624" s="258"/>
      <c r="K624" s="258"/>
      <c r="L624" s="258"/>
      <c r="M624" s="258"/>
      <c r="N624" s="258"/>
      <c r="O624" s="258"/>
      <c r="P624" s="258"/>
      <c r="Q624" s="259"/>
      <c r="R624" s="192"/>
      <c r="S624" s="150" t="e">
        <f>IF(OR(C624="",C624=T$4),NA(),MATCH($B624&amp;$C624,K!$E:$E,0))</f>
        <v>#N/A</v>
      </c>
    </row>
    <row r="625" spans="1:19" ht="20.25">
      <c r="A625" s="222"/>
      <c r="B625" s="193"/>
      <c r="C625" s="193"/>
      <c r="D625" s="193" t="str">
        <f ca="1">IF(ISERROR($S625),"",OFFSET(K!$D$1,$S625-1,0)&amp;"")</f>
        <v/>
      </c>
      <c r="E625" s="193" t="str">
        <f ca="1">IF(ISERROR($S625),"",OFFSET(K!$C$1,$S625-1,0)&amp;"")</f>
        <v/>
      </c>
      <c r="F625" s="193" t="str">
        <f ca="1">IF(ISERROR($S625),"",OFFSET(K!$F$1,$S625-1,0))</f>
        <v/>
      </c>
      <c r="G625" s="193" t="str">
        <f ca="1">IF(C625=$U$4,"Enter smelter details", IF(ISERROR($S625),"",OFFSET(K!$G$1,$S625-1,0)))</f>
        <v/>
      </c>
      <c r="H625" s="258"/>
      <c r="I625" s="258"/>
      <c r="J625" s="258"/>
      <c r="K625" s="258"/>
      <c r="L625" s="258"/>
      <c r="M625" s="258"/>
      <c r="N625" s="258"/>
      <c r="O625" s="258"/>
      <c r="P625" s="258"/>
      <c r="Q625" s="259"/>
      <c r="R625" s="192"/>
      <c r="S625" s="150" t="e">
        <f>IF(OR(C625="",C625=T$4),NA(),MATCH($B625&amp;$C625,K!$E:$E,0))</f>
        <v>#N/A</v>
      </c>
    </row>
    <row r="626" spans="1:19" ht="20.25">
      <c r="A626" s="222"/>
      <c r="B626" s="193"/>
      <c r="C626" s="193"/>
      <c r="D626" s="193" t="str">
        <f ca="1">IF(ISERROR($S626),"",OFFSET(K!$D$1,$S626-1,0)&amp;"")</f>
        <v/>
      </c>
      <c r="E626" s="193" t="str">
        <f ca="1">IF(ISERROR($S626),"",OFFSET(K!$C$1,$S626-1,0)&amp;"")</f>
        <v/>
      </c>
      <c r="F626" s="193" t="str">
        <f ca="1">IF(ISERROR($S626),"",OFFSET(K!$F$1,$S626-1,0))</f>
        <v/>
      </c>
      <c r="G626" s="193" t="str">
        <f ca="1">IF(C626=$U$4,"Enter smelter details", IF(ISERROR($S626),"",OFFSET(K!$G$1,$S626-1,0)))</f>
        <v/>
      </c>
      <c r="H626" s="258"/>
      <c r="I626" s="258"/>
      <c r="J626" s="258"/>
      <c r="K626" s="258"/>
      <c r="L626" s="258"/>
      <c r="M626" s="258"/>
      <c r="N626" s="258"/>
      <c r="O626" s="258"/>
      <c r="P626" s="258"/>
      <c r="Q626" s="259"/>
      <c r="R626" s="192"/>
      <c r="S626" s="150" t="e">
        <f>IF(OR(C626="",C626=T$4),NA(),MATCH($B626&amp;$C626,K!$E:$E,0))</f>
        <v>#N/A</v>
      </c>
    </row>
    <row r="627" spans="1:19" ht="20.25">
      <c r="A627" s="222"/>
      <c r="B627" s="193"/>
      <c r="C627" s="193"/>
      <c r="D627" s="193" t="str">
        <f ca="1">IF(ISERROR($S627),"",OFFSET(K!$D$1,$S627-1,0)&amp;"")</f>
        <v/>
      </c>
      <c r="E627" s="193" t="str">
        <f ca="1">IF(ISERROR($S627),"",OFFSET(K!$C$1,$S627-1,0)&amp;"")</f>
        <v/>
      </c>
      <c r="F627" s="193" t="str">
        <f ca="1">IF(ISERROR($S627),"",OFFSET(K!$F$1,$S627-1,0))</f>
        <v/>
      </c>
      <c r="G627" s="193" t="str">
        <f ca="1">IF(C627=$U$4,"Enter smelter details", IF(ISERROR($S627),"",OFFSET(K!$G$1,$S627-1,0)))</f>
        <v/>
      </c>
      <c r="H627" s="258"/>
      <c r="I627" s="258"/>
      <c r="J627" s="258"/>
      <c r="K627" s="258"/>
      <c r="L627" s="258"/>
      <c r="M627" s="258"/>
      <c r="N627" s="258"/>
      <c r="O627" s="258"/>
      <c r="P627" s="258"/>
      <c r="Q627" s="259"/>
      <c r="R627" s="192"/>
      <c r="S627" s="150" t="e">
        <f>IF(OR(C627="",C627=T$4),NA(),MATCH($B627&amp;$C627,K!$E:$E,0))</f>
        <v>#N/A</v>
      </c>
    </row>
    <row r="628" spans="1:19" ht="20.25">
      <c r="A628" s="222"/>
      <c r="B628" s="193"/>
      <c r="C628" s="193"/>
      <c r="D628" s="193" t="str">
        <f ca="1">IF(ISERROR($S628),"",OFFSET(K!$D$1,$S628-1,0)&amp;"")</f>
        <v/>
      </c>
      <c r="E628" s="193" t="str">
        <f ca="1">IF(ISERROR($S628),"",OFFSET(K!$C$1,$S628-1,0)&amp;"")</f>
        <v/>
      </c>
      <c r="F628" s="193" t="str">
        <f ca="1">IF(ISERROR($S628),"",OFFSET(K!$F$1,$S628-1,0))</f>
        <v/>
      </c>
      <c r="G628" s="193" t="str">
        <f ca="1">IF(C628=$U$4,"Enter smelter details", IF(ISERROR($S628),"",OFFSET(K!$G$1,$S628-1,0)))</f>
        <v/>
      </c>
      <c r="H628" s="258"/>
      <c r="I628" s="258"/>
      <c r="J628" s="258"/>
      <c r="K628" s="258"/>
      <c r="L628" s="258"/>
      <c r="M628" s="258"/>
      <c r="N628" s="258"/>
      <c r="O628" s="258"/>
      <c r="P628" s="258"/>
      <c r="Q628" s="259"/>
      <c r="R628" s="192"/>
      <c r="S628" s="150" t="e">
        <f>IF(OR(C628="",C628=T$4),NA(),MATCH($B628&amp;$C628,K!$E:$E,0))</f>
        <v>#N/A</v>
      </c>
    </row>
    <row r="629" spans="1:19" ht="20.25">
      <c r="A629" s="222"/>
      <c r="B629" s="193"/>
      <c r="C629" s="193"/>
      <c r="D629" s="193" t="str">
        <f ca="1">IF(ISERROR($S629),"",OFFSET(K!$D$1,$S629-1,0)&amp;"")</f>
        <v/>
      </c>
      <c r="E629" s="193" t="str">
        <f ca="1">IF(ISERROR($S629),"",OFFSET(K!$C$1,$S629-1,0)&amp;"")</f>
        <v/>
      </c>
      <c r="F629" s="193" t="str">
        <f ca="1">IF(ISERROR($S629),"",OFFSET(K!$F$1,$S629-1,0))</f>
        <v/>
      </c>
      <c r="G629" s="193" t="str">
        <f ca="1">IF(C629=$U$4,"Enter smelter details", IF(ISERROR($S629),"",OFFSET(K!$G$1,$S629-1,0)))</f>
        <v/>
      </c>
      <c r="H629" s="258"/>
      <c r="I629" s="258"/>
      <c r="J629" s="258"/>
      <c r="K629" s="258"/>
      <c r="L629" s="258"/>
      <c r="M629" s="258"/>
      <c r="N629" s="258"/>
      <c r="O629" s="258"/>
      <c r="P629" s="258"/>
      <c r="Q629" s="259"/>
      <c r="R629" s="192"/>
      <c r="S629" s="150" t="e">
        <f>IF(OR(C629="",C629=T$4),NA(),MATCH($B629&amp;$C629,K!$E:$E,0))</f>
        <v>#N/A</v>
      </c>
    </row>
    <row r="630" spans="1:19" ht="20.25">
      <c r="A630" s="222"/>
      <c r="B630" s="193"/>
      <c r="C630" s="193"/>
      <c r="D630" s="193" t="str">
        <f ca="1">IF(ISERROR($S630),"",OFFSET(K!$D$1,$S630-1,0)&amp;"")</f>
        <v/>
      </c>
      <c r="E630" s="193" t="str">
        <f ca="1">IF(ISERROR($S630),"",OFFSET(K!$C$1,$S630-1,0)&amp;"")</f>
        <v/>
      </c>
      <c r="F630" s="193" t="str">
        <f ca="1">IF(ISERROR($S630),"",OFFSET(K!$F$1,$S630-1,0))</f>
        <v/>
      </c>
      <c r="G630" s="193" t="str">
        <f ca="1">IF(C630=$U$4,"Enter smelter details", IF(ISERROR($S630),"",OFFSET(K!$G$1,$S630-1,0)))</f>
        <v/>
      </c>
      <c r="H630" s="258"/>
      <c r="I630" s="258"/>
      <c r="J630" s="258"/>
      <c r="K630" s="258"/>
      <c r="L630" s="258"/>
      <c r="M630" s="258"/>
      <c r="N630" s="258"/>
      <c r="O630" s="258"/>
      <c r="P630" s="258"/>
      <c r="Q630" s="259"/>
      <c r="R630" s="192"/>
      <c r="S630" s="150" t="e">
        <f>IF(OR(C630="",C630=T$4),NA(),MATCH($B630&amp;$C630,K!$E:$E,0))</f>
        <v>#N/A</v>
      </c>
    </row>
    <row r="631" spans="1:19" ht="20.25">
      <c r="A631" s="222"/>
      <c r="B631" s="193"/>
      <c r="C631" s="193"/>
      <c r="D631" s="193" t="str">
        <f ca="1">IF(ISERROR($S631),"",OFFSET(K!$D$1,$S631-1,0)&amp;"")</f>
        <v/>
      </c>
      <c r="E631" s="193" t="str">
        <f ca="1">IF(ISERROR($S631),"",OFFSET(K!$C$1,$S631-1,0)&amp;"")</f>
        <v/>
      </c>
      <c r="F631" s="193" t="str">
        <f ca="1">IF(ISERROR($S631),"",OFFSET(K!$F$1,$S631-1,0))</f>
        <v/>
      </c>
      <c r="G631" s="193" t="str">
        <f ca="1">IF(C631=$U$4,"Enter smelter details", IF(ISERROR($S631),"",OFFSET(K!$G$1,$S631-1,0)))</f>
        <v/>
      </c>
      <c r="H631" s="258"/>
      <c r="I631" s="258"/>
      <c r="J631" s="258"/>
      <c r="K631" s="258"/>
      <c r="L631" s="258"/>
      <c r="M631" s="258"/>
      <c r="N631" s="258"/>
      <c r="O631" s="258"/>
      <c r="P631" s="258"/>
      <c r="Q631" s="259"/>
      <c r="R631" s="192"/>
      <c r="S631" s="150" t="e">
        <f>IF(OR(C631="",C631=T$4),NA(),MATCH($B631&amp;$C631,K!$E:$E,0))</f>
        <v>#N/A</v>
      </c>
    </row>
    <row r="632" spans="1:19" ht="20.25">
      <c r="A632" s="222"/>
      <c r="B632" s="193"/>
      <c r="C632" s="193"/>
      <c r="D632" s="193" t="str">
        <f ca="1">IF(ISERROR($S632),"",OFFSET(K!$D$1,$S632-1,0)&amp;"")</f>
        <v/>
      </c>
      <c r="E632" s="193" t="str">
        <f ca="1">IF(ISERROR($S632),"",OFFSET(K!$C$1,$S632-1,0)&amp;"")</f>
        <v/>
      </c>
      <c r="F632" s="193" t="str">
        <f ca="1">IF(ISERROR($S632),"",OFFSET(K!$F$1,$S632-1,0))</f>
        <v/>
      </c>
      <c r="G632" s="193" t="str">
        <f ca="1">IF(C632=$U$4,"Enter smelter details", IF(ISERROR($S632),"",OFFSET(K!$G$1,$S632-1,0)))</f>
        <v/>
      </c>
      <c r="H632" s="258"/>
      <c r="I632" s="258"/>
      <c r="J632" s="258"/>
      <c r="K632" s="258"/>
      <c r="L632" s="258"/>
      <c r="M632" s="258"/>
      <c r="N632" s="258"/>
      <c r="O632" s="258"/>
      <c r="P632" s="258"/>
      <c r="Q632" s="259"/>
      <c r="R632" s="192"/>
      <c r="S632" s="150" t="e">
        <f>IF(OR(C632="",C632=T$4),NA(),MATCH($B632&amp;$C632,K!$E:$E,0))</f>
        <v>#N/A</v>
      </c>
    </row>
    <row r="633" spans="1:19" ht="20.25">
      <c r="A633" s="222"/>
      <c r="B633" s="193"/>
      <c r="C633" s="193"/>
      <c r="D633" s="193" t="str">
        <f ca="1">IF(ISERROR($S633),"",OFFSET(K!$D$1,$S633-1,0)&amp;"")</f>
        <v/>
      </c>
      <c r="E633" s="193" t="str">
        <f ca="1">IF(ISERROR($S633),"",OFFSET(K!$C$1,$S633-1,0)&amp;"")</f>
        <v/>
      </c>
      <c r="F633" s="193" t="str">
        <f ca="1">IF(ISERROR($S633),"",OFFSET(K!$F$1,$S633-1,0))</f>
        <v/>
      </c>
      <c r="G633" s="193" t="str">
        <f ca="1">IF(C633=$U$4,"Enter smelter details", IF(ISERROR($S633),"",OFFSET(K!$G$1,$S633-1,0)))</f>
        <v/>
      </c>
      <c r="H633" s="258"/>
      <c r="I633" s="258"/>
      <c r="J633" s="258"/>
      <c r="K633" s="258"/>
      <c r="L633" s="258"/>
      <c r="M633" s="258"/>
      <c r="N633" s="258"/>
      <c r="O633" s="258"/>
      <c r="P633" s="258"/>
      <c r="Q633" s="259"/>
      <c r="R633" s="192"/>
      <c r="S633" s="150" t="e">
        <f>IF(OR(C633="",C633=T$4),NA(),MATCH($B633&amp;$C633,K!$E:$E,0))</f>
        <v>#N/A</v>
      </c>
    </row>
    <row r="634" spans="1:19" ht="20.25">
      <c r="A634" s="222"/>
      <c r="B634" s="193"/>
      <c r="C634" s="193"/>
      <c r="D634" s="193" t="str">
        <f ca="1">IF(ISERROR($S634),"",OFFSET(K!$D$1,$S634-1,0)&amp;"")</f>
        <v/>
      </c>
      <c r="E634" s="193" t="str">
        <f ca="1">IF(ISERROR($S634),"",OFFSET(K!$C$1,$S634-1,0)&amp;"")</f>
        <v/>
      </c>
      <c r="F634" s="193" t="str">
        <f ca="1">IF(ISERROR($S634),"",OFFSET(K!$F$1,$S634-1,0))</f>
        <v/>
      </c>
      <c r="G634" s="193" t="str">
        <f ca="1">IF(C634=$U$4,"Enter smelter details", IF(ISERROR($S634),"",OFFSET(K!$G$1,$S634-1,0)))</f>
        <v/>
      </c>
      <c r="H634" s="258"/>
      <c r="I634" s="258"/>
      <c r="J634" s="258"/>
      <c r="K634" s="258"/>
      <c r="L634" s="258"/>
      <c r="M634" s="258"/>
      <c r="N634" s="258"/>
      <c r="O634" s="258"/>
      <c r="P634" s="258"/>
      <c r="Q634" s="259"/>
      <c r="R634" s="192"/>
      <c r="S634" s="150" t="e">
        <f>IF(OR(C634="",C634=T$4),NA(),MATCH($B634&amp;$C634,K!$E:$E,0))</f>
        <v>#N/A</v>
      </c>
    </row>
    <row r="635" spans="1:19" ht="20.25">
      <c r="A635" s="222"/>
      <c r="B635" s="193"/>
      <c r="C635" s="193"/>
      <c r="D635" s="193" t="str">
        <f ca="1">IF(ISERROR($S635),"",OFFSET(K!$D$1,$S635-1,0)&amp;"")</f>
        <v/>
      </c>
      <c r="E635" s="193" t="str">
        <f ca="1">IF(ISERROR($S635),"",OFFSET(K!$C$1,$S635-1,0)&amp;"")</f>
        <v/>
      </c>
      <c r="F635" s="193" t="str">
        <f ca="1">IF(ISERROR($S635),"",OFFSET(K!$F$1,$S635-1,0))</f>
        <v/>
      </c>
      <c r="G635" s="193" t="str">
        <f ca="1">IF(C635=$U$4,"Enter smelter details", IF(ISERROR($S635),"",OFFSET(K!$G$1,$S635-1,0)))</f>
        <v/>
      </c>
      <c r="H635" s="258"/>
      <c r="I635" s="258"/>
      <c r="J635" s="258"/>
      <c r="K635" s="258"/>
      <c r="L635" s="258"/>
      <c r="M635" s="258"/>
      <c r="N635" s="258"/>
      <c r="O635" s="258"/>
      <c r="P635" s="258"/>
      <c r="Q635" s="259"/>
      <c r="R635" s="192"/>
      <c r="S635" s="150" t="e">
        <f>IF(OR(C635="",C635=T$4),NA(),MATCH($B635&amp;$C635,K!$E:$E,0))</f>
        <v>#N/A</v>
      </c>
    </row>
    <row r="636" spans="1:19" ht="20.25">
      <c r="A636" s="222"/>
      <c r="B636" s="193"/>
      <c r="C636" s="193"/>
      <c r="D636" s="193" t="str">
        <f ca="1">IF(ISERROR($S636),"",OFFSET(K!$D$1,$S636-1,0)&amp;"")</f>
        <v/>
      </c>
      <c r="E636" s="193" t="str">
        <f ca="1">IF(ISERROR($S636),"",OFFSET(K!$C$1,$S636-1,0)&amp;"")</f>
        <v/>
      </c>
      <c r="F636" s="193" t="str">
        <f ca="1">IF(ISERROR($S636),"",OFFSET(K!$F$1,$S636-1,0))</f>
        <v/>
      </c>
      <c r="G636" s="193" t="str">
        <f ca="1">IF(C636=$U$4,"Enter smelter details", IF(ISERROR($S636),"",OFFSET(K!$G$1,$S636-1,0)))</f>
        <v/>
      </c>
      <c r="H636" s="258"/>
      <c r="I636" s="258"/>
      <c r="J636" s="258"/>
      <c r="K636" s="258"/>
      <c r="L636" s="258"/>
      <c r="M636" s="258"/>
      <c r="N636" s="258"/>
      <c r="O636" s="258"/>
      <c r="P636" s="258"/>
      <c r="Q636" s="259"/>
      <c r="R636" s="192"/>
      <c r="S636" s="150" t="e">
        <f>IF(OR(C636="",C636=T$4),NA(),MATCH($B636&amp;$C636,K!$E:$E,0))</f>
        <v>#N/A</v>
      </c>
    </row>
    <row r="637" spans="1:19" ht="20.25">
      <c r="A637" s="222"/>
      <c r="B637" s="193"/>
      <c r="C637" s="193"/>
      <c r="D637" s="193" t="str">
        <f ca="1">IF(ISERROR($S637),"",OFFSET(K!$D$1,$S637-1,0)&amp;"")</f>
        <v/>
      </c>
      <c r="E637" s="193" t="str">
        <f ca="1">IF(ISERROR($S637),"",OFFSET(K!$C$1,$S637-1,0)&amp;"")</f>
        <v/>
      </c>
      <c r="F637" s="193" t="str">
        <f ca="1">IF(ISERROR($S637),"",OFFSET(K!$F$1,$S637-1,0))</f>
        <v/>
      </c>
      <c r="G637" s="193" t="str">
        <f ca="1">IF(C637=$U$4,"Enter smelter details", IF(ISERROR($S637),"",OFFSET(K!$G$1,$S637-1,0)))</f>
        <v/>
      </c>
      <c r="H637" s="258"/>
      <c r="I637" s="258"/>
      <c r="J637" s="258"/>
      <c r="K637" s="258"/>
      <c r="L637" s="258"/>
      <c r="M637" s="258"/>
      <c r="N637" s="258"/>
      <c r="O637" s="258"/>
      <c r="P637" s="258"/>
      <c r="Q637" s="259"/>
      <c r="R637" s="192"/>
      <c r="S637" s="150" t="e">
        <f>IF(OR(C637="",C637=T$4),NA(),MATCH($B637&amp;$C637,K!$E:$E,0))</f>
        <v>#N/A</v>
      </c>
    </row>
    <row r="638" spans="1:19" ht="20.25">
      <c r="A638" s="222"/>
      <c r="B638" s="193"/>
      <c r="C638" s="193"/>
      <c r="D638" s="193" t="str">
        <f ca="1">IF(ISERROR($S638),"",OFFSET(K!$D$1,$S638-1,0)&amp;"")</f>
        <v/>
      </c>
      <c r="E638" s="193" t="str">
        <f ca="1">IF(ISERROR($S638),"",OFFSET(K!$C$1,$S638-1,0)&amp;"")</f>
        <v/>
      </c>
      <c r="F638" s="193" t="str">
        <f ca="1">IF(ISERROR($S638),"",OFFSET(K!$F$1,$S638-1,0))</f>
        <v/>
      </c>
      <c r="G638" s="193" t="str">
        <f ca="1">IF(C638=$U$4,"Enter smelter details", IF(ISERROR($S638),"",OFFSET(K!$G$1,$S638-1,0)))</f>
        <v/>
      </c>
      <c r="H638" s="258"/>
      <c r="I638" s="258"/>
      <c r="J638" s="258"/>
      <c r="K638" s="258"/>
      <c r="L638" s="258"/>
      <c r="M638" s="258"/>
      <c r="N638" s="258"/>
      <c r="O638" s="258"/>
      <c r="P638" s="258"/>
      <c r="Q638" s="259"/>
      <c r="R638" s="192"/>
      <c r="S638" s="150" t="e">
        <f>IF(OR(C638="",C638=T$4),NA(),MATCH($B638&amp;$C638,K!$E:$E,0))</f>
        <v>#N/A</v>
      </c>
    </row>
    <row r="639" spans="1:19" ht="20.25">
      <c r="A639" s="222"/>
      <c r="B639" s="193"/>
      <c r="C639" s="193"/>
      <c r="D639" s="193" t="str">
        <f ca="1">IF(ISERROR($S639),"",OFFSET(K!$D$1,$S639-1,0)&amp;"")</f>
        <v/>
      </c>
      <c r="E639" s="193" t="str">
        <f ca="1">IF(ISERROR($S639),"",OFFSET(K!$C$1,$S639-1,0)&amp;"")</f>
        <v/>
      </c>
      <c r="F639" s="193" t="str">
        <f ca="1">IF(ISERROR($S639),"",OFFSET(K!$F$1,$S639-1,0))</f>
        <v/>
      </c>
      <c r="G639" s="193" t="str">
        <f ca="1">IF(C639=$U$4,"Enter smelter details", IF(ISERROR($S639),"",OFFSET(K!$G$1,$S639-1,0)))</f>
        <v/>
      </c>
      <c r="H639" s="258"/>
      <c r="I639" s="258"/>
      <c r="J639" s="258"/>
      <c r="K639" s="258"/>
      <c r="L639" s="258"/>
      <c r="M639" s="258"/>
      <c r="N639" s="258"/>
      <c r="O639" s="258"/>
      <c r="P639" s="258"/>
      <c r="Q639" s="259"/>
      <c r="R639" s="192"/>
      <c r="S639" s="150" t="e">
        <f>IF(OR(C639="",C639=T$4),NA(),MATCH($B639&amp;$C639,K!$E:$E,0))</f>
        <v>#N/A</v>
      </c>
    </row>
    <row r="640" spans="1:19" ht="20.25">
      <c r="A640" s="222"/>
      <c r="B640" s="193"/>
      <c r="C640" s="193"/>
      <c r="D640" s="193" t="str">
        <f ca="1">IF(ISERROR($S640),"",OFFSET(K!$D$1,$S640-1,0)&amp;"")</f>
        <v/>
      </c>
      <c r="E640" s="193" t="str">
        <f ca="1">IF(ISERROR($S640),"",OFFSET(K!$C$1,$S640-1,0)&amp;"")</f>
        <v/>
      </c>
      <c r="F640" s="193" t="str">
        <f ca="1">IF(ISERROR($S640),"",OFFSET(K!$F$1,$S640-1,0))</f>
        <v/>
      </c>
      <c r="G640" s="193" t="str">
        <f ca="1">IF(C640=$U$4,"Enter smelter details", IF(ISERROR($S640),"",OFFSET(K!$G$1,$S640-1,0)))</f>
        <v/>
      </c>
      <c r="H640" s="258"/>
      <c r="I640" s="258"/>
      <c r="J640" s="258"/>
      <c r="K640" s="258"/>
      <c r="L640" s="258"/>
      <c r="M640" s="258"/>
      <c r="N640" s="258"/>
      <c r="O640" s="258"/>
      <c r="P640" s="258"/>
      <c r="Q640" s="259"/>
      <c r="R640" s="192"/>
      <c r="S640" s="150" t="e">
        <f>IF(OR(C640="",C640=T$4),NA(),MATCH($B640&amp;$C640,K!$E:$E,0))</f>
        <v>#N/A</v>
      </c>
    </row>
    <row r="641" spans="1:19" ht="20.25">
      <c r="A641" s="222"/>
      <c r="B641" s="193"/>
      <c r="C641" s="193"/>
      <c r="D641" s="193" t="str">
        <f ca="1">IF(ISERROR($S641),"",OFFSET(K!$D$1,$S641-1,0)&amp;"")</f>
        <v/>
      </c>
      <c r="E641" s="193" t="str">
        <f ca="1">IF(ISERROR($S641),"",OFFSET(K!$C$1,$S641-1,0)&amp;"")</f>
        <v/>
      </c>
      <c r="F641" s="193" t="str">
        <f ca="1">IF(ISERROR($S641),"",OFFSET(K!$F$1,$S641-1,0))</f>
        <v/>
      </c>
      <c r="G641" s="193" t="str">
        <f ca="1">IF(C641=$U$4,"Enter smelter details", IF(ISERROR($S641),"",OFFSET(K!$G$1,$S641-1,0)))</f>
        <v/>
      </c>
      <c r="H641" s="258"/>
      <c r="I641" s="258"/>
      <c r="J641" s="258"/>
      <c r="K641" s="258"/>
      <c r="L641" s="258"/>
      <c r="M641" s="258"/>
      <c r="N641" s="258"/>
      <c r="O641" s="258"/>
      <c r="P641" s="258"/>
      <c r="Q641" s="259"/>
      <c r="R641" s="192"/>
      <c r="S641" s="150" t="e">
        <f>IF(OR(C641="",C641=T$4),NA(),MATCH($B641&amp;$C641,K!$E:$E,0))</f>
        <v>#N/A</v>
      </c>
    </row>
    <row r="642" spans="1:19" ht="20.25">
      <c r="A642" s="222"/>
      <c r="B642" s="193"/>
      <c r="C642" s="193"/>
      <c r="D642" s="193" t="str">
        <f ca="1">IF(ISERROR($S642),"",OFFSET(K!$D$1,$S642-1,0)&amp;"")</f>
        <v/>
      </c>
      <c r="E642" s="193" t="str">
        <f ca="1">IF(ISERROR($S642),"",OFFSET(K!$C$1,$S642-1,0)&amp;"")</f>
        <v/>
      </c>
      <c r="F642" s="193" t="str">
        <f ca="1">IF(ISERROR($S642),"",OFFSET(K!$F$1,$S642-1,0))</f>
        <v/>
      </c>
      <c r="G642" s="193" t="str">
        <f ca="1">IF(C642=$U$4,"Enter smelter details", IF(ISERROR($S642),"",OFFSET(K!$G$1,$S642-1,0)))</f>
        <v/>
      </c>
      <c r="H642" s="258"/>
      <c r="I642" s="258"/>
      <c r="J642" s="258"/>
      <c r="K642" s="258"/>
      <c r="L642" s="258"/>
      <c r="M642" s="258"/>
      <c r="N642" s="258"/>
      <c r="O642" s="258"/>
      <c r="P642" s="258"/>
      <c r="Q642" s="259"/>
      <c r="R642" s="192"/>
      <c r="S642" s="150" t="e">
        <f>IF(OR(C642="",C642=T$4),NA(),MATCH($B642&amp;$C642,K!$E:$E,0))</f>
        <v>#N/A</v>
      </c>
    </row>
    <row r="643" spans="1:19" ht="20.25">
      <c r="A643" s="222"/>
      <c r="B643" s="193"/>
      <c r="C643" s="193"/>
      <c r="D643" s="193" t="str">
        <f ca="1">IF(ISERROR($S643),"",OFFSET(K!$D$1,$S643-1,0)&amp;"")</f>
        <v/>
      </c>
      <c r="E643" s="193" t="str">
        <f ca="1">IF(ISERROR($S643),"",OFFSET(K!$C$1,$S643-1,0)&amp;"")</f>
        <v/>
      </c>
      <c r="F643" s="193" t="str">
        <f ca="1">IF(ISERROR($S643),"",OFFSET(K!$F$1,$S643-1,0))</f>
        <v/>
      </c>
      <c r="G643" s="193" t="str">
        <f ca="1">IF(C643=$U$4,"Enter smelter details", IF(ISERROR($S643),"",OFFSET(K!$G$1,$S643-1,0)))</f>
        <v/>
      </c>
      <c r="H643" s="258"/>
      <c r="I643" s="258"/>
      <c r="J643" s="258"/>
      <c r="K643" s="258"/>
      <c r="L643" s="258"/>
      <c r="M643" s="258"/>
      <c r="N643" s="258"/>
      <c r="O643" s="258"/>
      <c r="P643" s="258"/>
      <c r="Q643" s="259"/>
      <c r="R643" s="192"/>
      <c r="S643" s="150" t="e">
        <f>IF(OR(C643="",C643=T$4),NA(),MATCH($B643&amp;$C643,K!$E:$E,0))</f>
        <v>#N/A</v>
      </c>
    </row>
    <row r="644" spans="1:19" ht="20.25">
      <c r="A644" s="222"/>
      <c r="B644" s="193"/>
      <c r="C644" s="193"/>
      <c r="D644" s="193" t="str">
        <f ca="1">IF(ISERROR($S644),"",OFFSET(K!$D$1,$S644-1,0)&amp;"")</f>
        <v/>
      </c>
      <c r="E644" s="193" t="str">
        <f ca="1">IF(ISERROR($S644),"",OFFSET(K!$C$1,$S644-1,0)&amp;"")</f>
        <v/>
      </c>
      <c r="F644" s="193" t="str">
        <f ca="1">IF(ISERROR($S644),"",OFFSET(K!$F$1,$S644-1,0))</f>
        <v/>
      </c>
      <c r="G644" s="193" t="str">
        <f ca="1">IF(C644=$U$4,"Enter smelter details", IF(ISERROR($S644),"",OFFSET(K!$G$1,$S644-1,0)))</f>
        <v/>
      </c>
      <c r="H644" s="258"/>
      <c r="I644" s="258"/>
      <c r="J644" s="258"/>
      <c r="K644" s="258"/>
      <c r="L644" s="258"/>
      <c r="M644" s="258"/>
      <c r="N644" s="258"/>
      <c r="O644" s="258"/>
      <c r="P644" s="258"/>
      <c r="Q644" s="259"/>
      <c r="R644" s="192"/>
      <c r="S644" s="150" t="e">
        <f>IF(OR(C644="",C644=T$4),NA(),MATCH($B644&amp;$C644,K!$E:$E,0))</f>
        <v>#N/A</v>
      </c>
    </row>
    <row r="645" spans="1:19" ht="20.25">
      <c r="A645" s="222"/>
      <c r="B645" s="193"/>
      <c r="C645" s="193"/>
      <c r="D645" s="193" t="str">
        <f ca="1">IF(ISERROR($S645),"",OFFSET(K!$D$1,$S645-1,0)&amp;"")</f>
        <v/>
      </c>
      <c r="E645" s="193" t="str">
        <f ca="1">IF(ISERROR($S645),"",OFFSET(K!$C$1,$S645-1,0)&amp;"")</f>
        <v/>
      </c>
      <c r="F645" s="193" t="str">
        <f ca="1">IF(ISERROR($S645),"",OFFSET(K!$F$1,$S645-1,0))</f>
        <v/>
      </c>
      <c r="G645" s="193" t="str">
        <f ca="1">IF(C645=$U$4,"Enter smelter details", IF(ISERROR($S645),"",OFFSET(K!$G$1,$S645-1,0)))</f>
        <v/>
      </c>
      <c r="H645" s="258"/>
      <c r="I645" s="258"/>
      <c r="J645" s="258"/>
      <c r="K645" s="258"/>
      <c r="L645" s="258"/>
      <c r="M645" s="258"/>
      <c r="N645" s="258"/>
      <c r="O645" s="258"/>
      <c r="P645" s="258"/>
      <c r="Q645" s="259"/>
      <c r="R645" s="192"/>
      <c r="S645" s="150" t="e">
        <f>IF(OR(C645="",C645=T$4),NA(),MATCH($B645&amp;$C645,K!$E:$E,0))</f>
        <v>#N/A</v>
      </c>
    </row>
    <row r="646" spans="1:19" ht="20.25">
      <c r="A646" s="222"/>
      <c r="B646" s="193"/>
      <c r="C646" s="193"/>
      <c r="D646" s="193" t="str">
        <f ca="1">IF(ISERROR($S646),"",OFFSET(K!$D$1,$S646-1,0)&amp;"")</f>
        <v/>
      </c>
      <c r="E646" s="193" t="str">
        <f ca="1">IF(ISERROR($S646),"",OFFSET(K!$C$1,$S646-1,0)&amp;"")</f>
        <v/>
      </c>
      <c r="F646" s="193" t="str">
        <f ca="1">IF(ISERROR($S646),"",OFFSET(K!$F$1,$S646-1,0))</f>
        <v/>
      </c>
      <c r="G646" s="193" t="str">
        <f ca="1">IF(C646=$U$4,"Enter smelter details", IF(ISERROR($S646),"",OFFSET(K!$G$1,$S646-1,0)))</f>
        <v/>
      </c>
      <c r="H646" s="258"/>
      <c r="I646" s="258"/>
      <c r="J646" s="258"/>
      <c r="K646" s="258"/>
      <c r="L646" s="258"/>
      <c r="M646" s="258"/>
      <c r="N646" s="258"/>
      <c r="O646" s="258"/>
      <c r="P646" s="258"/>
      <c r="Q646" s="259"/>
      <c r="R646" s="192"/>
      <c r="S646" s="150" t="e">
        <f>IF(OR(C646="",C646=T$4),NA(),MATCH($B646&amp;$C646,K!$E:$E,0))</f>
        <v>#N/A</v>
      </c>
    </row>
    <row r="647" spans="1:19" ht="20.25">
      <c r="A647" s="222"/>
      <c r="B647" s="193"/>
      <c r="C647" s="193"/>
      <c r="D647" s="193" t="str">
        <f ca="1">IF(ISERROR($S647),"",OFFSET(K!$D$1,$S647-1,0)&amp;"")</f>
        <v/>
      </c>
      <c r="E647" s="193" t="str">
        <f ca="1">IF(ISERROR($S647),"",OFFSET(K!$C$1,$S647-1,0)&amp;"")</f>
        <v/>
      </c>
      <c r="F647" s="193" t="str">
        <f ca="1">IF(ISERROR($S647),"",OFFSET(K!$F$1,$S647-1,0))</f>
        <v/>
      </c>
      <c r="G647" s="193" t="str">
        <f ca="1">IF(C647=$U$4,"Enter smelter details", IF(ISERROR($S647),"",OFFSET(K!$G$1,$S647-1,0)))</f>
        <v/>
      </c>
      <c r="H647" s="258"/>
      <c r="I647" s="258"/>
      <c r="J647" s="258"/>
      <c r="K647" s="258"/>
      <c r="L647" s="258"/>
      <c r="M647" s="258"/>
      <c r="N647" s="258"/>
      <c r="O647" s="258"/>
      <c r="P647" s="258"/>
      <c r="Q647" s="259"/>
      <c r="R647" s="192"/>
      <c r="S647" s="150" t="e">
        <f>IF(OR(C647="",C647=T$4),NA(),MATCH($B647&amp;$C647,K!$E:$E,0))</f>
        <v>#N/A</v>
      </c>
    </row>
    <row r="648" spans="1:19" ht="20.25">
      <c r="A648" s="222"/>
      <c r="B648" s="193"/>
      <c r="C648" s="193"/>
      <c r="D648" s="193" t="str">
        <f ca="1">IF(ISERROR($S648),"",OFFSET(K!$D$1,$S648-1,0)&amp;"")</f>
        <v/>
      </c>
      <c r="E648" s="193" t="str">
        <f ca="1">IF(ISERROR($S648),"",OFFSET(K!$C$1,$S648-1,0)&amp;"")</f>
        <v/>
      </c>
      <c r="F648" s="193" t="str">
        <f ca="1">IF(ISERROR($S648),"",OFFSET(K!$F$1,$S648-1,0))</f>
        <v/>
      </c>
      <c r="G648" s="193" t="str">
        <f ca="1">IF(C648=$U$4,"Enter smelter details", IF(ISERROR($S648),"",OFFSET(K!$G$1,$S648-1,0)))</f>
        <v/>
      </c>
      <c r="H648" s="258"/>
      <c r="I648" s="258"/>
      <c r="J648" s="258"/>
      <c r="K648" s="258"/>
      <c r="L648" s="258"/>
      <c r="M648" s="258"/>
      <c r="N648" s="258"/>
      <c r="O648" s="258"/>
      <c r="P648" s="258"/>
      <c r="Q648" s="259"/>
      <c r="R648" s="192"/>
      <c r="S648" s="150" t="e">
        <f>IF(OR(C648="",C648=T$4),NA(),MATCH($B648&amp;$C648,K!$E:$E,0))</f>
        <v>#N/A</v>
      </c>
    </row>
    <row r="649" spans="1:19" ht="20.25">
      <c r="A649" s="222"/>
      <c r="B649" s="193"/>
      <c r="C649" s="193"/>
      <c r="D649" s="193" t="str">
        <f ca="1">IF(ISERROR($S649),"",OFFSET(K!$D$1,$S649-1,0)&amp;"")</f>
        <v/>
      </c>
      <c r="E649" s="193" t="str">
        <f ca="1">IF(ISERROR($S649),"",OFFSET(K!$C$1,$S649-1,0)&amp;"")</f>
        <v/>
      </c>
      <c r="F649" s="193" t="str">
        <f ca="1">IF(ISERROR($S649),"",OFFSET(K!$F$1,$S649-1,0))</f>
        <v/>
      </c>
      <c r="G649" s="193" t="str">
        <f ca="1">IF(C649=$U$4,"Enter smelter details", IF(ISERROR($S649),"",OFFSET(K!$G$1,$S649-1,0)))</f>
        <v/>
      </c>
      <c r="H649" s="258"/>
      <c r="I649" s="258"/>
      <c r="J649" s="258"/>
      <c r="K649" s="258"/>
      <c r="L649" s="258"/>
      <c r="M649" s="258"/>
      <c r="N649" s="258"/>
      <c r="O649" s="258"/>
      <c r="P649" s="258"/>
      <c r="Q649" s="259"/>
      <c r="R649" s="192"/>
      <c r="S649" s="150" t="e">
        <f>IF(OR(C649="",C649=T$4),NA(),MATCH($B649&amp;$C649,K!$E:$E,0))</f>
        <v>#N/A</v>
      </c>
    </row>
    <row r="650" spans="1:19" ht="20.25">
      <c r="A650" s="222"/>
      <c r="B650" s="193"/>
      <c r="C650" s="193"/>
      <c r="D650" s="193" t="str">
        <f ca="1">IF(ISERROR($S650),"",OFFSET(K!$D$1,$S650-1,0)&amp;"")</f>
        <v/>
      </c>
      <c r="E650" s="193" t="str">
        <f ca="1">IF(ISERROR($S650),"",OFFSET(K!$C$1,$S650-1,0)&amp;"")</f>
        <v/>
      </c>
      <c r="F650" s="193" t="str">
        <f ca="1">IF(ISERROR($S650),"",OFFSET(K!$F$1,$S650-1,0))</f>
        <v/>
      </c>
      <c r="G650" s="193" t="str">
        <f ca="1">IF(C650=$U$4,"Enter smelter details", IF(ISERROR($S650),"",OFFSET(K!$G$1,$S650-1,0)))</f>
        <v/>
      </c>
      <c r="H650" s="258"/>
      <c r="I650" s="258"/>
      <c r="J650" s="258"/>
      <c r="K650" s="258"/>
      <c r="L650" s="258"/>
      <c r="M650" s="258"/>
      <c r="N650" s="258"/>
      <c r="O650" s="258"/>
      <c r="P650" s="258"/>
      <c r="Q650" s="259"/>
      <c r="R650" s="192"/>
      <c r="S650" s="150" t="e">
        <f>IF(OR(C650="",C650=T$4),NA(),MATCH($B650&amp;$C650,K!$E:$E,0))</f>
        <v>#N/A</v>
      </c>
    </row>
    <row r="651" spans="1:19" ht="20.25">
      <c r="A651" s="222"/>
      <c r="B651" s="193"/>
      <c r="C651" s="193"/>
      <c r="D651" s="193" t="str">
        <f ca="1">IF(ISERROR($S651),"",OFFSET(K!$D$1,$S651-1,0)&amp;"")</f>
        <v/>
      </c>
      <c r="E651" s="193" t="str">
        <f ca="1">IF(ISERROR($S651),"",OFFSET(K!$C$1,$S651-1,0)&amp;"")</f>
        <v/>
      </c>
      <c r="F651" s="193" t="str">
        <f ca="1">IF(ISERROR($S651),"",OFFSET(K!$F$1,$S651-1,0))</f>
        <v/>
      </c>
      <c r="G651" s="193" t="str">
        <f ca="1">IF(C651=$U$4,"Enter smelter details", IF(ISERROR($S651),"",OFFSET(K!$G$1,$S651-1,0)))</f>
        <v/>
      </c>
      <c r="H651" s="258"/>
      <c r="I651" s="258"/>
      <c r="J651" s="258"/>
      <c r="K651" s="258"/>
      <c r="L651" s="258"/>
      <c r="M651" s="258"/>
      <c r="N651" s="258"/>
      <c r="O651" s="258"/>
      <c r="P651" s="258"/>
      <c r="Q651" s="259"/>
      <c r="R651" s="192"/>
      <c r="S651" s="150" t="e">
        <f>IF(OR(C651="",C651=T$4),NA(),MATCH($B651&amp;$C651,K!$E:$E,0))</f>
        <v>#N/A</v>
      </c>
    </row>
    <row r="652" spans="1:19" ht="20.25">
      <c r="A652" s="222"/>
      <c r="B652" s="193"/>
      <c r="C652" s="193"/>
      <c r="D652" s="193" t="str">
        <f ca="1">IF(ISERROR($S652),"",OFFSET(K!$D$1,$S652-1,0)&amp;"")</f>
        <v/>
      </c>
      <c r="E652" s="193" t="str">
        <f ca="1">IF(ISERROR($S652),"",OFFSET(K!$C$1,$S652-1,0)&amp;"")</f>
        <v/>
      </c>
      <c r="F652" s="193" t="str">
        <f ca="1">IF(ISERROR($S652),"",OFFSET(K!$F$1,$S652-1,0))</f>
        <v/>
      </c>
      <c r="G652" s="193" t="str">
        <f ca="1">IF(C652=$U$4,"Enter smelter details", IF(ISERROR($S652),"",OFFSET(K!$G$1,$S652-1,0)))</f>
        <v/>
      </c>
      <c r="H652" s="258"/>
      <c r="I652" s="258"/>
      <c r="J652" s="258"/>
      <c r="K652" s="258"/>
      <c r="L652" s="258"/>
      <c r="M652" s="258"/>
      <c r="N652" s="258"/>
      <c r="O652" s="258"/>
      <c r="P652" s="258"/>
      <c r="Q652" s="259"/>
      <c r="R652" s="192"/>
      <c r="S652" s="150" t="e">
        <f>IF(OR(C652="",C652=T$4),NA(),MATCH($B652&amp;$C652,K!$E:$E,0))</f>
        <v>#N/A</v>
      </c>
    </row>
    <row r="653" spans="1:19" ht="20.25">
      <c r="A653" s="222"/>
      <c r="B653" s="193"/>
      <c r="C653" s="193"/>
      <c r="D653" s="193" t="str">
        <f ca="1">IF(ISERROR($S653),"",OFFSET(K!$D$1,$S653-1,0)&amp;"")</f>
        <v/>
      </c>
      <c r="E653" s="193" t="str">
        <f ca="1">IF(ISERROR($S653),"",OFFSET(K!$C$1,$S653-1,0)&amp;"")</f>
        <v/>
      </c>
      <c r="F653" s="193" t="str">
        <f ca="1">IF(ISERROR($S653),"",OFFSET(K!$F$1,$S653-1,0))</f>
        <v/>
      </c>
      <c r="G653" s="193" t="str">
        <f ca="1">IF(C653=$U$4,"Enter smelter details", IF(ISERROR($S653),"",OFFSET(K!$G$1,$S653-1,0)))</f>
        <v/>
      </c>
      <c r="H653" s="258"/>
      <c r="I653" s="258"/>
      <c r="J653" s="258"/>
      <c r="K653" s="258"/>
      <c r="L653" s="258"/>
      <c r="M653" s="258"/>
      <c r="N653" s="258"/>
      <c r="O653" s="258"/>
      <c r="P653" s="258"/>
      <c r="Q653" s="259"/>
      <c r="R653" s="192"/>
      <c r="S653" s="150" t="e">
        <f>IF(OR(C653="",C653=T$4),NA(),MATCH($B653&amp;$C653,K!$E:$E,0))</f>
        <v>#N/A</v>
      </c>
    </row>
    <row r="654" spans="1:19" ht="20.25">
      <c r="A654" s="222"/>
      <c r="B654" s="193"/>
      <c r="C654" s="193"/>
      <c r="D654" s="193" t="str">
        <f ca="1">IF(ISERROR($S654),"",OFFSET(K!$D$1,$S654-1,0)&amp;"")</f>
        <v/>
      </c>
      <c r="E654" s="193" t="str">
        <f ca="1">IF(ISERROR($S654),"",OFFSET(K!$C$1,$S654-1,0)&amp;"")</f>
        <v/>
      </c>
      <c r="F654" s="193" t="str">
        <f ca="1">IF(ISERROR($S654),"",OFFSET(K!$F$1,$S654-1,0))</f>
        <v/>
      </c>
      <c r="G654" s="193" t="str">
        <f ca="1">IF(C654=$U$4,"Enter smelter details", IF(ISERROR($S654),"",OFFSET(K!$G$1,$S654-1,0)))</f>
        <v/>
      </c>
      <c r="H654" s="258"/>
      <c r="I654" s="258"/>
      <c r="J654" s="258"/>
      <c r="K654" s="258"/>
      <c r="L654" s="258"/>
      <c r="M654" s="258"/>
      <c r="N654" s="258"/>
      <c r="O654" s="258"/>
      <c r="P654" s="258"/>
      <c r="Q654" s="259"/>
      <c r="R654" s="192"/>
      <c r="S654" s="150" t="e">
        <f>IF(OR(C654="",C654=T$4),NA(),MATCH($B654&amp;$C654,K!$E:$E,0))</f>
        <v>#N/A</v>
      </c>
    </row>
    <row r="655" spans="1:19" ht="20.25">
      <c r="A655" s="222"/>
      <c r="B655" s="193"/>
      <c r="C655" s="193"/>
      <c r="D655" s="193" t="str">
        <f ca="1">IF(ISERROR($S655),"",OFFSET(K!$D$1,$S655-1,0)&amp;"")</f>
        <v/>
      </c>
      <c r="E655" s="193" t="str">
        <f ca="1">IF(ISERROR($S655),"",OFFSET(K!$C$1,$S655-1,0)&amp;"")</f>
        <v/>
      </c>
      <c r="F655" s="193" t="str">
        <f ca="1">IF(ISERROR($S655),"",OFFSET(K!$F$1,$S655-1,0))</f>
        <v/>
      </c>
      <c r="G655" s="193" t="str">
        <f ca="1">IF(C655=$U$4,"Enter smelter details", IF(ISERROR($S655),"",OFFSET(K!$G$1,$S655-1,0)))</f>
        <v/>
      </c>
      <c r="H655" s="258"/>
      <c r="I655" s="258"/>
      <c r="J655" s="258"/>
      <c r="K655" s="258"/>
      <c r="L655" s="258"/>
      <c r="M655" s="258"/>
      <c r="N655" s="258"/>
      <c r="O655" s="258"/>
      <c r="P655" s="258"/>
      <c r="Q655" s="259"/>
      <c r="R655" s="192"/>
      <c r="S655" s="150" t="e">
        <f>IF(OR(C655="",C655=T$4),NA(),MATCH($B655&amp;$C655,K!$E:$E,0))</f>
        <v>#N/A</v>
      </c>
    </row>
    <row r="656" spans="1:19" ht="20.25">
      <c r="A656" s="222"/>
      <c r="B656" s="193"/>
      <c r="C656" s="193"/>
      <c r="D656" s="193" t="str">
        <f ca="1">IF(ISERROR($S656),"",OFFSET(K!$D$1,$S656-1,0)&amp;"")</f>
        <v/>
      </c>
      <c r="E656" s="193" t="str">
        <f ca="1">IF(ISERROR($S656),"",OFFSET(K!$C$1,$S656-1,0)&amp;"")</f>
        <v/>
      </c>
      <c r="F656" s="193" t="str">
        <f ca="1">IF(ISERROR($S656),"",OFFSET(K!$F$1,$S656-1,0))</f>
        <v/>
      </c>
      <c r="G656" s="193" t="str">
        <f ca="1">IF(C656=$U$4,"Enter smelter details", IF(ISERROR($S656),"",OFFSET(K!$G$1,$S656-1,0)))</f>
        <v/>
      </c>
      <c r="H656" s="258"/>
      <c r="I656" s="258"/>
      <c r="J656" s="258"/>
      <c r="K656" s="258"/>
      <c r="L656" s="258"/>
      <c r="M656" s="258"/>
      <c r="N656" s="258"/>
      <c r="O656" s="258"/>
      <c r="P656" s="258"/>
      <c r="Q656" s="259"/>
      <c r="R656" s="192"/>
      <c r="S656" s="150" t="e">
        <f>IF(OR(C656="",C656=T$4),NA(),MATCH($B656&amp;$C656,K!$E:$E,0))</f>
        <v>#N/A</v>
      </c>
    </row>
    <row r="657" spans="1:19" ht="20.25">
      <c r="A657" s="222"/>
      <c r="B657" s="193"/>
      <c r="C657" s="193"/>
      <c r="D657" s="193" t="str">
        <f ca="1">IF(ISERROR($S657),"",OFFSET(K!$D$1,$S657-1,0)&amp;"")</f>
        <v/>
      </c>
      <c r="E657" s="193" t="str">
        <f ca="1">IF(ISERROR($S657),"",OFFSET(K!$C$1,$S657-1,0)&amp;"")</f>
        <v/>
      </c>
      <c r="F657" s="193" t="str">
        <f ca="1">IF(ISERROR($S657),"",OFFSET(K!$F$1,$S657-1,0))</f>
        <v/>
      </c>
      <c r="G657" s="193" t="str">
        <f ca="1">IF(C657=$U$4,"Enter smelter details", IF(ISERROR($S657),"",OFFSET(K!$G$1,$S657-1,0)))</f>
        <v/>
      </c>
      <c r="H657" s="258"/>
      <c r="I657" s="258"/>
      <c r="J657" s="258"/>
      <c r="K657" s="258"/>
      <c r="L657" s="258"/>
      <c r="M657" s="258"/>
      <c r="N657" s="258"/>
      <c r="O657" s="258"/>
      <c r="P657" s="258"/>
      <c r="Q657" s="259"/>
      <c r="R657" s="192"/>
      <c r="S657" s="150" t="e">
        <f>IF(OR(C657="",C657=T$4),NA(),MATCH($B657&amp;$C657,K!$E:$E,0))</f>
        <v>#N/A</v>
      </c>
    </row>
    <row r="658" spans="1:19" ht="20.25">
      <c r="A658" s="222"/>
      <c r="B658" s="193"/>
      <c r="C658" s="193"/>
      <c r="D658" s="193" t="str">
        <f ca="1">IF(ISERROR($S658),"",OFFSET(K!$D$1,$S658-1,0)&amp;"")</f>
        <v/>
      </c>
      <c r="E658" s="193" t="str">
        <f ca="1">IF(ISERROR($S658),"",OFFSET(K!$C$1,$S658-1,0)&amp;"")</f>
        <v/>
      </c>
      <c r="F658" s="193" t="str">
        <f ca="1">IF(ISERROR($S658),"",OFFSET(K!$F$1,$S658-1,0))</f>
        <v/>
      </c>
      <c r="G658" s="193" t="str">
        <f ca="1">IF(C658=$U$4,"Enter smelter details", IF(ISERROR($S658),"",OFFSET(K!$G$1,$S658-1,0)))</f>
        <v/>
      </c>
      <c r="H658" s="258"/>
      <c r="I658" s="258"/>
      <c r="J658" s="258"/>
      <c r="K658" s="258"/>
      <c r="L658" s="258"/>
      <c r="M658" s="258"/>
      <c r="N658" s="258"/>
      <c r="O658" s="258"/>
      <c r="P658" s="258"/>
      <c r="Q658" s="259"/>
      <c r="R658" s="192"/>
      <c r="S658" s="150" t="e">
        <f>IF(OR(C658="",C658=T$4),NA(),MATCH($B658&amp;$C658,K!$E:$E,0))</f>
        <v>#N/A</v>
      </c>
    </row>
    <row r="659" spans="1:19" ht="20.25">
      <c r="A659" s="222"/>
      <c r="B659" s="193"/>
      <c r="C659" s="193"/>
      <c r="D659" s="193" t="str">
        <f ca="1">IF(ISERROR($S659),"",OFFSET(K!$D$1,$S659-1,0)&amp;"")</f>
        <v/>
      </c>
      <c r="E659" s="193" t="str">
        <f ca="1">IF(ISERROR($S659),"",OFFSET(K!$C$1,$S659-1,0)&amp;"")</f>
        <v/>
      </c>
      <c r="F659" s="193" t="str">
        <f ca="1">IF(ISERROR($S659),"",OFFSET(K!$F$1,$S659-1,0))</f>
        <v/>
      </c>
      <c r="G659" s="193" t="str">
        <f ca="1">IF(C659=$U$4,"Enter smelter details", IF(ISERROR($S659),"",OFFSET(K!$G$1,$S659-1,0)))</f>
        <v/>
      </c>
      <c r="H659" s="258"/>
      <c r="I659" s="258"/>
      <c r="J659" s="258"/>
      <c r="K659" s="258"/>
      <c r="L659" s="258"/>
      <c r="M659" s="258"/>
      <c r="N659" s="258"/>
      <c r="O659" s="258"/>
      <c r="P659" s="258"/>
      <c r="Q659" s="259"/>
      <c r="R659" s="192"/>
      <c r="S659" s="150" t="e">
        <f>IF(OR(C659="",C659=T$4),NA(),MATCH($B659&amp;$C659,K!$E:$E,0))</f>
        <v>#N/A</v>
      </c>
    </row>
    <row r="660" spans="1:19" ht="20.25">
      <c r="A660" s="222"/>
      <c r="B660" s="193"/>
      <c r="C660" s="193"/>
      <c r="D660" s="193" t="str">
        <f ca="1">IF(ISERROR($S660),"",OFFSET(K!$D$1,$S660-1,0)&amp;"")</f>
        <v/>
      </c>
      <c r="E660" s="193" t="str">
        <f ca="1">IF(ISERROR($S660),"",OFFSET(K!$C$1,$S660-1,0)&amp;"")</f>
        <v/>
      </c>
      <c r="F660" s="193" t="str">
        <f ca="1">IF(ISERROR($S660),"",OFFSET(K!$F$1,$S660-1,0))</f>
        <v/>
      </c>
      <c r="G660" s="193" t="str">
        <f ca="1">IF(C660=$U$4,"Enter smelter details", IF(ISERROR($S660),"",OFFSET(K!$G$1,$S660-1,0)))</f>
        <v/>
      </c>
      <c r="H660" s="258"/>
      <c r="I660" s="258"/>
      <c r="J660" s="258"/>
      <c r="K660" s="258"/>
      <c r="L660" s="258"/>
      <c r="M660" s="258"/>
      <c r="N660" s="258"/>
      <c r="O660" s="258"/>
      <c r="P660" s="258"/>
      <c r="Q660" s="259"/>
      <c r="R660" s="192"/>
      <c r="S660" s="150" t="e">
        <f>IF(OR(C660="",C660=T$4),NA(),MATCH($B660&amp;$C660,K!$E:$E,0))</f>
        <v>#N/A</v>
      </c>
    </row>
    <row r="661" spans="1:19" ht="20.25">
      <c r="A661" s="222"/>
      <c r="B661" s="193"/>
      <c r="C661" s="193"/>
      <c r="D661" s="193" t="str">
        <f ca="1">IF(ISERROR($S661),"",OFFSET(K!$D$1,$S661-1,0)&amp;"")</f>
        <v/>
      </c>
      <c r="E661" s="193" t="str">
        <f ca="1">IF(ISERROR($S661),"",OFFSET(K!$C$1,$S661-1,0)&amp;"")</f>
        <v/>
      </c>
      <c r="F661" s="193" t="str">
        <f ca="1">IF(ISERROR($S661),"",OFFSET(K!$F$1,$S661-1,0))</f>
        <v/>
      </c>
      <c r="G661" s="193" t="str">
        <f ca="1">IF(C661=$U$4,"Enter smelter details", IF(ISERROR($S661),"",OFFSET(K!$G$1,$S661-1,0)))</f>
        <v/>
      </c>
      <c r="H661" s="258"/>
      <c r="I661" s="258"/>
      <c r="J661" s="258"/>
      <c r="K661" s="258"/>
      <c r="L661" s="258"/>
      <c r="M661" s="258"/>
      <c r="N661" s="258"/>
      <c r="O661" s="258"/>
      <c r="P661" s="258"/>
      <c r="Q661" s="259"/>
      <c r="R661" s="192"/>
      <c r="S661" s="150" t="e">
        <f>IF(OR(C661="",C661=T$4),NA(),MATCH($B661&amp;$C661,K!$E:$E,0))</f>
        <v>#N/A</v>
      </c>
    </row>
    <row r="662" spans="1:19" ht="20.25">
      <c r="A662" s="222"/>
      <c r="B662" s="193"/>
      <c r="C662" s="193"/>
      <c r="D662" s="193" t="str">
        <f ca="1">IF(ISERROR($S662),"",OFFSET(K!$D$1,$S662-1,0)&amp;"")</f>
        <v/>
      </c>
      <c r="E662" s="193" t="str">
        <f ca="1">IF(ISERROR($S662),"",OFFSET(K!$C$1,$S662-1,0)&amp;"")</f>
        <v/>
      </c>
      <c r="F662" s="193" t="str">
        <f ca="1">IF(ISERROR($S662),"",OFFSET(K!$F$1,$S662-1,0))</f>
        <v/>
      </c>
      <c r="G662" s="193" t="str">
        <f ca="1">IF(C662=$U$4,"Enter smelter details", IF(ISERROR($S662),"",OFFSET(K!$G$1,$S662-1,0)))</f>
        <v/>
      </c>
      <c r="H662" s="258"/>
      <c r="I662" s="258"/>
      <c r="J662" s="258"/>
      <c r="K662" s="258"/>
      <c r="L662" s="258"/>
      <c r="M662" s="258"/>
      <c r="N662" s="258"/>
      <c r="O662" s="258"/>
      <c r="P662" s="258"/>
      <c r="Q662" s="259"/>
      <c r="R662" s="192"/>
      <c r="S662" s="150" t="e">
        <f>IF(OR(C662="",C662=T$4),NA(),MATCH($B662&amp;$C662,K!$E:$E,0))</f>
        <v>#N/A</v>
      </c>
    </row>
    <row r="663" spans="1:19" ht="20.25">
      <c r="A663" s="222"/>
      <c r="B663" s="193"/>
      <c r="C663" s="193"/>
      <c r="D663" s="193" t="str">
        <f ca="1">IF(ISERROR($S663),"",OFFSET(K!$D$1,$S663-1,0)&amp;"")</f>
        <v/>
      </c>
      <c r="E663" s="193" t="str">
        <f ca="1">IF(ISERROR($S663),"",OFFSET(K!$C$1,$S663-1,0)&amp;"")</f>
        <v/>
      </c>
      <c r="F663" s="193" t="str">
        <f ca="1">IF(ISERROR($S663),"",OFFSET(K!$F$1,$S663-1,0))</f>
        <v/>
      </c>
      <c r="G663" s="193" t="str">
        <f ca="1">IF(C663=$U$4,"Enter smelter details", IF(ISERROR($S663),"",OFFSET(K!$G$1,$S663-1,0)))</f>
        <v/>
      </c>
      <c r="H663" s="258"/>
      <c r="I663" s="258"/>
      <c r="J663" s="258"/>
      <c r="K663" s="258"/>
      <c r="L663" s="258"/>
      <c r="M663" s="258"/>
      <c r="N663" s="258"/>
      <c r="O663" s="258"/>
      <c r="P663" s="258"/>
      <c r="Q663" s="259"/>
      <c r="R663" s="192"/>
      <c r="S663" s="150" t="e">
        <f>IF(OR(C663="",C663=T$4),NA(),MATCH($B663&amp;$C663,K!$E:$E,0))</f>
        <v>#N/A</v>
      </c>
    </row>
    <row r="664" spans="1:19" ht="20.25">
      <c r="A664" s="222"/>
      <c r="B664" s="193"/>
      <c r="C664" s="193"/>
      <c r="D664" s="193" t="str">
        <f ca="1">IF(ISERROR($S664),"",OFFSET(K!$D$1,$S664-1,0)&amp;"")</f>
        <v/>
      </c>
      <c r="E664" s="193" t="str">
        <f ca="1">IF(ISERROR($S664),"",OFFSET(K!$C$1,$S664-1,0)&amp;"")</f>
        <v/>
      </c>
      <c r="F664" s="193" t="str">
        <f ca="1">IF(ISERROR($S664),"",OFFSET(K!$F$1,$S664-1,0))</f>
        <v/>
      </c>
      <c r="G664" s="193" t="str">
        <f ca="1">IF(C664=$U$4,"Enter smelter details", IF(ISERROR($S664),"",OFFSET(K!$G$1,$S664-1,0)))</f>
        <v/>
      </c>
      <c r="H664" s="258"/>
      <c r="I664" s="258"/>
      <c r="J664" s="258"/>
      <c r="K664" s="258"/>
      <c r="L664" s="258"/>
      <c r="M664" s="258"/>
      <c r="N664" s="258"/>
      <c r="O664" s="258"/>
      <c r="P664" s="258"/>
      <c r="Q664" s="259"/>
      <c r="R664" s="192"/>
      <c r="S664" s="150" t="e">
        <f>IF(OR(C664="",C664=T$4),NA(),MATCH($B664&amp;$C664,K!$E:$E,0))</f>
        <v>#N/A</v>
      </c>
    </row>
    <row r="665" spans="1:19" ht="20.25">
      <c r="A665" s="222"/>
      <c r="B665" s="193"/>
      <c r="C665" s="193"/>
      <c r="D665" s="193" t="str">
        <f ca="1">IF(ISERROR($S665),"",OFFSET(K!$D$1,$S665-1,0)&amp;"")</f>
        <v/>
      </c>
      <c r="E665" s="193" t="str">
        <f ca="1">IF(ISERROR($S665),"",OFFSET(K!$C$1,$S665-1,0)&amp;"")</f>
        <v/>
      </c>
      <c r="F665" s="193" t="str">
        <f ca="1">IF(ISERROR($S665),"",OFFSET(K!$F$1,$S665-1,0))</f>
        <v/>
      </c>
      <c r="G665" s="193" t="str">
        <f ca="1">IF(C665=$U$4,"Enter smelter details", IF(ISERROR($S665),"",OFFSET(K!$G$1,$S665-1,0)))</f>
        <v/>
      </c>
      <c r="H665" s="258"/>
      <c r="I665" s="258"/>
      <c r="J665" s="258"/>
      <c r="K665" s="258"/>
      <c r="L665" s="258"/>
      <c r="M665" s="258"/>
      <c r="N665" s="258"/>
      <c r="O665" s="258"/>
      <c r="P665" s="258"/>
      <c r="Q665" s="259"/>
      <c r="R665" s="192"/>
      <c r="S665" s="150" t="e">
        <f>IF(OR(C665="",C665=T$4),NA(),MATCH($B665&amp;$C665,K!$E:$E,0))</f>
        <v>#N/A</v>
      </c>
    </row>
    <row r="666" spans="1:19" ht="20.25">
      <c r="A666" s="222"/>
      <c r="B666" s="193"/>
      <c r="C666" s="193"/>
      <c r="D666" s="193" t="str">
        <f ca="1">IF(ISERROR($S666),"",OFFSET(K!$D$1,$S666-1,0)&amp;"")</f>
        <v/>
      </c>
      <c r="E666" s="193" t="str">
        <f ca="1">IF(ISERROR($S666),"",OFFSET(K!$C$1,$S666-1,0)&amp;"")</f>
        <v/>
      </c>
      <c r="F666" s="193" t="str">
        <f ca="1">IF(ISERROR($S666),"",OFFSET(K!$F$1,$S666-1,0))</f>
        <v/>
      </c>
      <c r="G666" s="193" t="str">
        <f ca="1">IF(C666=$U$4,"Enter smelter details", IF(ISERROR($S666),"",OFFSET(K!$G$1,$S666-1,0)))</f>
        <v/>
      </c>
      <c r="H666" s="258"/>
      <c r="I666" s="258"/>
      <c r="J666" s="258"/>
      <c r="K666" s="258"/>
      <c r="L666" s="258"/>
      <c r="M666" s="258"/>
      <c r="N666" s="258"/>
      <c r="O666" s="258"/>
      <c r="P666" s="258"/>
      <c r="Q666" s="259"/>
      <c r="R666" s="192"/>
      <c r="S666" s="150" t="e">
        <f>IF(OR(C666="",C666=T$4),NA(),MATCH($B666&amp;$C666,K!$E:$E,0))</f>
        <v>#N/A</v>
      </c>
    </row>
    <row r="667" spans="1:19" ht="20.25">
      <c r="A667" s="222"/>
      <c r="B667" s="193"/>
      <c r="C667" s="193"/>
      <c r="D667" s="193" t="str">
        <f ca="1">IF(ISERROR($S667),"",OFFSET(K!$D$1,$S667-1,0)&amp;"")</f>
        <v/>
      </c>
      <c r="E667" s="193" t="str">
        <f ca="1">IF(ISERROR($S667),"",OFFSET(K!$C$1,$S667-1,0)&amp;"")</f>
        <v/>
      </c>
      <c r="F667" s="193" t="str">
        <f ca="1">IF(ISERROR($S667),"",OFFSET(K!$F$1,$S667-1,0))</f>
        <v/>
      </c>
      <c r="G667" s="193" t="str">
        <f ca="1">IF(C667=$U$4,"Enter smelter details", IF(ISERROR($S667),"",OFFSET(K!$G$1,$S667-1,0)))</f>
        <v/>
      </c>
      <c r="H667" s="258"/>
      <c r="I667" s="258"/>
      <c r="J667" s="258"/>
      <c r="K667" s="258"/>
      <c r="L667" s="258"/>
      <c r="M667" s="258"/>
      <c r="N667" s="258"/>
      <c r="O667" s="258"/>
      <c r="P667" s="258"/>
      <c r="Q667" s="259"/>
      <c r="R667" s="192"/>
      <c r="S667" s="150" t="e">
        <f>IF(OR(C667="",C667=T$4),NA(),MATCH($B667&amp;$C667,K!$E:$E,0))</f>
        <v>#N/A</v>
      </c>
    </row>
    <row r="668" spans="1:19" ht="20.25">
      <c r="A668" s="222"/>
      <c r="B668" s="193"/>
      <c r="C668" s="193"/>
      <c r="D668" s="193" t="str">
        <f ca="1">IF(ISERROR($S668),"",OFFSET(K!$D$1,$S668-1,0)&amp;"")</f>
        <v/>
      </c>
      <c r="E668" s="193" t="str">
        <f ca="1">IF(ISERROR($S668),"",OFFSET(K!$C$1,$S668-1,0)&amp;"")</f>
        <v/>
      </c>
      <c r="F668" s="193" t="str">
        <f ca="1">IF(ISERROR($S668),"",OFFSET(K!$F$1,$S668-1,0))</f>
        <v/>
      </c>
      <c r="G668" s="193" t="str">
        <f ca="1">IF(C668=$U$4,"Enter smelter details", IF(ISERROR($S668),"",OFFSET(K!$G$1,$S668-1,0)))</f>
        <v/>
      </c>
      <c r="H668" s="258"/>
      <c r="I668" s="258"/>
      <c r="J668" s="258"/>
      <c r="K668" s="258"/>
      <c r="L668" s="258"/>
      <c r="M668" s="258"/>
      <c r="N668" s="258"/>
      <c r="O668" s="258"/>
      <c r="P668" s="258"/>
      <c r="Q668" s="259"/>
      <c r="R668" s="192"/>
      <c r="S668" s="150" t="e">
        <f>IF(OR(C668="",C668=T$4),NA(),MATCH($B668&amp;$C668,K!$E:$E,0))</f>
        <v>#N/A</v>
      </c>
    </row>
    <row r="669" spans="1:19" ht="20.25">
      <c r="A669" s="222"/>
      <c r="B669" s="193"/>
      <c r="C669" s="193"/>
      <c r="D669" s="193" t="str">
        <f ca="1">IF(ISERROR($S669),"",OFFSET(K!$D$1,$S669-1,0)&amp;"")</f>
        <v/>
      </c>
      <c r="E669" s="193" t="str">
        <f ca="1">IF(ISERROR($S669),"",OFFSET(K!$C$1,$S669-1,0)&amp;"")</f>
        <v/>
      </c>
      <c r="F669" s="193" t="str">
        <f ca="1">IF(ISERROR($S669),"",OFFSET(K!$F$1,$S669-1,0))</f>
        <v/>
      </c>
      <c r="G669" s="193" t="str">
        <f ca="1">IF(C669=$U$4,"Enter smelter details", IF(ISERROR($S669),"",OFFSET(K!$G$1,$S669-1,0)))</f>
        <v/>
      </c>
      <c r="H669" s="258"/>
      <c r="I669" s="258"/>
      <c r="J669" s="258"/>
      <c r="K669" s="258"/>
      <c r="L669" s="258"/>
      <c r="M669" s="258"/>
      <c r="N669" s="258"/>
      <c r="O669" s="258"/>
      <c r="P669" s="258"/>
      <c r="Q669" s="259"/>
      <c r="R669" s="192"/>
      <c r="S669" s="150" t="e">
        <f>IF(OR(C669="",C669=T$4),NA(),MATCH($B669&amp;$C669,K!$E:$E,0))</f>
        <v>#N/A</v>
      </c>
    </row>
    <row r="670" spans="1:19" ht="20.25">
      <c r="A670" s="222"/>
      <c r="B670" s="193"/>
      <c r="C670" s="193"/>
      <c r="D670" s="193" t="str">
        <f ca="1">IF(ISERROR($S670),"",OFFSET(K!$D$1,$S670-1,0)&amp;"")</f>
        <v/>
      </c>
      <c r="E670" s="193" t="str">
        <f ca="1">IF(ISERROR($S670),"",OFFSET(K!$C$1,$S670-1,0)&amp;"")</f>
        <v/>
      </c>
      <c r="F670" s="193" t="str">
        <f ca="1">IF(ISERROR($S670),"",OFFSET(K!$F$1,$S670-1,0))</f>
        <v/>
      </c>
      <c r="G670" s="193" t="str">
        <f ca="1">IF(C670=$U$4,"Enter smelter details", IF(ISERROR($S670),"",OFFSET(K!$G$1,$S670-1,0)))</f>
        <v/>
      </c>
      <c r="H670" s="258"/>
      <c r="I670" s="258"/>
      <c r="J670" s="258"/>
      <c r="K670" s="258"/>
      <c r="L670" s="258"/>
      <c r="M670" s="258"/>
      <c r="N670" s="258"/>
      <c r="O670" s="258"/>
      <c r="P670" s="258"/>
      <c r="Q670" s="259"/>
      <c r="R670" s="192"/>
      <c r="S670" s="150" t="e">
        <f>IF(OR(C670="",C670=T$4),NA(),MATCH($B670&amp;$C670,K!$E:$E,0))</f>
        <v>#N/A</v>
      </c>
    </row>
    <row r="671" spans="1:19" ht="20.25">
      <c r="A671" s="222"/>
      <c r="B671" s="193"/>
      <c r="C671" s="193"/>
      <c r="D671" s="193" t="str">
        <f ca="1">IF(ISERROR($S671),"",OFFSET(K!$D$1,$S671-1,0)&amp;"")</f>
        <v/>
      </c>
      <c r="E671" s="193" t="str">
        <f ca="1">IF(ISERROR($S671),"",OFFSET(K!$C$1,$S671-1,0)&amp;"")</f>
        <v/>
      </c>
      <c r="F671" s="193" t="str">
        <f ca="1">IF(ISERROR($S671),"",OFFSET(K!$F$1,$S671-1,0))</f>
        <v/>
      </c>
      <c r="G671" s="193" t="str">
        <f ca="1">IF(C671=$U$4,"Enter smelter details", IF(ISERROR($S671),"",OFFSET(K!$G$1,$S671-1,0)))</f>
        <v/>
      </c>
      <c r="H671" s="258"/>
      <c r="I671" s="258"/>
      <c r="J671" s="258"/>
      <c r="K671" s="258"/>
      <c r="L671" s="258"/>
      <c r="M671" s="258"/>
      <c r="N671" s="258"/>
      <c r="O671" s="258"/>
      <c r="P671" s="258"/>
      <c r="Q671" s="259"/>
      <c r="R671" s="192"/>
      <c r="S671" s="150" t="e">
        <f>IF(OR(C671="",C671=T$4),NA(),MATCH($B671&amp;$C671,K!$E:$E,0))</f>
        <v>#N/A</v>
      </c>
    </row>
    <row r="672" spans="1:19" ht="20.25">
      <c r="A672" s="222"/>
      <c r="B672" s="193"/>
      <c r="C672" s="193"/>
      <c r="D672" s="193" t="str">
        <f ca="1">IF(ISERROR($S672),"",OFFSET(K!$D$1,$S672-1,0)&amp;"")</f>
        <v/>
      </c>
      <c r="E672" s="193" t="str">
        <f ca="1">IF(ISERROR($S672),"",OFFSET(K!$C$1,$S672-1,0)&amp;"")</f>
        <v/>
      </c>
      <c r="F672" s="193" t="str">
        <f ca="1">IF(ISERROR($S672),"",OFFSET(K!$F$1,$S672-1,0))</f>
        <v/>
      </c>
      <c r="G672" s="193" t="str">
        <f ca="1">IF(C672=$U$4,"Enter smelter details", IF(ISERROR($S672),"",OFFSET(K!$G$1,$S672-1,0)))</f>
        <v/>
      </c>
      <c r="H672" s="258"/>
      <c r="I672" s="258"/>
      <c r="J672" s="258"/>
      <c r="K672" s="258"/>
      <c r="L672" s="258"/>
      <c r="M672" s="258"/>
      <c r="N672" s="258"/>
      <c r="O672" s="258"/>
      <c r="P672" s="258"/>
      <c r="Q672" s="259"/>
      <c r="R672" s="192"/>
      <c r="S672" s="150" t="e">
        <f>IF(OR(C672="",C672=T$4),NA(),MATCH($B672&amp;$C672,K!$E:$E,0))</f>
        <v>#N/A</v>
      </c>
    </row>
    <row r="673" spans="1:19" ht="20.25">
      <c r="A673" s="222"/>
      <c r="B673" s="193"/>
      <c r="C673" s="193"/>
      <c r="D673" s="193" t="str">
        <f ca="1">IF(ISERROR($S673),"",OFFSET(K!$D$1,$S673-1,0)&amp;"")</f>
        <v/>
      </c>
      <c r="E673" s="193" t="str">
        <f ca="1">IF(ISERROR($S673),"",OFFSET(K!$C$1,$S673-1,0)&amp;"")</f>
        <v/>
      </c>
      <c r="F673" s="193" t="str">
        <f ca="1">IF(ISERROR($S673),"",OFFSET(K!$F$1,$S673-1,0))</f>
        <v/>
      </c>
      <c r="G673" s="193" t="str">
        <f ca="1">IF(C673=$U$4,"Enter smelter details", IF(ISERROR($S673),"",OFFSET(K!$G$1,$S673-1,0)))</f>
        <v/>
      </c>
      <c r="H673" s="258"/>
      <c r="I673" s="258"/>
      <c r="J673" s="258"/>
      <c r="K673" s="258"/>
      <c r="L673" s="258"/>
      <c r="M673" s="258"/>
      <c r="N673" s="258"/>
      <c r="O673" s="258"/>
      <c r="P673" s="258"/>
      <c r="Q673" s="259"/>
      <c r="R673" s="192"/>
      <c r="S673" s="150" t="e">
        <f>IF(OR(C673="",C673=T$4),NA(),MATCH($B673&amp;$C673,K!$E:$E,0))</f>
        <v>#N/A</v>
      </c>
    </row>
    <row r="674" spans="1:19" ht="20.25">
      <c r="A674" s="222"/>
      <c r="B674" s="193"/>
      <c r="C674" s="193"/>
      <c r="D674" s="193" t="str">
        <f ca="1">IF(ISERROR($S674),"",OFFSET(K!$D$1,$S674-1,0)&amp;"")</f>
        <v/>
      </c>
      <c r="E674" s="193" t="str">
        <f ca="1">IF(ISERROR($S674),"",OFFSET(K!$C$1,$S674-1,0)&amp;"")</f>
        <v/>
      </c>
      <c r="F674" s="193" t="str">
        <f ca="1">IF(ISERROR($S674),"",OFFSET(K!$F$1,$S674-1,0))</f>
        <v/>
      </c>
      <c r="G674" s="193" t="str">
        <f ca="1">IF(C674=$U$4,"Enter smelter details", IF(ISERROR($S674),"",OFFSET(K!$G$1,$S674-1,0)))</f>
        <v/>
      </c>
      <c r="H674" s="258"/>
      <c r="I674" s="258"/>
      <c r="J674" s="258"/>
      <c r="K674" s="258"/>
      <c r="L674" s="258"/>
      <c r="M674" s="258"/>
      <c r="N674" s="258"/>
      <c r="O674" s="258"/>
      <c r="P674" s="258"/>
      <c r="Q674" s="259"/>
      <c r="R674" s="192"/>
      <c r="S674" s="150" t="e">
        <f>IF(OR(C674="",C674=T$4),NA(),MATCH($B674&amp;$C674,K!$E:$E,0))</f>
        <v>#N/A</v>
      </c>
    </row>
    <row r="675" spans="1:19" ht="20.25">
      <c r="A675" s="222"/>
      <c r="B675" s="193"/>
      <c r="C675" s="193"/>
      <c r="D675" s="193" t="str">
        <f ca="1">IF(ISERROR($S675),"",OFFSET(K!$D$1,$S675-1,0)&amp;"")</f>
        <v/>
      </c>
      <c r="E675" s="193" t="str">
        <f ca="1">IF(ISERROR($S675),"",OFFSET(K!$C$1,$S675-1,0)&amp;"")</f>
        <v/>
      </c>
      <c r="F675" s="193" t="str">
        <f ca="1">IF(ISERROR($S675),"",OFFSET(K!$F$1,$S675-1,0))</f>
        <v/>
      </c>
      <c r="G675" s="193" t="str">
        <f ca="1">IF(C675=$U$4,"Enter smelter details", IF(ISERROR($S675),"",OFFSET(K!$G$1,$S675-1,0)))</f>
        <v/>
      </c>
      <c r="H675" s="258"/>
      <c r="I675" s="258"/>
      <c r="J675" s="258"/>
      <c r="K675" s="258"/>
      <c r="L675" s="258"/>
      <c r="M675" s="258"/>
      <c r="N675" s="258"/>
      <c r="O675" s="258"/>
      <c r="P675" s="258"/>
      <c r="Q675" s="259"/>
      <c r="R675" s="192"/>
      <c r="S675" s="150" t="e">
        <f>IF(OR(C675="",C675=T$4),NA(),MATCH($B675&amp;$C675,K!$E:$E,0))</f>
        <v>#N/A</v>
      </c>
    </row>
    <row r="676" spans="1:19" ht="20.25">
      <c r="A676" s="222"/>
      <c r="B676" s="193"/>
      <c r="C676" s="193"/>
      <c r="D676" s="193" t="str">
        <f ca="1">IF(ISERROR($S676),"",OFFSET(K!$D$1,$S676-1,0)&amp;"")</f>
        <v/>
      </c>
      <c r="E676" s="193" t="str">
        <f ca="1">IF(ISERROR($S676),"",OFFSET(K!$C$1,$S676-1,0)&amp;"")</f>
        <v/>
      </c>
      <c r="F676" s="193" t="str">
        <f ca="1">IF(ISERROR($S676),"",OFFSET(K!$F$1,$S676-1,0))</f>
        <v/>
      </c>
      <c r="G676" s="193" t="str">
        <f ca="1">IF(C676=$U$4,"Enter smelter details", IF(ISERROR($S676),"",OFFSET(K!$G$1,$S676-1,0)))</f>
        <v/>
      </c>
      <c r="H676" s="258"/>
      <c r="I676" s="258"/>
      <c r="J676" s="258"/>
      <c r="K676" s="258"/>
      <c r="L676" s="258"/>
      <c r="M676" s="258"/>
      <c r="N676" s="258"/>
      <c r="O676" s="258"/>
      <c r="P676" s="258"/>
      <c r="Q676" s="259"/>
      <c r="R676" s="192"/>
      <c r="S676" s="150" t="e">
        <f>IF(OR(C676="",C676=T$4),NA(),MATCH($B676&amp;$C676,K!$E:$E,0))</f>
        <v>#N/A</v>
      </c>
    </row>
    <row r="677" spans="1:19" ht="20.25">
      <c r="A677" s="222"/>
      <c r="B677" s="193"/>
      <c r="C677" s="193"/>
      <c r="D677" s="193" t="str">
        <f ca="1">IF(ISERROR($S677),"",OFFSET(K!$D$1,$S677-1,0)&amp;"")</f>
        <v/>
      </c>
      <c r="E677" s="193" t="str">
        <f ca="1">IF(ISERROR($S677),"",OFFSET(K!$C$1,$S677-1,0)&amp;"")</f>
        <v/>
      </c>
      <c r="F677" s="193" t="str">
        <f ca="1">IF(ISERROR($S677),"",OFFSET(K!$F$1,$S677-1,0))</f>
        <v/>
      </c>
      <c r="G677" s="193" t="str">
        <f ca="1">IF(C677=$U$4,"Enter smelter details", IF(ISERROR($S677),"",OFFSET(K!$G$1,$S677-1,0)))</f>
        <v/>
      </c>
      <c r="H677" s="258"/>
      <c r="I677" s="258"/>
      <c r="J677" s="258"/>
      <c r="K677" s="258"/>
      <c r="L677" s="258"/>
      <c r="M677" s="258"/>
      <c r="N677" s="258"/>
      <c r="O677" s="258"/>
      <c r="P677" s="258"/>
      <c r="Q677" s="259"/>
      <c r="R677" s="192"/>
      <c r="S677" s="150" t="e">
        <f>IF(OR(C677="",C677=T$4),NA(),MATCH($B677&amp;$C677,K!$E:$E,0))</f>
        <v>#N/A</v>
      </c>
    </row>
    <row r="678" spans="1:19" ht="20.25">
      <c r="A678" s="222"/>
      <c r="B678" s="193"/>
      <c r="C678" s="193"/>
      <c r="D678" s="193" t="str">
        <f ca="1">IF(ISERROR($S678),"",OFFSET(K!$D$1,$S678-1,0)&amp;"")</f>
        <v/>
      </c>
      <c r="E678" s="193" t="str">
        <f ca="1">IF(ISERROR($S678),"",OFFSET(K!$C$1,$S678-1,0)&amp;"")</f>
        <v/>
      </c>
      <c r="F678" s="193" t="str">
        <f ca="1">IF(ISERROR($S678),"",OFFSET(K!$F$1,$S678-1,0))</f>
        <v/>
      </c>
      <c r="G678" s="193" t="str">
        <f ca="1">IF(C678=$U$4,"Enter smelter details", IF(ISERROR($S678),"",OFFSET(K!$G$1,$S678-1,0)))</f>
        <v/>
      </c>
      <c r="H678" s="258"/>
      <c r="I678" s="258"/>
      <c r="J678" s="258"/>
      <c r="K678" s="258"/>
      <c r="L678" s="258"/>
      <c r="M678" s="258"/>
      <c r="N678" s="258"/>
      <c r="O678" s="258"/>
      <c r="P678" s="258"/>
      <c r="Q678" s="259"/>
      <c r="R678" s="192"/>
      <c r="S678" s="150" t="e">
        <f>IF(OR(C678="",C678=T$4),NA(),MATCH($B678&amp;$C678,K!$E:$E,0))</f>
        <v>#N/A</v>
      </c>
    </row>
    <row r="679" spans="1:19" ht="20.25">
      <c r="A679" s="222"/>
      <c r="B679" s="193"/>
      <c r="C679" s="193"/>
      <c r="D679" s="193" t="str">
        <f ca="1">IF(ISERROR($S679),"",OFFSET(K!$D$1,$S679-1,0)&amp;"")</f>
        <v/>
      </c>
      <c r="E679" s="193" t="str">
        <f ca="1">IF(ISERROR($S679),"",OFFSET(K!$C$1,$S679-1,0)&amp;"")</f>
        <v/>
      </c>
      <c r="F679" s="193" t="str">
        <f ca="1">IF(ISERROR($S679),"",OFFSET(K!$F$1,$S679-1,0))</f>
        <v/>
      </c>
      <c r="G679" s="193" t="str">
        <f ca="1">IF(C679=$U$4,"Enter smelter details", IF(ISERROR($S679),"",OFFSET(K!$G$1,$S679-1,0)))</f>
        <v/>
      </c>
      <c r="H679" s="258"/>
      <c r="I679" s="258"/>
      <c r="J679" s="258"/>
      <c r="K679" s="258"/>
      <c r="L679" s="258"/>
      <c r="M679" s="258"/>
      <c r="N679" s="258"/>
      <c r="O679" s="258"/>
      <c r="P679" s="258"/>
      <c r="Q679" s="259"/>
      <c r="R679" s="192"/>
      <c r="S679" s="150" t="e">
        <f>IF(OR(C679="",C679=T$4),NA(),MATCH($B679&amp;$C679,K!$E:$E,0))</f>
        <v>#N/A</v>
      </c>
    </row>
    <row r="680" spans="1:19" ht="20.25">
      <c r="A680" s="222"/>
      <c r="B680" s="193"/>
      <c r="C680" s="193"/>
      <c r="D680" s="193" t="str">
        <f ca="1">IF(ISERROR($S680),"",OFFSET(K!$D$1,$S680-1,0)&amp;"")</f>
        <v/>
      </c>
      <c r="E680" s="193" t="str">
        <f ca="1">IF(ISERROR($S680),"",OFFSET(K!$C$1,$S680-1,0)&amp;"")</f>
        <v/>
      </c>
      <c r="F680" s="193" t="str">
        <f ca="1">IF(ISERROR($S680),"",OFFSET(K!$F$1,$S680-1,0))</f>
        <v/>
      </c>
      <c r="G680" s="193" t="str">
        <f ca="1">IF(C680=$U$4,"Enter smelter details", IF(ISERROR($S680),"",OFFSET(K!$G$1,$S680-1,0)))</f>
        <v/>
      </c>
      <c r="H680" s="258"/>
      <c r="I680" s="258"/>
      <c r="J680" s="258"/>
      <c r="K680" s="258"/>
      <c r="L680" s="258"/>
      <c r="M680" s="258"/>
      <c r="N680" s="258"/>
      <c r="O680" s="258"/>
      <c r="P680" s="258"/>
      <c r="Q680" s="259"/>
      <c r="R680" s="192"/>
      <c r="S680" s="150" t="e">
        <f>IF(OR(C680="",C680=T$4),NA(),MATCH($B680&amp;$C680,K!$E:$E,0))</f>
        <v>#N/A</v>
      </c>
    </row>
    <row r="681" spans="1:19" ht="20.25">
      <c r="A681" s="222"/>
      <c r="B681" s="193"/>
      <c r="C681" s="193"/>
      <c r="D681" s="193" t="str">
        <f ca="1">IF(ISERROR($S681),"",OFFSET(K!$D$1,$S681-1,0)&amp;"")</f>
        <v/>
      </c>
      <c r="E681" s="193" t="str">
        <f ca="1">IF(ISERROR($S681),"",OFFSET(K!$C$1,$S681-1,0)&amp;"")</f>
        <v/>
      </c>
      <c r="F681" s="193" t="str">
        <f ca="1">IF(ISERROR($S681),"",OFFSET(K!$F$1,$S681-1,0))</f>
        <v/>
      </c>
      <c r="G681" s="193" t="str">
        <f ca="1">IF(C681=$U$4,"Enter smelter details", IF(ISERROR($S681),"",OFFSET(K!$G$1,$S681-1,0)))</f>
        <v/>
      </c>
      <c r="H681" s="258"/>
      <c r="I681" s="258"/>
      <c r="J681" s="258"/>
      <c r="K681" s="258"/>
      <c r="L681" s="258"/>
      <c r="M681" s="258"/>
      <c r="N681" s="258"/>
      <c r="O681" s="258"/>
      <c r="P681" s="258"/>
      <c r="Q681" s="259"/>
      <c r="R681" s="192"/>
      <c r="S681" s="150" t="e">
        <f>IF(OR(C681="",C681=T$4),NA(),MATCH($B681&amp;$C681,K!$E:$E,0))</f>
        <v>#N/A</v>
      </c>
    </row>
    <row r="682" spans="1:19" ht="20.25">
      <c r="A682" s="222"/>
      <c r="B682" s="193"/>
      <c r="C682" s="193"/>
      <c r="D682" s="193" t="str">
        <f ca="1">IF(ISERROR($S682),"",OFFSET(K!$D$1,$S682-1,0)&amp;"")</f>
        <v/>
      </c>
      <c r="E682" s="193" t="str">
        <f ca="1">IF(ISERROR($S682),"",OFFSET(K!$C$1,$S682-1,0)&amp;"")</f>
        <v/>
      </c>
      <c r="F682" s="193" t="str">
        <f ca="1">IF(ISERROR($S682),"",OFFSET(K!$F$1,$S682-1,0))</f>
        <v/>
      </c>
      <c r="G682" s="193" t="str">
        <f ca="1">IF(C682=$U$4,"Enter smelter details", IF(ISERROR($S682),"",OFFSET(K!$G$1,$S682-1,0)))</f>
        <v/>
      </c>
      <c r="H682" s="258"/>
      <c r="I682" s="258"/>
      <c r="J682" s="258"/>
      <c r="K682" s="258"/>
      <c r="L682" s="258"/>
      <c r="M682" s="258"/>
      <c r="N682" s="258"/>
      <c r="O682" s="258"/>
      <c r="P682" s="258"/>
      <c r="Q682" s="259"/>
      <c r="R682" s="192"/>
      <c r="S682" s="150" t="e">
        <f>IF(OR(C682="",C682=T$4),NA(),MATCH($B682&amp;$C682,K!$E:$E,0))</f>
        <v>#N/A</v>
      </c>
    </row>
    <row r="683" spans="1:19" ht="20.25">
      <c r="A683" s="222"/>
      <c r="B683" s="193"/>
      <c r="C683" s="193"/>
      <c r="D683" s="193" t="str">
        <f ca="1">IF(ISERROR($S683),"",OFFSET(K!$D$1,$S683-1,0)&amp;"")</f>
        <v/>
      </c>
      <c r="E683" s="193" t="str">
        <f ca="1">IF(ISERROR($S683),"",OFFSET(K!$C$1,$S683-1,0)&amp;"")</f>
        <v/>
      </c>
      <c r="F683" s="193" t="str">
        <f ca="1">IF(ISERROR($S683),"",OFFSET(K!$F$1,$S683-1,0))</f>
        <v/>
      </c>
      <c r="G683" s="193" t="str">
        <f ca="1">IF(C683=$U$4,"Enter smelter details", IF(ISERROR($S683),"",OFFSET(K!$G$1,$S683-1,0)))</f>
        <v/>
      </c>
      <c r="H683" s="258"/>
      <c r="I683" s="258"/>
      <c r="J683" s="258"/>
      <c r="K683" s="258"/>
      <c r="L683" s="258"/>
      <c r="M683" s="258"/>
      <c r="N683" s="258"/>
      <c r="O683" s="258"/>
      <c r="P683" s="258"/>
      <c r="Q683" s="259"/>
      <c r="R683" s="192"/>
      <c r="S683" s="150" t="e">
        <f>IF(OR(C683="",C683=T$4),NA(),MATCH($B683&amp;$C683,K!$E:$E,0))</f>
        <v>#N/A</v>
      </c>
    </row>
    <row r="684" spans="1:19" ht="20.25">
      <c r="A684" s="222"/>
      <c r="B684" s="193"/>
      <c r="C684" s="193"/>
      <c r="D684" s="193" t="str">
        <f ca="1">IF(ISERROR($S684),"",OFFSET(K!$D$1,$S684-1,0)&amp;"")</f>
        <v/>
      </c>
      <c r="E684" s="193" t="str">
        <f ca="1">IF(ISERROR($S684),"",OFFSET(K!$C$1,$S684-1,0)&amp;"")</f>
        <v/>
      </c>
      <c r="F684" s="193" t="str">
        <f ca="1">IF(ISERROR($S684),"",OFFSET(K!$F$1,$S684-1,0))</f>
        <v/>
      </c>
      <c r="G684" s="193" t="str">
        <f ca="1">IF(C684=$U$4,"Enter smelter details", IF(ISERROR($S684),"",OFFSET(K!$G$1,$S684-1,0)))</f>
        <v/>
      </c>
      <c r="H684" s="258"/>
      <c r="I684" s="258"/>
      <c r="J684" s="258"/>
      <c r="K684" s="258"/>
      <c r="L684" s="258"/>
      <c r="M684" s="258"/>
      <c r="N684" s="258"/>
      <c r="O684" s="258"/>
      <c r="P684" s="258"/>
      <c r="Q684" s="259"/>
      <c r="R684" s="192"/>
      <c r="S684" s="150" t="e">
        <f>IF(OR(C684="",C684=T$4),NA(),MATCH($B684&amp;$C684,K!$E:$E,0))</f>
        <v>#N/A</v>
      </c>
    </row>
    <row r="685" spans="1:19" ht="20.25">
      <c r="A685" s="222"/>
      <c r="B685" s="193"/>
      <c r="C685" s="193"/>
      <c r="D685" s="193" t="str">
        <f ca="1">IF(ISERROR($S685),"",OFFSET(K!$D$1,$S685-1,0)&amp;"")</f>
        <v/>
      </c>
      <c r="E685" s="193" t="str">
        <f ca="1">IF(ISERROR($S685),"",OFFSET(K!$C$1,$S685-1,0)&amp;"")</f>
        <v/>
      </c>
      <c r="F685" s="193" t="str">
        <f ca="1">IF(ISERROR($S685),"",OFFSET(K!$F$1,$S685-1,0))</f>
        <v/>
      </c>
      <c r="G685" s="193" t="str">
        <f ca="1">IF(C685=$U$4,"Enter smelter details", IF(ISERROR($S685),"",OFFSET(K!$G$1,$S685-1,0)))</f>
        <v/>
      </c>
      <c r="H685" s="258"/>
      <c r="I685" s="258"/>
      <c r="J685" s="258"/>
      <c r="K685" s="258"/>
      <c r="L685" s="258"/>
      <c r="M685" s="258"/>
      <c r="N685" s="258"/>
      <c r="O685" s="258"/>
      <c r="P685" s="258"/>
      <c r="Q685" s="259"/>
      <c r="R685" s="192"/>
      <c r="S685" s="150" t="e">
        <f>IF(OR(C685="",C685=T$4),NA(),MATCH($B685&amp;$C685,K!$E:$E,0))</f>
        <v>#N/A</v>
      </c>
    </row>
    <row r="686" spans="1:19" ht="20.25">
      <c r="A686" s="222"/>
      <c r="B686" s="193"/>
      <c r="C686" s="193"/>
      <c r="D686" s="193" t="str">
        <f ca="1">IF(ISERROR($S686),"",OFFSET(K!$D$1,$S686-1,0)&amp;"")</f>
        <v/>
      </c>
      <c r="E686" s="193" t="str">
        <f ca="1">IF(ISERROR($S686),"",OFFSET(K!$C$1,$S686-1,0)&amp;"")</f>
        <v/>
      </c>
      <c r="F686" s="193" t="str">
        <f ca="1">IF(ISERROR($S686),"",OFFSET(K!$F$1,$S686-1,0))</f>
        <v/>
      </c>
      <c r="G686" s="193" t="str">
        <f ca="1">IF(C686=$U$4,"Enter smelter details", IF(ISERROR($S686),"",OFFSET(K!$G$1,$S686-1,0)))</f>
        <v/>
      </c>
      <c r="H686" s="258"/>
      <c r="I686" s="258"/>
      <c r="J686" s="258"/>
      <c r="K686" s="258"/>
      <c r="L686" s="258"/>
      <c r="M686" s="258"/>
      <c r="N686" s="258"/>
      <c r="O686" s="258"/>
      <c r="P686" s="258"/>
      <c r="Q686" s="259"/>
      <c r="R686" s="192"/>
      <c r="S686" s="150" t="e">
        <f>IF(OR(C686="",C686=T$4),NA(),MATCH($B686&amp;$C686,K!$E:$E,0))</f>
        <v>#N/A</v>
      </c>
    </row>
    <row r="687" spans="1:19" ht="20.25">
      <c r="A687" s="222"/>
      <c r="B687" s="193"/>
      <c r="C687" s="193"/>
      <c r="D687" s="193" t="str">
        <f ca="1">IF(ISERROR($S687),"",OFFSET(K!$D$1,$S687-1,0)&amp;"")</f>
        <v/>
      </c>
      <c r="E687" s="193" t="str">
        <f ca="1">IF(ISERROR($S687),"",OFFSET(K!$C$1,$S687-1,0)&amp;"")</f>
        <v/>
      </c>
      <c r="F687" s="193" t="str">
        <f ca="1">IF(ISERROR($S687),"",OFFSET(K!$F$1,$S687-1,0))</f>
        <v/>
      </c>
      <c r="G687" s="193" t="str">
        <f ca="1">IF(C687=$U$4,"Enter smelter details", IF(ISERROR($S687),"",OFFSET(K!$G$1,$S687-1,0)))</f>
        <v/>
      </c>
      <c r="H687" s="258"/>
      <c r="I687" s="258"/>
      <c r="J687" s="258"/>
      <c r="K687" s="258"/>
      <c r="L687" s="258"/>
      <c r="M687" s="258"/>
      <c r="N687" s="258"/>
      <c r="O687" s="258"/>
      <c r="P687" s="258"/>
      <c r="Q687" s="259"/>
      <c r="R687" s="192"/>
      <c r="S687" s="150" t="e">
        <f>IF(OR(C687="",C687=T$4),NA(),MATCH($B687&amp;$C687,K!$E:$E,0))</f>
        <v>#N/A</v>
      </c>
    </row>
    <row r="688" spans="1:19" ht="20.25">
      <c r="A688" s="222"/>
      <c r="B688" s="193"/>
      <c r="C688" s="193"/>
      <c r="D688" s="193" t="str">
        <f ca="1">IF(ISERROR($S688),"",OFFSET(K!$D$1,$S688-1,0)&amp;"")</f>
        <v/>
      </c>
      <c r="E688" s="193" t="str">
        <f ca="1">IF(ISERROR($S688),"",OFFSET(K!$C$1,$S688-1,0)&amp;"")</f>
        <v/>
      </c>
      <c r="F688" s="193" t="str">
        <f ca="1">IF(ISERROR($S688),"",OFFSET(K!$F$1,$S688-1,0))</f>
        <v/>
      </c>
      <c r="G688" s="193" t="str">
        <f ca="1">IF(C688=$U$4,"Enter smelter details", IF(ISERROR($S688),"",OFFSET(K!$G$1,$S688-1,0)))</f>
        <v/>
      </c>
      <c r="H688" s="258"/>
      <c r="I688" s="258"/>
      <c r="J688" s="258"/>
      <c r="K688" s="258"/>
      <c r="L688" s="258"/>
      <c r="M688" s="258"/>
      <c r="N688" s="258"/>
      <c r="O688" s="258"/>
      <c r="P688" s="258"/>
      <c r="Q688" s="259"/>
      <c r="R688" s="192"/>
      <c r="S688" s="150" t="e">
        <f>IF(OR(C688="",C688=T$4),NA(),MATCH($B688&amp;$C688,K!$E:$E,0))</f>
        <v>#N/A</v>
      </c>
    </row>
    <row r="689" spans="1:19" ht="20.25">
      <c r="A689" s="222"/>
      <c r="B689" s="193"/>
      <c r="C689" s="193"/>
      <c r="D689" s="193" t="str">
        <f ca="1">IF(ISERROR($S689),"",OFFSET(K!$D$1,$S689-1,0)&amp;"")</f>
        <v/>
      </c>
      <c r="E689" s="193" t="str">
        <f ca="1">IF(ISERROR($S689),"",OFFSET(K!$C$1,$S689-1,0)&amp;"")</f>
        <v/>
      </c>
      <c r="F689" s="193" t="str">
        <f ca="1">IF(ISERROR($S689),"",OFFSET(K!$F$1,$S689-1,0))</f>
        <v/>
      </c>
      <c r="G689" s="193" t="str">
        <f ca="1">IF(C689=$U$4,"Enter smelter details", IF(ISERROR($S689),"",OFFSET(K!$G$1,$S689-1,0)))</f>
        <v/>
      </c>
      <c r="H689" s="258"/>
      <c r="I689" s="258"/>
      <c r="J689" s="258"/>
      <c r="K689" s="258"/>
      <c r="L689" s="258"/>
      <c r="M689" s="258"/>
      <c r="N689" s="258"/>
      <c r="O689" s="258"/>
      <c r="P689" s="258"/>
      <c r="Q689" s="259"/>
      <c r="R689" s="192"/>
      <c r="S689" s="150" t="e">
        <f>IF(OR(C689="",C689=T$4),NA(),MATCH($B689&amp;$C689,K!$E:$E,0))</f>
        <v>#N/A</v>
      </c>
    </row>
    <row r="690" spans="1:19" ht="20.25">
      <c r="A690" s="222"/>
      <c r="B690" s="193"/>
      <c r="C690" s="193"/>
      <c r="D690" s="193" t="str">
        <f ca="1">IF(ISERROR($S690),"",OFFSET(K!$D$1,$S690-1,0)&amp;"")</f>
        <v/>
      </c>
      <c r="E690" s="193" t="str">
        <f ca="1">IF(ISERROR($S690),"",OFFSET(K!$C$1,$S690-1,0)&amp;"")</f>
        <v/>
      </c>
      <c r="F690" s="193" t="str">
        <f ca="1">IF(ISERROR($S690),"",OFFSET(K!$F$1,$S690-1,0))</f>
        <v/>
      </c>
      <c r="G690" s="193" t="str">
        <f ca="1">IF(C690=$U$4,"Enter smelter details", IF(ISERROR($S690),"",OFFSET(K!$G$1,$S690-1,0)))</f>
        <v/>
      </c>
      <c r="H690" s="258"/>
      <c r="I690" s="258"/>
      <c r="J690" s="258"/>
      <c r="K690" s="258"/>
      <c r="L690" s="258"/>
      <c r="M690" s="258"/>
      <c r="N690" s="258"/>
      <c r="O690" s="258"/>
      <c r="P690" s="258"/>
      <c r="Q690" s="259"/>
      <c r="R690" s="192"/>
      <c r="S690" s="150" t="e">
        <f>IF(OR(C690="",C690=T$4),NA(),MATCH($B690&amp;$C690,K!$E:$E,0))</f>
        <v>#N/A</v>
      </c>
    </row>
    <row r="691" spans="1:19" ht="20.25">
      <c r="A691" s="222"/>
      <c r="B691" s="193"/>
      <c r="C691" s="193"/>
      <c r="D691" s="193" t="str">
        <f ca="1">IF(ISERROR($S691),"",OFFSET(K!$D$1,$S691-1,0)&amp;"")</f>
        <v/>
      </c>
      <c r="E691" s="193" t="str">
        <f ca="1">IF(ISERROR($S691),"",OFFSET(K!$C$1,$S691-1,0)&amp;"")</f>
        <v/>
      </c>
      <c r="F691" s="193" t="str">
        <f ca="1">IF(ISERROR($S691),"",OFFSET(K!$F$1,$S691-1,0))</f>
        <v/>
      </c>
      <c r="G691" s="193" t="str">
        <f ca="1">IF(C691=$U$4,"Enter smelter details", IF(ISERROR($S691),"",OFFSET(K!$G$1,$S691-1,0)))</f>
        <v/>
      </c>
      <c r="H691" s="258"/>
      <c r="I691" s="258"/>
      <c r="J691" s="258"/>
      <c r="K691" s="258"/>
      <c r="L691" s="258"/>
      <c r="M691" s="258"/>
      <c r="N691" s="258"/>
      <c r="O691" s="258"/>
      <c r="P691" s="258"/>
      <c r="Q691" s="259"/>
      <c r="R691" s="192"/>
      <c r="S691" s="150" t="e">
        <f>IF(OR(C691="",C691=T$4),NA(),MATCH($B691&amp;$C691,K!$E:$E,0))</f>
        <v>#N/A</v>
      </c>
    </row>
    <row r="692" spans="1:19" ht="20.25">
      <c r="A692" s="222"/>
      <c r="B692" s="193"/>
      <c r="C692" s="193"/>
      <c r="D692" s="193" t="str">
        <f ca="1">IF(ISERROR($S692),"",OFFSET(K!$D$1,$S692-1,0)&amp;"")</f>
        <v/>
      </c>
      <c r="E692" s="193" t="str">
        <f ca="1">IF(ISERROR($S692),"",OFFSET(K!$C$1,$S692-1,0)&amp;"")</f>
        <v/>
      </c>
      <c r="F692" s="193" t="str">
        <f ca="1">IF(ISERROR($S692),"",OFFSET(K!$F$1,$S692-1,0))</f>
        <v/>
      </c>
      <c r="G692" s="193" t="str">
        <f ca="1">IF(C692=$U$4,"Enter smelter details", IF(ISERROR($S692),"",OFFSET(K!$G$1,$S692-1,0)))</f>
        <v/>
      </c>
      <c r="H692" s="258"/>
      <c r="I692" s="258"/>
      <c r="J692" s="258"/>
      <c r="K692" s="258"/>
      <c r="L692" s="258"/>
      <c r="M692" s="258"/>
      <c r="N692" s="258"/>
      <c r="O692" s="258"/>
      <c r="P692" s="258"/>
      <c r="Q692" s="259"/>
      <c r="R692" s="192"/>
      <c r="S692" s="150" t="e">
        <f>IF(OR(C692="",C692=T$4),NA(),MATCH($B692&amp;$C692,K!$E:$E,0))</f>
        <v>#N/A</v>
      </c>
    </row>
    <row r="693" spans="1:19" ht="20.25">
      <c r="A693" s="222"/>
      <c r="B693" s="193"/>
      <c r="C693" s="193"/>
      <c r="D693" s="193" t="str">
        <f ca="1">IF(ISERROR($S693),"",OFFSET(K!$D$1,$S693-1,0)&amp;"")</f>
        <v/>
      </c>
      <c r="E693" s="193" t="str">
        <f ca="1">IF(ISERROR($S693),"",OFFSET(K!$C$1,$S693-1,0)&amp;"")</f>
        <v/>
      </c>
      <c r="F693" s="193" t="str">
        <f ca="1">IF(ISERROR($S693),"",OFFSET(K!$F$1,$S693-1,0))</f>
        <v/>
      </c>
      <c r="G693" s="193" t="str">
        <f ca="1">IF(C693=$U$4,"Enter smelter details", IF(ISERROR($S693),"",OFFSET(K!$G$1,$S693-1,0)))</f>
        <v/>
      </c>
      <c r="H693" s="258"/>
      <c r="I693" s="258"/>
      <c r="J693" s="258"/>
      <c r="K693" s="258"/>
      <c r="L693" s="258"/>
      <c r="M693" s="258"/>
      <c r="N693" s="258"/>
      <c r="O693" s="258"/>
      <c r="P693" s="258"/>
      <c r="Q693" s="259"/>
      <c r="R693" s="192"/>
      <c r="S693" s="150" t="e">
        <f>IF(OR(C693="",C693=T$4),NA(),MATCH($B693&amp;$C693,K!$E:$E,0))</f>
        <v>#N/A</v>
      </c>
    </row>
    <row r="694" spans="1:19" ht="20.25">
      <c r="A694" s="222"/>
      <c r="B694" s="193"/>
      <c r="C694" s="193"/>
      <c r="D694" s="193" t="str">
        <f ca="1">IF(ISERROR($S694),"",OFFSET(K!$D$1,$S694-1,0)&amp;"")</f>
        <v/>
      </c>
      <c r="E694" s="193" t="str">
        <f ca="1">IF(ISERROR($S694),"",OFFSET(K!$C$1,$S694-1,0)&amp;"")</f>
        <v/>
      </c>
      <c r="F694" s="193" t="str">
        <f ca="1">IF(ISERROR($S694),"",OFFSET(K!$F$1,$S694-1,0))</f>
        <v/>
      </c>
      <c r="G694" s="193" t="str">
        <f ca="1">IF(C694=$U$4,"Enter smelter details", IF(ISERROR($S694),"",OFFSET(K!$G$1,$S694-1,0)))</f>
        <v/>
      </c>
      <c r="H694" s="258"/>
      <c r="I694" s="258"/>
      <c r="J694" s="258"/>
      <c r="K694" s="258"/>
      <c r="L694" s="258"/>
      <c r="M694" s="258"/>
      <c r="N694" s="258"/>
      <c r="O694" s="258"/>
      <c r="P694" s="258"/>
      <c r="Q694" s="259"/>
      <c r="R694" s="192"/>
      <c r="S694" s="150" t="e">
        <f>IF(OR(C694="",C694=T$4),NA(),MATCH($B694&amp;$C694,K!$E:$E,0))</f>
        <v>#N/A</v>
      </c>
    </row>
    <row r="695" spans="1:19" ht="20.25">
      <c r="A695" s="222"/>
      <c r="B695" s="193"/>
      <c r="C695" s="193"/>
      <c r="D695" s="193" t="str">
        <f ca="1">IF(ISERROR($S695),"",OFFSET(K!$D$1,$S695-1,0)&amp;"")</f>
        <v/>
      </c>
      <c r="E695" s="193" t="str">
        <f ca="1">IF(ISERROR($S695),"",OFFSET(K!$C$1,$S695-1,0)&amp;"")</f>
        <v/>
      </c>
      <c r="F695" s="193" t="str">
        <f ca="1">IF(ISERROR($S695),"",OFFSET(K!$F$1,$S695-1,0))</f>
        <v/>
      </c>
      <c r="G695" s="193" t="str">
        <f ca="1">IF(C695=$U$4,"Enter smelter details", IF(ISERROR($S695),"",OFFSET(K!$G$1,$S695-1,0)))</f>
        <v/>
      </c>
      <c r="H695" s="258"/>
      <c r="I695" s="258"/>
      <c r="J695" s="258"/>
      <c r="K695" s="258"/>
      <c r="L695" s="258"/>
      <c r="M695" s="258"/>
      <c r="N695" s="258"/>
      <c r="O695" s="258"/>
      <c r="P695" s="258"/>
      <c r="Q695" s="259"/>
      <c r="R695" s="192"/>
      <c r="S695" s="150" t="e">
        <f>IF(OR(C695="",C695=T$4),NA(),MATCH($B695&amp;$C695,K!$E:$E,0))</f>
        <v>#N/A</v>
      </c>
    </row>
    <row r="696" spans="1:19" ht="20.25">
      <c r="A696" s="222"/>
      <c r="B696" s="193"/>
      <c r="C696" s="193"/>
      <c r="D696" s="193" t="str">
        <f ca="1">IF(ISERROR($S696),"",OFFSET(K!$D$1,$S696-1,0)&amp;"")</f>
        <v/>
      </c>
      <c r="E696" s="193" t="str">
        <f ca="1">IF(ISERROR($S696),"",OFFSET(K!$C$1,$S696-1,0)&amp;"")</f>
        <v/>
      </c>
      <c r="F696" s="193" t="str">
        <f ca="1">IF(ISERROR($S696),"",OFFSET(K!$F$1,$S696-1,0))</f>
        <v/>
      </c>
      <c r="G696" s="193" t="str">
        <f ca="1">IF(C696=$U$4,"Enter smelter details", IF(ISERROR($S696),"",OFFSET(K!$G$1,$S696-1,0)))</f>
        <v/>
      </c>
      <c r="H696" s="258"/>
      <c r="I696" s="258"/>
      <c r="J696" s="258"/>
      <c r="K696" s="258"/>
      <c r="L696" s="258"/>
      <c r="M696" s="258"/>
      <c r="N696" s="258"/>
      <c r="O696" s="258"/>
      <c r="P696" s="258"/>
      <c r="Q696" s="259"/>
      <c r="R696" s="192"/>
      <c r="S696" s="150" t="e">
        <f>IF(OR(C696="",C696=T$4),NA(),MATCH($B696&amp;$C696,K!$E:$E,0))</f>
        <v>#N/A</v>
      </c>
    </row>
    <row r="697" spans="1:19" ht="20.25">
      <c r="A697" s="222"/>
      <c r="B697" s="193"/>
      <c r="C697" s="193"/>
      <c r="D697" s="193" t="str">
        <f ca="1">IF(ISERROR($S697),"",OFFSET(K!$D$1,$S697-1,0)&amp;"")</f>
        <v/>
      </c>
      <c r="E697" s="193" t="str">
        <f ca="1">IF(ISERROR($S697),"",OFFSET(K!$C$1,$S697-1,0)&amp;"")</f>
        <v/>
      </c>
      <c r="F697" s="193" t="str">
        <f ca="1">IF(ISERROR($S697),"",OFFSET(K!$F$1,$S697-1,0))</f>
        <v/>
      </c>
      <c r="G697" s="193" t="str">
        <f ca="1">IF(C697=$U$4,"Enter smelter details", IF(ISERROR($S697),"",OFFSET(K!$G$1,$S697-1,0)))</f>
        <v/>
      </c>
      <c r="H697" s="258"/>
      <c r="I697" s="258"/>
      <c r="J697" s="258"/>
      <c r="K697" s="258"/>
      <c r="L697" s="258"/>
      <c r="M697" s="258"/>
      <c r="N697" s="258"/>
      <c r="O697" s="258"/>
      <c r="P697" s="258"/>
      <c r="Q697" s="259"/>
      <c r="R697" s="192"/>
      <c r="S697" s="150" t="e">
        <f>IF(OR(C697="",C697=T$4),NA(),MATCH($B697&amp;$C697,K!$E:$E,0))</f>
        <v>#N/A</v>
      </c>
    </row>
    <row r="698" spans="1:19" ht="20.25">
      <c r="A698" s="222"/>
      <c r="B698" s="193"/>
      <c r="C698" s="193"/>
      <c r="D698" s="193" t="str">
        <f ca="1">IF(ISERROR($S698),"",OFFSET(K!$D$1,$S698-1,0)&amp;"")</f>
        <v/>
      </c>
      <c r="E698" s="193" t="str">
        <f ca="1">IF(ISERROR($S698),"",OFFSET(K!$C$1,$S698-1,0)&amp;"")</f>
        <v/>
      </c>
      <c r="F698" s="193" t="str">
        <f ca="1">IF(ISERROR($S698),"",OFFSET(K!$F$1,$S698-1,0))</f>
        <v/>
      </c>
      <c r="G698" s="193" t="str">
        <f ca="1">IF(C698=$U$4,"Enter smelter details", IF(ISERROR($S698),"",OFFSET(K!$G$1,$S698-1,0)))</f>
        <v/>
      </c>
      <c r="H698" s="258"/>
      <c r="I698" s="258"/>
      <c r="J698" s="258"/>
      <c r="K698" s="258"/>
      <c r="L698" s="258"/>
      <c r="M698" s="258"/>
      <c r="N698" s="258"/>
      <c r="O698" s="258"/>
      <c r="P698" s="258"/>
      <c r="Q698" s="259"/>
      <c r="R698" s="192"/>
      <c r="S698" s="150" t="e">
        <f>IF(OR(C698="",C698=T$4),NA(),MATCH($B698&amp;$C698,K!$E:$E,0))</f>
        <v>#N/A</v>
      </c>
    </row>
    <row r="699" spans="1:19" ht="20.25">
      <c r="A699" s="222"/>
      <c r="B699" s="193"/>
      <c r="C699" s="193"/>
      <c r="D699" s="193" t="str">
        <f ca="1">IF(ISERROR($S699),"",OFFSET(K!$D$1,$S699-1,0)&amp;"")</f>
        <v/>
      </c>
      <c r="E699" s="193" t="str">
        <f ca="1">IF(ISERROR($S699),"",OFFSET(K!$C$1,$S699-1,0)&amp;"")</f>
        <v/>
      </c>
      <c r="F699" s="193" t="str">
        <f ca="1">IF(ISERROR($S699),"",OFFSET(K!$F$1,$S699-1,0))</f>
        <v/>
      </c>
      <c r="G699" s="193" t="str">
        <f ca="1">IF(C699=$U$4,"Enter smelter details", IF(ISERROR($S699),"",OFFSET(K!$G$1,$S699-1,0)))</f>
        <v/>
      </c>
      <c r="H699" s="258"/>
      <c r="I699" s="258"/>
      <c r="J699" s="258"/>
      <c r="K699" s="258"/>
      <c r="L699" s="258"/>
      <c r="M699" s="258"/>
      <c r="N699" s="258"/>
      <c r="O699" s="258"/>
      <c r="P699" s="258"/>
      <c r="Q699" s="259"/>
      <c r="R699" s="192"/>
      <c r="S699" s="150" t="e">
        <f>IF(OR(C699="",C699=T$4),NA(),MATCH($B699&amp;$C699,K!$E:$E,0))</f>
        <v>#N/A</v>
      </c>
    </row>
    <row r="700" spans="1:19" ht="20.25">
      <c r="A700" s="222"/>
      <c r="B700" s="193"/>
      <c r="C700" s="193"/>
      <c r="D700" s="193" t="str">
        <f ca="1">IF(ISERROR($S700),"",OFFSET(K!$D$1,$S700-1,0)&amp;"")</f>
        <v/>
      </c>
      <c r="E700" s="193" t="str">
        <f ca="1">IF(ISERROR($S700),"",OFFSET(K!$C$1,$S700-1,0)&amp;"")</f>
        <v/>
      </c>
      <c r="F700" s="193" t="str">
        <f ca="1">IF(ISERROR($S700),"",OFFSET(K!$F$1,$S700-1,0))</f>
        <v/>
      </c>
      <c r="G700" s="193" t="str">
        <f ca="1">IF(C700=$U$4,"Enter smelter details", IF(ISERROR($S700),"",OFFSET(K!$G$1,$S700-1,0)))</f>
        <v/>
      </c>
      <c r="H700" s="258"/>
      <c r="I700" s="258"/>
      <c r="J700" s="258"/>
      <c r="K700" s="258"/>
      <c r="L700" s="258"/>
      <c r="M700" s="258"/>
      <c r="N700" s="258"/>
      <c r="O700" s="258"/>
      <c r="P700" s="258"/>
      <c r="Q700" s="259"/>
      <c r="R700" s="192"/>
      <c r="S700" s="150" t="e">
        <f>IF(OR(C700="",C700=T$4),NA(),MATCH($B700&amp;$C700,K!$E:$E,0))</f>
        <v>#N/A</v>
      </c>
    </row>
    <row r="701" spans="1:19" ht="20.25">
      <c r="A701" s="222"/>
      <c r="B701" s="193"/>
      <c r="C701" s="193"/>
      <c r="D701" s="193" t="str">
        <f ca="1">IF(ISERROR($S701),"",OFFSET(K!$D$1,$S701-1,0)&amp;"")</f>
        <v/>
      </c>
      <c r="E701" s="193" t="str">
        <f ca="1">IF(ISERROR($S701),"",OFFSET(K!$C$1,$S701-1,0)&amp;"")</f>
        <v/>
      </c>
      <c r="F701" s="193" t="str">
        <f ca="1">IF(ISERROR($S701),"",OFFSET(K!$F$1,$S701-1,0))</f>
        <v/>
      </c>
      <c r="G701" s="193" t="str">
        <f ca="1">IF(C701=$U$4,"Enter smelter details", IF(ISERROR($S701),"",OFFSET(K!$G$1,$S701-1,0)))</f>
        <v/>
      </c>
      <c r="H701" s="258"/>
      <c r="I701" s="258"/>
      <c r="J701" s="258"/>
      <c r="K701" s="258"/>
      <c r="L701" s="258"/>
      <c r="M701" s="258"/>
      <c r="N701" s="258"/>
      <c r="O701" s="258"/>
      <c r="P701" s="258"/>
      <c r="Q701" s="259"/>
      <c r="R701" s="192"/>
      <c r="S701" s="150" t="e">
        <f>IF(OR(C701="",C701=T$4),NA(),MATCH($B701&amp;$C701,K!$E:$E,0))</f>
        <v>#N/A</v>
      </c>
    </row>
    <row r="702" spans="1:19" ht="20.25">
      <c r="A702" s="222"/>
      <c r="B702" s="193"/>
      <c r="C702" s="193"/>
      <c r="D702" s="193" t="str">
        <f ca="1">IF(ISERROR($S702),"",OFFSET(K!$D$1,$S702-1,0)&amp;"")</f>
        <v/>
      </c>
      <c r="E702" s="193" t="str">
        <f ca="1">IF(ISERROR($S702),"",OFFSET(K!$C$1,$S702-1,0)&amp;"")</f>
        <v/>
      </c>
      <c r="F702" s="193" t="str">
        <f ca="1">IF(ISERROR($S702),"",OFFSET(K!$F$1,$S702-1,0))</f>
        <v/>
      </c>
      <c r="G702" s="193" t="str">
        <f ca="1">IF(C702=$U$4,"Enter smelter details", IF(ISERROR($S702),"",OFFSET(K!$G$1,$S702-1,0)))</f>
        <v/>
      </c>
      <c r="H702" s="258"/>
      <c r="I702" s="258"/>
      <c r="J702" s="258"/>
      <c r="K702" s="258"/>
      <c r="L702" s="258"/>
      <c r="M702" s="258"/>
      <c r="N702" s="258"/>
      <c r="O702" s="258"/>
      <c r="P702" s="258"/>
      <c r="Q702" s="259"/>
      <c r="R702" s="192"/>
      <c r="S702" s="150" t="e">
        <f>IF(OR(C702="",C702=T$4),NA(),MATCH($B702&amp;$C702,K!$E:$E,0))</f>
        <v>#N/A</v>
      </c>
    </row>
    <row r="703" spans="1:19" ht="20.25">
      <c r="A703" s="222"/>
      <c r="B703" s="193"/>
      <c r="C703" s="193"/>
      <c r="D703" s="193" t="str">
        <f ca="1">IF(ISERROR($S703),"",OFFSET(K!$D$1,$S703-1,0)&amp;"")</f>
        <v/>
      </c>
      <c r="E703" s="193" t="str">
        <f ca="1">IF(ISERROR($S703),"",OFFSET(K!$C$1,$S703-1,0)&amp;"")</f>
        <v/>
      </c>
      <c r="F703" s="193" t="str">
        <f ca="1">IF(ISERROR($S703),"",OFFSET(K!$F$1,$S703-1,0))</f>
        <v/>
      </c>
      <c r="G703" s="193" t="str">
        <f ca="1">IF(C703=$U$4,"Enter smelter details", IF(ISERROR($S703),"",OFFSET(K!$G$1,$S703-1,0)))</f>
        <v/>
      </c>
      <c r="H703" s="258"/>
      <c r="I703" s="258"/>
      <c r="J703" s="258"/>
      <c r="K703" s="258"/>
      <c r="L703" s="258"/>
      <c r="M703" s="258"/>
      <c r="N703" s="258"/>
      <c r="O703" s="258"/>
      <c r="P703" s="258"/>
      <c r="Q703" s="259"/>
      <c r="R703" s="192"/>
      <c r="S703" s="150" t="e">
        <f>IF(OR(C703="",C703=T$4),NA(),MATCH($B703&amp;$C703,K!$E:$E,0))</f>
        <v>#N/A</v>
      </c>
    </row>
    <row r="704" spans="1:19" ht="20.25">
      <c r="A704" s="222"/>
      <c r="B704" s="193"/>
      <c r="C704" s="193"/>
      <c r="D704" s="193" t="str">
        <f ca="1">IF(ISERROR($S704),"",OFFSET(K!$D$1,$S704-1,0)&amp;"")</f>
        <v/>
      </c>
      <c r="E704" s="193" t="str">
        <f ca="1">IF(ISERROR($S704),"",OFFSET(K!$C$1,$S704-1,0)&amp;"")</f>
        <v/>
      </c>
      <c r="F704" s="193" t="str">
        <f ca="1">IF(ISERROR($S704),"",OFFSET(K!$F$1,$S704-1,0))</f>
        <v/>
      </c>
      <c r="G704" s="193" t="str">
        <f ca="1">IF(C704=$U$4,"Enter smelter details", IF(ISERROR($S704),"",OFFSET(K!$G$1,$S704-1,0)))</f>
        <v/>
      </c>
      <c r="H704" s="258"/>
      <c r="I704" s="258"/>
      <c r="J704" s="258"/>
      <c r="K704" s="258"/>
      <c r="L704" s="258"/>
      <c r="M704" s="258"/>
      <c r="N704" s="258"/>
      <c r="O704" s="258"/>
      <c r="P704" s="258"/>
      <c r="Q704" s="259"/>
      <c r="R704" s="192"/>
      <c r="S704" s="150" t="e">
        <f>IF(OR(C704="",C704=T$4),NA(),MATCH($B704&amp;$C704,K!$E:$E,0))</f>
        <v>#N/A</v>
      </c>
    </row>
    <row r="705" spans="1:19" ht="20.25">
      <c r="A705" s="222"/>
      <c r="B705" s="193"/>
      <c r="C705" s="193"/>
      <c r="D705" s="193" t="str">
        <f ca="1">IF(ISERROR($S705),"",OFFSET(K!$D$1,$S705-1,0)&amp;"")</f>
        <v/>
      </c>
      <c r="E705" s="193" t="str">
        <f ca="1">IF(ISERROR($S705),"",OFFSET(K!$C$1,$S705-1,0)&amp;"")</f>
        <v/>
      </c>
      <c r="F705" s="193" t="str">
        <f ca="1">IF(ISERROR($S705),"",OFFSET(K!$F$1,$S705-1,0))</f>
        <v/>
      </c>
      <c r="G705" s="193" t="str">
        <f ca="1">IF(C705=$U$4,"Enter smelter details", IF(ISERROR($S705),"",OFFSET(K!$G$1,$S705-1,0)))</f>
        <v/>
      </c>
      <c r="H705" s="258"/>
      <c r="I705" s="258"/>
      <c r="J705" s="258"/>
      <c r="K705" s="258"/>
      <c r="L705" s="258"/>
      <c r="M705" s="258"/>
      <c r="N705" s="258"/>
      <c r="O705" s="258"/>
      <c r="P705" s="258"/>
      <c r="Q705" s="259"/>
      <c r="R705" s="192"/>
      <c r="S705" s="150" t="e">
        <f>IF(OR(C705="",C705=T$4),NA(),MATCH($B705&amp;$C705,K!$E:$E,0))</f>
        <v>#N/A</v>
      </c>
    </row>
    <row r="706" spans="1:19" ht="20.25">
      <c r="A706" s="222"/>
      <c r="B706" s="193"/>
      <c r="C706" s="193"/>
      <c r="D706" s="193" t="str">
        <f ca="1">IF(ISERROR($S706),"",OFFSET(K!$D$1,$S706-1,0)&amp;"")</f>
        <v/>
      </c>
      <c r="E706" s="193" t="str">
        <f ca="1">IF(ISERROR($S706),"",OFFSET(K!$C$1,$S706-1,0)&amp;"")</f>
        <v/>
      </c>
      <c r="F706" s="193" t="str">
        <f ca="1">IF(ISERROR($S706),"",OFFSET(K!$F$1,$S706-1,0))</f>
        <v/>
      </c>
      <c r="G706" s="193" t="str">
        <f ca="1">IF(C706=$U$4,"Enter smelter details", IF(ISERROR($S706),"",OFFSET(K!$G$1,$S706-1,0)))</f>
        <v/>
      </c>
      <c r="H706" s="258"/>
      <c r="I706" s="258"/>
      <c r="J706" s="258"/>
      <c r="K706" s="258"/>
      <c r="L706" s="258"/>
      <c r="M706" s="258"/>
      <c r="N706" s="258"/>
      <c r="O706" s="258"/>
      <c r="P706" s="258"/>
      <c r="Q706" s="259"/>
      <c r="R706" s="192"/>
      <c r="S706" s="150" t="e">
        <f>IF(OR(C706="",C706=T$4),NA(),MATCH($B706&amp;$C706,K!$E:$E,0))</f>
        <v>#N/A</v>
      </c>
    </row>
    <row r="707" spans="1:19" ht="20.25">
      <c r="A707" s="222"/>
      <c r="B707" s="193"/>
      <c r="C707" s="193"/>
      <c r="D707" s="193" t="str">
        <f ca="1">IF(ISERROR($S707),"",OFFSET(K!$D$1,$S707-1,0)&amp;"")</f>
        <v/>
      </c>
      <c r="E707" s="193" t="str">
        <f ca="1">IF(ISERROR($S707),"",OFFSET(K!$C$1,$S707-1,0)&amp;"")</f>
        <v/>
      </c>
      <c r="F707" s="193" t="str">
        <f ca="1">IF(ISERROR($S707),"",OFFSET(K!$F$1,$S707-1,0))</f>
        <v/>
      </c>
      <c r="G707" s="193" t="str">
        <f ca="1">IF(C707=$U$4,"Enter smelter details", IF(ISERROR($S707),"",OFFSET(K!$G$1,$S707-1,0)))</f>
        <v/>
      </c>
      <c r="H707" s="258"/>
      <c r="I707" s="258"/>
      <c r="J707" s="258"/>
      <c r="K707" s="258"/>
      <c r="L707" s="258"/>
      <c r="M707" s="258"/>
      <c r="N707" s="258"/>
      <c r="O707" s="258"/>
      <c r="P707" s="258"/>
      <c r="Q707" s="259"/>
      <c r="R707" s="192"/>
      <c r="S707" s="150" t="e">
        <f>IF(OR(C707="",C707=T$4),NA(),MATCH($B707&amp;$C707,K!$E:$E,0))</f>
        <v>#N/A</v>
      </c>
    </row>
    <row r="708" spans="1:19" ht="20.25">
      <c r="A708" s="222"/>
      <c r="B708" s="193"/>
      <c r="C708" s="193"/>
      <c r="D708" s="193" t="str">
        <f ca="1">IF(ISERROR($S708),"",OFFSET(K!$D$1,$S708-1,0)&amp;"")</f>
        <v/>
      </c>
      <c r="E708" s="193" t="str">
        <f ca="1">IF(ISERROR($S708),"",OFFSET(K!$C$1,$S708-1,0)&amp;"")</f>
        <v/>
      </c>
      <c r="F708" s="193" t="str">
        <f ca="1">IF(ISERROR($S708),"",OFFSET(K!$F$1,$S708-1,0))</f>
        <v/>
      </c>
      <c r="G708" s="193" t="str">
        <f ca="1">IF(C708=$U$4,"Enter smelter details", IF(ISERROR($S708),"",OFFSET(K!$G$1,$S708-1,0)))</f>
        <v/>
      </c>
      <c r="H708" s="258"/>
      <c r="I708" s="258"/>
      <c r="J708" s="258"/>
      <c r="K708" s="258"/>
      <c r="L708" s="258"/>
      <c r="M708" s="258"/>
      <c r="N708" s="258"/>
      <c r="O708" s="258"/>
      <c r="P708" s="258"/>
      <c r="Q708" s="259"/>
      <c r="R708" s="192"/>
      <c r="S708" s="150" t="e">
        <f>IF(OR(C708="",C708=T$4),NA(),MATCH($B708&amp;$C708,K!$E:$E,0))</f>
        <v>#N/A</v>
      </c>
    </row>
    <row r="709" spans="1:19" ht="20.25">
      <c r="A709" s="222"/>
      <c r="B709" s="193"/>
      <c r="C709" s="193"/>
      <c r="D709" s="193" t="str">
        <f ca="1">IF(ISERROR($S709),"",OFFSET(K!$D$1,$S709-1,0)&amp;"")</f>
        <v/>
      </c>
      <c r="E709" s="193" t="str">
        <f ca="1">IF(ISERROR($S709),"",OFFSET(K!$C$1,$S709-1,0)&amp;"")</f>
        <v/>
      </c>
      <c r="F709" s="193" t="str">
        <f ca="1">IF(ISERROR($S709),"",OFFSET(K!$F$1,$S709-1,0))</f>
        <v/>
      </c>
      <c r="G709" s="193" t="str">
        <f ca="1">IF(C709=$U$4,"Enter smelter details", IF(ISERROR($S709),"",OFFSET(K!$G$1,$S709-1,0)))</f>
        <v/>
      </c>
      <c r="H709" s="258"/>
      <c r="I709" s="258"/>
      <c r="J709" s="258"/>
      <c r="K709" s="258"/>
      <c r="L709" s="258"/>
      <c r="M709" s="258"/>
      <c r="N709" s="258"/>
      <c r="O709" s="258"/>
      <c r="P709" s="258"/>
      <c r="Q709" s="259"/>
      <c r="R709" s="192"/>
      <c r="S709" s="150" t="e">
        <f>IF(OR(C709="",C709=T$4),NA(),MATCH($B709&amp;$C709,K!$E:$E,0))</f>
        <v>#N/A</v>
      </c>
    </row>
    <row r="710" spans="1:19" ht="20.25">
      <c r="A710" s="222"/>
      <c r="B710" s="193"/>
      <c r="C710" s="193"/>
      <c r="D710" s="193" t="str">
        <f ca="1">IF(ISERROR($S710),"",OFFSET(K!$D$1,$S710-1,0)&amp;"")</f>
        <v/>
      </c>
      <c r="E710" s="193" t="str">
        <f ca="1">IF(ISERROR($S710),"",OFFSET(K!$C$1,$S710-1,0)&amp;"")</f>
        <v/>
      </c>
      <c r="F710" s="193" t="str">
        <f ca="1">IF(ISERROR($S710),"",OFFSET(K!$F$1,$S710-1,0))</f>
        <v/>
      </c>
      <c r="G710" s="193" t="str">
        <f ca="1">IF(C710=$U$4,"Enter smelter details", IF(ISERROR($S710),"",OFFSET(K!$G$1,$S710-1,0)))</f>
        <v/>
      </c>
      <c r="H710" s="258"/>
      <c r="I710" s="258"/>
      <c r="J710" s="258"/>
      <c r="K710" s="258"/>
      <c r="L710" s="258"/>
      <c r="M710" s="258"/>
      <c r="N710" s="258"/>
      <c r="O710" s="258"/>
      <c r="P710" s="258"/>
      <c r="Q710" s="259"/>
      <c r="R710" s="192"/>
      <c r="S710" s="150" t="e">
        <f>IF(OR(C710="",C710=T$4),NA(),MATCH($B710&amp;$C710,K!$E:$E,0))</f>
        <v>#N/A</v>
      </c>
    </row>
    <row r="711" spans="1:19" ht="20.25">
      <c r="A711" s="222"/>
      <c r="B711" s="193"/>
      <c r="C711" s="193"/>
      <c r="D711" s="193" t="str">
        <f ca="1">IF(ISERROR($S711),"",OFFSET(K!$D$1,$S711-1,0)&amp;"")</f>
        <v/>
      </c>
      <c r="E711" s="193" t="str">
        <f ca="1">IF(ISERROR($S711),"",OFFSET(K!$C$1,$S711-1,0)&amp;"")</f>
        <v/>
      </c>
      <c r="F711" s="193" t="str">
        <f ca="1">IF(ISERROR($S711),"",OFFSET(K!$F$1,$S711-1,0))</f>
        <v/>
      </c>
      <c r="G711" s="193" t="str">
        <f ca="1">IF(C711=$U$4,"Enter smelter details", IF(ISERROR($S711),"",OFFSET(K!$G$1,$S711-1,0)))</f>
        <v/>
      </c>
      <c r="H711" s="258"/>
      <c r="I711" s="258"/>
      <c r="J711" s="258"/>
      <c r="K711" s="258"/>
      <c r="L711" s="258"/>
      <c r="M711" s="258"/>
      <c r="N711" s="258"/>
      <c r="O711" s="258"/>
      <c r="P711" s="258"/>
      <c r="Q711" s="259"/>
      <c r="R711" s="192"/>
      <c r="S711" s="150" t="e">
        <f>IF(OR(C711="",C711=T$4),NA(),MATCH($B711&amp;$C711,K!$E:$E,0))</f>
        <v>#N/A</v>
      </c>
    </row>
    <row r="712" spans="1:19" ht="20.25">
      <c r="A712" s="222"/>
      <c r="B712" s="193"/>
      <c r="C712" s="193"/>
      <c r="D712" s="193" t="str">
        <f ca="1">IF(ISERROR($S712),"",OFFSET(K!$D$1,$S712-1,0)&amp;"")</f>
        <v/>
      </c>
      <c r="E712" s="193" t="str">
        <f ca="1">IF(ISERROR($S712),"",OFFSET(K!$C$1,$S712-1,0)&amp;"")</f>
        <v/>
      </c>
      <c r="F712" s="193" t="str">
        <f ca="1">IF(ISERROR($S712),"",OFFSET(K!$F$1,$S712-1,0))</f>
        <v/>
      </c>
      <c r="G712" s="193" t="str">
        <f ca="1">IF(C712=$U$4,"Enter smelter details", IF(ISERROR($S712),"",OFFSET(K!$G$1,$S712-1,0)))</f>
        <v/>
      </c>
      <c r="H712" s="258"/>
      <c r="I712" s="258"/>
      <c r="J712" s="258"/>
      <c r="K712" s="258"/>
      <c r="L712" s="258"/>
      <c r="M712" s="258"/>
      <c r="N712" s="258"/>
      <c r="O712" s="258"/>
      <c r="P712" s="258"/>
      <c r="Q712" s="259"/>
      <c r="R712" s="192"/>
      <c r="S712" s="150" t="e">
        <f>IF(OR(C712="",C712=T$4),NA(),MATCH($B712&amp;$C712,K!$E:$E,0))</f>
        <v>#N/A</v>
      </c>
    </row>
    <row r="713" spans="1:19" ht="20.25">
      <c r="A713" s="222"/>
      <c r="B713" s="193"/>
      <c r="C713" s="193"/>
      <c r="D713" s="193" t="str">
        <f ca="1">IF(ISERROR($S713),"",OFFSET(K!$D$1,$S713-1,0)&amp;"")</f>
        <v/>
      </c>
      <c r="E713" s="193" t="str">
        <f ca="1">IF(ISERROR($S713),"",OFFSET(K!$C$1,$S713-1,0)&amp;"")</f>
        <v/>
      </c>
      <c r="F713" s="193" t="str">
        <f ca="1">IF(ISERROR($S713),"",OFFSET(K!$F$1,$S713-1,0))</f>
        <v/>
      </c>
      <c r="G713" s="193" t="str">
        <f ca="1">IF(C713=$U$4,"Enter smelter details", IF(ISERROR($S713),"",OFFSET(K!$G$1,$S713-1,0)))</f>
        <v/>
      </c>
      <c r="H713" s="258"/>
      <c r="I713" s="258"/>
      <c r="J713" s="258"/>
      <c r="K713" s="258"/>
      <c r="L713" s="258"/>
      <c r="M713" s="258"/>
      <c r="N713" s="258"/>
      <c r="O713" s="258"/>
      <c r="P713" s="258"/>
      <c r="Q713" s="259"/>
      <c r="R713" s="192"/>
      <c r="S713" s="150" t="e">
        <f>IF(OR(C713="",C713=T$4),NA(),MATCH($B713&amp;$C713,K!$E:$E,0))</f>
        <v>#N/A</v>
      </c>
    </row>
    <row r="714" spans="1:19" ht="20.25">
      <c r="A714" s="222"/>
      <c r="B714" s="193"/>
      <c r="C714" s="193"/>
      <c r="D714" s="193" t="str">
        <f ca="1">IF(ISERROR($S714),"",OFFSET(K!$D$1,$S714-1,0)&amp;"")</f>
        <v/>
      </c>
      <c r="E714" s="193" t="str">
        <f ca="1">IF(ISERROR($S714),"",OFFSET(K!$C$1,$S714-1,0)&amp;"")</f>
        <v/>
      </c>
      <c r="F714" s="193" t="str">
        <f ca="1">IF(ISERROR($S714),"",OFFSET(K!$F$1,$S714-1,0))</f>
        <v/>
      </c>
      <c r="G714" s="193" t="str">
        <f ca="1">IF(C714=$U$4,"Enter smelter details", IF(ISERROR($S714),"",OFFSET(K!$G$1,$S714-1,0)))</f>
        <v/>
      </c>
      <c r="H714" s="258"/>
      <c r="I714" s="258"/>
      <c r="J714" s="258"/>
      <c r="K714" s="258"/>
      <c r="L714" s="258"/>
      <c r="M714" s="258"/>
      <c r="N714" s="258"/>
      <c r="O714" s="258"/>
      <c r="P714" s="258"/>
      <c r="Q714" s="259"/>
      <c r="R714" s="192"/>
      <c r="S714" s="150" t="e">
        <f>IF(OR(C714="",C714=T$4),NA(),MATCH($B714&amp;$C714,K!$E:$E,0))</f>
        <v>#N/A</v>
      </c>
    </row>
    <row r="715" spans="1:19" ht="20.25">
      <c r="A715" s="222"/>
      <c r="B715" s="193"/>
      <c r="C715" s="193"/>
      <c r="D715" s="193" t="str">
        <f ca="1">IF(ISERROR($S715),"",OFFSET(K!$D$1,$S715-1,0)&amp;"")</f>
        <v/>
      </c>
      <c r="E715" s="193" t="str">
        <f ca="1">IF(ISERROR($S715),"",OFFSET(K!$C$1,$S715-1,0)&amp;"")</f>
        <v/>
      </c>
      <c r="F715" s="193" t="str">
        <f ca="1">IF(ISERROR($S715),"",OFFSET(K!$F$1,$S715-1,0))</f>
        <v/>
      </c>
      <c r="G715" s="193" t="str">
        <f ca="1">IF(C715=$U$4,"Enter smelter details", IF(ISERROR($S715),"",OFFSET(K!$G$1,$S715-1,0)))</f>
        <v/>
      </c>
      <c r="H715" s="258"/>
      <c r="I715" s="258"/>
      <c r="J715" s="258"/>
      <c r="K715" s="258"/>
      <c r="L715" s="258"/>
      <c r="M715" s="258"/>
      <c r="N715" s="258"/>
      <c r="O715" s="258"/>
      <c r="P715" s="258"/>
      <c r="Q715" s="259"/>
      <c r="R715" s="192"/>
      <c r="S715" s="150" t="e">
        <f>IF(OR(C715="",C715=T$4),NA(),MATCH($B715&amp;$C715,K!$E:$E,0))</f>
        <v>#N/A</v>
      </c>
    </row>
    <row r="716" spans="1:19" ht="20.25">
      <c r="A716" s="222"/>
      <c r="B716" s="193"/>
      <c r="C716" s="193"/>
      <c r="D716" s="193" t="str">
        <f ca="1">IF(ISERROR($S716),"",OFFSET(K!$D$1,$S716-1,0)&amp;"")</f>
        <v/>
      </c>
      <c r="E716" s="193" t="str">
        <f ca="1">IF(ISERROR($S716),"",OFFSET(K!$C$1,$S716-1,0)&amp;"")</f>
        <v/>
      </c>
      <c r="F716" s="193" t="str">
        <f ca="1">IF(ISERROR($S716),"",OFFSET(K!$F$1,$S716-1,0))</f>
        <v/>
      </c>
      <c r="G716" s="193" t="str">
        <f ca="1">IF(C716=$U$4,"Enter smelter details", IF(ISERROR($S716),"",OFFSET(K!$G$1,$S716-1,0)))</f>
        <v/>
      </c>
      <c r="H716" s="258"/>
      <c r="I716" s="258"/>
      <c r="J716" s="258"/>
      <c r="K716" s="258"/>
      <c r="L716" s="258"/>
      <c r="M716" s="258"/>
      <c r="N716" s="258"/>
      <c r="O716" s="258"/>
      <c r="P716" s="258"/>
      <c r="Q716" s="259"/>
      <c r="R716" s="192"/>
      <c r="S716" s="150" t="e">
        <f>IF(OR(C716="",C716=T$4),NA(),MATCH($B716&amp;$C716,K!$E:$E,0))</f>
        <v>#N/A</v>
      </c>
    </row>
    <row r="717" spans="1:19" ht="20.25">
      <c r="A717" s="222"/>
      <c r="B717" s="193"/>
      <c r="C717" s="193"/>
      <c r="D717" s="193" t="str">
        <f ca="1">IF(ISERROR($S717),"",OFFSET(K!$D$1,$S717-1,0)&amp;"")</f>
        <v/>
      </c>
      <c r="E717" s="193" t="str">
        <f ca="1">IF(ISERROR($S717),"",OFFSET(K!$C$1,$S717-1,0)&amp;"")</f>
        <v/>
      </c>
      <c r="F717" s="193" t="str">
        <f ca="1">IF(ISERROR($S717),"",OFFSET(K!$F$1,$S717-1,0))</f>
        <v/>
      </c>
      <c r="G717" s="193" t="str">
        <f ca="1">IF(C717=$U$4,"Enter smelter details", IF(ISERROR($S717),"",OFFSET(K!$G$1,$S717-1,0)))</f>
        <v/>
      </c>
      <c r="H717" s="258"/>
      <c r="I717" s="258"/>
      <c r="J717" s="258"/>
      <c r="K717" s="258"/>
      <c r="L717" s="258"/>
      <c r="M717" s="258"/>
      <c r="N717" s="258"/>
      <c r="O717" s="258"/>
      <c r="P717" s="258"/>
      <c r="Q717" s="259"/>
      <c r="R717" s="192"/>
      <c r="S717" s="150" t="e">
        <f>IF(OR(C717="",C717=T$4),NA(),MATCH($B717&amp;$C717,K!$E:$E,0))</f>
        <v>#N/A</v>
      </c>
    </row>
    <row r="718" spans="1:19" ht="20.25">
      <c r="A718" s="222"/>
      <c r="B718" s="193"/>
      <c r="C718" s="193"/>
      <c r="D718" s="193" t="str">
        <f ca="1">IF(ISERROR($S718),"",OFFSET(K!$D$1,$S718-1,0)&amp;"")</f>
        <v/>
      </c>
      <c r="E718" s="193" t="str">
        <f ca="1">IF(ISERROR($S718),"",OFFSET(K!$C$1,$S718-1,0)&amp;"")</f>
        <v/>
      </c>
      <c r="F718" s="193" t="str">
        <f ca="1">IF(ISERROR($S718),"",OFFSET(K!$F$1,$S718-1,0))</f>
        <v/>
      </c>
      <c r="G718" s="193" t="str">
        <f ca="1">IF(C718=$U$4,"Enter smelter details", IF(ISERROR($S718),"",OFFSET(K!$G$1,$S718-1,0)))</f>
        <v/>
      </c>
      <c r="H718" s="258"/>
      <c r="I718" s="258"/>
      <c r="J718" s="258"/>
      <c r="K718" s="258"/>
      <c r="L718" s="258"/>
      <c r="M718" s="258"/>
      <c r="N718" s="258"/>
      <c r="O718" s="258"/>
      <c r="P718" s="258"/>
      <c r="Q718" s="259"/>
      <c r="R718" s="192"/>
      <c r="S718" s="150" t="e">
        <f>IF(OR(C718="",C718=T$4),NA(),MATCH($B718&amp;$C718,K!$E:$E,0))</f>
        <v>#N/A</v>
      </c>
    </row>
    <row r="719" spans="1:19" ht="20.25">
      <c r="A719" s="222"/>
      <c r="B719" s="193"/>
      <c r="C719" s="193"/>
      <c r="D719" s="193" t="str">
        <f ca="1">IF(ISERROR($S719),"",OFFSET(K!$D$1,$S719-1,0)&amp;"")</f>
        <v/>
      </c>
      <c r="E719" s="193" t="str">
        <f ca="1">IF(ISERROR($S719),"",OFFSET(K!$C$1,$S719-1,0)&amp;"")</f>
        <v/>
      </c>
      <c r="F719" s="193" t="str">
        <f ca="1">IF(ISERROR($S719),"",OFFSET(K!$F$1,$S719-1,0))</f>
        <v/>
      </c>
      <c r="G719" s="193" t="str">
        <f ca="1">IF(C719=$U$4,"Enter smelter details", IF(ISERROR($S719),"",OFFSET(K!$G$1,$S719-1,0)))</f>
        <v/>
      </c>
      <c r="H719" s="258"/>
      <c r="I719" s="258"/>
      <c r="J719" s="258"/>
      <c r="K719" s="258"/>
      <c r="L719" s="258"/>
      <c r="M719" s="258"/>
      <c r="N719" s="258"/>
      <c r="O719" s="258"/>
      <c r="P719" s="258"/>
      <c r="Q719" s="259"/>
      <c r="R719" s="192"/>
      <c r="S719" s="150" t="e">
        <f>IF(OR(C719="",C719=T$4),NA(),MATCH($B719&amp;$C719,K!$E:$E,0))</f>
        <v>#N/A</v>
      </c>
    </row>
    <row r="720" spans="1:19" ht="20.25">
      <c r="A720" s="222"/>
      <c r="B720" s="193"/>
      <c r="C720" s="193"/>
      <c r="D720" s="193" t="str">
        <f ca="1">IF(ISERROR($S720),"",OFFSET(K!$D$1,$S720-1,0)&amp;"")</f>
        <v/>
      </c>
      <c r="E720" s="193" t="str">
        <f ca="1">IF(ISERROR($S720),"",OFFSET(K!$C$1,$S720-1,0)&amp;"")</f>
        <v/>
      </c>
      <c r="F720" s="193" t="str">
        <f ca="1">IF(ISERROR($S720),"",OFFSET(K!$F$1,$S720-1,0))</f>
        <v/>
      </c>
      <c r="G720" s="193" t="str">
        <f ca="1">IF(C720=$U$4,"Enter smelter details", IF(ISERROR($S720),"",OFFSET(K!$G$1,$S720-1,0)))</f>
        <v/>
      </c>
      <c r="H720" s="258"/>
      <c r="I720" s="258"/>
      <c r="J720" s="258"/>
      <c r="K720" s="258"/>
      <c r="L720" s="258"/>
      <c r="M720" s="258"/>
      <c r="N720" s="258"/>
      <c r="O720" s="258"/>
      <c r="P720" s="258"/>
      <c r="Q720" s="259"/>
      <c r="R720" s="192"/>
      <c r="S720" s="150" t="e">
        <f>IF(OR(C720="",C720=T$4),NA(),MATCH($B720&amp;$C720,K!$E:$E,0))</f>
        <v>#N/A</v>
      </c>
    </row>
    <row r="721" spans="1:19" ht="20.25">
      <c r="A721" s="222"/>
      <c r="B721" s="193"/>
      <c r="C721" s="193"/>
      <c r="D721" s="193" t="str">
        <f ca="1">IF(ISERROR($S721),"",OFFSET(K!$D$1,$S721-1,0)&amp;"")</f>
        <v/>
      </c>
      <c r="E721" s="193" t="str">
        <f ca="1">IF(ISERROR($S721),"",OFFSET(K!$C$1,$S721-1,0)&amp;"")</f>
        <v/>
      </c>
      <c r="F721" s="193" t="str">
        <f ca="1">IF(ISERROR($S721),"",OFFSET(K!$F$1,$S721-1,0))</f>
        <v/>
      </c>
      <c r="G721" s="193" t="str">
        <f ca="1">IF(C721=$U$4,"Enter smelter details", IF(ISERROR($S721),"",OFFSET(K!$G$1,$S721-1,0)))</f>
        <v/>
      </c>
      <c r="H721" s="258"/>
      <c r="I721" s="258"/>
      <c r="J721" s="258"/>
      <c r="K721" s="258"/>
      <c r="L721" s="258"/>
      <c r="M721" s="258"/>
      <c r="N721" s="258"/>
      <c r="O721" s="258"/>
      <c r="P721" s="258"/>
      <c r="Q721" s="259"/>
      <c r="R721" s="192"/>
      <c r="S721" s="150" t="e">
        <f>IF(OR(C721="",C721=T$4),NA(),MATCH($B721&amp;$C721,K!$E:$E,0))</f>
        <v>#N/A</v>
      </c>
    </row>
    <row r="722" spans="1:19" ht="20.25">
      <c r="A722" s="222"/>
      <c r="B722" s="193"/>
      <c r="C722" s="193"/>
      <c r="D722" s="193" t="str">
        <f ca="1">IF(ISERROR($S722),"",OFFSET(K!$D$1,$S722-1,0)&amp;"")</f>
        <v/>
      </c>
      <c r="E722" s="193" t="str">
        <f ca="1">IF(ISERROR($S722),"",OFFSET(K!$C$1,$S722-1,0)&amp;"")</f>
        <v/>
      </c>
      <c r="F722" s="193" t="str">
        <f ca="1">IF(ISERROR($S722),"",OFFSET(K!$F$1,$S722-1,0))</f>
        <v/>
      </c>
      <c r="G722" s="193" t="str">
        <f ca="1">IF(C722=$U$4,"Enter smelter details", IF(ISERROR($S722),"",OFFSET(K!$G$1,$S722-1,0)))</f>
        <v/>
      </c>
      <c r="H722" s="258"/>
      <c r="I722" s="258"/>
      <c r="J722" s="258"/>
      <c r="K722" s="258"/>
      <c r="L722" s="258"/>
      <c r="M722" s="258"/>
      <c r="N722" s="258"/>
      <c r="O722" s="258"/>
      <c r="P722" s="258"/>
      <c r="Q722" s="259"/>
      <c r="R722" s="192"/>
      <c r="S722" s="150" t="e">
        <f>IF(OR(C722="",C722=T$4),NA(),MATCH($B722&amp;$C722,K!$E:$E,0))</f>
        <v>#N/A</v>
      </c>
    </row>
    <row r="723" spans="1:19" ht="20.25">
      <c r="A723" s="222"/>
      <c r="B723" s="193"/>
      <c r="C723" s="193"/>
      <c r="D723" s="193" t="str">
        <f ca="1">IF(ISERROR($S723),"",OFFSET(K!$D$1,$S723-1,0)&amp;"")</f>
        <v/>
      </c>
      <c r="E723" s="193" t="str">
        <f ca="1">IF(ISERROR($S723),"",OFFSET(K!$C$1,$S723-1,0)&amp;"")</f>
        <v/>
      </c>
      <c r="F723" s="193" t="str">
        <f ca="1">IF(ISERROR($S723),"",OFFSET(K!$F$1,$S723-1,0))</f>
        <v/>
      </c>
      <c r="G723" s="193" t="str">
        <f ca="1">IF(C723=$U$4,"Enter smelter details", IF(ISERROR($S723),"",OFFSET(K!$G$1,$S723-1,0)))</f>
        <v/>
      </c>
      <c r="H723" s="258"/>
      <c r="I723" s="258"/>
      <c r="J723" s="258"/>
      <c r="K723" s="258"/>
      <c r="L723" s="258"/>
      <c r="M723" s="258"/>
      <c r="N723" s="258"/>
      <c r="O723" s="258"/>
      <c r="P723" s="258"/>
      <c r="Q723" s="259"/>
      <c r="R723" s="192"/>
      <c r="S723" s="150" t="e">
        <f>IF(OR(C723="",C723=T$4),NA(),MATCH($B723&amp;$C723,K!$E:$E,0))</f>
        <v>#N/A</v>
      </c>
    </row>
    <row r="724" spans="1:19" ht="20.25">
      <c r="A724" s="222"/>
      <c r="B724" s="193"/>
      <c r="C724" s="193"/>
      <c r="D724" s="193" t="str">
        <f ca="1">IF(ISERROR($S724),"",OFFSET(K!$D$1,$S724-1,0)&amp;"")</f>
        <v/>
      </c>
      <c r="E724" s="193" t="str">
        <f ca="1">IF(ISERROR($S724),"",OFFSET(K!$C$1,$S724-1,0)&amp;"")</f>
        <v/>
      </c>
      <c r="F724" s="193" t="str">
        <f ca="1">IF(ISERROR($S724),"",OFFSET(K!$F$1,$S724-1,0))</f>
        <v/>
      </c>
      <c r="G724" s="193" t="str">
        <f ca="1">IF(C724=$U$4,"Enter smelter details", IF(ISERROR($S724),"",OFFSET(K!$G$1,$S724-1,0)))</f>
        <v/>
      </c>
      <c r="H724" s="258"/>
      <c r="I724" s="258"/>
      <c r="J724" s="258"/>
      <c r="K724" s="258"/>
      <c r="L724" s="258"/>
      <c r="M724" s="258"/>
      <c r="N724" s="258"/>
      <c r="O724" s="258"/>
      <c r="P724" s="258"/>
      <c r="Q724" s="259"/>
      <c r="R724" s="192"/>
      <c r="S724" s="150" t="e">
        <f>IF(OR(C724="",C724=T$4),NA(),MATCH($B724&amp;$C724,K!$E:$E,0))</f>
        <v>#N/A</v>
      </c>
    </row>
    <row r="725" spans="1:19" ht="20.25">
      <c r="A725" s="222"/>
      <c r="B725" s="193"/>
      <c r="C725" s="193"/>
      <c r="D725" s="193" t="str">
        <f ca="1">IF(ISERROR($S725),"",OFFSET(K!$D$1,$S725-1,0)&amp;"")</f>
        <v/>
      </c>
      <c r="E725" s="193" t="str">
        <f ca="1">IF(ISERROR($S725),"",OFFSET(K!$C$1,$S725-1,0)&amp;"")</f>
        <v/>
      </c>
      <c r="F725" s="193" t="str">
        <f ca="1">IF(ISERROR($S725),"",OFFSET(K!$F$1,$S725-1,0))</f>
        <v/>
      </c>
      <c r="G725" s="193" t="str">
        <f ca="1">IF(C725=$U$4,"Enter smelter details", IF(ISERROR($S725),"",OFFSET(K!$G$1,$S725-1,0)))</f>
        <v/>
      </c>
      <c r="H725" s="258"/>
      <c r="I725" s="258"/>
      <c r="J725" s="258"/>
      <c r="K725" s="258"/>
      <c r="L725" s="258"/>
      <c r="M725" s="258"/>
      <c r="N725" s="258"/>
      <c r="O725" s="258"/>
      <c r="P725" s="258"/>
      <c r="Q725" s="259"/>
      <c r="R725" s="192"/>
      <c r="S725" s="150" t="e">
        <f>IF(OR(C725="",C725=T$4),NA(),MATCH($B725&amp;$C725,K!$E:$E,0))</f>
        <v>#N/A</v>
      </c>
    </row>
    <row r="726" spans="1:19" ht="20.25">
      <c r="A726" s="222"/>
      <c r="B726" s="193"/>
      <c r="C726" s="193"/>
      <c r="D726" s="193" t="str">
        <f ca="1">IF(ISERROR($S726),"",OFFSET(K!$D$1,$S726-1,0)&amp;"")</f>
        <v/>
      </c>
      <c r="E726" s="193" t="str">
        <f ca="1">IF(ISERROR($S726),"",OFFSET(K!$C$1,$S726-1,0)&amp;"")</f>
        <v/>
      </c>
      <c r="F726" s="193" t="str">
        <f ca="1">IF(ISERROR($S726),"",OFFSET(K!$F$1,$S726-1,0))</f>
        <v/>
      </c>
      <c r="G726" s="193" t="str">
        <f ca="1">IF(C726=$U$4,"Enter smelter details", IF(ISERROR($S726),"",OFFSET(K!$G$1,$S726-1,0)))</f>
        <v/>
      </c>
      <c r="H726" s="258"/>
      <c r="I726" s="258"/>
      <c r="J726" s="258"/>
      <c r="K726" s="258"/>
      <c r="L726" s="258"/>
      <c r="M726" s="258"/>
      <c r="N726" s="258"/>
      <c r="O726" s="258"/>
      <c r="P726" s="258"/>
      <c r="Q726" s="259"/>
      <c r="R726" s="192"/>
      <c r="S726" s="150" t="e">
        <f>IF(OR(C726="",C726=T$4),NA(),MATCH($B726&amp;$C726,K!$E:$E,0))</f>
        <v>#N/A</v>
      </c>
    </row>
    <row r="727" spans="1:19" ht="20.25">
      <c r="A727" s="222"/>
      <c r="B727" s="193"/>
      <c r="C727" s="193"/>
      <c r="D727" s="193" t="str">
        <f ca="1">IF(ISERROR($S727),"",OFFSET(K!$D$1,$S727-1,0)&amp;"")</f>
        <v/>
      </c>
      <c r="E727" s="193" t="str">
        <f ca="1">IF(ISERROR($S727),"",OFFSET(K!$C$1,$S727-1,0)&amp;"")</f>
        <v/>
      </c>
      <c r="F727" s="193" t="str">
        <f ca="1">IF(ISERROR($S727),"",OFFSET(K!$F$1,$S727-1,0))</f>
        <v/>
      </c>
      <c r="G727" s="193" t="str">
        <f ca="1">IF(C727=$U$4,"Enter smelter details", IF(ISERROR($S727),"",OFFSET(K!$G$1,$S727-1,0)))</f>
        <v/>
      </c>
      <c r="H727" s="258"/>
      <c r="I727" s="258"/>
      <c r="J727" s="258"/>
      <c r="K727" s="258"/>
      <c r="L727" s="258"/>
      <c r="M727" s="258"/>
      <c r="N727" s="258"/>
      <c r="O727" s="258"/>
      <c r="P727" s="258"/>
      <c r="Q727" s="259"/>
      <c r="R727" s="192"/>
      <c r="S727" s="150" t="e">
        <f>IF(OR(C727="",C727=T$4),NA(),MATCH($B727&amp;$C727,K!$E:$E,0))</f>
        <v>#N/A</v>
      </c>
    </row>
    <row r="728" spans="1:19" ht="20.25">
      <c r="A728" s="222"/>
      <c r="B728" s="193"/>
      <c r="C728" s="193"/>
      <c r="D728" s="193" t="str">
        <f ca="1">IF(ISERROR($S728),"",OFFSET(K!$D$1,$S728-1,0)&amp;"")</f>
        <v/>
      </c>
      <c r="E728" s="193" t="str">
        <f ca="1">IF(ISERROR($S728),"",OFFSET(K!$C$1,$S728-1,0)&amp;"")</f>
        <v/>
      </c>
      <c r="F728" s="193" t="str">
        <f ca="1">IF(ISERROR($S728),"",OFFSET(K!$F$1,$S728-1,0))</f>
        <v/>
      </c>
      <c r="G728" s="193" t="str">
        <f ca="1">IF(C728=$U$4,"Enter smelter details", IF(ISERROR($S728),"",OFFSET(K!$G$1,$S728-1,0)))</f>
        <v/>
      </c>
      <c r="H728" s="258"/>
      <c r="I728" s="258"/>
      <c r="J728" s="258"/>
      <c r="K728" s="258"/>
      <c r="L728" s="258"/>
      <c r="M728" s="258"/>
      <c r="N728" s="258"/>
      <c r="O728" s="258"/>
      <c r="P728" s="258"/>
      <c r="Q728" s="259"/>
      <c r="R728" s="192"/>
      <c r="S728" s="150" t="e">
        <f>IF(OR(C728="",C728=T$4),NA(),MATCH($B728&amp;$C728,K!$E:$E,0))</f>
        <v>#N/A</v>
      </c>
    </row>
    <row r="729" spans="1:19" ht="20.25">
      <c r="A729" s="222"/>
      <c r="B729" s="193"/>
      <c r="C729" s="193"/>
      <c r="D729" s="193" t="str">
        <f ca="1">IF(ISERROR($S729),"",OFFSET(K!$D$1,$S729-1,0)&amp;"")</f>
        <v/>
      </c>
      <c r="E729" s="193" t="str">
        <f ca="1">IF(ISERROR($S729),"",OFFSET(K!$C$1,$S729-1,0)&amp;"")</f>
        <v/>
      </c>
      <c r="F729" s="193" t="str">
        <f ca="1">IF(ISERROR($S729),"",OFFSET(K!$F$1,$S729-1,0))</f>
        <v/>
      </c>
      <c r="G729" s="193" t="str">
        <f ca="1">IF(C729=$U$4,"Enter smelter details", IF(ISERROR($S729),"",OFFSET(K!$G$1,$S729-1,0)))</f>
        <v/>
      </c>
      <c r="H729" s="258"/>
      <c r="I729" s="258"/>
      <c r="J729" s="258"/>
      <c r="K729" s="258"/>
      <c r="L729" s="258"/>
      <c r="M729" s="258"/>
      <c r="N729" s="258"/>
      <c r="O729" s="258"/>
      <c r="P729" s="258"/>
      <c r="Q729" s="259"/>
      <c r="R729" s="192"/>
      <c r="S729" s="150" t="e">
        <f>IF(OR(C729="",C729=T$4),NA(),MATCH($B729&amp;$C729,K!$E:$E,0))</f>
        <v>#N/A</v>
      </c>
    </row>
    <row r="730" spans="1:19" ht="20.25">
      <c r="A730" s="222"/>
      <c r="B730" s="193"/>
      <c r="C730" s="193"/>
      <c r="D730" s="193" t="str">
        <f ca="1">IF(ISERROR($S730),"",OFFSET(K!$D$1,$S730-1,0)&amp;"")</f>
        <v/>
      </c>
      <c r="E730" s="193" t="str">
        <f ca="1">IF(ISERROR($S730),"",OFFSET(K!$C$1,$S730-1,0)&amp;"")</f>
        <v/>
      </c>
      <c r="F730" s="193" t="str">
        <f ca="1">IF(ISERROR($S730),"",OFFSET(K!$F$1,$S730-1,0))</f>
        <v/>
      </c>
      <c r="G730" s="193" t="str">
        <f ca="1">IF(C730=$U$4,"Enter smelter details", IF(ISERROR($S730),"",OFFSET(K!$G$1,$S730-1,0)))</f>
        <v/>
      </c>
      <c r="H730" s="258"/>
      <c r="I730" s="258"/>
      <c r="J730" s="258"/>
      <c r="K730" s="258"/>
      <c r="L730" s="258"/>
      <c r="M730" s="258"/>
      <c r="N730" s="258"/>
      <c r="O730" s="258"/>
      <c r="P730" s="258"/>
      <c r="Q730" s="259"/>
      <c r="R730" s="192"/>
      <c r="S730" s="150" t="e">
        <f>IF(OR(C730="",C730=T$4),NA(),MATCH($B730&amp;$C730,K!$E:$E,0))</f>
        <v>#N/A</v>
      </c>
    </row>
    <row r="731" spans="1:19" ht="20.25">
      <c r="A731" s="222"/>
      <c r="B731" s="193"/>
      <c r="C731" s="193"/>
      <c r="D731" s="193" t="str">
        <f ca="1">IF(ISERROR($S731),"",OFFSET(K!$D$1,$S731-1,0)&amp;"")</f>
        <v/>
      </c>
      <c r="E731" s="193" t="str">
        <f ca="1">IF(ISERROR($S731),"",OFFSET(K!$C$1,$S731-1,0)&amp;"")</f>
        <v/>
      </c>
      <c r="F731" s="193" t="str">
        <f ca="1">IF(ISERROR($S731),"",OFFSET(K!$F$1,$S731-1,0))</f>
        <v/>
      </c>
      <c r="G731" s="193" t="str">
        <f ca="1">IF(C731=$U$4,"Enter smelter details", IF(ISERROR($S731),"",OFFSET(K!$G$1,$S731-1,0)))</f>
        <v/>
      </c>
      <c r="H731" s="258"/>
      <c r="I731" s="258"/>
      <c r="J731" s="258"/>
      <c r="K731" s="258"/>
      <c r="L731" s="258"/>
      <c r="M731" s="258"/>
      <c r="N731" s="258"/>
      <c r="O731" s="258"/>
      <c r="P731" s="258"/>
      <c r="Q731" s="259"/>
      <c r="R731" s="192"/>
      <c r="S731" s="150" t="e">
        <f>IF(OR(C731="",C731=T$4),NA(),MATCH($B731&amp;$C731,K!$E:$E,0))</f>
        <v>#N/A</v>
      </c>
    </row>
    <row r="732" spans="1:19" ht="20.25">
      <c r="A732" s="222"/>
      <c r="B732" s="193"/>
      <c r="C732" s="193"/>
      <c r="D732" s="193" t="str">
        <f ca="1">IF(ISERROR($S732),"",OFFSET(K!$D$1,$S732-1,0)&amp;"")</f>
        <v/>
      </c>
      <c r="E732" s="193" t="str">
        <f ca="1">IF(ISERROR($S732),"",OFFSET(K!$C$1,$S732-1,0)&amp;"")</f>
        <v/>
      </c>
      <c r="F732" s="193" t="str">
        <f ca="1">IF(ISERROR($S732),"",OFFSET(K!$F$1,$S732-1,0))</f>
        <v/>
      </c>
      <c r="G732" s="193" t="str">
        <f ca="1">IF(C732=$U$4,"Enter smelter details", IF(ISERROR($S732),"",OFFSET(K!$G$1,$S732-1,0)))</f>
        <v/>
      </c>
      <c r="H732" s="258"/>
      <c r="I732" s="258"/>
      <c r="J732" s="258"/>
      <c r="K732" s="258"/>
      <c r="L732" s="258"/>
      <c r="M732" s="258"/>
      <c r="N732" s="258"/>
      <c r="O732" s="258"/>
      <c r="P732" s="258"/>
      <c r="Q732" s="259"/>
      <c r="R732" s="192"/>
      <c r="S732" s="150" t="e">
        <f>IF(OR(C732="",C732=T$4),NA(),MATCH($B732&amp;$C732,K!$E:$E,0))</f>
        <v>#N/A</v>
      </c>
    </row>
    <row r="733" spans="1:19" ht="20.25">
      <c r="A733" s="222"/>
      <c r="B733" s="193"/>
      <c r="C733" s="193"/>
      <c r="D733" s="193" t="str">
        <f ca="1">IF(ISERROR($S733),"",OFFSET(K!$D$1,$S733-1,0)&amp;"")</f>
        <v/>
      </c>
      <c r="E733" s="193" t="str">
        <f ca="1">IF(ISERROR($S733),"",OFFSET(K!$C$1,$S733-1,0)&amp;"")</f>
        <v/>
      </c>
      <c r="F733" s="193" t="str">
        <f ca="1">IF(ISERROR($S733),"",OFFSET(K!$F$1,$S733-1,0))</f>
        <v/>
      </c>
      <c r="G733" s="193" t="str">
        <f ca="1">IF(C733=$U$4,"Enter smelter details", IF(ISERROR($S733),"",OFFSET(K!$G$1,$S733-1,0)))</f>
        <v/>
      </c>
      <c r="H733" s="258"/>
      <c r="I733" s="258"/>
      <c r="J733" s="258"/>
      <c r="K733" s="258"/>
      <c r="L733" s="258"/>
      <c r="M733" s="258"/>
      <c r="N733" s="258"/>
      <c r="O733" s="258"/>
      <c r="P733" s="258"/>
      <c r="Q733" s="259"/>
      <c r="R733" s="192"/>
      <c r="S733" s="150" t="e">
        <f>IF(OR(C733="",C733=T$4),NA(),MATCH($B733&amp;$C733,K!$E:$E,0))</f>
        <v>#N/A</v>
      </c>
    </row>
    <row r="734" spans="1:19" ht="20.25">
      <c r="A734" s="222"/>
      <c r="B734" s="193"/>
      <c r="C734" s="193"/>
      <c r="D734" s="193" t="str">
        <f ca="1">IF(ISERROR($S734),"",OFFSET(K!$D$1,$S734-1,0)&amp;"")</f>
        <v/>
      </c>
      <c r="E734" s="193" t="str">
        <f ca="1">IF(ISERROR($S734),"",OFFSET(K!$C$1,$S734-1,0)&amp;"")</f>
        <v/>
      </c>
      <c r="F734" s="193" t="str">
        <f ca="1">IF(ISERROR($S734),"",OFFSET(K!$F$1,$S734-1,0))</f>
        <v/>
      </c>
      <c r="G734" s="193" t="str">
        <f ca="1">IF(C734=$U$4,"Enter smelter details", IF(ISERROR($S734),"",OFFSET(K!$G$1,$S734-1,0)))</f>
        <v/>
      </c>
      <c r="H734" s="258"/>
      <c r="I734" s="258"/>
      <c r="J734" s="258"/>
      <c r="K734" s="258"/>
      <c r="L734" s="258"/>
      <c r="M734" s="258"/>
      <c r="N734" s="258"/>
      <c r="O734" s="258"/>
      <c r="P734" s="258"/>
      <c r="Q734" s="259"/>
      <c r="R734" s="192"/>
      <c r="S734" s="150" t="e">
        <f>IF(OR(C734="",C734=T$4),NA(),MATCH($B734&amp;$C734,K!$E:$E,0))</f>
        <v>#N/A</v>
      </c>
    </row>
    <row r="735" spans="1:19" ht="20.25">
      <c r="A735" s="222"/>
      <c r="B735" s="193"/>
      <c r="C735" s="193"/>
      <c r="D735" s="193" t="str">
        <f ca="1">IF(ISERROR($S735),"",OFFSET(K!$D$1,$S735-1,0)&amp;"")</f>
        <v/>
      </c>
      <c r="E735" s="193" t="str">
        <f ca="1">IF(ISERROR($S735),"",OFFSET(K!$C$1,$S735-1,0)&amp;"")</f>
        <v/>
      </c>
      <c r="F735" s="193" t="str">
        <f ca="1">IF(ISERROR($S735),"",OFFSET(K!$F$1,$S735-1,0))</f>
        <v/>
      </c>
      <c r="G735" s="193" t="str">
        <f ca="1">IF(C735=$U$4,"Enter smelter details", IF(ISERROR($S735),"",OFFSET(K!$G$1,$S735-1,0)))</f>
        <v/>
      </c>
      <c r="H735" s="258"/>
      <c r="I735" s="258"/>
      <c r="J735" s="258"/>
      <c r="K735" s="258"/>
      <c r="L735" s="258"/>
      <c r="M735" s="258"/>
      <c r="N735" s="258"/>
      <c r="O735" s="258"/>
      <c r="P735" s="258"/>
      <c r="Q735" s="259"/>
      <c r="R735" s="192"/>
      <c r="S735" s="150" t="e">
        <f>IF(OR(C735="",C735=T$4),NA(),MATCH($B735&amp;$C735,K!$E:$E,0))</f>
        <v>#N/A</v>
      </c>
    </row>
    <row r="736" spans="1:19" ht="20.25">
      <c r="A736" s="222"/>
      <c r="B736" s="193"/>
      <c r="C736" s="193"/>
      <c r="D736" s="193" t="str">
        <f ca="1">IF(ISERROR($S736),"",OFFSET(K!$D$1,$S736-1,0)&amp;"")</f>
        <v/>
      </c>
      <c r="E736" s="193" t="str">
        <f ca="1">IF(ISERROR($S736),"",OFFSET(K!$C$1,$S736-1,0)&amp;"")</f>
        <v/>
      </c>
      <c r="F736" s="193" t="str">
        <f ca="1">IF(ISERROR($S736),"",OFFSET(K!$F$1,$S736-1,0))</f>
        <v/>
      </c>
      <c r="G736" s="193" t="str">
        <f ca="1">IF(C736=$U$4,"Enter smelter details", IF(ISERROR($S736),"",OFFSET(K!$G$1,$S736-1,0)))</f>
        <v/>
      </c>
      <c r="H736" s="258"/>
      <c r="I736" s="258"/>
      <c r="J736" s="258"/>
      <c r="K736" s="258"/>
      <c r="L736" s="258"/>
      <c r="M736" s="258"/>
      <c r="N736" s="258"/>
      <c r="O736" s="258"/>
      <c r="P736" s="258"/>
      <c r="Q736" s="259"/>
      <c r="R736" s="192"/>
      <c r="S736" s="150" t="e">
        <f>IF(OR(C736="",C736=T$4),NA(),MATCH($B736&amp;$C736,K!$E:$E,0))</f>
        <v>#N/A</v>
      </c>
    </row>
    <row r="737" spans="1:19" ht="20.25">
      <c r="A737" s="222"/>
      <c r="B737" s="193"/>
      <c r="C737" s="193"/>
      <c r="D737" s="193" t="str">
        <f ca="1">IF(ISERROR($S737),"",OFFSET(K!$D$1,$S737-1,0)&amp;"")</f>
        <v/>
      </c>
      <c r="E737" s="193" t="str">
        <f ca="1">IF(ISERROR($S737),"",OFFSET(K!$C$1,$S737-1,0)&amp;"")</f>
        <v/>
      </c>
      <c r="F737" s="193" t="str">
        <f ca="1">IF(ISERROR($S737),"",OFFSET(K!$F$1,$S737-1,0))</f>
        <v/>
      </c>
      <c r="G737" s="193" t="str">
        <f ca="1">IF(C737=$U$4,"Enter smelter details", IF(ISERROR($S737),"",OFFSET(K!$G$1,$S737-1,0)))</f>
        <v/>
      </c>
      <c r="H737" s="258"/>
      <c r="I737" s="258"/>
      <c r="J737" s="258"/>
      <c r="K737" s="258"/>
      <c r="L737" s="258"/>
      <c r="M737" s="258"/>
      <c r="N737" s="258"/>
      <c r="O737" s="258"/>
      <c r="P737" s="258"/>
      <c r="Q737" s="259"/>
      <c r="R737" s="192"/>
      <c r="S737" s="150" t="e">
        <f>IF(OR(C737="",C737=T$4),NA(),MATCH($B737&amp;$C737,K!$E:$E,0))</f>
        <v>#N/A</v>
      </c>
    </row>
    <row r="738" spans="1:19" ht="20.25">
      <c r="A738" s="222"/>
      <c r="B738" s="193"/>
      <c r="C738" s="193"/>
      <c r="D738" s="193" t="str">
        <f ca="1">IF(ISERROR($S738),"",OFFSET(K!$D$1,$S738-1,0)&amp;"")</f>
        <v/>
      </c>
      <c r="E738" s="193" t="str">
        <f ca="1">IF(ISERROR($S738),"",OFFSET(K!$C$1,$S738-1,0)&amp;"")</f>
        <v/>
      </c>
      <c r="F738" s="193" t="str">
        <f ca="1">IF(ISERROR($S738),"",OFFSET(K!$F$1,$S738-1,0))</f>
        <v/>
      </c>
      <c r="G738" s="193" t="str">
        <f ca="1">IF(C738=$U$4,"Enter smelter details", IF(ISERROR($S738),"",OFFSET(K!$G$1,$S738-1,0)))</f>
        <v/>
      </c>
      <c r="H738" s="258"/>
      <c r="I738" s="258"/>
      <c r="J738" s="258"/>
      <c r="K738" s="258"/>
      <c r="L738" s="258"/>
      <c r="M738" s="258"/>
      <c r="N738" s="258"/>
      <c r="O738" s="258"/>
      <c r="P738" s="258"/>
      <c r="Q738" s="259"/>
      <c r="R738" s="192"/>
      <c r="S738" s="150" t="e">
        <f>IF(OR(C738="",C738=T$4),NA(),MATCH($B738&amp;$C738,K!$E:$E,0))</f>
        <v>#N/A</v>
      </c>
    </row>
    <row r="739" spans="1:19" ht="20.25">
      <c r="A739" s="222"/>
      <c r="B739" s="193"/>
      <c r="C739" s="193"/>
      <c r="D739" s="193" t="str">
        <f ca="1">IF(ISERROR($S739),"",OFFSET(K!$D$1,$S739-1,0)&amp;"")</f>
        <v/>
      </c>
      <c r="E739" s="193" t="str">
        <f ca="1">IF(ISERROR($S739),"",OFFSET(K!$C$1,$S739-1,0)&amp;"")</f>
        <v/>
      </c>
      <c r="F739" s="193" t="str">
        <f ca="1">IF(ISERROR($S739),"",OFFSET(K!$F$1,$S739-1,0))</f>
        <v/>
      </c>
      <c r="G739" s="193" t="str">
        <f ca="1">IF(C739=$U$4,"Enter smelter details", IF(ISERROR($S739),"",OFFSET(K!$G$1,$S739-1,0)))</f>
        <v/>
      </c>
      <c r="H739" s="258"/>
      <c r="I739" s="258"/>
      <c r="J739" s="258"/>
      <c r="K739" s="258"/>
      <c r="L739" s="258"/>
      <c r="M739" s="258"/>
      <c r="N739" s="258"/>
      <c r="O739" s="258"/>
      <c r="P739" s="258"/>
      <c r="Q739" s="259"/>
      <c r="R739" s="192"/>
      <c r="S739" s="150" t="e">
        <f>IF(OR(C739="",C739=T$4),NA(),MATCH($B739&amp;$C739,K!$E:$E,0))</f>
        <v>#N/A</v>
      </c>
    </row>
    <row r="740" spans="1:19" ht="20.25">
      <c r="A740" s="222"/>
      <c r="B740" s="193"/>
      <c r="C740" s="193"/>
      <c r="D740" s="193" t="str">
        <f ca="1">IF(ISERROR($S740),"",OFFSET(K!$D$1,$S740-1,0)&amp;"")</f>
        <v/>
      </c>
      <c r="E740" s="193" t="str">
        <f ca="1">IF(ISERROR($S740),"",OFFSET(K!$C$1,$S740-1,0)&amp;"")</f>
        <v/>
      </c>
      <c r="F740" s="193" t="str">
        <f ca="1">IF(ISERROR($S740),"",OFFSET(K!$F$1,$S740-1,0))</f>
        <v/>
      </c>
      <c r="G740" s="193" t="str">
        <f ca="1">IF(C740=$U$4,"Enter smelter details", IF(ISERROR($S740),"",OFFSET(K!$G$1,$S740-1,0)))</f>
        <v/>
      </c>
      <c r="H740" s="258"/>
      <c r="I740" s="258"/>
      <c r="J740" s="258"/>
      <c r="K740" s="258"/>
      <c r="L740" s="258"/>
      <c r="M740" s="258"/>
      <c r="N740" s="258"/>
      <c r="O740" s="258"/>
      <c r="P740" s="258"/>
      <c r="Q740" s="259"/>
      <c r="R740" s="192"/>
      <c r="S740" s="150" t="e">
        <f>IF(OR(C740="",C740=T$4),NA(),MATCH($B740&amp;$C740,K!$E:$E,0))</f>
        <v>#N/A</v>
      </c>
    </row>
    <row r="741" spans="1:19" ht="20.25">
      <c r="A741" s="222"/>
      <c r="B741" s="193"/>
      <c r="C741" s="193"/>
      <c r="D741" s="193" t="str">
        <f ca="1">IF(ISERROR($S741),"",OFFSET(K!$D$1,$S741-1,0)&amp;"")</f>
        <v/>
      </c>
      <c r="E741" s="193" t="str">
        <f ca="1">IF(ISERROR($S741),"",OFFSET(K!$C$1,$S741-1,0)&amp;"")</f>
        <v/>
      </c>
      <c r="F741" s="193" t="str">
        <f ca="1">IF(ISERROR($S741),"",OFFSET(K!$F$1,$S741-1,0))</f>
        <v/>
      </c>
      <c r="G741" s="193" t="str">
        <f ca="1">IF(C741=$U$4,"Enter smelter details", IF(ISERROR($S741),"",OFFSET(K!$G$1,$S741-1,0)))</f>
        <v/>
      </c>
      <c r="H741" s="258"/>
      <c r="I741" s="258"/>
      <c r="J741" s="258"/>
      <c r="K741" s="258"/>
      <c r="L741" s="258"/>
      <c r="M741" s="258"/>
      <c r="N741" s="258"/>
      <c r="O741" s="258"/>
      <c r="P741" s="258"/>
      <c r="Q741" s="259"/>
      <c r="R741" s="192"/>
      <c r="S741" s="150" t="e">
        <f>IF(OR(C741="",C741=T$4),NA(),MATCH($B741&amp;$C741,K!$E:$E,0))</f>
        <v>#N/A</v>
      </c>
    </row>
    <row r="742" spans="1:19" ht="20.25">
      <c r="A742" s="222"/>
      <c r="B742" s="193"/>
      <c r="C742" s="193"/>
      <c r="D742" s="193" t="str">
        <f ca="1">IF(ISERROR($S742),"",OFFSET(K!$D$1,$S742-1,0)&amp;"")</f>
        <v/>
      </c>
      <c r="E742" s="193" t="str">
        <f ca="1">IF(ISERROR($S742),"",OFFSET(K!$C$1,$S742-1,0)&amp;"")</f>
        <v/>
      </c>
      <c r="F742" s="193" t="str">
        <f ca="1">IF(ISERROR($S742),"",OFFSET(K!$F$1,$S742-1,0))</f>
        <v/>
      </c>
      <c r="G742" s="193" t="str">
        <f ca="1">IF(C742=$U$4,"Enter smelter details", IF(ISERROR($S742),"",OFFSET(K!$G$1,$S742-1,0)))</f>
        <v/>
      </c>
      <c r="H742" s="258"/>
      <c r="I742" s="258"/>
      <c r="J742" s="258"/>
      <c r="K742" s="258"/>
      <c r="L742" s="258"/>
      <c r="M742" s="258"/>
      <c r="N742" s="258"/>
      <c r="O742" s="258"/>
      <c r="P742" s="258"/>
      <c r="Q742" s="259"/>
      <c r="R742" s="192"/>
      <c r="S742" s="150" t="e">
        <f>IF(OR(C742="",C742=T$4),NA(),MATCH($B742&amp;$C742,K!$E:$E,0))</f>
        <v>#N/A</v>
      </c>
    </row>
    <row r="743" spans="1:19" ht="20.25">
      <c r="A743" s="222"/>
      <c r="B743" s="193"/>
      <c r="C743" s="193"/>
      <c r="D743" s="193" t="str">
        <f ca="1">IF(ISERROR($S743),"",OFFSET(K!$D$1,$S743-1,0)&amp;"")</f>
        <v/>
      </c>
      <c r="E743" s="193" t="str">
        <f ca="1">IF(ISERROR($S743),"",OFFSET(K!$C$1,$S743-1,0)&amp;"")</f>
        <v/>
      </c>
      <c r="F743" s="193" t="str">
        <f ca="1">IF(ISERROR($S743),"",OFFSET(K!$F$1,$S743-1,0))</f>
        <v/>
      </c>
      <c r="G743" s="193" t="str">
        <f ca="1">IF(C743=$U$4,"Enter smelter details", IF(ISERROR($S743),"",OFFSET(K!$G$1,$S743-1,0)))</f>
        <v/>
      </c>
      <c r="H743" s="258"/>
      <c r="I743" s="258"/>
      <c r="J743" s="258"/>
      <c r="K743" s="258"/>
      <c r="L743" s="258"/>
      <c r="M743" s="258"/>
      <c r="N743" s="258"/>
      <c r="O743" s="258"/>
      <c r="P743" s="258"/>
      <c r="Q743" s="259"/>
      <c r="R743" s="192"/>
      <c r="S743" s="150" t="e">
        <f>IF(OR(C743="",C743=T$4),NA(),MATCH($B743&amp;$C743,K!$E:$E,0))</f>
        <v>#N/A</v>
      </c>
    </row>
    <row r="744" spans="1:19" ht="20.25">
      <c r="A744" s="222"/>
      <c r="B744" s="193"/>
      <c r="C744" s="193"/>
      <c r="D744" s="193" t="str">
        <f ca="1">IF(ISERROR($S744),"",OFFSET(K!$D$1,$S744-1,0)&amp;"")</f>
        <v/>
      </c>
      <c r="E744" s="193" t="str">
        <f ca="1">IF(ISERROR($S744),"",OFFSET(K!$C$1,$S744-1,0)&amp;"")</f>
        <v/>
      </c>
      <c r="F744" s="193" t="str">
        <f ca="1">IF(ISERROR($S744),"",OFFSET(K!$F$1,$S744-1,0))</f>
        <v/>
      </c>
      <c r="G744" s="193" t="str">
        <f ca="1">IF(C744=$U$4,"Enter smelter details", IF(ISERROR($S744),"",OFFSET(K!$G$1,$S744-1,0)))</f>
        <v/>
      </c>
      <c r="H744" s="258"/>
      <c r="I744" s="258"/>
      <c r="J744" s="258"/>
      <c r="K744" s="258"/>
      <c r="L744" s="258"/>
      <c r="M744" s="258"/>
      <c r="N744" s="258"/>
      <c r="O744" s="258"/>
      <c r="P744" s="258"/>
      <c r="Q744" s="259"/>
      <c r="R744" s="192"/>
      <c r="S744" s="150" t="e">
        <f>IF(OR(C744="",C744=T$4),NA(),MATCH($B744&amp;$C744,K!$E:$E,0))</f>
        <v>#N/A</v>
      </c>
    </row>
    <row r="745" spans="1:19" ht="20.25">
      <c r="A745" s="222"/>
      <c r="B745" s="193"/>
      <c r="C745" s="193"/>
      <c r="D745" s="193" t="str">
        <f ca="1">IF(ISERROR($S745),"",OFFSET(K!$D$1,$S745-1,0)&amp;"")</f>
        <v/>
      </c>
      <c r="E745" s="193" t="str">
        <f ca="1">IF(ISERROR($S745),"",OFFSET(K!$C$1,$S745-1,0)&amp;"")</f>
        <v/>
      </c>
      <c r="F745" s="193" t="str">
        <f ca="1">IF(ISERROR($S745),"",OFFSET(K!$F$1,$S745-1,0))</f>
        <v/>
      </c>
      <c r="G745" s="193" t="str">
        <f ca="1">IF(C745=$U$4,"Enter smelter details", IF(ISERROR($S745),"",OFFSET(K!$G$1,$S745-1,0)))</f>
        <v/>
      </c>
      <c r="H745" s="258"/>
      <c r="I745" s="258"/>
      <c r="J745" s="258"/>
      <c r="K745" s="258"/>
      <c r="L745" s="258"/>
      <c r="M745" s="258"/>
      <c r="N745" s="258"/>
      <c r="O745" s="258"/>
      <c r="P745" s="258"/>
      <c r="Q745" s="259"/>
      <c r="R745" s="192"/>
      <c r="S745" s="150" t="e">
        <f>IF(OR(C745="",C745=T$4),NA(),MATCH($B745&amp;$C745,K!$E:$E,0))</f>
        <v>#N/A</v>
      </c>
    </row>
    <row r="746" spans="1:19" ht="20.25">
      <c r="A746" s="222"/>
      <c r="B746" s="193"/>
      <c r="C746" s="193"/>
      <c r="D746" s="193" t="str">
        <f ca="1">IF(ISERROR($S746),"",OFFSET(K!$D$1,$S746-1,0)&amp;"")</f>
        <v/>
      </c>
      <c r="E746" s="193" t="str">
        <f ca="1">IF(ISERROR($S746),"",OFFSET(K!$C$1,$S746-1,0)&amp;"")</f>
        <v/>
      </c>
      <c r="F746" s="193" t="str">
        <f ca="1">IF(ISERROR($S746),"",OFFSET(K!$F$1,$S746-1,0))</f>
        <v/>
      </c>
      <c r="G746" s="193" t="str">
        <f ca="1">IF(C746=$U$4,"Enter smelter details", IF(ISERROR($S746),"",OFFSET(K!$G$1,$S746-1,0)))</f>
        <v/>
      </c>
      <c r="H746" s="258"/>
      <c r="I746" s="258"/>
      <c r="J746" s="258"/>
      <c r="K746" s="258"/>
      <c r="L746" s="258"/>
      <c r="M746" s="258"/>
      <c r="N746" s="258"/>
      <c r="O746" s="258"/>
      <c r="P746" s="258"/>
      <c r="Q746" s="259"/>
      <c r="R746" s="192"/>
      <c r="S746" s="150" t="e">
        <f>IF(OR(C746="",C746=T$4),NA(),MATCH($B746&amp;$C746,K!$E:$E,0))</f>
        <v>#N/A</v>
      </c>
    </row>
    <row r="747" spans="1:19" ht="20.25">
      <c r="A747" s="222"/>
      <c r="B747" s="193"/>
      <c r="C747" s="193"/>
      <c r="D747" s="193" t="str">
        <f ca="1">IF(ISERROR($S747),"",OFFSET(K!$D$1,$S747-1,0)&amp;"")</f>
        <v/>
      </c>
      <c r="E747" s="193" t="str">
        <f ca="1">IF(ISERROR($S747),"",OFFSET(K!$C$1,$S747-1,0)&amp;"")</f>
        <v/>
      </c>
      <c r="F747" s="193" t="str">
        <f ca="1">IF(ISERROR($S747),"",OFFSET(K!$F$1,$S747-1,0))</f>
        <v/>
      </c>
      <c r="G747" s="193" t="str">
        <f ca="1">IF(C747=$U$4,"Enter smelter details", IF(ISERROR($S747),"",OFFSET(K!$G$1,$S747-1,0)))</f>
        <v/>
      </c>
      <c r="H747" s="258"/>
      <c r="I747" s="258"/>
      <c r="J747" s="258"/>
      <c r="K747" s="258"/>
      <c r="L747" s="258"/>
      <c r="M747" s="258"/>
      <c r="N747" s="258"/>
      <c r="O747" s="258"/>
      <c r="P747" s="258"/>
      <c r="Q747" s="259"/>
      <c r="R747" s="192"/>
      <c r="S747" s="150" t="e">
        <f>IF(OR(C747="",C747=T$4),NA(),MATCH($B747&amp;$C747,K!$E:$E,0))</f>
        <v>#N/A</v>
      </c>
    </row>
    <row r="748" spans="1:19" ht="20.25">
      <c r="A748" s="222"/>
      <c r="B748" s="193"/>
      <c r="C748" s="193"/>
      <c r="D748" s="193" t="str">
        <f ca="1">IF(ISERROR($S748),"",OFFSET(K!$D$1,$S748-1,0)&amp;"")</f>
        <v/>
      </c>
      <c r="E748" s="193" t="str">
        <f ca="1">IF(ISERROR($S748),"",OFFSET(K!$C$1,$S748-1,0)&amp;"")</f>
        <v/>
      </c>
      <c r="F748" s="193" t="str">
        <f ca="1">IF(ISERROR($S748),"",OFFSET(K!$F$1,$S748-1,0))</f>
        <v/>
      </c>
      <c r="G748" s="193" t="str">
        <f ca="1">IF(C748=$U$4,"Enter smelter details", IF(ISERROR($S748),"",OFFSET(K!$G$1,$S748-1,0)))</f>
        <v/>
      </c>
      <c r="H748" s="258"/>
      <c r="I748" s="258"/>
      <c r="J748" s="258"/>
      <c r="K748" s="258"/>
      <c r="L748" s="258"/>
      <c r="M748" s="258"/>
      <c r="N748" s="258"/>
      <c r="O748" s="258"/>
      <c r="P748" s="258"/>
      <c r="Q748" s="259"/>
      <c r="R748" s="192"/>
      <c r="S748" s="150" t="e">
        <f>IF(OR(C748="",C748=T$4),NA(),MATCH($B748&amp;$C748,K!$E:$E,0))</f>
        <v>#N/A</v>
      </c>
    </row>
    <row r="749" spans="1:19" ht="20.25">
      <c r="A749" s="222"/>
      <c r="B749" s="193"/>
      <c r="C749" s="193"/>
      <c r="D749" s="193" t="str">
        <f ca="1">IF(ISERROR($S749),"",OFFSET(K!$D$1,$S749-1,0)&amp;"")</f>
        <v/>
      </c>
      <c r="E749" s="193" t="str">
        <f ca="1">IF(ISERROR($S749),"",OFFSET(K!$C$1,$S749-1,0)&amp;"")</f>
        <v/>
      </c>
      <c r="F749" s="193" t="str">
        <f ca="1">IF(ISERROR($S749),"",OFFSET(K!$F$1,$S749-1,0))</f>
        <v/>
      </c>
      <c r="G749" s="193" t="str">
        <f ca="1">IF(C749=$U$4,"Enter smelter details", IF(ISERROR($S749),"",OFFSET(K!$G$1,$S749-1,0)))</f>
        <v/>
      </c>
      <c r="H749" s="258"/>
      <c r="I749" s="258"/>
      <c r="J749" s="258"/>
      <c r="K749" s="258"/>
      <c r="L749" s="258"/>
      <c r="M749" s="258"/>
      <c r="N749" s="258"/>
      <c r="O749" s="258"/>
      <c r="P749" s="258"/>
      <c r="Q749" s="259"/>
      <c r="R749" s="192"/>
      <c r="S749" s="150" t="e">
        <f>IF(OR(C749="",C749=T$4),NA(),MATCH($B749&amp;$C749,K!$E:$E,0))</f>
        <v>#N/A</v>
      </c>
    </row>
    <row r="750" spans="1:19" ht="20.25">
      <c r="A750" s="222"/>
      <c r="B750" s="193"/>
      <c r="C750" s="193"/>
      <c r="D750" s="193" t="str">
        <f ca="1">IF(ISERROR($S750),"",OFFSET(K!$D$1,$S750-1,0)&amp;"")</f>
        <v/>
      </c>
      <c r="E750" s="193" t="str">
        <f ca="1">IF(ISERROR($S750),"",OFFSET(K!$C$1,$S750-1,0)&amp;"")</f>
        <v/>
      </c>
      <c r="F750" s="193" t="str">
        <f ca="1">IF(ISERROR($S750),"",OFFSET(K!$F$1,$S750-1,0))</f>
        <v/>
      </c>
      <c r="G750" s="193" t="str">
        <f ca="1">IF(C750=$U$4,"Enter smelter details", IF(ISERROR($S750),"",OFFSET(K!$G$1,$S750-1,0)))</f>
        <v/>
      </c>
      <c r="H750" s="258"/>
      <c r="I750" s="258"/>
      <c r="J750" s="258"/>
      <c r="K750" s="258"/>
      <c r="L750" s="258"/>
      <c r="M750" s="258"/>
      <c r="N750" s="258"/>
      <c r="O750" s="258"/>
      <c r="P750" s="258"/>
      <c r="Q750" s="259"/>
      <c r="R750" s="192"/>
      <c r="S750" s="150" t="e">
        <f>IF(OR(C750="",C750=T$4),NA(),MATCH($B750&amp;$C750,K!$E:$E,0))</f>
        <v>#N/A</v>
      </c>
    </row>
    <row r="751" spans="1:19" ht="20.25">
      <c r="A751" s="222"/>
      <c r="B751" s="193"/>
      <c r="C751" s="193"/>
      <c r="D751" s="193" t="str">
        <f ca="1">IF(ISERROR($S751),"",OFFSET(K!$D$1,$S751-1,0)&amp;"")</f>
        <v/>
      </c>
      <c r="E751" s="193" t="str">
        <f ca="1">IF(ISERROR($S751),"",OFFSET(K!$C$1,$S751-1,0)&amp;"")</f>
        <v/>
      </c>
      <c r="F751" s="193" t="str">
        <f ca="1">IF(ISERROR($S751),"",OFFSET(K!$F$1,$S751-1,0))</f>
        <v/>
      </c>
      <c r="G751" s="193" t="str">
        <f ca="1">IF(C751=$U$4,"Enter smelter details", IF(ISERROR($S751),"",OFFSET(K!$G$1,$S751-1,0)))</f>
        <v/>
      </c>
      <c r="H751" s="258"/>
      <c r="I751" s="258"/>
      <c r="J751" s="258"/>
      <c r="K751" s="258"/>
      <c r="L751" s="258"/>
      <c r="M751" s="258"/>
      <c r="N751" s="258"/>
      <c r="O751" s="258"/>
      <c r="P751" s="258"/>
      <c r="Q751" s="259"/>
      <c r="R751" s="192"/>
      <c r="S751" s="150" t="e">
        <f>IF(OR(C751="",C751=T$4),NA(),MATCH($B751&amp;$C751,K!$E:$E,0))</f>
        <v>#N/A</v>
      </c>
    </row>
    <row r="752" spans="1:19" ht="20.25">
      <c r="A752" s="222"/>
      <c r="B752" s="193"/>
      <c r="C752" s="193"/>
      <c r="D752" s="193" t="str">
        <f ca="1">IF(ISERROR($S752),"",OFFSET(K!$D$1,$S752-1,0)&amp;"")</f>
        <v/>
      </c>
      <c r="E752" s="193" t="str">
        <f ca="1">IF(ISERROR($S752),"",OFFSET(K!$C$1,$S752-1,0)&amp;"")</f>
        <v/>
      </c>
      <c r="F752" s="193" t="str">
        <f ca="1">IF(ISERROR($S752),"",OFFSET(K!$F$1,$S752-1,0))</f>
        <v/>
      </c>
      <c r="G752" s="193" t="str">
        <f ca="1">IF(C752=$U$4,"Enter smelter details", IF(ISERROR($S752),"",OFFSET(K!$G$1,$S752-1,0)))</f>
        <v/>
      </c>
      <c r="H752" s="258"/>
      <c r="I752" s="258"/>
      <c r="J752" s="258"/>
      <c r="K752" s="258"/>
      <c r="L752" s="258"/>
      <c r="M752" s="258"/>
      <c r="N752" s="258"/>
      <c r="O752" s="258"/>
      <c r="P752" s="258"/>
      <c r="Q752" s="259"/>
      <c r="R752" s="192"/>
      <c r="S752" s="150" t="e">
        <f>IF(OR(C752="",C752=T$4),NA(),MATCH($B752&amp;$C752,K!$E:$E,0))</f>
        <v>#N/A</v>
      </c>
    </row>
    <row r="753" spans="1:19" ht="20.25">
      <c r="A753" s="222"/>
      <c r="B753" s="193"/>
      <c r="C753" s="193"/>
      <c r="D753" s="193" t="str">
        <f ca="1">IF(ISERROR($S753),"",OFFSET(K!$D$1,$S753-1,0)&amp;"")</f>
        <v/>
      </c>
      <c r="E753" s="193" t="str">
        <f ca="1">IF(ISERROR($S753),"",OFFSET(K!$C$1,$S753-1,0)&amp;"")</f>
        <v/>
      </c>
      <c r="F753" s="193" t="str">
        <f ca="1">IF(ISERROR($S753),"",OFFSET(K!$F$1,$S753-1,0))</f>
        <v/>
      </c>
      <c r="G753" s="193" t="str">
        <f ca="1">IF(C753=$U$4,"Enter smelter details", IF(ISERROR($S753),"",OFFSET(K!$G$1,$S753-1,0)))</f>
        <v/>
      </c>
      <c r="H753" s="258"/>
      <c r="I753" s="258"/>
      <c r="J753" s="258"/>
      <c r="K753" s="258"/>
      <c r="L753" s="258"/>
      <c r="M753" s="258"/>
      <c r="N753" s="258"/>
      <c r="O753" s="258"/>
      <c r="P753" s="258"/>
      <c r="Q753" s="259"/>
      <c r="R753" s="192"/>
      <c r="S753" s="150" t="e">
        <f>IF(OR(C753="",C753=T$4),NA(),MATCH($B753&amp;$C753,K!$E:$E,0))</f>
        <v>#N/A</v>
      </c>
    </row>
    <row r="754" spans="1:19" ht="20.25">
      <c r="A754" s="222"/>
      <c r="B754" s="193"/>
      <c r="C754" s="193"/>
      <c r="D754" s="193" t="str">
        <f ca="1">IF(ISERROR($S754),"",OFFSET(K!$D$1,$S754-1,0)&amp;"")</f>
        <v/>
      </c>
      <c r="E754" s="193" t="str">
        <f ca="1">IF(ISERROR($S754),"",OFFSET(K!$C$1,$S754-1,0)&amp;"")</f>
        <v/>
      </c>
      <c r="F754" s="193" t="str">
        <f ca="1">IF(ISERROR($S754),"",OFFSET(K!$F$1,$S754-1,0))</f>
        <v/>
      </c>
      <c r="G754" s="193" t="str">
        <f ca="1">IF(C754=$U$4,"Enter smelter details", IF(ISERROR($S754),"",OFFSET(K!$G$1,$S754-1,0)))</f>
        <v/>
      </c>
      <c r="H754" s="258"/>
      <c r="I754" s="258"/>
      <c r="J754" s="258"/>
      <c r="K754" s="258"/>
      <c r="L754" s="258"/>
      <c r="M754" s="258"/>
      <c r="N754" s="258"/>
      <c r="O754" s="258"/>
      <c r="P754" s="258"/>
      <c r="Q754" s="259"/>
      <c r="R754" s="192"/>
      <c r="S754" s="150" t="e">
        <f>IF(OR(C754="",C754=T$4),NA(),MATCH($B754&amp;$C754,K!$E:$E,0))</f>
        <v>#N/A</v>
      </c>
    </row>
    <row r="755" spans="1:19" ht="20.25">
      <c r="A755" s="222"/>
      <c r="B755" s="193"/>
      <c r="C755" s="193"/>
      <c r="D755" s="193" t="str">
        <f ca="1">IF(ISERROR($S755),"",OFFSET(K!$D$1,$S755-1,0)&amp;"")</f>
        <v/>
      </c>
      <c r="E755" s="193" t="str">
        <f ca="1">IF(ISERROR($S755),"",OFFSET(K!$C$1,$S755-1,0)&amp;"")</f>
        <v/>
      </c>
      <c r="F755" s="193" t="str">
        <f ca="1">IF(ISERROR($S755),"",OFFSET(K!$F$1,$S755-1,0))</f>
        <v/>
      </c>
      <c r="G755" s="193" t="str">
        <f ca="1">IF(C755=$U$4,"Enter smelter details", IF(ISERROR($S755),"",OFFSET(K!$G$1,$S755-1,0)))</f>
        <v/>
      </c>
      <c r="H755" s="258"/>
      <c r="I755" s="258"/>
      <c r="J755" s="258"/>
      <c r="K755" s="258"/>
      <c r="L755" s="258"/>
      <c r="M755" s="258"/>
      <c r="N755" s="258"/>
      <c r="O755" s="258"/>
      <c r="P755" s="258"/>
      <c r="Q755" s="259"/>
      <c r="R755" s="192"/>
      <c r="S755" s="150" t="e">
        <f>IF(OR(C755="",C755=T$4),NA(),MATCH($B755&amp;$C755,K!$E:$E,0))</f>
        <v>#N/A</v>
      </c>
    </row>
    <row r="756" spans="1:19" ht="20.25">
      <c r="A756" s="222"/>
      <c r="B756" s="193"/>
      <c r="C756" s="193"/>
      <c r="D756" s="193" t="str">
        <f ca="1">IF(ISERROR($S756),"",OFFSET(K!$D$1,$S756-1,0)&amp;"")</f>
        <v/>
      </c>
      <c r="E756" s="193" t="str">
        <f ca="1">IF(ISERROR($S756),"",OFFSET(K!$C$1,$S756-1,0)&amp;"")</f>
        <v/>
      </c>
      <c r="F756" s="193" t="str">
        <f ca="1">IF(ISERROR($S756),"",OFFSET(K!$F$1,$S756-1,0))</f>
        <v/>
      </c>
      <c r="G756" s="193" t="str">
        <f ca="1">IF(C756=$U$4,"Enter smelter details", IF(ISERROR($S756),"",OFFSET(K!$G$1,$S756-1,0)))</f>
        <v/>
      </c>
      <c r="H756" s="258"/>
      <c r="I756" s="258"/>
      <c r="J756" s="258"/>
      <c r="K756" s="258"/>
      <c r="L756" s="258"/>
      <c r="M756" s="258"/>
      <c r="N756" s="258"/>
      <c r="O756" s="258"/>
      <c r="P756" s="258"/>
      <c r="Q756" s="259"/>
      <c r="R756" s="192"/>
      <c r="S756" s="150" t="e">
        <f>IF(OR(C756="",C756=T$4),NA(),MATCH($B756&amp;$C756,K!$E:$E,0))</f>
        <v>#N/A</v>
      </c>
    </row>
    <row r="757" spans="1:19" ht="20.25">
      <c r="A757" s="222"/>
      <c r="B757" s="193"/>
      <c r="C757" s="193"/>
      <c r="D757" s="193" t="str">
        <f ca="1">IF(ISERROR($S757),"",OFFSET(K!$D$1,$S757-1,0)&amp;"")</f>
        <v/>
      </c>
      <c r="E757" s="193" t="str">
        <f ca="1">IF(ISERROR($S757),"",OFFSET(K!$C$1,$S757-1,0)&amp;"")</f>
        <v/>
      </c>
      <c r="F757" s="193" t="str">
        <f ca="1">IF(ISERROR($S757),"",OFFSET(K!$F$1,$S757-1,0))</f>
        <v/>
      </c>
      <c r="G757" s="193" t="str">
        <f ca="1">IF(C757=$U$4,"Enter smelter details", IF(ISERROR($S757),"",OFFSET(K!$G$1,$S757-1,0)))</f>
        <v/>
      </c>
      <c r="H757" s="258"/>
      <c r="I757" s="258"/>
      <c r="J757" s="258"/>
      <c r="K757" s="258"/>
      <c r="L757" s="258"/>
      <c r="M757" s="258"/>
      <c r="N757" s="258"/>
      <c r="O757" s="258"/>
      <c r="P757" s="258"/>
      <c r="Q757" s="259"/>
      <c r="R757" s="192"/>
      <c r="S757" s="150" t="e">
        <f>IF(OR(C757="",C757=T$4),NA(),MATCH($B757&amp;$C757,K!$E:$E,0))</f>
        <v>#N/A</v>
      </c>
    </row>
    <row r="758" spans="1:19" ht="20.25">
      <c r="A758" s="222"/>
      <c r="B758" s="193"/>
      <c r="C758" s="193"/>
      <c r="D758" s="193" t="str">
        <f ca="1">IF(ISERROR($S758),"",OFFSET(K!$D$1,$S758-1,0)&amp;"")</f>
        <v/>
      </c>
      <c r="E758" s="193" t="str">
        <f ca="1">IF(ISERROR($S758),"",OFFSET(K!$C$1,$S758-1,0)&amp;"")</f>
        <v/>
      </c>
      <c r="F758" s="193" t="str">
        <f ca="1">IF(ISERROR($S758),"",OFFSET(K!$F$1,$S758-1,0))</f>
        <v/>
      </c>
      <c r="G758" s="193" t="str">
        <f ca="1">IF(C758=$U$4,"Enter smelter details", IF(ISERROR($S758),"",OFFSET(K!$G$1,$S758-1,0)))</f>
        <v/>
      </c>
      <c r="H758" s="258"/>
      <c r="I758" s="258"/>
      <c r="J758" s="258"/>
      <c r="K758" s="258"/>
      <c r="L758" s="258"/>
      <c r="M758" s="258"/>
      <c r="N758" s="258"/>
      <c r="O758" s="258"/>
      <c r="P758" s="258"/>
      <c r="Q758" s="259"/>
      <c r="R758" s="192"/>
      <c r="S758" s="150" t="e">
        <f>IF(OR(C758="",C758=T$4),NA(),MATCH($B758&amp;$C758,K!$E:$E,0))</f>
        <v>#N/A</v>
      </c>
    </row>
    <row r="759" spans="1:19" ht="20.25">
      <c r="A759" s="222"/>
      <c r="B759" s="193"/>
      <c r="C759" s="193"/>
      <c r="D759" s="193" t="str">
        <f ca="1">IF(ISERROR($S759),"",OFFSET(K!$D$1,$S759-1,0)&amp;"")</f>
        <v/>
      </c>
      <c r="E759" s="193" t="str">
        <f ca="1">IF(ISERROR($S759),"",OFFSET(K!$C$1,$S759-1,0)&amp;"")</f>
        <v/>
      </c>
      <c r="F759" s="193" t="str">
        <f ca="1">IF(ISERROR($S759),"",OFFSET(K!$F$1,$S759-1,0))</f>
        <v/>
      </c>
      <c r="G759" s="193" t="str">
        <f ca="1">IF(C759=$U$4,"Enter smelter details", IF(ISERROR($S759),"",OFFSET(K!$G$1,$S759-1,0)))</f>
        <v/>
      </c>
      <c r="H759" s="258"/>
      <c r="I759" s="258"/>
      <c r="J759" s="258"/>
      <c r="K759" s="258"/>
      <c r="L759" s="258"/>
      <c r="M759" s="258"/>
      <c r="N759" s="258"/>
      <c r="O759" s="258"/>
      <c r="P759" s="258"/>
      <c r="Q759" s="259"/>
      <c r="R759" s="192"/>
      <c r="S759" s="150" t="e">
        <f>IF(OR(C759="",C759=T$4),NA(),MATCH($B759&amp;$C759,K!$E:$E,0))</f>
        <v>#N/A</v>
      </c>
    </row>
    <row r="760" spans="1:19" ht="20.25">
      <c r="A760" s="222"/>
      <c r="B760" s="193"/>
      <c r="C760" s="193"/>
      <c r="D760" s="193" t="str">
        <f ca="1">IF(ISERROR($S760),"",OFFSET(K!$D$1,$S760-1,0)&amp;"")</f>
        <v/>
      </c>
      <c r="E760" s="193" t="str">
        <f ca="1">IF(ISERROR($S760),"",OFFSET(K!$C$1,$S760-1,0)&amp;"")</f>
        <v/>
      </c>
      <c r="F760" s="193" t="str">
        <f ca="1">IF(ISERROR($S760),"",OFFSET(K!$F$1,$S760-1,0))</f>
        <v/>
      </c>
      <c r="G760" s="193" t="str">
        <f ca="1">IF(C760=$U$4,"Enter smelter details", IF(ISERROR($S760),"",OFFSET(K!$G$1,$S760-1,0)))</f>
        <v/>
      </c>
      <c r="H760" s="258"/>
      <c r="I760" s="258"/>
      <c r="J760" s="258"/>
      <c r="K760" s="258"/>
      <c r="L760" s="258"/>
      <c r="M760" s="258"/>
      <c r="N760" s="258"/>
      <c r="O760" s="258"/>
      <c r="P760" s="258"/>
      <c r="Q760" s="259"/>
      <c r="R760" s="192"/>
      <c r="S760" s="150" t="e">
        <f>IF(OR(C760="",C760=T$4),NA(),MATCH($B760&amp;$C760,K!$E:$E,0))</f>
        <v>#N/A</v>
      </c>
    </row>
    <row r="761" spans="1:19" ht="20.25">
      <c r="A761" s="222"/>
      <c r="B761" s="193"/>
      <c r="C761" s="193"/>
      <c r="D761" s="193" t="str">
        <f ca="1">IF(ISERROR($S761),"",OFFSET(K!$D$1,$S761-1,0)&amp;"")</f>
        <v/>
      </c>
      <c r="E761" s="193" t="str">
        <f ca="1">IF(ISERROR($S761),"",OFFSET(K!$C$1,$S761-1,0)&amp;"")</f>
        <v/>
      </c>
      <c r="F761" s="193" t="str">
        <f ca="1">IF(ISERROR($S761),"",OFFSET(K!$F$1,$S761-1,0))</f>
        <v/>
      </c>
      <c r="G761" s="193" t="str">
        <f ca="1">IF(C761=$U$4,"Enter smelter details", IF(ISERROR($S761),"",OFFSET(K!$G$1,$S761-1,0)))</f>
        <v/>
      </c>
      <c r="H761" s="258"/>
      <c r="I761" s="258"/>
      <c r="J761" s="258"/>
      <c r="K761" s="258"/>
      <c r="L761" s="258"/>
      <c r="M761" s="258"/>
      <c r="N761" s="258"/>
      <c r="O761" s="258"/>
      <c r="P761" s="258"/>
      <c r="Q761" s="259"/>
      <c r="R761" s="192"/>
      <c r="S761" s="150" t="e">
        <f>IF(OR(C761="",C761=T$4),NA(),MATCH($B761&amp;$C761,K!$E:$E,0))</f>
        <v>#N/A</v>
      </c>
    </row>
    <row r="762" spans="1:19" ht="20.25">
      <c r="A762" s="222"/>
      <c r="B762" s="193"/>
      <c r="C762" s="193"/>
      <c r="D762" s="193" t="str">
        <f ca="1">IF(ISERROR($S762),"",OFFSET(K!$D$1,$S762-1,0)&amp;"")</f>
        <v/>
      </c>
      <c r="E762" s="193" t="str">
        <f ca="1">IF(ISERROR($S762),"",OFFSET(K!$C$1,$S762-1,0)&amp;"")</f>
        <v/>
      </c>
      <c r="F762" s="193" t="str">
        <f ca="1">IF(ISERROR($S762),"",OFFSET(K!$F$1,$S762-1,0))</f>
        <v/>
      </c>
      <c r="G762" s="193" t="str">
        <f ca="1">IF(C762=$U$4,"Enter smelter details", IF(ISERROR($S762),"",OFFSET(K!$G$1,$S762-1,0)))</f>
        <v/>
      </c>
      <c r="H762" s="258"/>
      <c r="I762" s="258"/>
      <c r="J762" s="258"/>
      <c r="K762" s="258"/>
      <c r="L762" s="258"/>
      <c r="M762" s="258"/>
      <c r="N762" s="258"/>
      <c r="O762" s="258"/>
      <c r="P762" s="258"/>
      <c r="Q762" s="259"/>
      <c r="R762" s="192"/>
      <c r="S762" s="150" t="e">
        <f>IF(OR(C762="",C762=T$4),NA(),MATCH($B762&amp;$C762,K!$E:$E,0))</f>
        <v>#N/A</v>
      </c>
    </row>
    <row r="763" spans="1:19" ht="20.25">
      <c r="A763" s="222"/>
      <c r="B763" s="193"/>
      <c r="C763" s="193"/>
      <c r="D763" s="193" t="str">
        <f ca="1">IF(ISERROR($S763),"",OFFSET(K!$D$1,$S763-1,0)&amp;"")</f>
        <v/>
      </c>
      <c r="E763" s="193" t="str">
        <f ca="1">IF(ISERROR($S763),"",OFFSET(K!$C$1,$S763-1,0)&amp;"")</f>
        <v/>
      </c>
      <c r="F763" s="193" t="str">
        <f ca="1">IF(ISERROR($S763),"",OFFSET(K!$F$1,$S763-1,0))</f>
        <v/>
      </c>
      <c r="G763" s="193" t="str">
        <f ca="1">IF(C763=$U$4,"Enter smelter details", IF(ISERROR($S763),"",OFFSET(K!$G$1,$S763-1,0)))</f>
        <v/>
      </c>
      <c r="H763" s="258"/>
      <c r="I763" s="258"/>
      <c r="J763" s="258"/>
      <c r="K763" s="258"/>
      <c r="L763" s="258"/>
      <c r="M763" s="258"/>
      <c r="N763" s="258"/>
      <c r="O763" s="258"/>
      <c r="P763" s="258"/>
      <c r="Q763" s="259"/>
      <c r="R763" s="192"/>
      <c r="S763" s="150" t="e">
        <f>IF(OR(C763="",C763=T$4),NA(),MATCH($B763&amp;$C763,K!$E:$E,0))</f>
        <v>#N/A</v>
      </c>
    </row>
    <row r="764" spans="1:19" ht="20.25">
      <c r="A764" s="222"/>
      <c r="B764" s="193"/>
      <c r="C764" s="193"/>
      <c r="D764" s="193" t="str">
        <f ca="1">IF(ISERROR($S764),"",OFFSET(K!$D$1,$S764-1,0)&amp;"")</f>
        <v/>
      </c>
      <c r="E764" s="193" t="str">
        <f ca="1">IF(ISERROR($S764),"",OFFSET(K!$C$1,$S764-1,0)&amp;"")</f>
        <v/>
      </c>
      <c r="F764" s="193" t="str">
        <f ca="1">IF(ISERROR($S764),"",OFFSET(K!$F$1,$S764-1,0))</f>
        <v/>
      </c>
      <c r="G764" s="193" t="str">
        <f ca="1">IF(C764=$U$4,"Enter smelter details", IF(ISERROR($S764),"",OFFSET(K!$G$1,$S764-1,0)))</f>
        <v/>
      </c>
      <c r="H764" s="258"/>
      <c r="I764" s="258"/>
      <c r="J764" s="258"/>
      <c r="K764" s="258"/>
      <c r="L764" s="258"/>
      <c r="M764" s="258"/>
      <c r="N764" s="258"/>
      <c r="O764" s="258"/>
      <c r="P764" s="258"/>
      <c r="Q764" s="259"/>
      <c r="R764" s="192"/>
      <c r="S764" s="150" t="e">
        <f>IF(OR(C764="",C764=T$4),NA(),MATCH($B764&amp;$C764,K!$E:$E,0))</f>
        <v>#N/A</v>
      </c>
    </row>
    <row r="765" spans="1:19" ht="20.25">
      <c r="A765" s="222"/>
      <c r="B765" s="193"/>
      <c r="C765" s="193"/>
      <c r="D765" s="193" t="str">
        <f ca="1">IF(ISERROR($S765),"",OFFSET(K!$D$1,$S765-1,0)&amp;"")</f>
        <v/>
      </c>
      <c r="E765" s="193" t="str">
        <f ca="1">IF(ISERROR($S765),"",OFFSET(K!$C$1,$S765-1,0)&amp;"")</f>
        <v/>
      </c>
      <c r="F765" s="193" t="str">
        <f ca="1">IF(ISERROR($S765),"",OFFSET(K!$F$1,$S765-1,0))</f>
        <v/>
      </c>
      <c r="G765" s="193" t="str">
        <f ca="1">IF(C765=$U$4,"Enter smelter details", IF(ISERROR($S765),"",OFFSET(K!$G$1,$S765-1,0)))</f>
        <v/>
      </c>
      <c r="H765" s="258"/>
      <c r="I765" s="258"/>
      <c r="J765" s="258"/>
      <c r="K765" s="258"/>
      <c r="L765" s="258"/>
      <c r="M765" s="258"/>
      <c r="N765" s="258"/>
      <c r="O765" s="258"/>
      <c r="P765" s="258"/>
      <c r="Q765" s="259"/>
      <c r="R765" s="192"/>
      <c r="S765" s="150" t="e">
        <f>IF(OR(C765="",C765=T$4),NA(),MATCH($B765&amp;$C765,K!$E:$E,0))</f>
        <v>#N/A</v>
      </c>
    </row>
    <row r="766" spans="1:19" ht="20.25">
      <c r="A766" s="222"/>
      <c r="B766" s="193"/>
      <c r="C766" s="193"/>
      <c r="D766" s="193" t="str">
        <f ca="1">IF(ISERROR($S766),"",OFFSET(K!$D$1,$S766-1,0)&amp;"")</f>
        <v/>
      </c>
      <c r="E766" s="193" t="str">
        <f ca="1">IF(ISERROR($S766),"",OFFSET(K!$C$1,$S766-1,0)&amp;"")</f>
        <v/>
      </c>
      <c r="F766" s="193" t="str">
        <f ca="1">IF(ISERROR($S766),"",OFFSET(K!$F$1,$S766-1,0))</f>
        <v/>
      </c>
      <c r="G766" s="193" t="str">
        <f ca="1">IF(C766=$U$4,"Enter smelter details", IF(ISERROR($S766),"",OFFSET(K!$G$1,$S766-1,0)))</f>
        <v/>
      </c>
      <c r="H766" s="258"/>
      <c r="I766" s="258"/>
      <c r="J766" s="258"/>
      <c r="K766" s="258"/>
      <c r="L766" s="258"/>
      <c r="M766" s="258"/>
      <c r="N766" s="258"/>
      <c r="O766" s="258"/>
      <c r="P766" s="258"/>
      <c r="Q766" s="259"/>
      <c r="R766" s="192"/>
      <c r="S766" s="150" t="e">
        <f>IF(OR(C766="",C766=T$4),NA(),MATCH($B766&amp;$C766,K!$E:$E,0))</f>
        <v>#N/A</v>
      </c>
    </row>
    <row r="767" spans="1:19" ht="20.25">
      <c r="A767" s="222"/>
      <c r="B767" s="193"/>
      <c r="C767" s="193"/>
      <c r="D767" s="193" t="str">
        <f ca="1">IF(ISERROR($S767),"",OFFSET(K!$D$1,$S767-1,0)&amp;"")</f>
        <v/>
      </c>
      <c r="E767" s="193" t="str">
        <f ca="1">IF(ISERROR($S767),"",OFFSET(K!$C$1,$S767-1,0)&amp;"")</f>
        <v/>
      </c>
      <c r="F767" s="193" t="str">
        <f ca="1">IF(ISERROR($S767),"",OFFSET(K!$F$1,$S767-1,0))</f>
        <v/>
      </c>
      <c r="G767" s="193" t="str">
        <f ca="1">IF(C767=$U$4,"Enter smelter details", IF(ISERROR($S767),"",OFFSET(K!$G$1,$S767-1,0)))</f>
        <v/>
      </c>
      <c r="H767" s="258"/>
      <c r="I767" s="258"/>
      <c r="J767" s="258"/>
      <c r="K767" s="258"/>
      <c r="L767" s="258"/>
      <c r="M767" s="258"/>
      <c r="N767" s="258"/>
      <c r="O767" s="258"/>
      <c r="P767" s="258"/>
      <c r="Q767" s="259"/>
      <c r="R767" s="192"/>
      <c r="S767" s="150" t="e">
        <f>IF(OR(C767="",C767=T$4),NA(),MATCH($B767&amp;$C767,K!$E:$E,0))</f>
        <v>#N/A</v>
      </c>
    </row>
    <row r="768" spans="1:19" ht="20.25">
      <c r="A768" s="222"/>
      <c r="B768" s="193"/>
      <c r="C768" s="193"/>
      <c r="D768" s="193" t="str">
        <f ca="1">IF(ISERROR($S768),"",OFFSET(K!$D$1,$S768-1,0)&amp;"")</f>
        <v/>
      </c>
      <c r="E768" s="193" t="str">
        <f ca="1">IF(ISERROR($S768),"",OFFSET(K!$C$1,$S768-1,0)&amp;"")</f>
        <v/>
      </c>
      <c r="F768" s="193" t="str">
        <f ca="1">IF(ISERROR($S768),"",OFFSET(K!$F$1,$S768-1,0))</f>
        <v/>
      </c>
      <c r="G768" s="193" t="str">
        <f ca="1">IF(C768=$U$4,"Enter smelter details", IF(ISERROR($S768),"",OFFSET(K!$G$1,$S768-1,0)))</f>
        <v/>
      </c>
      <c r="H768" s="258"/>
      <c r="I768" s="258"/>
      <c r="J768" s="258"/>
      <c r="K768" s="258"/>
      <c r="L768" s="258"/>
      <c r="M768" s="258"/>
      <c r="N768" s="258"/>
      <c r="O768" s="258"/>
      <c r="P768" s="258"/>
      <c r="Q768" s="259"/>
      <c r="R768" s="192"/>
      <c r="S768" s="150" t="e">
        <f>IF(OR(C768="",C768=T$4),NA(),MATCH($B768&amp;$C768,K!$E:$E,0))</f>
        <v>#N/A</v>
      </c>
    </row>
    <row r="769" spans="1:19" ht="20.25">
      <c r="A769" s="222"/>
      <c r="B769" s="193"/>
      <c r="C769" s="193"/>
      <c r="D769" s="193" t="str">
        <f ca="1">IF(ISERROR($S769),"",OFFSET(K!$D$1,$S769-1,0)&amp;"")</f>
        <v/>
      </c>
      <c r="E769" s="193" t="str">
        <f ca="1">IF(ISERROR($S769),"",OFFSET(K!$C$1,$S769-1,0)&amp;"")</f>
        <v/>
      </c>
      <c r="F769" s="193" t="str">
        <f ca="1">IF(ISERROR($S769),"",OFFSET(K!$F$1,$S769-1,0))</f>
        <v/>
      </c>
      <c r="G769" s="193" t="str">
        <f ca="1">IF(C769=$U$4,"Enter smelter details", IF(ISERROR($S769),"",OFFSET(K!$G$1,$S769-1,0)))</f>
        <v/>
      </c>
      <c r="H769" s="258"/>
      <c r="I769" s="258"/>
      <c r="J769" s="258"/>
      <c r="K769" s="258"/>
      <c r="L769" s="258"/>
      <c r="M769" s="258"/>
      <c r="N769" s="258"/>
      <c r="O769" s="258"/>
      <c r="P769" s="258"/>
      <c r="Q769" s="259"/>
      <c r="R769" s="192"/>
      <c r="S769" s="150" t="e">
        <f>IF(OR(C769="",C769=T$4),NA(),MATCH($B769&amp;$C769,K!$E:$E,0))</f>
        <v>#N/A</v>
      </c>
    </row>
    <row r="770" spans="1:19" ht="20.25">
      <c r="A770" s="222"/>
      <c r="B770" s="193"/>
      <c r="C770" s="193"/>
      <c r="D770" s="193" t="str">
        <f ca="1">IF(ISERROR($S770),"",OFFSET(K!$D$1,$S770-1,0)&amp;"")</f>
        <v/>
      </c>
      <c r="E770" s="193" t="str">
        <f ca="1">IF(ISERROR($S770),"",OFFSET(K!$C$1,$S770-1,0)&amp;"")</f>
        <v/>
      </c>
      <c r="F770" s="193" t="str">
        <f ca="1">IF(ISERROR($S770),"",OFFSET(K!$F$1,$S770-1,0))</f>
        <v/>
      </c>
      <c r="G770" s="193" t="str">
        <f ca="1">IF(C770=$U$4,"Enter smelter details", IF(ISERROR($S770),"",OFFSET(K!$G$1,$S770-1,0)))</f>
        <v/>
      </c>
      <c r="H770" s="258"/>
      <c r="I770" s="258"/>
      <c r="J770" s="258"/>
      <c r="K770" s="258"/>
      <c r="L770" s="258"/>
      <c r="M770" s="258"/>
      <c r="N770" s="258"/>
      <c r="O770" s="258"/>
      <c r="P770" s="258"/>
      <c r="Q770" s="259"/>
      <c r="R770" s="192"/>
      <c r="S770" s="150" t="e">
        <f>IF(OR(C770="",C770=T$4),NA(),MATCH($B770&amp;$C770,K!$E:$E,0))</f>
        <v>#N/A</v>
      </c>
    </row>
    <row r="771" spans="1:19" ht="20.25">
      <c r="A771" s="222"/>
      <c r="B771" s="193"/>
      <c r="C771" s="193"/>
      <c r="D771" s="193" t="str">
        <f ca="1">IF(ISERROR($S771),"",OFFSET(K!$D$1,$S771-1,0)&amp;"")</f>
        <v/>
      </c>
      <c r="E771" s="193" t="str">
        <f ca="1">IF(ISERROR($S771),"",OFFSET(K!$C$1,$S771-1,0)&amp;"")</f>
        <v/>
      </c>
      <c r="F771" s="193" t="str">
        <f ca="1">IF(ISERROR($S771),"",OFFSET(K!$F$1,$S771-1,0))</f>
        <v/>
      </c>
      <c r="G771" s="193" t="str">
        <f ca="1">IF(C771=$U$4,"Enter smelter details", IF(ISERROR($S771),"",OFFSET(K!$G$1,$S771-1,0)))</f>
        <v/>
      </c>
      <c r="H771" s="258"/>
      <c r="I771" s="258"/>
      <c r="J771" s="258"/>
      <c r="K771" s="258"/>
      <c r="L771" s="258"/>
      <c r="M771" s="258"/>
      <c r="N771" s="258"/>
      <c r="O771" s="258"/>
      <c r="P771" s="258"/>
      <c r="Q771" s="259"/>
      <c r="R771" s="192"/>
      <c r="S771" s="150" t="e">
        <f>IF(OR(C771="",C771=T$4),NA(),MATCH($B771&amp;$C771,K!$E:$E,0))</f>
        <v>#N/A</v>
      </c>
    </row>
    <row r="772" spans="1:19" ht="20.25">
      <c r="A772" s="222"/>
      <c r="B772" s="193"/>
      <c r="C772" s="193"/>
      <c r="D772" s="193" t="str">
        <f ca="1">IF(ISERROR($S772),"",OFFSET(K!$D$1,$S772-1,0)&amp;"")</f>
        <v/>
      </c>
      <c r="E772" s="193" t="str">
        <f ca="1">IF(ISERROR($S772),"",OFFSET(K!$C$1,$S772-1,0)&amp;"")</f>
        <v/>
      </c>
      <c r="F772" s="193" t="str">
        <f ca="1">IF(ISERROR($S772),"",OFFSET(K!$F$1,$S772-1,0))</f>
        <v/>
      </c>
      <c r="G772" s="193" t="str">
        <f ca="1">IF(C772=$U$4,"Enter smelter details", IF(ISERROR($S772),"",OFFSET(K!$G$1,$S772-1,0)))</f>
        <v/>
      </c>
      <c r="H772" s="258"/>
      <c r="I772" s="258"/>
      <c r="J772" s="258"/>
      <c r="K772" s="258"/>
      <c r="L772" s="258"/>
      <c r="M772" s="258"/>
      <c r="N772" s="258"/>
      <c r="O772" s="258"/>
      <c r="P772" s="258"/>
      <c r="Q772" s="259"/>
      <c r="R772" s="192"/>
      <c r="S772" s="150" t="e">
        <f>IF(OR(C772="",C772=T$4),NA(),MATCH($B772&amp;$C772,K!$E:$E,0))</f>
        <v>#N/A</v>
      </c>
    </row>
    <row r="773" spans="1:19" ht="20.25">
      <c r="A773" s="222"/>
      <c r="B773" s="193"/>
      <c r="C773" s="193"/>
      <c r="D773" s="193" t="str">
        <f ca="1">IF(ISERROR($S773),"",OFFSET(K!$D$1,$S773-1,0)&amp;"")</f>
        <v/>
      </c>
      <c r="E773" s="193" t="str">
        <f ca="1">IF(ISERROR($S773),"",OFFSET(K!$C$1,$S773-1,0)&amp;"")</f>
        <v/>
      </c>
      <c r="F773" s="193" t="str">
        <f ca="1">IF(ISERROR($S773),"",OFFSET(K!$F$1,$S773-1,0))</f>
        <v/>
      </c>
      <c r="G773" s="193" t="str">
        <f ca="1">IF(C773=$U$4,"Enter smelter details", IF(ISERROR($S773),"",OFFSET(K!$G$1,$S773-1,0)))</f>
        <v/>
      </c>
      <c r="H773" s="258"/>
      <c r="I773" s="258"/>
      <c r="J773" s="258"/>
      <c r="K773" s="258"/>
      <c r="L773" s="258"/>
      <c r="M773" s="258"/>
      <c r="N773" s="258"/>
      <c r="O773" s="258"/>
      <c r="P773" s="258"/>
      <c r="Q773" s="259"/>
      <c r="R773" s="192"/>
      <c r="S773" s="150" t="e">
        <f>IF(OR(C773="",C773=T$4),NA(),MATCH($B773&amp;$C773,K!$E:$E,0))</f>
        <v>#N/A</v>
      </c>
    </row>
    <row r="774" spans="1:19" ht="20.25">
      <c r="A774" s="222"/>
      <c r="B774" s="193"/>
      <c r="C774" s="193"/>
      <c r="D774" s="193" t="str">
        <f ca="1">IF(ISERROR($S774),"",OFFSET(K!$D$1,$S774-1,0)&amp;"")</f>
        <v/>
      </c>
      <c r="E774" s="193" t="str">
        <f ca="1">IF(ISERROR($S774),"",OFFSET(K!$C$1,$S774-1,0)&amp;"")</f>
        <v/>
      </c>
      <c r="F774" s="193" t="str">
        <f ca="1">IF(ISERROR($S774),"",OFFSET(K!$F$1,$S774-1,0))</f>
        <v/>
      </c>
      <c r="G774" s="193" t="str">
        <f ca="1">IF(C774=$U$4,"Enter smelter details", IF(ISERROR($S774),"",OFFSET(K!$G$1,$S774-1,0)))</f>
        <v/>
      </c>
      <c r="H774" s="258"/>
      <c r="I774" s="258"/>
      <c r="J774" s="258"/>
      <c r="K774" s="258"/>
      <c r="L774" s="258"/>
      <c r="M774" s="258"/>
      <c r="N774" s="258"/>
      <c r="O774" s="258"/>
      <c r="P774" s="258"/>
      <c r="Q774" s="259"/>
      <c r="R774" s="192"/>
      <c r="S774" s="150" t="e">
        <f>IF(OR(C774="",C774=T$4),NA(),MATCH($B774&amp;$C774,K!$E:$E,0))</f>
        <v>#N/A</v>
      </c>
    </row>
    <row r="775" spans="1:19" ht="20.25">
      <c r="A775" s="222"/>
      <c r="B775" s="193"/>
      <c r="C775" s="193"/>
      <c r="D775" s="193" t="str">
        <f ca="1">IF(ISERROR($S775),"",OFFSET(K!$D$1,$S775-1,0)&amp;"")</f>
        <v/>
      </c>
      <c r="E775" s="193" t="str">
        <f ca="1">IF(ISERROR($S775),"",OFFSET(K!$C$1,$S775-1,0)&amp;"")</f>
        <v/>
      </c>
      <c r="F775" s="193" t="str">
        <f ca="1">IF(ISERROR($S775),"",OFFSET(K!$F$1,$S775-1,0))</f>
        <v/>
      </c>
      <c r="G775" s="193" t="str">
        <f ca="1">IF(C775=$U$4,"Enter smelter details", IF(ISERROR($S775),"",OFFSET(K!$G$1,$S775-1,0)))</f>
        <v/>
      </c>
      <c r="H775" s="258"/>
      <c r="I775" s="258"/>
      <c r="J775" s="258"/>
      <c r="K775" s="258"/>
      <c r="L775" s="258"/>
      <c r="M775" s="258"/>
      <c r="N775" s="258"/>
      <c r="O775" s="258"/>
      <c r="P775" s="258"/>
      <c r="Q775" s="259"/>
      <c r="R775" s="192"/>
      <c r="S775" s="150" t="e">
        <f>IF(OR(C775="",C775=T$4),NA(),MATCH($B775&amp;$C775,K!$E:$E,0))</f>
        <v>#N/A</v>
      </c>
    </row>
    <row r="776" spans="1:19" ht="20.25">
      <c r="A776" s="222"/>
      <c r="B776" s="193"/>
      <c r="C776" s="193"/>
      <c r="D776" s="193" t="str">
        <f ca="1">IF(ISERROR($S776),"",OFFSET(K!$D$1,$S776-1,0)&amp;"")</f>
        <v/>
      </c>
      <c r="E776" s="193" t="str">
        <f ca="1">IF(ISERROR($S776),"",OFFSET(K!$C$1,$S776-1,0)&amp;"")</f>
        <v/>
      </c>
      <c r="F776" s="193" t="str">
        <f ca="1">IF(ISERROR($S776),"",OFFSET(K!$F$1,$S776-1,0))</f>
        <v/>
      </c>
      <c r="G776" s="193" t="str">
        <f ca="1">IF(C776=$U$4,"Enter smelter details", IF(ISERROR($S776),"",OFFSET(K!$G$1,$S776-1,0)))</f>
        <v/>
      </c>
      <c r="H776" s="258"/>
      <c r="I776" s="258"/>
      <c r="J776" s="258"/>
      <c r="K776" s="258"/>
      <c r="L776" s="258"/>
      <c r="M776" s="258"/>
      <c r="N776" s="258"/>
      <c r="O776" s="258"/>
      <c r="P776" s="258"/>
      <c r="Q776" s="259"/>
      <c r="R776" s="192"/>
      <c r="S776" s="150" t="e">
        <f>IF(OR(C776="",C776=T$4),NA(),MATCH($B776&amp;$C776,K!$E:$E,0))</f>
        <v>#N/A</v>
      </c>
    </row>
    <row r="777" spans="1:19" ht="20.25">
      <c r="A777" s="222"/>
      <c r="B777" s="193"/>
      <c r="C777" s="193"/>
      <c r="D777" s="193" t="str">
        <f ca="1">IF(ISERROR($S777),"",OFFSET(K!$D$1,$S777-1,0)&amp;"")</f>
        <v/>
      </c>
      <c r="E777" s="193" t="str">
        <f ca="1">IF(ISERROR($S777),"",OFFSET(K!$C$1,$S777-1,0)&amp;"")</f>
        <v/>
      </c>
      <c r="F777" s="193" t="str">
        <f ca="1">IF(ISERROR($S777),"",OFFSET(K!$F$1,$S777-1,0))</f>
        <v/>
      </c>
      <c r="G777" s="193" t="str">
        <f ca="1">IF(C777=$U$4,"Enter smelter details", IF(ISERROR($S777),"",OFFSET(K!$G$1,$S777-1,0)))</f>
        <v/>
      </c>
      <c r="H777" s="258"/>
      <c r="I777" s="258"/>
      <c r="J777" s="258"/>
      <c r="K777" s="258"/>
      <c r="L777" s="258"/>
      <c r="M777" s="258"/>
      <c r="N777" s="258"/>
      <c r="O777" s="258"/>
      <c r="P777" s="258"/>
      <c r="Q777" s="259"/>
      <c r="R777" s="192"/>
      <c r="S777" s="150" t="e">
        <f>IF(OR(C777="",C777=T$4),NA(),MATCH($B777&amp;$C777,K!$E:$E,0))</f>
        <v>#N/A</v>
      </c>
    </row>
    <row r="778" spans="1:19" ht="20.25">
      <c r="A778" s="222"/>
      <c r="B778" s="193"/>
      <c r="C778" s="193"/>
      <c r="D778" s="193" t="str">
        <f ca="1">IF(ISERROR($S778),"",OFFSET(K!$D$1,$S778-1,0)&amp;"")</f>
        <v/>
      </c>
      <c r="E778" s="193" t="str">
        <f ca="1">IF(ISERROR($S778),"",OFFSET(K!$C$1,$S778-1,0)&amp;"")</f>
        <v/>
      </c>
      <c r="F778" s="193" t="str">
        <f ca="1">IF(ISERROR($S778),"",OFFSET(K!$F$1,$S778-1,0))</f>
        <v/>
      </c>
      <c r="G778" s="193" t="str">
        <f ca="1">IF(C778=$U$4,"Enter smelter details", IF(ISERROR($S778),"",OFFSET(K!$G$1,$S778-1,0)))</f>
        <v/>
      </c>
      <c r="H778" s="258"/>
      <c r="I778" s="258"/>
      <c r="J778" s="258"/>
      <c r="K778" s="258"/>
      <c r="L778" s="258"/>
      <c r="M778" s="258"/>
      <c r="N778" s="258"/>
      <c r="O778" s="258"/>
      <c r="P778" s="258"/>
      <c r="Q778" s="259"/>
      <c r="R778" s="192"/>
      <c r="S778" s="150" t="e">
        <f>IF(OR(C778="",C778=T$4),NA(),MATCH($B778&amp;$C778,K!$E:$E,0))</f>
        <v>#N/A</v>
      </c>
    </row>
    <row r="779" spans="1:19" ht="20.25">
      <c r="A779" s="222"/>
      <c r="B779" s="193"/>
      <c r="C779" s="193"/>
      <c r="D779" s="193" t="str">
        <f ca="1">IF(ISERROR($S779),"",OFFSET(K!$D$1,$S779-1,0)&amp;"")</f>
        <v/>
      </c>
      <c r="E779" s="193" t="str">
        <f ca="1">IF(ISERROR($S779),"",OFFSET(K!$C$1,$S779-1,0)&amp;"")</f>
        <v/>
      </c>
      <c r="F779" s="193" t="str">
        <f ca="1">IF(ISERROR($S779),"",OFFSET(K!$F$1,$S779-1,0))</f>
        <v/>
      </c>
      <c r="G779" s="193" t="str">
        <f ca="1">IF(C779=$U$4,"Enter smelter details", IF(ISERROR($S779),"",OFFSET(K!$G$1,$S779-1,0)))</f>
        <v/>
      </c>
      <c r="H779" s="258"/>
      <c r="I779" s="258"/>
      <c r="J779" s="258"/>
      <c r="K779" s="258"/>
      <c r="L779" s="258"/>
      <c r="M779" s="258"/>
      <c r="N779" s="258"/>
      <c r="O779" s="258"/>
      <c r="P779" s="258"/>
      <c r="Q779" s="259"/>
      <c r="R779" s="192"/>
      <c r="S779" s="150" t="e">
        <f>IF(OR(C779="",C779=T$4),NA(),MATCH($B779&amp;$C779,K!$E:$E,0))</f>
        <v>#N/A</v>
      </c>
    </row>
    <row r="780" spans="1:19" ht="20.25">
      <c r="A780" s="222"/>
      <c r="B780" s="193"/>
      <c r="C780" s="193"/>
      <c r="D780" s="193" t="str">
        <f ca="1">IF(ISERROR($S780),"",OFFSET(K!$D$1,$S780-1,0)&amp;"")</f>
        <v/>
      </c>
      <c r="E780" s="193" t="str">
        <f ca="1">IF(ISERROR($S780),"",OFFSET(K!$C$1,$S780-1,0)&amp;"")</f>
        <v/>
      </c>
      <c r="F780" s="193" t="str">
        <f ca="1">IF(ISERROR($S780),"",OFFSET(K!$F$1,$S780-1,0))</f>
        <v/>
      </c>
      <c r="G780" s="193" t="str">
        <f ca="1">IF(C780=$U$4,"Enter smelter details", IF(ISERROR($S780),"",OFFSET(K!$G$1,$S780-1,0)))</f>
        <v/>
      </c>
      <c r="H780" s="258"/>
      <c r="I780" s="258"/>
      <c r="J780" s="258"/>
      <c r="K780" s="258"/>
      <c r="L780" s="258"/>
      <c r="M780" s="258"/>
      <c r="N780" s="258"/>
      <c r="O780" s="258"/>
      <c r="P780" s="258"/>
      <c r="Q780" s="259"/>
      <c r="R780" s="192"/>
      <c r="S780" s="150" t="e">
        <f>IF(OR(C780="",C780=T$4),NA(),MATCH($B780&amp;$C780,K!$E:$E,0))</f>
        <v>#N/A</v>
      </c>
    </row>
    <row r="781" spans="1:19" ht="20.25">
      <c r="A781" s="222"/>
      <c r="B781" s="193"/>
      <c r="C781" s="193"/>
      <c r="D781" s="193" t="str">
        <f ca="1">IF(ISERROR($S781),"",OFFSET(K!$D$1,$S781-1,0)&amp;"")</f>
        <v/>
      </c>
      <c r="E781" s="193" t="str">
        <f ca="1">IF(ISERROR($S781),"",OFFSET(K!$C$1,$S781-1,0)&amp;"")</f>
        <v/>
      </c>
      <c r="F781" s="193" t="str">
        <f ca="1">IF(ISERROR($S781),"",OFFSET(K!$F$1,$S781-1,0))</f>
        <v/>
      </c>
      <c r="G781" s="193" t="str">
        <f ca="1">IF(C781=$U$4,"Enter smelter details", IF(ISERROR($S781),"",OFFSET(K!$G$1,$S781-1,0)))</f>
        <v/>
      </c>
      <c r="H781" s="258"/>
      <c r="I781" s="258"/>
      <c r="J781" s="258"/>
      <c r="K781" s="258"/>
      <c r="L781" s="258"/>
      <c r="M781" s="258"/>
      <c r="N781" s="258"/>
      <c r="O781" s="258"/>
      <c r="P781" s="258"/>
      <c r="Q781" s="259"/>
      <c r="R781" s="192"/>
      <c r="S781" s="150" t="e">
        <f>IF(OR(C781="",C781=T$4),NA(),MATCH($B781&amp;$C781,K!$E:$E,0))</f>
        <v>#N/A</v>
      </c>
    </row>
    <row r="782" spans="1:19" ht="20.25">
      <c r="A782" s="222"/>
      <c r="B782" s="193"/>
      <c r="C782" s="193"/>
      <c r="D782" s="193" t="str">
        <f ca="1">IF(ISERROR($S782),"",OFFSET(K!$D$1,$S782-1,0)&amp;"")</f>
        <v/>
      </c>
      <c r="E782" s="193" t="str">
        <f ca="1">IF(ISERROR($S782),"",OFFSET(K!$C$1,$S782-1,0)&amp;"")</f>
        <v/>
      </c>
      <c r="F782" s="193" t="str">
        <f ca="1">IF(ISERROR($S782),"",OFFSET(K!$F$1,$S782-1,0))</f>
        <v/>
      </c>
      <c r="G782" s="193" t="str">
        <f ca="1">IF(C782=$U$4,"Enter smelter details", IF(ISERROR($S782),"",OFFSET(K!$G$1,$S782-1,0)))</f>
        <v/>
      </c>
      <c r="H782" s="258"/>
      <c r="I782" s="258"/>
      <c r="J782" s="258"/>
      <c r="K782" s="258"/>
      <c r="L782" s="258"/>
      <c r="M782" s="258"/>
      <c r="N782" s="258"/>
      <c r="O782" s="258"/>
      <c r="P782" s="258"/>
      <c r="Q782" s="259"/>
      <c r="R782" s="192"/>
      <c r="S782" s="150" t="e">
        <f>IF(OR(C782="",C782=T$4),NA(),MATCH($B782&amp;$C782,K!$E:$E,0))</f>
        <v>#N/A</v>
      </c>
    </row>
    <row r="783" spans="1:19" ht="20.25">
      <c r="A783" s="222"/>
      <c r="B783" s="193"/>
      <c r="C783" s="193"/>
      <c r="D783" s="193" t="str">
        <f ca="1">IF(ISERROR($S783),"",OFFSET(K!$D$1,$S783-1,0)&amp;"")</f>
        <v/>
      </c>
      <c r="E783" s="193" t="str">
        <f ca="1">IF(ISERROR($S783),"",OFFSET(K!$C$1,$S783-1,0)&amp;"")</f>
        <v/>
      </c>
      <c r="F783" s="193" t="str">
        <f ca="1">IF(ISERROR($S783),"",OFFSET(K!$F$1,$S783-1,0))</f>
        <v/>
      </c>
      <c r="G783" s="193" t="str">
        <f ca="1">IF(C783=$U$4,"Enter smelter details", IF(ISERROR($S783),"",OFFSET(K!$G$1,$S783-1,0)))</f>
        <v/>
      </c>
      <c r="H783" s="258"/>
      <c r="I783" s="258"/>
      <c r="J783" s="258"/>
      <c r="K783" s="258"/>
      <c r="L783" s="258"/>
      <c r="M783" s="258"/>
      <c r="N783" s="258"/>
      <c r="O783" s="258"/>
      <c r="P783" s="258"/>
      <c r="Q783" s="259"/>
      <c r="R783" s="192"/>
      <c r="S783" s="150" t="e">
        <f>IF(OR(C783="",C783=T$4),NA(),MATCH($B783&amp;$C783,K!$E:$E,0))</f>
        <v>#N/A</v>
      </c>
    </row>
    <row r="784" spans="1:19" ht="20.25">
      <c r="A784" s="222"/>
      <c r="B784" s="193"/>
      <c r="C784" s="193"/>
      <c r="D784" s="193" t="str">
        <f ca="1">IF(ISERROR($S784),"",OFFSET(K!$D$1,$S784-1,0)&amp;"")</f>
        <v/>
      </c>
      <c r="E784" s="193" t="str">
        <f ca="1">IF(ISERROR($S784),"",OFFSET(K!$C$1,$S784-1,0)&amp;"")</f>
        <v/>
      </c>
      <c r="F784" s="193" t="str">
        <f ca="1">IF(ISERROR($S784),"",OFFSET(K!$F$1,$S784-1,0))</f>
        <v/>
      </c>
      <c r="G784" s="193" t="str">
        <f ca="1">IF(C784=$U$4,"Enter smelter details", IF(ISERROR($S784),"",OFFSET(K!$G$1,$S784-1,0)))</f>
        <v/>
      </c>
      <c r="H784" s="258"/>
      <c r="I784" s="258"/>
      <c r="J784" s="258"/>
      <c r="K784" s="258"/>
      <c r="L784" s="258"/>
      <c r="M784" s="258"/>
      <c r="N784" s="258"/>
      <c r="O784" s="258"/>
      <c r="P784" s="258"/>
      <c r="Q784" s="259"/>
      <c r="R784" s="192"/>
      <c r="S784" s="150" t="e">
        <f>IF(OR(C784="",C784=T$4),NA(),MATCH($B784&amp;$C784,K!$E:$E,0))</f>
        <v>#N/A</v>
      </c>
    </row>
    <row r="785" spans="1:19" ht="20.25">
      <c r="A785" s="222"/>
      <c r="B785" s="193"/>
      <c r="C785" s="193"/>
      <c r="D785" s="193" t="str">
        <f ca="1">IF(ISERROR($S785),"",OFFSET(K!$D$1,$S785-1,0)&amp;"")</f>
        <v/>
      </c>
      <c r="E785" s="193" t="str">
        <f ca="1">IF(ISERROR($S785),"",OFFSET(K!$C$1,$S785-1,0)&amp;"")</f>
        <v/>
      </c>
      <c r="F785" s="193" t="str">
        <f ca="1">IF(ISERROR($S785),"",OFFSET(K!$F$1,$S785-1,0))</f>
        <v/>
      </c>
      <c r="G785" s="193" t="str">
        <f ca="1">IF(C785=$U$4,"Enter smelter details", IF(ISERROR($S785),"",OFFSET(K!$G$1,$S785-1,0)))</f>
        <v/>
      </c>
      <c r="H785" s="258"/>
      <c r="I785" s="258"/>
      <c r="J785" s="258"/>
      <c r="K785" s="258"/>
      <c r="L785" s="258"/>
      <c r="M785" s="258"/>
      <c r="N785" s="258"/>
      <c r="O785" s="258"/>
      <c r="P785" s="258"/>
      <c r="Q785" s="259"/>
      <c r="R785" s="192"/>
      <c r="S785" s="150" t="e">
        <f>IF(OR(C785="",C785=T$4),NA(),MATCH($B785&amp;$C785,K!$E:$E,0))</f>
        <v>#N/A</v>
      </c>
    </row>
    <row r="786" spans="1:19" ht="20.25">
      <c r="A786" s="222"/>
      <c r="B786" s="193"/>
      <c r="C786" s="193"/>
      <c r="D786" s="193" t="str">
        <f ca="1">IF(ISERROR($S786),"",OFFSET(K!$D$1,$S786-1,0)&amp;"")</f>
        <v/>
      </c>
      <c r="E786" s="193" t="str">
        <f ca="1">IF(ISERROR($S786),"",OFFSET(K!$C$1,$S786-1,0)&amp;"")</f>
        <v/>
      </c>
      <c r="F786" s="193" t="str">
        <f ca="1">IF(ISERROR($S786),"",OFFSET(K!$F$1,$S786-1,0))</f>
        <v/>
      </c>
      <c r="G786" s="193" t="str">
        <f ca="1">IF(C786=$U$4,"Enter smelter details", IF(ISERROR($S786),"",OFFSET(K!$G$1,$S786-1,0)))</f>
        <v/>
      </c>
      <c r="H786" s="258"/>
      <c r="I786" s="258"/>
      <c r="J786" s="258"/>
      <c r="K786" s="258"/>
      <c r="L786" s="258"/>
      <c r="M786" s="258"/>
      <c r="N786" s="258"/>
      <c r="O786" s="258"/>
      <c r="P786" s="258"/>
      <c r="Q786" s="259"/>
      <c r="R786" s="192"/>
      <c r="S786" s="150" t="e">
        <f>IF(OR(C786="",C786=T$4),NA(),MATCH($B786&amp;$C786,K!$E:$E,0))</f>
        <v>#N/A</v>
      </c>
    </row>
    <row r="787" spans="1:19" ht="20.25">
      <c r="A787" s="222"/>
      <c r="B787" s="193"/>
      <c r="C787" s="193"/>
      <c r="D787" s="193" t="str">
        <f ca="1">IF(ISERROR($S787),"",OFFSET(K!$D$1,$S787-1,0)&amp;"")</f>
        <v/>
      </c>
      <c r="E787" s="193" t="str">
        <f ca="1">IF(ISERROR($S787),"",OFFSET(K!$C$1,$S787-1,0)&amp;"")</f>
        <v/>
      </c>
      <c r="F787" s="193" t="str">
        <f ca="1">IF(ISERROR($S787),"",OFFSET(K!$F$1,$S787-1,0))</f>
        <v/>
      </c>
      <c r="G787" s="193" t="str">
        <f ca="1">IF(C787=$U$4,"Enter smelter details", IF(ISERROR($S787),"",OFFSET(K!$G$1,$S787-1,0)))</f>
        <v/>
      </c>
      <c r="H787" s="258"/>
      <c r="I787" s="258"/>
      <c r="J787" s="258"/>
      <c r="K787" s="258"/>
      <c r="L787" s="258"/>
      <c r="M787" s="258"/>
      <c r="N787" s="258"/>
      <c r="O787" s="258"/>
      <c r="P787" s="258"/>
      <c r="Q787" s="259"/>
      <c r="R787" s="192"/>
      <c r="S787" s="150" t="e">
        <f>IF(OR(C787="",C787=T$4),NA(),MATCH($B787&amp;$C787,K!$E:$E,0))</f>
        <v>#N/A</v>
      </c>
    </row>
    <row r="788" spans="1:19" ht="20.25">
      <c r="A788" s="222"/>
      <c r="B788" s="193"/>
      <c r="C788" s="193"/>
      <c r="D788" s="193" t="str">
        <f ca="1">IF(ISERROR($S788),"",OFFSET(K!$D$1,$S788-1,0)&amp;"")</f>
        <v/>
      </c>
      <c r="E788" s="193" t="str">
        <f ca="1">IF(ISERROR($S788),"",OFFSET(K!$C$1,$S788-1,0)&amp;"")</f>
        <v/>
      </c>
      <c r="F788" s="193" t="str">
        <f ca="1">IF(ISERROR($S788),"",OFFSET(K!$F$1,$S788-1,0))</f>
        <v/>
      </c>
      <c r="G788" s="193" t="str">
        <f ca="1">IF(C788=$U$4,"Enter smelter details", IF(ISERROR($S788),"",OFFSET(K!$G$1,$S788-1,0)))</f>
        <v/>
      </c>
      <c r="H788" s="258"/>
      <c r="I788" s="258"/>
      <c r="J788" s="258"/>
      <c r="K788" s="258"/>
      <c r="L788" s="258"/>
      <c r="M788" s="258"/>
      <c r="N788" s="258"/>
      <c r="O788" s="258"/>
      <c r="P788" s="258"/>
      <c r="Q788" s="259"/>
      <c r="R788" s="192"/>
      <c r="S788" s="150" t="e">
        <f>IF(OR(C788="",C788=T$4),NA(),MATCH($B788&amp;$C788,K!$E:$E,0))</f>
        <v>#N/A</v>
      </c>
    </row>
    <row r="789" spans="1:19" ht="20.25">
      <c r="A789" s="222"/>
      <c r="B789" s="193"/>
      <c r="C789" s="193"/>
      <c r="D789" s="193" t="str">
        <f ca="1">IF(ISERROR($S789),"",OFFSET(K!$D$1,$S789-1,0)&amp;"")</f>
        <v/>
      </c>
      <c r="E789" s="193" t="str">
        <f ca="1">IF(ISERROR($S789),"",OFFSET(K!$C$1,$S789-1,0)&amp;"")</f>
        <v/>
      </c>
      <c r="F789" s="193" t="str">
        <f ca="1">IF(ISERROR($S789),"",OFFSET(K!$F$1,$S789-1,0))</f>
        <v/>
      </c>
      <c r="G789" s="193" t="str">
        <f ca="1">IF(C789=$U$4,"Enter smelter details", IF(ISERROR($S789),"",OFFSET(K!$G$1,$S789-1,0)))</f>
        <v/>
      </c>
      <c r="H789" s="258"/>
      <c r="I789" s="258"/>
      <c r="J789" s="258"/>
      <c r="K789" s="258"/>
      <c r="L789" s="258"/>
      <c r="M789" s="258"/>
      <c r="N789" s="258"/>
      <c r="O789" s="258"/>
      <c r="P789" s="258"/>
      <c r="Q789" s="259"/>
      <c r="R789" s="192"/>
      <c r="S789" s="150" t="e">
        <f>IF(OR(C789="",C789=T$4),NA(),MATCH($B789&amp;$C789,K!$E:$E,0))</f>
        <v>#N/A</v>
      </c>
    </row>
    <row r="790" spans="1:19" ht="20.25">
      <c r="A790" s="222"/>
      <c r="B790" s="193"/>
      <c r="C790" s="193"/>
      <c r="D790" s="193" t="str">
        <f ca="1">IF(ISERROR($S790),"",OFFSET(K!$D$1,$S790-1,0)&amp;"")</f>
        <v/>
      </c>
      <c r="E790" s="193" t="str">
        <f ca="1">IF(ISERROR($S790),"",OFFSET(K!$C$1,$S790-1,0)&amp;"")</f>
        <v/>
      </c>
      <c r="F790" s="193" t="str">
        <f ca="1">IF(ISERROR($S790),"",OFFSET(K!$F$1,$S790-1,0))</f>
        <v/>
      </c>
      <c r="G790" s="193" t="str">
        <f ca="1">IF(C790=$U$4,"Enter smelter details", IF(ISERROR($S790),"",OFFSET(K!$G$1,$S790-1,0)))</f>
        <v/>
      </c>
      <c r="H790" s="258"/>
      <c r="I790" s="258"/>
      <c r="J790" s="258"/>
      <c r="K790" s="258"/>
      <c r="L790" s="258"/>
      <c r="M790" s="258"/>
      <c r="N790" s="258"/>
      <c r="O790" s="258"/>
      <c r="P790" s="258"/>
      <c r="Q790" s="259"/>
      <c r="R790" s="192"/>
      <c r="S790" s="150" t="e">
        <f>IF(OR(C790="",C790=T$4),NA(),MATCH($B790&amp;$C790,K!$E:$E,0))</f>
        <v>#N/A</v>
      </c>
    </row>
    <row r="791" spans="1:19" ht="20.25">
      <c r="A791" s="222"/>
      <c r="B791" s="193"/>
      <c r="C791" s="193"/>
      <c r="D791" s="193" t="str">
        <f ca="1">IF(ISERROR($S791),"",OFFSET(K!$D$1,$S791-1,0)&amp;"")</f>
        <v/>
      </c>
      <c r="E791" s="193" t="str">
        <f ca="1">IF(ISERROR($S791),"",OFFSET(K!$C$1,$S791-1,0)&amp;"")</f>
        <v/>
      </c>
      <c r="F791" s="193" t="str">
        <f ca="1">IF(ISERROR($S791),"",OFFSET(K!$F$1,$S791-1,0))</f>
        <v/>
      </c>
      <c r="G791" s="193" t="str">
        <f ca="1">IF(C791=$U$4,"Enter smelter details", IF(ISERROR($S791),"",OFFSET(K!$G$1,$S791-1,0)))</f>
        <v/>
      </c>
      <c r="H791" s="258"/>
      <c r="I791" s="258"/>
      <c r="J791" s="258"/>
      <c r="K791" s="258"/>
      <c r="L791" s="258"/>
      <c r="M791" s="258"/>
      <c r="N791" s="258"/>
      <c r="O791" s="258"/>
      <c r="P791" s="258"/>
      <c r="Q791" s="259"/>
      <c r="R791" s="192"/>
      <c r="S791" s="150" t="e">
        <f>IF(OR(C791="",C791=T$4),NA(),MATCH($B791&amp;$C791,K!$E:$E,0))</f>
        <v>#N/A</v>
      </c>
    </row>
    <row r="792" spans="1:19" ht="20.25">
      <c r="A792" s="222"/>
      <c r="B792" s="193"/>
      <c r="C792" s="193"/>
      <c r="D792" s="193" t="str">
        <f ca="1">IF(ISERROR($S792),"",OFFSET(K!$D$1,$S792-1,0)&amp;"")</f>
        <v/>
      </c>
      <c r="E792" s="193" t="str">
        <f ca="1">IF(ISERROR($S792),"",OFFSET(K!$C$1,$S792-1,0)&amp;"")</f>
        <v/>
      </c>
      <c r="F792" s="193" t="str">
        <f ca="1">IF(ISERROR($S792),"",OFFSET(K!$F$1,$S792-1,0))</f>
        <v/>
      </c>
      <c r="G792" s="193" t="str">
        <f ca="1">IF(C792=$U$4,"Enter smelter details", IF(ISERROR($S792),"",OFFSET(K!$G$1,$S792-1,0)))</f>
        <v/>
      </c>
      <c r="H792" s="258"/>
      <c r="I792" s="258"/>
      <c r="J792" s="258"/>
      <c r="K792" s="258"/>
      <c r="L792" s="258"/>
      <c r="M792" s="258"/>
      <c r="N792" s="258"/>
      <c r="O792" s="258"/>
      <c r="P792" s="258"/>
      <c r="Q792" s="259"/>
      <c r="R792" s="192"/>
      <c r="S792" s="150" t="e">
        <f>IF(OR(C792="",C792=T$4),NA(),MATCH($B792&amp;$C792,K!$E:$E,0))</f>
        <v>#N/A</v>
      </c>
    </row>
    <row r="793" spans="1:19" ht="20.25">
      <c r="A793" s="222"/>
      <c r="B793" s="193"/>
      <c r="C793" s="193"/>
      <c r="D793" s="193" t="str">
        <f ca="1">IF(ISERROR($S793),"",OFFSET(K!$D$1,$S793-1,0)&amp;"")</f>
        <v/>
      </c>
      <c r="E793" s="193" t="str">
        <f ca="1">IF(ISERROR($S793),"",OFFSET(K!$C$1,$S793-1,0)&amp;"")</f>
        <v/>
      </c>
      <c r="F793" s="193" t="str">
        <f ca="1">IF(ISERROR($S793),"",OFFSET(K!$F$1,$S793-1,0))</f>
        <v/>
      </c>
      <c r="G793" s="193" t="str">
        <f ca="1">IF(C793=$U$4,"Enter smelter details", IF(ISERROR($S793),"",OFFSET(K!$G$1,$S793-1,0)))</f>
        <v/>
      </c>
      <c r="H793" s="258"/>
      <c r="I793" s="258"/>
      <c r="J793" s="258"/>
      <c r="K793" s="258"/>
      <c r="L793" s="258"/>
      <c r="M793" s="258"/>
      <c r="N793" s="258"/>
      <c r="O793" s="258"/>
      <c r="P793" s="258"/>
      <c r="Q793" s="259"/>
      <c r="R793" s="192"/>
      <c r="S793" s="150" t="e">
        <f>IF(OR(C793="",C793=T$4),NA(),MATCH($B793&amp;$C793,K!$E:$E,0))</f>
        <v>#N/A</v>
      </c>
    </row>
    <row r="794" spans="1:19" ht="20.25">
      <c r="A794" s="222"/>
      <c r="B794" s="193"/>
      <c r="C794" s="193"/>
      <c r="D794" s="193" t="str">
        <f ca="1">IF(ISERROR($S794),"",OFFSET(K!$D$1,$S794-1,0)&amp;"")</f>
        <v/>
      </c>
      <c r="E794" s="193" t="str">
        <f ca="1">IF(ISERROR($S794),"",OFFSET(K!$C$1,$S794-1,0)&amp;"")</f>
        <v/>
      </c>
      <c r="F794" s="193" t="str">
        <f ca="1">IF(ISERROR($S794),"",OFFSET(K!$F$1,$S794-1,0))</f>
        <v/>
      </c>
      <c r="G794" s="193" t="str">
        <f ca="1">IF(C794=$U$4,"Enter smelter details", IF(ISERROR($S794),"",OFFSET(K!$G$1,$S794-1,0)))</f>
        <v/>
      </c>
      <c r="H794" s="258"/>
      <c r="I794" s="258"/>
      <c r="J794" s="258"/>
      <c r="K794" s="258"/>
      <c r="L794" s="258"/>
      <c r="M794" s="258"/>
      <c r="N794" s="258"/>
      <c r="O794" s="258"/>
      <c r="P794" s="258"/>
      <c r="Q794" s="259"/>
      <c r="R794" s="192"/>
      <c r="S794" s="150" t="e">
        <f>IF(OR(C794="",C794=T$4),NA(),MATCH($B794&amp;$C794,K!$E:$E,0))</f>
        <v>#N/A</v>
      </c>
    </row>
    <row r="795" spans="1:19" ht="20.25">
      <c r="A795" s="222"/>
      <c r="B795" s="193"/>
      <c r="C795" s="193"/>
      <c r="D795" s="193" t="str">
        <f ca="1">IF(ISERROR($S795),"",OFFSET(K!$D$1,$S795-1,0)&amp;"")</f>
        <v/>
      </c>
      <c r="E795" s="193" t="str">
        <f ca="1">IF(ISERROR($S795),"",OFFSET(K!$C$1,$S795-1,0)&amp;"")</f>
        <v/>
      </c>
      <c r="F795" s="193" t="str">
        <f ca="1">IF(ISERROR($S795),"",OFFSET(K!$F$1,$S795-1,0))</f>
        <v/>
      </c>
      <c r="G795" s="193" t="str">
        <f ca="1">IF(C795=$U$4,"Enter smelter details", IF(ISERROR($S795),"",OFFSET(K!$G$1,$S795-1,0)))</f>
        <v/>
      </c>
      <c r="H795" s="258"/>
      <c r="I795" s="258"/>
      <c r="J795" s="258"/>
      <c r="K795" s="258"/>
      <c r="L795" s="258"/>
      <c r="M795" s="258"/>
      <c r="N795" s="258"/>
      <c r="O795" s="258"/>
      <c r="P795" s="258"/>
      <c r="Q795" s="259"/>
      <c r="R795" s="192"/>
      <c r="S795" s="150" t="e">
        <f>IF(OR(C795="",C795=T$4),NA(),MATCH($B795&amp;$C795,K!$E:$E,0))</f>
        <v>#N/A</v>
      </c>
    </row>
    <row r="796" spans="1:19" ht="20.25">
      <c r="A796" s="222"/>
      <c r="B796" s="193"/>
      <c r="C796" s="193"/>
      <c r="D796" s="193" t="str">
        <f ca="1">IF(ISERROR($S796),"",OFFSET(K!$D$1,$S796-1,0)&amp;"")</f>
        <v/>
      </c>
      <c r="E796" s="193" t="str">
        <f ca="1">IF(ISERROR($S796),"",OFFSET(K!$C$1,$S796-1,0)&amp;"")</f>
        <v/>
      </c>
      <c r="F796" s="193" t="str">
        <f ca="1">IF(ISERROR($S796),"",OFFSET(K!$F$1,$S796-1,0))</f>
        <v/>
      </c>
      <c r="G796" s="193" t="str">
        <f ca="1">IF(C796=$U$4,"Enter smelter details", IF(ISERROR($S796),"",OFFSET(K!$G$1,$S796-1,0)))</f>
        <v/>
      </c>
      <c r="H796" s="258"/>
      <c r="I796" s="258"/>
      <c r="J796" s="258"/>
      <c r="K796" s="258"/>
      <c r="L796" s="258"/>
      <c r="M796" s="258"/>
      <c r="N796" s="258"/>
      <c r="O796" s="258"/>
      <c r="P796" s="258"/>
      <c r="Q796" s="259"/>
      <c r="R796" s="192"/>
      <c r="S796" s="150" t="e">
        <f>IF(OR(C796="",C796=T$4),NA(),MATCH($B796&amp;$C796,K!$E:$E,0))</f>
        <v>#N/A</v>
      </c>
    </row>
    <row r="797" spans="1:19" ht="20.25">
      <c r="A797" s="222"/>
      <c r="B797" s="193"/>
      <c r="C797" s="193"/>
      <c r="D797" s="193" t="str">
        <f ca="1">IF(ISERROR($S797),"",OFFSET(K!$D$1,$S797-1,0)&amp;"")</f>
        <v/>
      </c>
      <c r="E797" s="193" t="str">
        <f ca="1">IF(ISERROR($S797),"",OFFSET(K!$C$1,$S797-1,0)&amp;"")</f>
        <v/>
      </c>
      <c r="F797" s="193" t="str">
        <f ca="1">IF(ISERROR($S797),"",OFFSET(K!$F$1,$S797-1,0))</f>
        <v/>
      </c>
      <c r="G797" s="193" t="str">
        <f ca="1">IF(C797=$U$4,"Enter smelter details", IF(ISERROR($S797),"",OFFSET(K!$G$1,$S797-1,0)))</f>
        <v/>
      </c>
      <c r="H797" s="258"/>
      <c r="I797" s="258"/>
      <c r="J797" s="258"/>
      <c r="K797" s="258"/>
      <c r="L797" s="258"/>
      <c r="M797" s="258"/>
      <c r="N797" s="258"/>
      <c r="O797" s="258"/>
      <c r="P797" s="258"/>
      <c r="Q797" s="259"/>
      <c r="R797" s="192"/>
      <c r="S797" s="150" t="e">
        <f>IF(OR(C797="",C797=T$4),NA(),MATCH($B797&amp;$C797,K!$E:$E,0))</f>
        <v>#N/A</v>
      </c>
    </row>
    <row r="798" spans="1:19" ht="20.25">
      <c r="A798" s="222"/>
      <c r="B798" s="193"/>
      <c r="C798" s="193"/>
      <c r="D798" s="193" t="str">
        <f ca="1">IF(ISERROR($S798),"",OFFSET(K!$D$1,$S798-1,0)&amp;"")</f>
        <v/>
      </c>
      <c r="E798" s="193" t="str">
        <f ca="1">IF(ISERROR($S798),"",OFFSET(K!$C$1,$S798-1,0)&amp;"")</f>
        <v/>
      </c>
      <c r="F798" s="193" t="str">
        <f ca="1">IF(ISERROR($S798),"",OFFSET(K!$F$1,$S798-1,0))</f>
        <v/>
      </c>
      <c r="G798" s="193" t="str">
        <f ca="1">IF(C798=$U$4,"Enter smelter details", IF(ISERROR($S798),"",OFFSET(K!$G$1,$S798-1,0)))</f>
        <v/>
      </c>
      <c r="H798" s="258"/>
      <c r="I798" s="258"/>
      <c r="J798" s="258"/>
      <c r="K798" s="258"/>
      <c r="L798" s="258"/>
      <c r="M798" s="258"/>
      <c r="N798" s="258"/>
      <c r="O798" s="258"/>
      <c r="P798" s="258"/>
      <c r="Q798" s="259"/>
      <c r="R798" s="192"/>
      <c r="S798" s="150" t="e">
        <f>IF(OR(C798="",C798=T$4),NA(),MATCH($B798&amp;$C798,K!$E:$E,0))</f>
        <v>#N/A</v>
      </c>
    </row>
    <row r="799" spans="1:19" ht="20.25">
      <c r="A799" s="222"/>
      <c r="B799" s="193"/>
      <c r="C799" s="193"/>
      <c r="D799" s="193" t="str">
        <f ca="1">IF(ISERROR($S799),"",OFFSET(K!$D$1,$S799-1,0)&amp;"")</f>
        <v/>
      </c>
      <c r="E799" s="193" t="str">
        <f ca="1">IF(ISERROR($S799),"",OFFSET(K!$C$1,$S799-1,0)&amp;"")</f>
        <v/>
      </c>
      <c r="F799" s="193" t="str">
        <f ca="1">IF(ISERROR($S799),"",OFFSET(K!$F$1,$S799-1,0))</f>
        <v/>
      </c>
      <c r="G799" s="193" t="str">
        <f ca="1">IF(C799=$U$4,"Enter smelter details", IF(ISERROR($S799),"",OFFSET(K!$G$1,$S799-1,0)))</f>
        <v/>
      </c>
      <c r="H799" s="258"/>
      <c r="I799" s="258"/>
      <c r="J799" s="258"/>
      <c r="K799" s="258"/>
      <c r="L799" s="258"/>
      <c r="M799" s="258"/>
      <c r="N799" s="258"/>
      <c r="O799" s="258"/>
      <c r="P799" s="258"/>
      <c r="Q799" s="259"/>
      <c r="R799" s="192"/>
      <c r="S799" s="150" t="e">
        <f>IF(OR(C799="",C799=T$4),NA(),MATCH($B799&amp;$C799,K!$E:$E,0))</f>
        <v>#N/A</v>
      </c>
    </row>
    <row r="800" spans="1:19" ht="20.25">
      <c r="A800" s="222"/>
      <c r="B800" s="193"/>
      <c r="C800" s="193"/>
      <c r="D800" s="193" t="str">
        <f ca="1">IF(ISERROR($S800),"",OFFSET(K!$D$1,$S800-1,0)&amp;"")</f>
        <v/>
      </c>
      <c r="E800" s="193" t="str">
        <f ca="1">IF(ISERROR($S800),"",OFFSET(K!$C$1,$S800-1,0)&amp;"")</f>
        <v/>
      </c>
      <c r="F800" s="193" t="str">
        <f ca="1">IF(ISERROR($S800),"",OFFSET(K!$F$1,$S800-1,0))</f>
        <v/>
      </c>
      <c r="G800" s="193" t="str">
        <f ca="1">IF(C800=$U$4,"Enter smelter details", IF(ISERROR($S800),"",OFFSET(K!$G$1,$S800-1,0)))</f>
        <v/>
      </c>
      <c r="H800" s="258"/>
      <c r="I800" s="258"/>
      <c r="J800" s="258"/>
      <c r="K800" s="258"/>
      <c r="L800" s="258"/>
      <c r="M800" s="258"/>
      <c r="N800" s="258"/>
      <c r="O800" s="258"/>
      <c r="P800" s="258"/>
      <c r="Q800" s="259"/>
      <c r="R800" s="192"/>
      <c r="S800" s="150" t="e">
        <f>IF(OR(C800="",C800=T$4),NA(),MATCH($B800&amp;$C800,K!$E:$E,0))</f>
        <v>#N/A</v>
      </c>
    </row>
    <row r="801" spans="1:19" ht="20.25">
      <c r="A801" s="222"/>
      <c r="B801" s="193"/>
      <c r="C801" s="193"/>
      <c r="D801" s="193" t="str">
        <f ca="1">IF(ISERROR($S801),"",OFFSET(K!$D$1,$S801-1,0)&amp;"")</f>
        <v/>
      </c>
      <c r="E801" s="193" t="str">
        <f ca="1">IF(ISERROR($S801),"",OFFSET(K!$C$1,$S801-1,0)&amp;"")</f>
        <v/>
      </c>
      <c r="F801" s="193" t="str">
        <f ca="1">IF(ISERROR($S801),"",OFFSET(K!$F$1,$S801-1,0))</f>
        <v/>
      </c>
      <c r="G801" s="193" t="str">
        <f ca="1">IF(C801=$U$4,"Enter smelter details", IF(ISERROR($S801),"",OFFSET(K!$G$1,$S801-1,0)))</f>
        <v/>
      </c>
      <c r="H801" s="258"/>
      <c r="I801" s="258"/>
      <c r="J801" s="258"/>
      <c r="K801" s="258"/>
      <c r="L801" s="258"/>
      <c r="M801" s="258"/>
      <c r="N801" s="258"/>
      <c r="O801" s="258"/>
      <c r="P801" s="258"/>
      <c r="Q801" s="259"/>
      <c r="R801" s="192"/>
      <c r="S801" s="150" t="e">
        <f>IF(OR(C801="",C801=T$4),NA(),MATCH($B801&amp;$C801,K!$E:$E,0))</f>
        <v>#N/A</v>
      </c>
    </row>
    <row r="802" spans="1:19" ht="20.25">
      <c r="A802" s="222"/>
      <c r="B802" s="193"/>
      <c r="C802" s="193"/>
      <c r="D802" s="193" t="str">
        <f ca="1">IF(ISERROR($S802),"",OFFSET(K!$D$1,$S802-1,0)&amp;"")</f>
        <v/>
      </c>
      <c r="E802" s="193" t="str">
        <f ca="1">IF(ISERROR($S802),"",OFFSET(K!$C$1,$S802-1,0)&amp;"")</f>
        <v/>
      </c>
      <c r="F802" s="193" t="str">
        <f ca="1">IF(ISERROR($S802),"",OFFSET(K!$F$1,$S802-1,0))</f>
        <v/>
      </c>
      <c r="G802" s="193" t="str">
        <f ca="1">IF(C802=$U$4,"Enter smelter details", IF(ISERROR($S802),"",OFFSET(K!$G$1,$S802-1,0)))</f>
        <v/>
      </c>
      <c r="H802" s="258"/>
      <c r="I802" s="258"/>
      <c r="J802" s="258"/>
      <c r="K802" s="258"/>
      <c r="L802" s="258"/>
      <c r="M802" s="258"/>
      <c r="N802" s="258"/>
      <c r="O802" s="258"/>
      <c r="P802" s="258"/>
      <c r="Q802" s="259"/>
      <c r="R802" s="192"/>
      <c r="S802" s="150" t="e">
        <f>IF(OR(C802="",C802=T$4),NA(),MATCH($B802&amp;$C802,K!$E:$E,0))</f>
        <v>#N/A</v>
      </c>
    </row>
    <row r="803" spans="1:19" ht="20.25">
      <c r="A803" s="222"/>
      <c r="B803" s="193"/>
      <c r="C803" s="193"/>
      <c r="D803" s="193" t="str">
        <f ca="1">IF(ISERROR($S803),"",OFFSET(K!$D$1,$S803-1,0)&amp;"")</f>
        <v/>
      </c>
      <c r="E803" s="193" t="str">
        <f ca="1">IF(ISERROR($S803),"",OFFSET(K!$C$1,$S803-1,0)&amp;"")</f>
        <v/>
      </c>
      <c r="F803" s="193" t="str">
        <f ca="1">IF(ISERROR($S803),"",OFFSET(K!$F$1,$S803-1,0))</f>
        <v/>
      </c>
      <c r="G803" s="193" t="str">
        <f ca="1">IF(C803=$U$4,"Enter smelter details", IF(ISERROR($S803),"",OFFSET(K!$G$1,$S803-1,0)))</f>
        <v/>
      </c>
      <c r="H803" s="258"/>
      <c r="I803" s="258"/>
      <c r="J803" s="258"/>
      <c r="K803" s="258"/>
      <c r="L803" s="258"/>
      <c r="M803" s="258"/>
      <c r="N803" s="258"/>
      <c r="O803" s="258"/>
      <c r="P803" s="258"/>
      <c r="Q803" s="259"/>
      <c r="R803" s="192"/>
      <c r="S803" s="150" t="e">
        <f>IF(OR(C803="",C803=T$4),NA(),MATCH($B803&amp;$C803,K!$E:$E,0))</f>
        <v>#N/A</v>
      </c>
    </row>
    <row r="804" spans="1:19" ht="20.25">
      <c r="A804" s="222"/>
      <c r="B804" s="193"/>
      <c r="C804" s="193"/>
      <c r="D804" s="193" t="str">
        <f ca="1">IF(ISERROR($S804),"",OFFSET(K!$D$1,$S804-1,0)&amp;"")</f>
        <v/>
      </c>
      <c r="E804" s="193" t="str">
        <f ca="1">IF(ISERROR($S804),"",OFFSET(K!$C$1,$S804-1,0)&amp;"")</f>
        <v/>
      </c>
      <c r="F804" s="193" t="str">
        <f ca="1">IF(ISERROR($S804),"",OFFSET(K!$F$1,$S804-1,0))</f>
        <v/>
      </c>
      <c r="G804" s="193" t="str">
        <f ca="1">IF(C804=$U$4,"Enter smelter details", IF(ISERROR($S804),"",OFFSET(K!$G$1,$S804-1,0)))</f>
        <v/>
      </c>
      <c r="H804" s="258"/>
      <c r="I804" s="258"/>
      <c r="J804" s="258"/>
      <c r="K804" s="258"/>
      <c r="L804" s="258"/>
      <c r="M804" s="258"/>
      <c r="N804" s="258"/>
      <c r="O804" s="258"/>
      <c r="P804" s="258"/>
      <c r="Q804" s="259"/>
      <c r="R804" s="192"/>
      <c r="S804" s="150" t="e">
        <f>IF(OR(C804="",C804=T$4),NA(),MATCH($B804&amp;$C804,K!$E:$E,0))</f>
        <v>#N/A</v>
      </c>
    </row>
    <row r="805" spans="1:19" ht="20.25">
      <c r="A805" s="222"/>
      <c r="B805" s="193"/>
      <c r="C805" s="193"/>
      <c r="D805" s="193" t="str">
        <f ca="1">IF(ISERROR($S805),"",OFFSET(K!$D$1,$S805-1,0)&amp;"")</f>
        <v/>
      </c>
      <c r="E805" s="193" t="str">
        <f ca="1">IF(ISERROR($S805),"",OFFSET(K!$C$1,$S805-1,0)&amp;"")</f>
        <v/>
      </c>
      <c r="F805" s="193" t="str">
        <f ca="1">IF(ISERROR($S805),"",OFFSET(K!$F$1,$S805-1,0))</f>
        <v/>
      </c>
      <c r="G805" s="193" t="str">
        <f ca="1">IF(C805=$U$4,"Enter smelter details", IF(ISERROR($S805),"",OFFSET(K!$G$1,$S805-1,0)))</f>
        <v/>
      </c>
      <c r="H805" s="258"/>
      <c r="I805" s="258"/>
      <c r="J805" s="258"/>
      <c r="K805" s="258"/>
      <c r="L805" s="258"/>
      <c r="M805" s="258"/>
      <c r="N805" s="258"/>
      <c r="O805" s="258"/>
      <c r="P805" s="258"/>
      <c r="Q805" s="259"/>
      <c r="R805" s="192"/>
      <c r="S805" s="150" t="e">
        <f>IF(OR(C805="",C805=T$4),NA(),MATCH($B805&amp;$C805,K!$E:$E,0))</f>
        <v>#N/A</v>
      </c>
    </row>
    <row r="806" spans="1:19" ht="20.25">
      <c r="A806" s="222"/>
      <c r="B806" s="193"/>
      <c r="C806" s="193"/>
      <c r="D806" s="193" t="str">
        <f ca="1">IF(ISERROR($S806),"",OFFSET(K!$D$1,$S806-1,0)&amp;"")</f>
        <v/>
      </c>
      <c r="E806" s="193" t="str">
        <f ca="1">IF(ISERROR($S806),"",OFFSET(K!$C$1,$S806-1,0)&amp;"")</f>
        <v/>
      </c>
      <c r="F806" s="193" t="str">
        <f ca="1">IF(ISERROR($S806),"",OFFSET(K!$F$1,$S806-1,0))</f>
        <v/>
      </c>
      <c r="G806" s="193" t="str">
        <f ca="1">IF(C806=$U$4,"Enter smelter details", IF(ISERROR($S806),"",OFFSET(K!$G$1,$S806-1,0)))</f>
        <v/>
      </c>
      <c r="H806" s="258"/>
      <c r="I806" s="258"/>
      <c r="J806" s="258"/>
      <c r="K806" s="258"/>
      <c r="L806" s="258"/>
      <c r="M806" s="258"/>
      <c r="N806" s="258"/>
      <c r="O806" s="258"/>
      <c r="P806" s="258"/>
      <c r="Q806" s="259"/>
      <c r="R806" s="192"/>
      <c r="S806" s="150" t="e">
        <f>IF(OR(C806="",C806=T$4),NA(),MATCH($B806&amp;$C806,K!$E:$E,0))</f>
        <v>#N/A</v>
      </c>
    </row>
    <row r="807" spans="1:19" ht="20.25">
      <c r="A807" s="222"/>
      <c r="B807" s="193"/>
      <c r="C807" s="193"/>
      <c r="D807" s="193" t="str">
        <f ca="1">IF(ISERROR($S807),"",OFFSET(K!$D$1,$S807-1,0)&amp;"")</f>
        <v/>
      </c>
      <c r="E807" s="193" t="str">
        <f ca="1">IF(ISERROR($S807),"",OFFSET(K!$C$1,$S807-1,0)&amp;"")</f>
        <v/>
      </c>
      <c r="F807" s="193" t="str">
        <f ca="1">IF(ISERROR($S807),"",OFFSET(K!$F$1,$S807-1,0))</f>
        <v/>
      </c>
      <c r="G807" s="193" t="str">
        <f ca="1">IF(C807=$U$4,"Enter smelter details", IF(ISERROR($S807),"",OFFSET(K!$G$1,$S807-1,0)))</f>
        <v/>
      </c>
      <c r="H807" s="258"/>
      <c r="I807" s="258"/>
      <c r="J807" s="258"/>
      <c r="K807" s="258"/>
      <c r="L807" s="258"/>
      <c r="M807" s="258"/>
      <c r="N807" s="258"/>
      <c r="O807" s="258"/>
      <c r="P807" s="258"/>
      <c r="Q807" s="259"/>
      <c r="R807" s="192"/>
      <c r="S807" s="150" t="e">
        <f>IF(OR(C807="",C807=T$4),NA(),MATCH($B807&amp;$C807,K!$E:$E,0))</f>
        <v>#N/A</v>
      </c>
    </row>
    <row r="808" spans="1:19" ht="20.25">
      <c r="A808" s="222"/>
      <c r="B808" s="193"/>
      <c r="C808" s="193"/>
      <c r="D808" s="193" t="str">
        <f ca="1">IF(ISERROR($S808),"",OFFSET(K!$D$1,$S808-1,0)&amp;"")</f>
        <v/>
      </c>
      <c r="E808" s="193" t="str">
        <f ca="1">IF(ISERROR($S808),"",OFFSET(K!$C$1,$S808-1,0)&amp;"")</f>
        <v/>
      </c>
      <c r="F808" s="193" t="str">
        <f ca="1">IF(ISERROR($S808),"",OFFSET(K!$F$1,$S808-1,0))</f>
        <v/>
      </c>
      <c r="G808" s="193" t="str">
        <f ca="1">IF(C808=$U$4,"Enter smelter details", IF(ISERROR($S808),"",OFFSET(K!$G$1,$S808-1,0)))</f>
        <v/>
      </c>
      <c r="H808" s="258"/>
      <c r="I808" s="258"/>
      <c r="J808" s="258"/>
      <c r="K808" s="258"/>
      <c r="L808" s="258"/>
      <c r="M808" s="258"/>
      <c r="N808" s="258"/>
      <c r="O808" s="258"/>
      <c r="P808" s="258"/>
      <c r="Q808" s="259"/>
      <c r="R808" s="192"/>
      <c r="S808" s="150" t="e">
        <f>IF(OR(C808="",C808=T$4),NA(),MATCH($B808&amp;$C808,K!$E:$E,0))</f>
        <v>#N/A</v>
      </c>
    </row>
    <row r="809" spans="1:19" ht="20.25">
      <c r="A809" s="222"/>
      <c r="B809" s="193"/>
      <c r="C809" s="193"/>
      <c r="D809" s="193" t="str">
        <f ca="1">IF(ISERROR($S809),"",OFFSET(K!$D$1,$S809-1,0)&amp;"")</f>
        <v/>
      </c>
      <c r="E809" s="193" t="str">
        <f ca="1">IF(ISERROR($S809),"",OFFSET(K!$C$1,$S809-1,0)&amp;"")</f>
        <v/>
      </c>
      <c r="F809" s="193" t="str">
        <f ca="1">IF(ISERROR($S809),"",OFFSET(K!$F$1,$S809-1,0))</f>
        <v/>
      </c>
      <c r="G809" s="193" t="str">
        <f ca="1">IF(C809=$U$4,"Enter smelter details", IF(ISERROR($S809),"",OFFSET(K!$G$1,$S809-1,0)))</f>
        <v/>
      </c>
      <c r="H809" s="258"/>
      <c r="I809" s="258"/>
      <c r="J809" s="258"/>
      <c r="K809" s="258"/>
      <c r="L809" s="258"/>
      <c r="M809" s="258"/>
      <c r="N809" s="258"/>
      <c r="O809" s="258"/>
      <c r="P809" s="258"/>
      <c r="Q809" s="259"/>
      <c r="R809" s="192"/>
      <c r="S809" s="150" t="e">
        <f>IF(OR(C809="",C809=T$4),NA(),MATCH($B809&amp;$C809,K!$E:$E,0))</f>
        <v>#N/A</v>
      </c>
    </row>
    <row r="810" spans="1:19" ht="20.25">
      <c r="A810" s="222"/>
      <c r="B810" s="193"/>
      <c r="C810" s="193"/>
      <c r="D810" s="193" t="str">
        <f ca="1">IF(ISERROR($S810),"",OFFSET(K!$D$1,$S810-1,0)&amp;"")</f>
        <v/>
      </c>
      <c r="E810" s="193" t="str">
        <f ca="1">IF(ISERROR($S810),"",OFFSET(K!$C$1,$S810-1,0)&amp;"")</f>
        <v/>
      </c>
      <c r="F810" s="193" t="str">
        <f ca="1">IF(ISERROR($S810),"",OFFSET(K!$F$1,$S810-1,0))</f>
        <v/>
      </c>
      <c r="G810" s="193" t="str">
        <f ca="1">IF(C810=$U$4,"Enter smelter details", IF(ISERROR($S810),"",OFFSET(K!$G$1,$S810-1,0)))</f>
        <v/>
      </c>
      <c r="H810" s="258"/>
      <c r="I810" s="258"/>
      <c r="J810" s="258"/>
      <c r="K810" s="258"/>
      <c r="L810" s="258"/>
      <c r="M810" s="258"/>
      <c r="N810" s="258"/>
      <c r="O810" s="258"/>
      <c r="P810" s="258"/>
      <c r="Q810" s="259"/>
      <c r="R810" s="192"/>
      <c r="S810" s="150" t="e">
        <f>IF(OR(C810="",C810=T$4),NA(),MATCH($B810&amp;$C810,K!$E:$E,0))</f>
        <v>#N/A</v>
      </c>
    </row>
    <row r="811" spans="1:19" ht="20.25">
      <c r="A811" s="222"/>
      <c r="B811" s="193"/>
      <c r="C811" s="193"/>
      <c r="D811" s="193" t="str">
        <f ca="1">IF(ISERROR($S811),"",OFFSET(K!$D$1,$S811-1,0)&amp;"")</f>
        <v/>
      </c>
      <c r="E811" s="193" t="str">
        <f ca="1">IF(ISERROR($S811),"",OFFSET(K!$C$1,$S811-1,0)&amp;"")</f>
        <v/>
      </c>
      <c r="F811" s="193" t="str">
        <f ca="1">IF(ISERROR($S811),"",OFFSET(K!$F$1,$S811-1,0))</f>
        <v/>
      </c>
      <c r="G811" s="193" t="str">
        <f ca="1">IF(C811=$U$4,"Enter smelter details", IF(ISERROR($S811),"",OFFSET(K!$G$1,$S811-1,0)))</f>
        <v/>
      </c>
      <c r="H811" s="258"/>
      <c r="I811" s="258"/>
      <c r="J811" s="258"/>
      <c r="K811" s="258"/>
      <c r="L811" s="258"/>
      <c r="M811" s="258"/>
      <c r="N811" s="258"/>
      <c r="O811" s="258"/>
      <c r="P811" s="258"/>
      <c r="Q811" s="259"/>
      <c r="R811" s="192"/>
      <c r="S811" s="150" t="e">
        <f>IF(OR(C811="",C811=T$4),NA(),MATCH($B811&amp;$C811,K!$E:$E,0))</f>
        <v>#N/A</v>
      </c>
    </row>
    <row r="812" spans="1:19" ht="20.25">
      <c r="A812" s="222"/>
      <c r="B812" s="193"/>
      <c r="C812" s="193"/>
      <c r="D812" s="193" t="str">
        <f ca="1">IF(ISERROR($S812),"",OFFSET(K!$D$1,$S812-1,0)&amp;"")</f>
        <v/>
      </c>
      <c r="E812" s="193" t="str">
        <f ca="1">IF(ISERROR($S812),"",OFFSET(K!$C$1,$S812-1,0)&amp;"")</f>
        <v/>
      </c>
      <c r="F812" s="193" t="str">
        <f ca="1">IF(ISERROR($S812),"",OFFSET(K!$F$1,$S812-1,0))</f>
        <v/>
      </c>
      <c r="G812" s="193" t="str">
        <f ca="1">IF(C812=$U$4,"Enter smelter details", IF(ISERROR($S812),"",OFFSET(K!$G$1,$S812-1,0)))</f>
        <v/>
      </c>
      <c r="H812" s="258"/>
      <c r="I812" s="258"/>
      <c r="J812" s="258"/>
      <c r="K812" s="258"/>
      <c r="L812" s="258"/>
      <c r="M812" s="258"/>
      <c r="N812" s="258"/>
      <c r="O812" s="258"/>
      <c r="P812" s="258"/>
      <c r="Q812" s="259"/>
      <c r="R812" s="192"/>
      <c r="S812" s="150" t="e">
        <f>IF(OR(C812="",C812=T$4),NA(),MATCH($B812&amp;$C812,K!$E:$E,0))</f>
        <v>#N/A</v>
      </c>
    </row>
    <row r="813" spans="1:19" ht="20.25">
      <c r="A813" s="222"/>
      <c r="B813" s="193"/>
      <c r="C813" s="193"/>
      <c r="D813" s="193" t="str">
        <f ca="1">IF(ISERROR($S813),"",OFFSET(K!$D$1,$S813-1,0)&amp;"")</f>
        <v/>
      </c>
      <c r="E813" s="193" t="str">
        <f ca="1">IF(ISERROR($S813),"",OFFSET(K!$C$1,$S813-1,0)&amp;"")</f>
        <v/>
      </c>
      <c r="F813" s="193" t="str">
        <f ca="1">IF(ISERROR($S813),"",OFFSET(K!$F$1,$S813-1,0))</f>
        <v/>
      </c>
      <c r="G813" s="193" t="str">
        <f ca="1">IF(C813=$U$4,"Enter smelter details", IF(ISERROR($S813),"",OFFSET(K!$G$1,$S813-1,0)))</f>
        <v/>
      </c>
      <c r="H813" s="258"/>
      <c r="I813" s="258"/>
      <c r="J813" s="258"/>
      <c r="K813" s="258"/>
      <c r="L813" s="258"/>
      <c r="M813" s="258"/>
      <c r="N813" s="258"/>
      <c r="O813" s="258"/>
      <c r="P813" s="258"/>
      <c r="Q813" s="259"/>
      <c r="R813" s="192"/>
      <c r="S813" s="150" t="e">
        <f>IF(OR(C813="",C813=T$4),NA(),MATCH($B813&amp;$C813,K!$E:$E,0))</f>
        <v>#N/A</v>
      </c>
    </row>
    <row r="814" spans="1:19" ht="20.25">
      <c r="A814" s="222"/>
      <c r="B814" s="193"/>
      <c r="C814" s="193"/>
      <c r="D814" s="193" t="str">
        <f ca="1">IF(ISERROR($S814),"",OFFSET(K!$D$1,$S814-1,0)&amp;"")</f>
        <v/>
      </c>
      <c r="E814" s="193" t="str">
        <f ca="1">IF(ISERROR($S814),"",OFFSET(K!$C$1,$S814-1,0)&amp;"")</f>
        <v/>
      </c>
      <c r="F814" s="193" t="str">
        <f ca="1">IF(ISERROR($S814),"",OFFSET(K!$F$1,$S814-1,0))</f>
        <v/>
      </c>
      <c r="G814" s="193" t="str">
        <f ca="1">IF(C814=$U$4,"Enter smelter details", IF(ISERROR($S814),"",OFFSET(K!$G$1,$S814-1,0)))</f>
        <v/>
      </c>
      <c r="H814" s="258"/>
      <c r="I814" s="258"/>
      <c r="J814" s="258"/>
      <c r="K814" s="258"/>
      <c r="L814" s="258"/>
      <c r="M814" s="258"/>
      <c r="N814" s="258"/>
      <c r="O814" s="258"/>
      <c r="P814" s="258"/>
      <c r="Q814" s="259"/>
      <c r="R814" s="192"/>
      <c r="S814" s="150" t="e">
        <f>IF(OR(C814="",C814=T$4),NA(),MATCH($B814&amp;$C814,K!$E:$E,0))</f>
        <v>#N/A</v>
      </c>
    </row>
    <row r="815" spans="1:19" ht="20.25">
      <c r="A815" s="222"/>
      <c r="B815" s="193"/>
      <c r="C815" s="193"/>
      <c r="D815" s="193" t="str">
        <f ca="1">IF(ISERROR($S815),"",OFFSET(K!$D$1,$S815-1,0)&amp;"")</f>
        <v/>
      </c>
      <c r="E815" s="193" t="str">
        <f ca="1">IF(ISERROR($S815),"",OFFSET(K!$C$1,$S815-1,0)&amp;"")</f>
        <v/>
      </c>
      <c r="F815" s="193" t="str">
        <f ca="1">IF(ISERROR($S815),"",OFFSET(K!$F$1,$S815-1,0))</f>
        <v/>
      </c>
      <c r="G815" s="193" t="str">
        <f ca="1">IF(C815=$U$4,"Enter smelter details", IF(ISERROR($S815),"",OFFSET(K!$G$1,$S815-1,0)))</f>
        <v/>
      </c>
      <c r="H815" s="258"/>
      <c r="I815" s="258"/>
      <c r="J815" s="258"/>
      <c r="K815" s="258"/>
      <c r="L815" s="258"/>
      <c r="M815" s="258"/>
      <c r="N815" s="258"/>
      <c r="O815" s="258"/>
      <c r="P815" s="258"/>
      <c r="Q815" s="259"/>
      <c r="R815" s="192"/>
      <c r="S815" s="150" t="e">
        <f>IF(OR(C815="",C815=T$4),NA(),MATCH($B815&amp;$C815,K!$E:$E,0))</f>
        <v>#N/A</v>
      </c>
    </row>
    <row r="816" spans="1:19" ht="20.25">
      <c r="A816" s="222"/>
      <c r="B816" s="193"/>
      <c r="C816" s="193"/>
      <c r="D816" s="193" t="str">
        <f ca="1">IF(ISERROR($S816),"",OFFSET(K!$D$1,$S816-1,0)&amp;"")</f>
        <v/>
      </c>
      <c r="E816" s="193" t="str">
        <f ca="1">IF(ISERROR($S816),"",OFFSET(K!$C$1,$S816-1,0)&amp;"")</f>
        <v/>
      </c>
      <c r="F816" s="193" t="str">
        <f ca="1">IF(ISERROR($S816),"",OFFSET(K!$F$1,$S816-1,0))</f>
        <v/>
      </c>
      <c r="G816" s="193" t="str">
        <f ca="1">IF(C816=$U$4,"Enter smelter details", IF(ISERROR($S816),"",OFFSET(K!$G$1,$S816-1,0)))</f>
        <v/>
      </c>
      <c r="H816" s="258"/>
      <c r="I816" s="258"/>
      <c r="J816" s="258"/>
      <c r="K816" s="258"/>
      <c r="L816" s="258"/>
      <c r="M816" s="258"/>
      <c r="N816" s="258"/>
      <c r="O816" s="258"/>
      <c r="P816" s="258"/>
      <c r="Q816" s="259"/>
      <c r="R816" s="192"/>
      <c r="S816" s="150" t="e">
        <f>IF(OR(C816="",C816=T$4),NA(),MATCH($B816&amp;$C816,K!$E:$E,0))</f>
        <v>#N/A</v>
      </c>
    </row>
    <row r="817" spans="1:19" ht="20.25">
      <c r="A817" s="222"/>
      <c r="B817" s="193"/>
      <c r="C817" s="193"/>
      <c r="D817" s="193" t="str">
        <f ca="1">IF(ISERROR($S817),"",OFFSET(K!$D$1,$S817-1,0)&amp;"")</f>
        <v/>
      </c>
      <c r="E817" s="193" t="str">
        <f ca="1">IF(ISERROR($S817),"",OFFSET(K!$C$1,$S817-1,0)&amp;"")</f>
        <v/>
      </c>
      <c r="F817" s="193" t="str">
        <f ca="1">IF(ISERROR($S817),"",OFFSET(K!$F$1,$S817-1,0))</f>
        <v/>
      </c>
      <c r="G817" s="193" t="str">
        <f ca="1">IF(C817=$U$4,"Enter smelter details", IF(ISERROR($S817),"",OFFSET(K!$G$1,$S817-1,0)))</f>
        <v/>
      </c>
      <c r="H817" s="258"/>
      <c r="I817" s="258"/>
      <c r="J817" s="258"/>
      <c r="K817" s="258"/>
      <c r="L817" s="258"/>
      <c r="M817" s="258"/>
      <c r="N817" s="258"/>
      <c r="O817" s="258"/>
      <c r="P817" s="258"/>
      <c r="Q817" s="259"/>
      <c r="R817" s="192"/>
      <c r="S817" s="150" t="e">
        <f>IF(OR(C817="",C817=T$4),NA(),MATCH($B817&amp;$C817,K!$E:$E,0))</f>
        <v>#N/A</v>
      </c>
    </row>
    <row r="818" spans="1:19" ht="20.25">
      <c r="A818" s="222"/>
      <c r="B818" s="193"/>
      <c r="C818" s="193"/>
      <c r="D818" s="193" t="str">
        <f ca="1">IF(ISERROR($S818),"",OFFSET(K!$D$1,$S818-1,0)&amp;"")</f>
        <v/>
      </c>
      <c r="E818" s="193" t="str">
        <f ca="1">IF(ISERROR($S818),"",OFFSET(K!$C$1,$S818-1,0)&amp;"")</f>
        <v/>
      </c>
      <c r="F818" s="193" t="str">
        <f ca="1">IF(ISERROR($S818),"",OFFSET(K!$F$1,$S818-1,0))</f>
        <v/>
      </c>
      <c r="G818" s="193" t="str">
        <f ca="1">IF(C818=$U$4,"Enter smelter details", IF(ISERROR($S818),"",OFFSET(K!$G$1,$S818-1,0)))</f>
        <v/>
      </c>
      <c r="H818" s="258"/>
      <c r="I818" s="258"/>
      <c r="J818" s="258"/>
      <c r="K818" s="258"/>
      <c r="L818" s="258"/>
      <c r="M818" s="258"/>
      <c r="N818" s="258"/>
      <c r="O818" s="258"/>
      <c r="P818" s="258"/>
      <c r="Q818" s="259"/>
      <c r="R818" s="192"/>
      <c r="S818" s="150" t="e">
        <f>IF(OR(C818="",C818=T$4),NA(),MATCH($B818&amp;$C818,K!$E:$E,0))</f>
        <v>#N/A</v>
      </c>
    </row>
    <row r="819" spans="1:19" ht="20.25">
      <c r="A819" s="222"/>
      <c r="B819" s="193"/>
      <c r="C819" s="193"/>
      <c r="D819" s="193" t="str">
        <f ca="1">IF(ISERROR($S819),"",OFFSET(K!$D$1,$S819-1,0)&amp;"")</f>
        <v/>
      </c>
      <c r="E819" s="193" t="str">
        <f ca="1">IF(ISERROR($S819),"",OFFSET(K!$C$1,$S819-1,0)&amp;"")</f>
        <v/>
      </c>
      <c r="F819" s="193" t="str">
        <f ca="1">IF(ISERROR($S819),"",OFFSET(K!$F$1,$S819-1,0))</f>
        <v/>
      </c>
      <c r="G819" s="193" t="str">
        <f ca="1">IF(C819=$U$4,"Enter smelter details", IF(ISERROR($S819),"",OFFSET(K!$G$1,$S819-1,0)))</f>
        <v/>
      </c>
      <c r="H819" s="258"/>
      <c r="I819" s="258"/>
      <c r="J819" s="258"/>
      <c r="K819" s="258"/>
      <c r="L819" s="258"/>
      <c r="M819" s="258"/>
      <c r="N819" s="258"/>
      <c r="O819" s="258"/>
      <c r="P819" s="258"/>
      <c r="Q819" s="259"/>
      <c r="R819" s="192"/>
      <c r="S819" s="150" t="e">
        <f>IF(OR(C819="",C819=T$4),NA(),MATCH($B819&amp;$C819,K!$E:$E,0))</f>
        <v>#N/A</v>
      </c>
    </row>
    <row r="820" spans="1:19" ht="20.25">
      <c r="A820" s="222"/>
      <c r="B820" s="193"/>
      <c r="C820" s="193"/>
      <c r="D820" s="193" t="str">
        <f ca="1">IF(ISERROR($S820),"",OFFSET(K!$D$1,$S820-1,0)&amp;"")</f>
        <v/>
      </c>
      <c r="E820" s="193" t="str">
        <f ca="1">IF(ISERROR($S820),"",OFFSET(K!$C$1,$S820-1,0)&amp;"")</f>
        <v/>
      </c>
      <c r="F820" s="193" t="str">
        <f ca="1">IF(ISERROR($S820),"",OFFSET(K!$F$1,$S820-1,0))</f>
        <v/>
      </c>
      <c r="G820" s="193" t="str">
        <f ca="1">IF(C820=$U$4,"Enter smelter details", IF(ISERROR($S820),"",OFFSET(K!$G$1,$S820-1,0)))</f>
        <v/>
      </c>
      <c r="H820" s="258"/>
      <c r="I820" s="258"/>
      <c r="J820" s="258"/>
      <c r="K820" s="258"/>
      <c r="L820" s="258"/>
      <c r="M820" s="258"/>
      <c r="N820" s="258"/>
      <c r="O820" s="258"/>
      <c r="P820" s="258"/>
      <c r="Q820" s="259"/>
      <c r="R820" s="192"/>
      <c r="S820" s="150" t="e">
        <f>IF(OR(C820="",C820=T$4),NA(),MATCH($B820&amp;$C820,K!$E:$E,0))</f>
        <v>#N/A</v>
      </c>
    </row>
    <row r="821" spans="1:19" ht="20.25">
      <c r="A821" s="222"/>
      <c r="B821" s="193"/>
      <c r="C821" s="193"/>
      <c r="D821" s="193" t="str">
        <f ca="1">IF(ISERROR($S821),"",OFFSET(K!$D$1,$S821-1,0)&amp;"")</f>
        <v/>
      </c>
      <c r="E821" s="193" t="str">
        <f ca="1">IF(ISERROR($S821),"",OFFSET(K!$C$1,$S821-1,0)&amp;"")</f>
        <v/>
      </c>
      <c r="F821" s="193" t="str">
        <f ca="1">IF(ISERROR($S821),"",OFFSET(K!$F$1,$S821-1,0))</f>
        <v/>
      </c>
      <c r="G821" s="193" t="str">
        <f ca="1">IF(C821=$U$4,"Enter smelter details", IF(ISERROR($S821),"",OFFSET(K!$G$1,$S821-1,0)))</f>
        <v/>
      </c>
      <c r="H821" s="258"/>
      <c r="I821" s="258"/>
      <c r="J821" s="258"/>
      <c r="K821" s="258"/>
      <c r="L821" s="258"/>
      <c r="M821" s="258"/>
      <c r="N821" s="258"/>
      <c r="O821" s="258"/>
      <c r="P821" s="258"/>
      <c r="Q821" s="259"/>
      <c r="R821" s="192"/>
      <c r="S821" s="150" t="e">
        <f>IF(OR(C821="",C821=T$4),NA(),MATCH($B821&amp;$C821,K!$E:$E,0))</f>
        <v>#N/A</v>
      </c>
    </row>
    <row r="822" spans="1:19" ht="20.25">
      <c r="A822" s="222"/>
      <c r="B822" s="193"/>
      <c r="C822" s="193"/>
      <c r="D822" s="193" t="str">
        <f ca="1">IF(ISERROR($S822),"",OFFSET(K!$D$1,$S822-1,0)&amp;"")</f>
        <v/>
      </c>
      <c r="E822" s="193" t="str">
        <f ca="1">IF(ISERROR($S822),"",OFFSET(K!$C$1,$S822-1,0)&amp;"")</f>
        <v/>
      </c>
      <c r="F822" s="193" t="str">
        <f ca="1">IF(ISERROR($S822),"",OFFSET(K!$F$1,$S822-1,0))</f>
        <v/>
      </c>
      <c r="G822" s="193" t="str">
        <f ca="1">IF(C822=$U$4,"Enter smelter details", IF(ISERROR($S822),"",OFFSET(K!$G$1,$S822-1,0)))</f>
        <v/>
      </c>
      <c r="H822" s="258"/>
      <c r="I822" s="258"/>
      <c r="J822" s="258"/>
      <c r="K822" s="258"/>
      <c r="L822" s="258"/>
      <c r="M822" s="258"/>
      <c r="N822" s="258"/>
      <c r="O822" s="258"/>
      <c r="P822" s="258"/>
      <c r="Q822" s="259"/>
      <c r="R822" s="192"/>
      <c r="S822" s="150" t="e">
        <f>IF(OR(C822="",C822=T$4),NA(),MATCH($B822&amp;$C822,K!$E:$E,0))</f>
        <v>#N/A</v>
      </c>
    </row>
    <row r="823" spans="1:19" ht="20.25">
      <c r="A823" s="222"/>
      <c r="B823" s="193"/>
      <c r="C823" s="193"/>
      <c r="D823" s="193" t="str">
        <f ca="1">IF(ISERROR($S823),"",OFFSET(K!$D$1,$S823-1,0)&amp;"")</f>
        <v/>
      </c>
      <c r="E823" s="193" t="str">
        <f ca="1">IF(ISERROR($S823),"",OFFSET(K!$C$1,$S823-1,0)&amp;"")</f>
        <v/>
      </c>
      <c r="F823" s="193" t="str">
        <f ca="1">IF(ISERROR($S823),"",OFFSET(K!$F$1,$S823-1,0))</f>
        <v/>
      </c>
      <c r="G823" s="193" t="str">
        <f ca="1">IF(C823=$U$4,"Enter smelter details", IF(ISERROR($S823),"",OFFSET(K!$G$1,$S823-1,0)))</f>
        <v/>
      </c>
      <c r="H823" s="258"/>
      <c r="I823" s="258"/>
      <c r="J823" s="258"/>
      <c r="K823" s="258"/>
      <c r="L823" s="258"/>
      <c r="M823" s="258"/>
      <c r="N823" s="258"/>
      <c r="O823" s="258"/>
      <c r="P823" s="258"/>
      <c r="Q823" s="259"/>
      <c r="R823" s="192"/>
      <c r="S823" s="150" t="e">
        <f>IF(OR(C823="",C823=T$4),NA(),MATCH($B823&amp;$C823,K!$E:$E,0))</f>
        <v>#N/A</v>
      </c>
    </row>
    <row r="824" spans="1:19" ht="20.25">
      <c r="A824" s="222"/>
      <c r="B824" s="193"/>
      <c r="C824" s="193"/>
      <c r="D824" s="193" t="str">
        <f ca="1">IF(ISERROR($S824),"",OFFSET(K!$D$1,$S824-1,0)&amp;"")</f>
        <v/>
      </c>
      <c r="E824" s="193" t="str">
        <f ca="1">IF(ISERROR($S824),"",OFFSET(K!$C$1,$S824-1,0)&amp;"")</f>
        <v/>
      </c>
      <c r="F824" s="193" t="str">
        <f ca="1">IF(ISERROR($S824),"",OFFSET(K!$F$1,$S824-1,0))</f>
        <v/>
      </c>
      <c r="G824" s="193" t="str">
        <f ca="1">IF(C824=$U$4,"Enter smelter details", IF(ISERROR($S824),"",OFFSET(K!$G$1,$S824-1,0)))</f>
        <v/>
      </c>
      <c r="H824" s="258"/>
      <c r="I824" s="258"/>
      <c r="J824" s="258"/>
      <c r="K824" s="258"/>
      <c r="L824" s="258"/>
      <c r="M824" s="258"/>
      <c r="N824" s="258"/>
      <c r="O824" s="258"/>
      <c r="P824" s="258"/>
      <c r="Q824" s="259"/>
      <c r="R824" s="192"/>
      <c r="S824" s="150" t="e">
        <f>IF(OR(C824="",C824=T$4),NA(),MATCH($B824&amp;$C824,K!$E:$E,0))</f>
        <v>#N/A</v>
      </c>
    </row>
    <row r="825" spans="1:19" ht="20.25">
      <c r="A825" s="222"/>
      <c r="B825" s="193"/>
      <c r="C825" s="193"/>
      <c r="D825" s="193" t="str">
        <f ca="1">IF(ISERROR($S825),"",OFFSET(K!$D$1,$S825-1,0)&amp;"")</f>
        <v/>
      </c>
      <c r="E825" s="193" t="str">
        <f ca="1">IF(ISERROR($S825),"",OFFSET(K!$C$1,$S825-1,0)&amp;"")</f>
        <v/>
      </c>
      <c r="F825" s="193" t="str">
        <f ca="1">IF(ISERROR($S825),"",OFFSET(K!$F$1,$S825-1,0))</f>
        <v/>
      </c>
      <c r="G825" s="193" t="str">
        <f ca="1">IF(C825=$U$4,"Enter smelter details", IF(ISERROR($S825),"",OFFSET(K!$G$1,$S825-1,0)))</f>
        <v/>
      </c>
      <c r="H825" s="258"/>
      <c r="I825" s="258"/>
      <c r="J825" s="258"/>
      <c r="K825" s="258"/>
      <c r="L825" s="258"/>
      <c r="M825" s="258"/>
      <c r="N825" s="258"/>
      <c r="O825" s="258"/>
      <c r="P825" s="258"/>
      <c r="Q825" s="259"/>
      <c r="R825" s="192"/>
      <c r="S825" s="150" t="e">
        <f>IF(OR(C825="",C825=T$4),NA(),MATCH($B825&amp;$C825,K!$E:$E,0))</f>
        <v>#N/A</v>
      </c>
    </row>
    <row r="826" spans="1:19" ht="20.25">
      <c r="A826" s="222"/>
      <c r="B826" s="193"/>
      <c r="C826" s="193"/>
      <c r="D826" s="193" t="str">
        <f ca="1">IF(ISERROR($S826),"",OFFSET(K!$D$1,$S826-1,0)&amp;"")</f>
        <v/>
      </c>
      <c r="E826" s="193" t="str">
        <f ca="1">IF(ISERROR($S826),"",OFFSET(K!$C$1,$S826-1,0)&amp;"")</f>
        <v/>
      </c>
      <c r="F826" s="193" t="str">
        <f ca="1">IF(ISERROR($S826),"",OFFSET(K!$F$1,$S826-1,0))</f>
        <v/>
      </c>
      <c r="G826" s="193" t="str">
        <f ca="1">IF(C826=$U$4,"Enter smelter details", IF(ISERROR($S826),"",OFFSET(K!$G$1,$S826-1,0)))</f>
        <v/>
      </c>
      <c r="H826" s="258"/>
      <c r="I826" s="258"/>
      <c r="J826" s="258"/>
      <c r="K826" s="258"/>
      <c r="L826" s="258"/>
      <c r="M826" s="258"/>
      <c r="N826" s="258"/>
      <c r="O826" s="258"/>
      <c r="P826" s="258"/>
      <c r="Q826" s="259"/>
      <c r="R826" s="192"/>
      <c r="S826" s="150" t="e">
        <f>IF(OR(C826="",C826=T$4),NA(),MATCH($B826&amp;$C826,K!$E:$E,0))</f>
        <v>#N/A</v>
      </c>
    </row>
    <row r="827" spans="1:19" ht="20.25">
      <c r="A827" s="222"/>
      <c r="B827" s="193"/>
      <c r="C827" s="193"/>
      <c r="D827" s="193" t="str">
        <f ca="1">IF(ISERROR($S827),"",OFFSET(K!$D$1,$S827-1,0)&amp;"")</f>
        <v/>
      </c>
      <c r="E827" s="193" t="str">
        <f ca="1">IF(ISERROR($S827),"",OFFSET(K!$C$1,$S827-1,0)&amp;"")</f>
        <v/>
      </c>
      <c r="F827" s="193" t="str">
        <f ca="1">IF(ISERROR($S827),"",OFFSET(K!$F$1,$S827-1,0))</f>
        <v/>
      </c>
      <c r="G827" s="193" t="str">
        <f ca="1">IF(C827=$U$4,"Enter smelter details", IF(ISERROR($S827),"",OFFSET(K!$G$1,$S827-1,0)))</f>
        <v/>
      </c>
      <c r="H827" s="258"/>
      <c r="I827" s="258"/>
      <c r="J827" s="258"/>
      <c r="K827" s="258"/>
      <c r="L827" s="258"/>
      <c r="M827" s="258"/>
      <c r="N827" s="258"/>
      <c r="O827" s="258"/>
      <c r="P827" s="258"/>
      <c r="Q827" s="259"/>
      <c r="R827" s="192"/>
      <c r="S827" s="150" t="e">
        <f>IF(OR(C827="",C827=T$4),NA(),MATCH($B827&amp;$C827,K!$E:$E,0))</f>
        <v>#N/A</v>
      </c>
    </row>
    <row r="828" spans="1:19" ht="20.25">
      <c r="A828" s="222"/>
      <c r="B828" s="193"/>
      <c r="C828" s="193"/>
      <c r="D828" s="193" t="str">
        <f ca="1">IF(ISERROR($S828),"",OFFSET(K!$D$1,$S828-1,0)&amp;"")</f>
        <v/>
      </c>
      <c r="E828" s="193" t="str">
        <f ca="1">IF(ISERROR($S828),"",OFFSET(K!$C$1,$S828-1,0)&amp;"")</f>
        <v/>
      </c>
      <c r="F828" s="193" t="str">
        <f ca="1">IF(ISERROR($S828),"",OFFSET(K!$F$1,$S828-1,0))</f>
        <v/>
      </c>
      <c r="G828" s="193" t="str">
        <f ca="1">IF(C828=$U$4,"Enter smelter details", IF(ISERROR($S828),"",OFFSET(K!$G$1,$S828-1,0)))</f>
        <v/>
      </c>
      <c r="H828" s="258"/>
      <c r="I828" s="258"/>
      <c r="J828" s="258"/>
      <c r="K828" s="258"/>
      <c r="L828" s="258"/>
      <c r="M828" s="258"/>
      <c r="N828" s="258"/>
      <c r="O828" s="258"/>
      <c r="P828" s="258"/>
      <c r="Q828" s="259"/>
      <c r="R828" s="192"/>
      <c r="S828" s="150" t="e">
        <f>IF(OR(C828="",C828=T$4),NA(),MATCH($B828&amp;$C828,K!$E:$E,0))</f>
        <v>#N/A</v>
      </c>
    </row>
    <row r="829" spans="1:19" ht="20.25">
      <c r="A829" s="222"/>
      <c r="B829" s="193"/>
      <c r="C829" s="193"/>
      <c r="D829" s="193" t="str">
        <f ca="1">IF(ISERROR($S829),"",OFFSET(K!$D$1,$S829-1,0)&amp;"")</f>
        <v/>
      </c>
      <c r="E829" s="193" t="str">
        <f ca="1">IF(ISERROR($S829),"",OFFSET(K!$C$1,$S829-1,0)&amp;"")</f>
        <v/>
      </c>
      <c r="F829" s="193" t="str">
        <f ca="1">IF(ISERROR($S829),"",OFFSET(K!$F$1,$S829-1,0))</f>
        <v/>
      </c>
      <c r="G829" s="193" t="str">
        <f ca="1">IF(C829=$U$4,"Enter smelter details", IF(ISERROR($S829),"",OFFSET(K!$G$1,$S829-1,0)))</f>
        <v/>
      </c>
      <c r="H829" s="258"/>
      <c r="I829" s="258"/>
      <c r="J829" s="258"/>
      <c r="K829" s="258"/>
      <c r="L829" s="258"/>
      <c r="M829" s="258"/>
      <c r="N829" s="258"/>
      <c r="O829" s="258"/>
      <c r="P829" s="258"/>
      <c r="Q829" s="259"/>
      <c r="R829" s="192"/>
      <c r="S829" s="150" t="e">
        <f>IF(OR(C829="",C829=T$4),NA(),MATCH($B829&amp;$C829,K!$E:$E,0))</f>
        <v>#N/A</v>
      </c>
    </row>
    <row r="830" spans="1:19" ht="20.25">
      <c r="A830" s="222"/>
      <c r="B830" s="193"/>
      <c r="C830" s="193"/>
      <c r="D830" s="193" t="str">
        <f ca="1">IF(ISERROR($S830),"",OFFSET(K!$D$1,$S830-1,0)&amp;"")</f>
        <v/>
      </c>
      <c r="E830" s="193" t="str">
        <f ca="1">IF(ISERROR($S830),"",OFFSET(K!$C$1,$S830-1,0)&amp;"")</f>
        <v/>
      </c>
      <c r="F830" s="193" t="str">
        <f ca="1">IF(ISERROR($S830),"",OFFSET(K!$F$1,$S830-1,0))</f>
        <v/>
      </c>
      <c r="G830" s="193" t="str">
        <f ca="1">IF(C830=$U$4,"Enter smelter details", IF(ISERROR($S830),"",OFFSET(K!$G$1,$S830-1,0)))</f>
        <v/>
      </c>
      <c r="H830" s="258"/>
      <c r="I830" s="258"/>
      <c r="J830" s="258"/>
      <c r="K830" s="258"/>
      <c r="L830" s="258"/>
      <c r="M830" s="258"/>
      <c r="N830" s="258"/>
      <c r="O830" s="258"/>
      <c r="P830" s="258"/>
      <c r="Q830" s="259"/>
      <c r="R830" s="192"/>
      <c r="S830" s="150" t="e">
        <f>IF(OR(C830="",C830=T$4),NA(),MATCH($B830&amp;$C830,K!$E:$E,0))</f>
        <v>#N/A</v>
      </c>
    </row>
    <row r="831" spans="1:19" ht="20.25">
      <c r="A831" s="222"/>
      <c r="B831" s="193"/>
      <c r="C831" s="193"/>
      <c r="D831" s="193" t="str">
        <f ca="1">IF(ISERROR($S831),"",OFFSET(K!$D$1,$S831-1,0)&amp;"")</f>
        <v/>
      </c>
      <c r="E831" s="193" t="str">
        <f ca="1">IF(ISERROR($S831),"",OFFSET(K!$C$1,$S831-1,0)&amp;"")</f>
        <v/>
      </c>
      <c r="F831" s="193" t="str">
        <f ca="1">IF(ISERROR($S831),"",OFFSET(K!$F$1,$S831-1,0))</f>
        <v/>
      </c>
      <c r="G831" s="193" t="str">
        <f ca="1">IF(C831=$U$4,"Enter smelter details", IF(ISERROR($S831),"",OFFSET(K!$G$1,$S831-1,0)))</f>
        <v/>
      </c>
      <c r="H831" s="258"/>
      <c r="I831" s="258"/>
      <c r="J831" s="258"/>
      <c r="K831" s="258"/>
      <c r="L831" s="258"/>
      <c r="M831" s="258"/>
      <c r="N831" s="258"/>
      <c r="O831" s="258"/>
      <c r="P831" s="258"/>
      <c r="Q831" s="259"/>
      <c r="R831" s="192"/>
      <c r="S831" s="150" t="e">
        <f>IF(OR(C831="",C831=T$4),NA(),MATCH($B831&amp;$C831,K!$E:$E,0))</f>
        <v>#N/A</v>
      </c>
    </row>
    <row r="832" spans="1:19" ht="20.25">
      <c r="A832" s="222"/>
      <c r="B832" s="193"/>
      <c r="C832" s="193"/>
      <c r="D832" s="193" t="str">
        <f ca="1">IF(ISERROR($S832),"",OFFSET(K!$D$1,$S832-1,0)&amp;"")</f>
        <v/>
      </c>
      <c r="E832" s="193" t="str">
        <f ca="1">IF(ISERROR($S832),"",OFFSET(K!$C$1,$S832-1,0)&amp;"")</f>
        <v/>
      </c>
      <c r="F832" s="193" t="str">
        <f ca="1">IF(ISERROR($S832),"",OFFSET(K!$F$1,$S832-1,0))</f>
        <v/>
      </c>
      <c r="G832" s="193" t="str">
        <f ca="1">IF(C832=$U$4,"Enter smelter details", IF(ISERROR($S832),"",OFFSET(K!$G$1,$S832-1,0)))</f>
        <v/>
      </c>
      <c r="H832" s="258"/>
      <c r="I832" s="258"/>
      <c r="J832" s="258"/>
      <c r="K832" s="258"/>
      <c r="L832" s="258"/>
      <c r="M832" s="258"/>
      <c r="N832" s="258"/>
      <c r="O832" s="258"/>
      <c r="P832" s="258"/>
      <c r="Q832" s="259"/>
      <c r="R832" s="192"/>
      <c r="S832" s="150" t="e">
        <f>IF(OR(C832="",C832=T$4),NA(),MATCH($B832&amp;$C832,K!$E:$E,0))</f>
        <v>#N/A</v>
      </c>
    </row>
    <row r="833" spans="1:19" ht="20.25">
      <c r="A833" s="222"/>
      <c r="B833" s="193"/>
      <c r="C833" s="193"/>
      <c r="D833" s="193" t="str">
        <f ca="1">IF(ISERROR($S833),"",OFFSET(K!$D$1,$S833-1,0)&amp;"")</f>
        <v/>
      </c>
      <c r="E833" s="193" t="str">
        <f ca="1">IF(ISERROR($S833),"",OFFSET(K!$C$1,$S833-1,0)&amp;"")</f>
        <v/>
      </c>
      <c r="F833" s="193" t="str">
        <f ca="1">IF(ISERROR($S833),"",OFFSET(K!$F$1,$S833-1,0))</f>
        <v/>
      </c>
      <c r="G833" s="193" t="str">
        <f ca="1">IF(C833=$U$4,"Enter smelter details", IF(ISERROR($S833),"",OFFSET(K!$G$1,$S833-1,0)))</f>
        <v/>
      </c>
      <c r="H833" s="258"/>
      <c r="I833" s="258"/>
      <c r="J833" s="258"/>
      <c r="K833" s="258"/>
      <c r="L833" s="258"/>
      <c r="M833" s="258"/>
      <c r="N833" s="258"/>
      <c r="O833" s="258"/>
      <c r="P833" s="258"/>
      <c r="Q833" s="259"/>
      <c r="R833" s="192"/>
      <c r="S833" s="150" t="e">
        <f>IF(OR(C833="",C833=T$4),NA(),MATCH($B833&amp;$C833,K!$E:$E,0))</f>
        <v>#N/A</v>
      </c>
    </row>
    <row r="834" spans="1:19" ht="20.25">
      <c r="A834" s="222"/>
      <c r="B834" s="193"/>
      <c r="C834" s="193"/>
      <c r="D834" s="193" t="str">
        <f ca="1">IF(ISERROR($S834),"",OFFSET(K!$D$1,$S834-1,0)&amp;"")</f>
        <v/>
      </c>
      <c r="E834" s="193" t="str">
        <f ca="1">IF(ISERROR($S834),"",OFFSET(K!$C$1,$S834-1,0)&amp;"")</f>
        <v/>
      </c>
      <c r="F834" s="193" t="str">
        <f ca="1">IF(ISERROR($S834),"",OFFSET(K!$F$1,$S834-1,0))</f>
        <v/>
      </c>
      <c r="G834" s="193" t="str">
        <f ca="1">IF(C834=$U$4,"Enter smelter details", IF(ISERROR($S834),"",OFFSET(K!$G$1,$S834-1,0)))</f>
        <v/>
      </c>
      <c r="H834" s="258"/>
      <c r="I834" s="258"/>
      <c r="J834" s="258"/>
      <c r="K834" s="258"/>
      <c r="L834" s="258"/>
      <c r="M834" s="258"/>
      <c r="N834" s="258"/>
      <c r="O834" s="258"/>
      <c r="P834" s="258"/>
      <c r="Q834" s="259"/>
      <c r="R834" s="192"/>
      <c r="S834" s="150" t="e">
        <f>IF(OR(C834="",C834=T$4),NA(),MATCH($B834&amp;$C834,K!$E:$E,0))</f>
        <v>#N/A</v>
      </c>
    </row>
    <row r="835" spans="1:19" ht="20.25">
      <c r="A835" s="222"/>
      <c r="B835" s="193"/>
      <c r="C835" s="193"/>
      <c r="D835" s="193" t="str">
        <f ca="1">IF(ISERROR($S835),"",OFFSET(K!$D$1,$S835-1,0)&amp;"")</f>
        <v/>
      </c>
      <c r="E835" s="193" t="str">
        <f ca="1">IF(ISERROR($S835),"",OFFSET(K!$C$1,$S835-1,0)&amp;"")</f>
        <v/>
      </c>
      <c r="F835" s="193" t="str">
        <f ca="1">IF(ISERROR($S835),"",OFFSET(K!$F$1,$S835-1,0))</f>
        <v/>
      </c>
      <c r="G835" s="193" t="str">
        <f ca="1">IF(C835=$U$4,"Enter smelter details", IF(ISERROR($S835),"",OFFSET(K!$G$1,$S835-1,0)))</f>
        <v/>
      </c>
      <c r="H835" s="258"/>
      <c r="I835" s="258"/>
      <c r="J835" s="258"/>
      <c r="K835" s="258"/>
      <c r="L835" s="258"/>
      <c r="M835" s="258"/>
      <c r="N835" s="258"/>
      <c r="O835" s="258"/>
      <c r="P835" s="258"/>
      <c r="Q835" s="259"/>
      <c r="R835" s="192"/>
      <c r="S835" s="150" t="e">
        <f>IF(OR(C835="",C835=T$4),NA(),MATCH($B835&amp;$C835,K!$E:$E,0))</f>
        <v>#N/A</v>
      </c>
    </row>
    <row r="836" spans="1:19" ht="20.25">
      <c r="A836" s="222"/>
      <c r="B836" s="193"/>
      <c r="C836" s="193"/>
      <c r="D836" s="193" t="str">
        <f ca="1">IF(ISERROR($S836),"",OFFSET(K!$D$1,$S836-1,0)&amp;"")</f>
        <v/>
      </c>
      <c r="E836" s="193" t="str">
        <f ca="1">IF(ISERROR($S836),"",OFFSET(K!$C$1,$S836-1,0)&amp;"")</f>
        <v/>
      </c>
      <c r="F836" s="193" t="str">
        <f ca="1">IF(ISERROR($S836),"",OFFSET(K!$F$1,$S836-1,0))</f>
        <v/>
      </c>
      <c r="G836" s="193" t="str">
        <f ca="1">IF(C836=$U$4,"Enter smelter details", IF(ISERROR($S836),"",OFFSET(K!$G$1,$S836-1,0)))</f>
        <v/>
      </c>
      <c r="H836" s="258"/>
      <c r="I836" s="258"/>
      <c r="J836" s="258"/>
      <c r="K836" s="258"/>
      <c r="L836" s="258"/>
      <c r="M836" s="258"/>
      <c r="N836" s="258"/>
      <c r="O836" s="258"/>
      <c r="P836" s="258"/>
      <c r="Q836" s="259"/>
      <c r="R836" s="192"/>
      <c r="S836" s="150" t="e">
        <f>IF(OR(C836="",C836=T$4),NA(),MATCH($B836&amp;$C836,K!$E:$E,0))</f>
        <v>#N/A</v>
      </c>
    </row>
    <row r="837" spans="1:19" ht="20.25">
      <c r="A837" s="222"/>
      <c r="B837" s="193"/>
      <c r="C837" s="193"/>
      <c r="D837" s="193" t="str">
        <f ca="1">IF(ISERROR($S837),"",OFFSET(K!$D$1,$S837-1,0)&amp;"")</f>
        <v/>
      </c>
      <c r="E837" s="193" t="str">
        <f ca="1">IF(ISERROR($S837),"",OFFSET(K!$C$1,$S837-1,0)&amp;"")</f>
        <v/>
      </c>
      <c r="F837" s="193" t="str">
        <f ca="1">IF(ISERROR($S837),"",OFFSET(K!$F$1,$S837-1,0))</f>
        <v/>
      </c>
      <c r="G837" s="193" t="str">
        <f ca="1">IF(C837=$U$4,"Enter smelter details", IF(ISERROR($S837),"",OFFSET(K!$G$1,$S837-1,0)))</f>
        <v/>
      </c>
      <c r="H837" s="258"/>
      <c r="I837" s="258"/>
      <c r="J837" s="258"/>
      <c r="K837" s="258"/>
      <c r="L837" s="258"/>
      <c r="M837" s="258"/>
      <c r="N837" s="258"/>
      <c r="O837" s="258"/>
      <c r="P837" s="258"/>
      <c r="Q837" s="259"/>
      <c r="R837" s="192"/>
      <c r="S837" s="150" t="e">
        <f>IF(OR(C837="",C837=T$4),NA(),MATCH($B837&amp;$C837,K!$E:$E,0))</f>
        <v>#N/A</v>
      </c>
    </row>
    <row r="838" spans="1:19" ht="20.25">
      <c r="A838" s="222"/>
      <c r="B838" s="193"/>
      <c r="C838" s="193"/>
      <c r="D838" s="193" t="str">
        <f ca="1">IF(ISERROR($S838),"",OFFSET(K!$D$1,$S838-1,0)&amp;"")</f>
        <v/>
      </c>
      <c r="E838" s="193" t="str">
        <f ca="1">IF(ISERROR($S838),"",OFFSET(K!$C$1,$S838-1,0)&amp;"")</f>
        <v/>
      </c>
      <c r="F838" s="193" t="str">
        <f ca="1">IF(ISERROR($S838),"",OFFSET(K!$F$1,$S838-1,0))</f>
        <v/>
      </c>
      <c r="G838" s="193" t="str">
        <f ca="1">IF(C838=$U$4,"Enter smelter details", IF(ISERROR($S838),"",OFFSET(K!$G$1,$S838-1,0)))</f>
        <v/>
      </c>
      <c r="H838" s="258"/>
      <c r="I838" s="258"/>
      <c r="J838" s="258"/>
      <c r="K838" s="258"/>
      <c r="L838" s="258"/>
      <c r="M838" s="258"/>
      <c r="N838" s="258"/>
      <c r="O838" s="258"/>
      <c r="P838" s="258"/>
      <c r="Q838" s="259"/>
      <c r="R838" s="192"/>
      <c r="S838" s="150" t="e">
        <f>IF(OR(C838="",C838=T$4),NA(),MATCH($B838&amp;$C838,K!$E:$E,0))</f>
        <v>#N/A</v>
      </c>
    </row>
    <row r="839" spans="1:19" ht="20.25">
      <c r="A839" s="222"/>
      <c r="B839" s="193"/>
      <c r="C839" s="193"/>
      <c r="D839" s="193" t="str">
        <f ca="1">IF(ISERROR($S839),"",OFFSET(K!$D$1,$S839-1,0)&amp;"")</f>
        <v/>
      </c>
      <c r="E839" s="193" t="str">
        <f ca="1">IF(ISERROR($S839),"",OFFSET(K!$C$1,$S839-1,0)&amp;"")</f>
        <v/>
      </c>
      <c r="F839" s="193" t="str">
        <f ca="1">IF(ISERROR($S839),"",OFFSET(K!$F$1,$S839-1,0))</f>
        <v/>
      </c>
      <c r="G839" s="193" t="str">
        <f ca="1">IF(C839=$U$4,"Enter smelter details", IF(ISERROR($S839),"",OFFSET(K!$G$1,$S839-1,0)))</f>
        <v/>
      </c>
      <c r="H839" s="258"/>
      <c r="I839" s="258"/>
      <c r="J839" s="258"/>
      <c r="K839" s="258"/>
      <c r="L839" s="258"/>
      <c r="M839" s="258"/>
      <c r="N839" s="258"/>
      <c r="O839" s="258"/>
      <c r="P839" s="258"/>
      <c r="Q839" s="259"/>
      <c r="R839" s="192"/>
      <c r="S839" s="150" t="e">
        <f>IF(OR(C839="",C839=T$4),NA(),MATCH($B839&amp;$C839,K!$E:$E,0))</f>
        <v>#N/A</v>
      </c>
    </row>
    <row r="840" spans="1:19" ht="20.25">
      <c r="A840" s="222"/>
      <c r="B840" s="193"/>
      <c r="C840" s="193"/>
      <c r="D840" s="193" t="str">
        <f ca="1">IF(ISERROR($S840),"",OFFSET(K!$D$1,$S840-1,0)&amp;"")</f>
        <v/>
      </c>
      <c r="E840" s="193" t="str">
        <f ca="1">IF(ISERROR($S840),"",OFFSET(K!$C$1,$S840-1,0)&amp;"")</f>
        <v/>
      </c>
      <c r="F840" s="193" t="str">
        <f ca="1">IF(ISERROR($S840),"",OFFSET(K!$F$1,$S840-1,0))</f>
        <v/>
      </c>
      <c r="G840" s="193" t="str">
        <f ca="1">IF(C840=$U$4,"Enter smelter details", IF(ISERROR($S840),"",OFFSET(K!$G$1,$S840-1,0)))</f>
        <v/>
      </c>
      <c r="H840" s="258"/>
      <c r="I840" s="258"/>
      <c r="J840" s="258"/>
      <c r="K840" s="258"/>
      <c r="L840" s="258"/>
      <c r="M840" s="258"/>
      <c r="N840" s="258"/>
      <c r="O840" s="258"/>
      <c r="P840" s="258"/>
      <c r="Q840" s="259"/>
      <c r="R840" s="192"/>
      <c r="S840" s="150" t="e">
        <f>IF(OR(C840="",C840=T$4),NA(),MATCH($B840&amp;$C840,K!$E:$E,0))</f>
        <v>#N/A</v>
      </c>
    </row>
    <row r="841" spans="1:19" ht="20.25">
      <c r="A841" s="222"/>
      <c r="B841" s="193"/>
      <c r="C841" s="193"/>
      <c r="D841" s="193" t="str">
        <f ca="1">IF(ISERROR($S841),"",OFFSET(K!$D$1,$S841-1,0)&amp;"")</f>
        <v/>
      </c>
      <c r="E841" s="193" t="str">
        <f ca="1">IF(ISERROR($S841),"",OFFSET(K!$C$1,$S841-1,0)&amp;"")</f>
        <v/>
      </c>
      <c r="F841" s="193" t="str">
        <f ca="1">IF(ISERROR($S841),"",OFFSET(K!$F$1,$S841-1,0))</f>
        <v/>
      </c>
      <c r="G841" s="193" t="str">
        <f ca="1">IF(C841=$U$4,"Enter smelter details", IF(ISERROR($S841),"",OFFSET(K!$G$1,$S841-1,0)))</f>
        <v/>
      </c>
      <c r="H841" s="258"/>
      <c r="I841" s="258"/>
      <c r="J841" s="258"/>
      <c r="K841" s="258"/>
      <c r="L841" s="258"/>
      <c r="M841" s="258"/>
      <c r="N841" s="258"/>
      <c r="O841" s="258"/>
      <c r="P841" s="258"/>
      <c r="Q841" s="259"/>
      <c r="R841" s="192"/>
      <c r="S841" s="150" t="e">
        <f>IF(OR(C841="",C841=T$4),NA(),MATCH($B841&amp;$C841,K!$E:$E,0))</f>
        <v>#N/A</v>
      </c>
    </row>
    <row r="842" spans="1:19" ht="20.25">
      <c r="A842" s="222"/>
      <c r="B842" s="193"/>
      <c r="C842" s="193"/>
      <c r="D842" s="193" t="str">
        <f ca="1">IF(ISERROR($S842),"",OFFSET(K!$D$1,$S842-1,0)&amp;"")</f>
        <v/>
      </c>
      <c r="E842" s="193" t="str">
        <f ca="1">IF(ISERROR($S842),"",OFFSET(K!$C$1,$S842-1,0)&amp;"")</f>
        <v/>
      </c>
      <c r="F842" s="193" t="str">
        <f ca="1">IF(ISERROR($S842),"",OFFSET(K!$F$1,$S842-1,0))</f>
        <v/>
      </c>
      <c r="G842" s="193" t="str">
        <f ca="1">IF(C842=$U$4,"Enter smelter details", IF(ISERROR($S842),"",OFFSET(K!$G$1,$S842-1,0)))</f>
        <v/>
      </c>
      <c r="H842" s="258"/>
      <c r="I842" s="258"/>
      <c r="J842" s="258"/>
      <c r="K842" s="258"/>
      <c r="L842" s="258"/>
      <c r="M842" s="258"/>
      <c r="N842" s="258"/>
      <c r="O842" s="258"/>
      <c r="P842" s="258"/>
      <c r="Q842" s="259"/>
      <c r="R842" s="192"/>
      <c r="S842" s="150" t="e">
        <f>IF(OR(C842="",C842=T$4),NA(),MATCH($B842&amp;$C842,K!$E:$E,0))</f>
        <v>#N/A</v>
      </c>
    </row>
    <row r="843" spans="1:19" ht="20.25">
      <c r="A843" s="222"/>
      <c r="B843" s="193"/>
      <c r="C843" s="193"/>
      <c r="D843" s="193" t="str">
        <f ca="1">IF(ISERROR($S843),"",OFFSET(K!$D$1,$S843-1,0)&amp;"")</f>
        <v/>
      </c>
      <c r="E843" s="193" t="str">
        <f ca="1">IF(ISERROR($S843),"",OFFSET(K!$C$1,$S843-1,0)&amp;"")</f>
        <v/>
      </c>
      <c r="F843" s="193" t="str">
        <f ca="1">IF(ISERROR($S843),"",OFFSET(K!$F$1,$S843-1,0))</f>
        <v/>
      </c>
      <c r="G843" s="193" t="str">
        <f ca="1">IF(C843=$U$4,"Enter smelter details", IF(ISERROR($S843),"",OFFSET(K!$G$1,$S843-1,0)))</f>
        <v/>
      </c>
      <c r="H843" s="258"/>
      <c r="I843" s="258"/>
      <c r="J843" s="258"/>
      <c r="K843" s="258"/>
      <c r="L843" s="258"/>
      <c r="M843" s="258"/>
      <c r="N843" s="258"/>
      <c r="O843" s="258"/>
      <c r="P843" s="258"/>
      <c r="Q843" s="259"/>
      <c r="R843" s="192"/>
      <c r="S843" s="150" t="e">
        <f>IF(OR(C843="",C843=T$4),NA(),MATCH($B843&amp;$C843,K!$E:$E,0))</f>
        <v>#N/A</v>
      </c>
    </row>
    <row r="844" spans="1:19" ht="20.25">
      <c r="A844" s="222"/>
      <c r="B844" s="193"/>
      <c r="C844" s="193"/>
      <c r="D844" s="193" t="str">
        <f ca="1">IF(ISERROR($S844),"",OFFSET(K!$D$1,$S844-1,0)&amp;"")</f>
        <v/>
      </c>
      <c r="E844" s="193" t="str">
        <f ca="1">IF(ISERROR($S844),"",OFFSET(K!$C$1,$S844-1,0)&amp;"")</f>
        <v/>
      </c>
      <c r="F844" s="193" t="str">
        <f ca="1">IF(ISERROR($S844),"",OFFSET(K!$F$1,$S844-1,0))</f>
        <v/>
      </c>
      <c r="G844" s="193" t="str">
        <f ca="1">IF(C844=$U$4,"Enter smelter details", IF(ISERROR($S844),"",OFFSET(K!$G$1,$S844-1,0)))</f>
        <v/>
      </c>
      <c r="H844" s="258"/>
      <c r="I844" s="258"/>
      <c r="J844" s="258"/>
      <c r="K844" s="258"/>
      <c r="L844" s="258"/>
      <c r="M844" s="258"/>
      <c r="N844" s="258"/>
      <c r="O844" s="258"/>
      <c r="P844" s="258"/>
      <c r="Q844" s="259"/>
      <c r="R844" s="192"/>
      <c r="S844" s="150" t="e">
        <f>IF(OR(C844="",C844=T$4),NA(),MATCH($B844&amp;$C844,K!$E:$E,0))</f>
        <v>#N/A</v>
      </c>
    </row>
    <row r="845" spans="1:19" ht="20.25">
      <c r="A845" s="222"/>
      <c r="B845" s="193"/>
      <c r="C845" s="193"/>
      <c r="D845" s="193" t="str">
        <f ca="1">IF(ISERROR($S845),"",OFFSET(K!$D$1,$S845-1,0)&amp;"")</f>
        <v/>
      </c>
      <c r="E845" s="193" t="str">
        <f ca="1">IF(ISERROR($S845),"",OFFSET(K!$C$1,$S845-1,0)&amp;"")</f>
        <v/>
      </c>
      <c r="F845" s="193" t="str">
        <f ca="1">IF(ISERROR($S845),"",OFFSET(K!$F$1,$S845-1,0))</f>
        <v/>
      </c>
      <c r="G845" s="193" t="str">
        <f ca="1">IF(C845=$U$4,"Enter smelter details", IF(ISERROR($S845),"",OFFSET(K!$G$1,$S845-1,0)))</f>
        <v/>
      </c>
      <c r="H845" s="258"/>
      <c r="I845" s="258"/>
      <c r="J845" s="258"/>
      <c r="K845" s="258"/>
      <c r="L845" s="258"/>
      <c r="M845" s="258"/>
      <c r="N845" s="258"/>
      <c r="O845" s="258"/>
      <c r="P845" s="258"/>
      <c r="Q845" s="259"/>
      <c r="R845" s="192"/>
      <c r="S845" s="150" t="e">
        <f>IF(OR(C845="",C845=T$4),NA(),MATCH($B845&amp;$C845,K!$E:$E,0))</f>
        <v>#N/A</v>
      </c>
    </row>
    <row r="846" spans="1:19" ht="20.25">
      <c r="A846" s="222"/>
      <c r="B846" s="193"/>
      <c r="C846" s="193"/>
      <c r="D846" s="193" t="str">
        <f ca="1">IF(ISERROR($S846),"",OFFSET(K!$D$1,$S846-1,0)&amp;"")</f>
        <v/>
      </c>
      <c r="E846" s="193" t="str">
        <f ca="1">IF(ISERROR($S846),"",OFFSET(K!$C$1,$S846-1,0)&amp;"")</f>
        <v/>
      </c>
      <c r="F846" s="193" t="str">
        <f ca="1">IF(ISERROR($S846),"",OFFSET(K!$F$1,$S846-1,0))</f>
        <v/>
      </c>
      <c r="G846" s="193" t="str">
        <f ca="1">IF(C846=$U$4,"Enter smelter details", IF(ISERROR($S846),"",OFFSET(K!$G$1,$S846-1,0)))</f>
        <v/>
      </c>
      <c r="H846" s="258"/>
      <c r="I846" s="258"/>
      <c r="J846" s="258"/>
      <c r="K846" s="258"/>
      <c r="L846" s="258"/>
      <c r="M846" s="258"/>
      <c r="N846" s="258"/>
      <c r="O846" s="258"/>
      <c r="P846" s="258"/>
      <c r="Q846" s="259"/>
      <c r="R846" s="192"/>
      <c r="S846" s="150" t="e">
        <f>IF(OR(C846="",C846=T$4),NA(),MATCH($B846&amp;$C846,K!$E:$E,0))</f>
        <v>#N/A</v>
      </c>
    </row>
    <row r="847" spans="1:19" ht="20.25">
      <c r="A847" s="222"/>
      <c r="B847" s="193"/>
      <c r="C847" s="193"/>
      <c r="D847" s="193" t="str">
        <f ca="1">IF(ISERROR($S847),"",OFFSET(K!$D$1,$S847-1,0)&amp;"")</f>
        <v/>
      </c>
      <c r="E847" s="193" t="str">
        <f ca="1">IF(ISERROR($S847),"",OFFSET(K!$C$1,$S847-1,0)&amp;"")</f>
        <v/>
      </c>
      <c r="F847" s="193" t="str">
        <f ca="1">IF(ISERROR($S847),"",OFFSET(K!$F$1,$S847-1,0))</f>
        <v/>
      </c>
      <c r="G847" s="193" t="str">
        <f ca="1">IF(C847=$U$4,"Enter smelter details", IF(ISERROR($S847),"",OFFSET(K!$G$1,$S847-1,0)))</f>
        <v/>
      </c>
      <c r="H847" s="258"/>
      <c r="I847" s="258"/>
      <c r="J847" s="258"/>
      <c r="K847" s="258"/>
      <c r="L847" s="258"/>
      <c r="M847" s="258"/>
      <c r="N847" s="258"/>
      <c r="O847" s="258"/>
      <c r="P847" s="258"/>
      <c r="Q847" s="259"/>
      <c r="R847" s="192"/>
      <c r="S847" s="150" t="e">
        <f>IF(OR(C847="",C847=T$4),NA(),MATCH($B847&amp;$C847,K!$E:$E,0))</f>
        <v>#N/A</v>
      </c>
    </row>
    <row r="848" spans="1:19" ht="20.25">
      <c r="A848" s="222"/>
      <c r="B848" s="193"/>
      <c r="C848" s="193"/>
      <c r="D848" s="193" t="str">
        <f ca="1">IF(ISERROR($S848),"",OFFSET(K!$D$1,$S848-1,0)&amp;"")</f>
        <v/>
      </c>
      <c r="E848" s="193" t="str">
        <f ca="1">IF(ISERROR($S848),"",OFFSET(K!$C$1,$S848-1,0)&amp;"")</f>
        <v/>
      </c>
      <c r="F848" s="193" t="str">
        <f ca="1">IF(ISERROR($S848),"",OFFSET(K!$F$1,$S848-1,0))</f>
        <v/>
      </c>
      <c r="G848" s="193" t="str">
        <f ca="1">IF(C848=$U$4,"Enter smelter details", IF(ISERROR($S848),"",OFFSET(K!$G$1,$S848-1,0)))</f>
        <v/>
      </c>
      <c r="H848" s="258"/>
      <c r="I848" s="258"/>
      <c r="J848" s="258"/>
      <c r="K848" s="258"/>
      <c r="L848" s="258"/>
      <c r="M848" s="258"/>
      <c r="N848" s="258"/>
      <c r="O848" s="258"/>
      <c r="P848" s="258"/>
      <c r="Q848" s="259"/>
      <c r="R848" s="192"/>
      <c r="S848" s="150" t="e">
        <f>IF(OR(C848="",C848=T$4),NA(),MATCH($B848&amp;$C848,K!$E:$E,0))</f>
        <v>#N/A</v>
      </c>
    </row>
    <row r="849" spans="1:19" ht="20.25">
      <c r="A849" s="222"/>
      <c r="B849" s="193"/>
      <c r="C849" s="193"/>
      <c r="D849" s="193" t="str">
        <f ca="1">IF(ISERROR($S849),"",OFFSET(K!$D$1,$S849-1,0)&amp;"")</f>
        <v/>
      </c>
      <c r="E849" s="193" t="str">
        <f ca="1">IF(ISERROR($S849),"",OFFSET(K!$C$1,$S849-1,0)&amp;"")</f>
        <v/>
      </c>
      <c r="F849" s="193" t="str">
        <f ca="1">IF(ISERROR($S849),"",OFFSET(K!$F$1,$S849-1,0))</f>
        <v/>
      </c>
      <c r="G849" s="193" t="str">
        <f ca="1">IF(C849=$U$4,"Enter smelter details", IF(ISERROR($S849),"",OFFSET(K!$G$1,$S849-1,0)))</f>
        <v/>
      </c>
      <c r="H849" s="258"/>
      <c r="I849" s="258"/>
      <c r="J849" s="258"/>
      <c r="K849" s="258"/>
      <c r="L849" s="258"/>
      <c r="M849" s="258"/>
      <c r="N849" s="258"/>
      <c r="O849" s="258"/>
      <c r="P849" s="258"/>
      <c r="Q849" s="259"/>
      <c r="R849" s="192"/>
      <c r="S849" s="150" t="e">
        <f>IF(OR(C849="",C849=T$4),NA(),MATCH($B849&amp;$C849,K!$E:$E,0))</f>
        <v>#N/A</v>
      </c>
    </row>
    <row r="850" spans="1:19" ht="20.25">
      <c r="A850" s="222"/>
      <c r="B850" s="193"/>
      <c r="C850" s="193"/>
      <c r="D850" s="193" t="str">
        <f ca="1">IF(ISERROR($S850),"",OFFSET(K!$D$1,$S850-1,0)&amp;"")</f>
        <v/>
      </c>
      <c r="E850" s="193" t="str">
        <f ca="1">IF(ISERROR($S850),"",OFFSET(K!$C$1,$S850-1,0)&amp;"")</f>
        <v/>
      </c>
      <c r="F850" s="193" t="str">
        <f ca="1">IF(ISERROR($S850),"",OFFSET(K!$F$1,$S850-1,0))</f>
        <v/>
      </c>
      <c r="G850" s="193" t="str">
        <f ca="1">IF(C850=$U$4,"Enter smelter details", IF(ISERROR($S850),"",OFFSET(K!$G$1,$S850-1,0)))</f>
        <v/>
      </c>
      <c r="H850" s="258"/>
      <c r="I850" s="258"/>
      <c r="J850" s="258"/>
      <c r="K850" s="258"/>
      <c r="L850" s="258"/>
      <c r="M850" s="258"/>
      <c r="N850" s="258"/>
      <c r="O850" s="258"/>
      <c r="P850" s="258"/>
      <c r="Q850" s="259"/>
      <c r="R850" s="192"/>
      <c r="S850" s="150" t="e">
        <f>IF(OR(C850="",C850=T$4),NA(),MATCH($B850&amp;$C850,K!$E:$E,0))</f>
        <v>#N/A</v>
      </c>
    </row>
    <row r="851" spans="1:19" ht="20.25">
      <c r="A851" s="222"/>
      <c r="B851" s="193"/>
      <c r="C851" s="193"/>
      <c r="D851" s="193" t="str">
        <f ca="1">IF(ISERROR($S851),"",OFFSET(K!$D$1,$S851-1,0)&amp;"")</f>
        <v/>
      </c>
      <c r="E851" s="193" t="str">
        <f ca="1">IF(ISERROR($S851),"",OFFSET(K!$C$1,$S851-1,0)&amp;"")</f>
        <v/>
      </c>
      <c r="F851" s="193" t="str">
        <f ca="1">IF(ISERROR($S851),"",OFFSET(K!$F$1,$S851-1,0))</f>
        <v/>
      </c>
      <c r="G851" s="193" t="str">
        <f ca="1">IF(C851=$U$4,"Enter smelter details", IF(ISERROR($S851),"",OFFSET(K!$G$1,$S851-1,0)))</f>
        <v/>
      </c>
      <c r="H851" s="258"/>
      <c r="I851" s="258"/>
      <c r="J851" s="258"/>
      <c r="K851" s="258"/>
      <c r="L851" s="258"/>
      <c r="M851" s="258"/>
      <c r="N851" s="258"/>
      <c r="O851" s="258"/>
      <c r="P851" s="258"/>
      <c r="Q851" s="259"/>
      <c r="R851" s="192"/>
      <c r="S851" s="150" t="e">
        <f>IF(OR(C851="",C851=T$4),NA(),MATCH($B851&amp;$C851,K!$E:$E,0))</f>
        <v>#N/A</v>
      </c>
    </row>
    <row r="852" spans="1:19" ht="20.25">
      <c r="A852" s="222"/>
      <c r="B852" s="193"/>
      <c r="C852" s="193"/>
      <c r="D852" s="193" t="str">
        <f ca="1">IF(ISERROR($S852),"",OFFSET(K!$D$1,$S852-1,0)&amp;"")</f>
        <v/>
      </c>
      <c r="E852" s="193" t="str">
        <f ca="1">IF(ISERROR($S852),"",OFFSET(K!$C$1,$S852-1,0)&amp;"")</f>
        <v/>
      </c>
      <c r="F852" s="193" t="str">
        <f ca="1">IF(ISERROR($S852),"",OFFSET(K!$F$1,$S852-1,0))</f>
        <v/>
      </c>
      <c r="G852" s="193" t="str">
        <f ca="1">IF(C852=$U$4,"Enter smelter details", IF(ISERROR($S852),"",OFFSET(K!$G$1,$S852-1,0)))</f>
        <v/>
      </c>
      <c r="H852" s="258"/>
      <c r="I852" s="258"/>
      <c r="J852" s="258"/>
      <c r="K852" s="258"/>
      <c r="L852" s="258"/>
      <c r="M852" s="258"/>
      <c r="N852" s="258"/>
      <c r="O852" s="258"/>
      <c r="P852" s="258"/>
      <c r="Q852" s="259"/>
      <c r="R852" s="192"/>
      <c r="S852" s="150" t="e">
        <f>IF(OR(C852="",C852=T$4),NA(),MATCH($B852&amp;$C852,K!$E:$E,0))</f>
        <v>#N/A</v>
      </c>
    </row>
    <row r="853" spans="1:19" ht="20.25">
      <c r="A853" s="222"/>
      <c r="B853" s="193"/>
      <c r="C853" s="193"/>
      <c r="D853" s="193" t="str">
        <f ca="1">IF(ISERROR($S853),"",OFFSET(K!$D$1,$S853-1,0)&amp;"")</f>
        <v/>
      </c>
      <c r="E853" s="193" t="str">
        <f ca="1">IF(ISERROR($S853),"",OFFSET(K!$C$1,$S853-1,0)&amp;"")</f>
        <v/>
      </c>
      <c r="F853" s="193" t="str">
        <f ca="1">IF(ISERROR($S853),"",OFFSET(K!$F$1,$S853-1,0))</f>
        <v/>
      </c>
      <c r="G853" s="193" t="str">
        <f ca="1">IF(C853=$U$4,"Enter smelter details", IF(ISERROR($S853),"",OFFSET(K!$G$1,$S853-1,0)))</f>
        <v/>
      </c>
      <c r="H853" s="258"/>
      <c r="I853" s="258"/>
      <c r="J853" s="258"/>
      <c r="K853" s="258"/>
      <c r="L853" s="258"/>
      <c r="M853" s="258"/>
      <c r="N853" s="258"/>
      <c r="O853" s="258"/>
      <c r="P853" s="258"/>
      <c r="Q853" s="259"/>
      <c r="R853" s="192"/>
      <c r="S853" s="150" t="e">
        <f>IF(OR(C853="",C853=T$4),NA(),MATCH($B853&amp;$C853,K!$E:$E,0))</f>
        <v>#N/A</v>
      </c>
    </row>
    <row r="854" spans="1:19" ht="20.25">
      <c r="A854" s="222"/>
      <c r="B854" s="193"/>
      <c r="C854" s="193"/>
      <c r="D854" s="193" t="str">
        <f ca="1">IF(ISERROR($S854),"",OFFSET(K!$D$1,$S854-1,0)&amp;"")</f>
        <v/>
      </c>
      <c r="E854" s="193" t="str">
        <f ca="1">IF(ISERROR($S854),"",OFFSET(K!$C$1,$S854-1,0)&amp;"")</f>
        <v/>
      </c>
      <c r="F854" s="193" t="str">
        <f ca="1">IF(ISERROR($S854),"",OFFSET(K!$F$1,$S854-1,0))</f>
        <v/>
      </c>
      <c r="G854" s="193" t="str">
        <f ca="1">IF(C854=$U$4,"Enter smelter details", IF(ISERROR($S854),"",OFFSET(K!$G$1,$S854-1,0)))</f>
        <v/>
      </c>
      <c r="H854" s="258"/>
      <c r="I854" s="258"/>
      <c r="J854" s="258"/>
      <c r="K854" s="258"/>
      <c r="L854" s="258"/>
      <c r="M854" s="258"/>
      <c r="N854" s="258"/>
      <c r="O854" s="258"/>
      <c r="P854" s="258"/>
      <c r="Q854" s="259"/>
      <c r="R854" s="192"/>
      <c r="S854" s="150" t="e">
        <f>IF(OR(C854="",C854=T$4),NA(),MATCH($B854&amp;$C854,K!$E:$E,0))</f>
        <v>#N/A</v>
      </c>
    </row>
    <row r="855" spans="1:19" ht="20.25">
      <c r="A855" s="222"/>
      <c r="B855" s="193"/>
      <c r="C855" s="193"/>
      <c r="D855" s="193" t="str">
        <f ca="1">IF(ISERROR($S855),"",OFFSET(K!$D$1,$S855-1,0)&amp;"")</f>
        <v/>
      </c>
      <c r="E855" s="193" t="str">
        <f ca="1">IF(ISERROR($S855),"",OFFSET(K!$C$1,$S855-1,0)&amp;"")</f>
        <v/>
      </c>
      <c r="F855" s="193" t="str">
        <f ca="1">IF(ISERROR($S855),"",OFFSET(K!$F$1,$S855-1,0))</f>
        <v/>
      </c>
      <c r="G855" s="193" t="str">
        <f ca="1">IF(C855=$U$4,"Enter smelter details", IF(ISERROR($S855),"",OFFSET(K!$G$1,$S855-1,0)))</f>
        <v/>
      </c>
      <c r="H855" s="258"/>
      <c r="I855" s="258"/>
      <c r="J855" s="258"/>
      <c r="K855" s="258"/>
      <c r="L855" s="258"/>
      <c r="M855" s="258"/>
      <c r="N855" s="258"/>
      <c r="O855" s="258"/>
      <c r="P855" s="258"/>
      <c r="Q855" s="259"/>
      <c r="R855" s="192"/>
      <c r="S855" s="150" t="e">
        <f>IF(OR(C855="",C855=T$4),NA(),MATCH($B855&amp;$C855,K!$E:$E,0))</f>
        <v>#N/A</v>
      </c>
    </row>
    <row r="856" spans="1:19" ht="20.25">
      <c r="A856" s="222"/>
      <c r="B856" s="193"/>
      <c r="C856" s="193"/>
      <c r="D856" s="193" t="str">
        <f ca="1">IF(ISERROR($S856),"",OFFSET(K!$D$1,$S856-1,0)&amp;"")</f>
        <v/>
      </c>
      <c r="E856" s="193" t="str">
        <f ca="1">IF(ISERROR($S856),"",OFFSET(K!$C$1,$S856-1,0)&amp;"")</f>
        <v/>
      </c>
      <c r="F856" s="193" t="str">
        <f ca="1">IF(ISERROR($S856),"",OFFSET(K!$F$1,$S856-1,0))</f>
        <v/>
      </c>
      <c r="G856" s="193" t="str">
        <f ca="1">IF(C856=$U$4,"Enter smelter details", IF(ISERROR($S856),"",OFFSET(K!$G$1,$S856-1,0)))</f>
        <v/>
      </c>
      <c r="H856" s="258"/>
      <c r="I856" s="258"/>
      <c r="J856" s="258"/>
      <c r="K856" s="258"/>
      <c r="L856" s="258"/>
      <c r="M856" s="258"/>
      <c r="N856" s="258"/>
      <c r="O856" s="258"/>
      <c r="P856" s="258"/>
      <c r="Q856" s="259"/>
      <c r="R856" s="192"/>
      <c r="S856" s="150" t="e">
        <f>IF(OR(C856="",C856=T$4),NA(),MATCH($B856&amp;$C856,K!$E:$E,0))</f>
        <v>#N/A</v>
      </c>
    </row>
    <row r="857" spans="1:19" ht="20.25">
      <c r="A857" s="222"/>
      <c r="B857" s="193"/>
      <c r="C857" s="193"/>
      <c r="D857" s="193" t="str">
        <f ca="1">IF(ISERROR($S857),"",OFFSET(K!$D$1,$S857-1,0)&amp;"")</f>
        <v/>
      </c>
      <c r="E857" s="193" t="str">
        <f ca="1">IF(ISERROR($S857),"",OFFSET(K!$C$1,$S857-1,0)&amp;"")</f>
        <v/>
      </c>
      <c r="F857" s="193" t="str">
        <f ca="1">IF(ISERROR($S857),"",OFFSET(K!$F$1,$S857-1,0))</f>
        <v/>
      </c>
      <c r="G857" s="193" t="str">
        <f ca="1">IF(C857=$U$4,"Enter smelter details", IF(ISERROR($S857),"",OFFSET(K!$G$1,$S857-1,0)))</f>
        <v/>
      </c>
      <c r="H857" s="258"/>
      <c r="I857" s="258"/>
      <c r="J857" s="258"/>
      <c r="K857" s="258"/>
      <c r="L857" s="258"/>
      <c r="M857" s="258"/>
      <c r="N857" s="258"/>
      <c r="O857" s="258"/>
      <c r="P857" s="258"/>
      <c r="Q857" s="259"/>
      <c r="R857" s="192"/>
      <c r="S857" s="150" t="e">
        <f>IF(OR(C857="",C857=T$4),NA(),MATCH($B857&amp;$C857,K!$E:$E,0))</f>
        <v>#N/A</v>
      </c>
    </row>
    <row r="858" spans="1:19" ht="20.25">
      <c r="A858" s="222"/>
      <c r="B858" s="193"/>
      <c r="C858" s="193"/>
      <c r="D858" s="193" t="str">
        <f ca="1">IF(ISERROR($S858),"",OFFSET(K!$D$1,$S858-1,0)&amp;"")</f>
        <v/>
      </c>
      <c r="E858" s="193" t="str">
        <f ca="1">IF(ISERROR($S858),"",OFFSET(K!$C$1,$S858-1,0)&amp;"")</f>
        <v/>
      </c>
      <c r="F858" s="193" t="str">
        <f ca="1">IF(ISERROR($S858),"",OFFSET(K!$F$1,$S858-1,0))</f>
        <v/>
      </c>
      <c r="G858" s="193" t="str">
        <f ca="1">IF(C858=$U$4,"Enter smelter details", IF(ISERROR($S858),"",OFFSET(K!$G$1,$S858-1,0)))</f>
        <v/>
      </c>
      <c r="H858" s="258"/>
      <c r="I858" s="258"/>
      <c r="J858" s="258"/>
      <c r="K858" s="258"/>
      <c r="L858" s="258"/>
      <c r="M858" s="258"/>
      <c r="N858" s="258"/>
      <c r="O858" s="258"/>
      <c r="P858" s="258"/>
      <c r="Q858" s="259"/>
      <c r="R858" s="192"/>
      <c r="S858" s="150" t="e">
        <f>IF(OR(C858="",C858=T$4),NA(),MATCH($B858&amp;$C858,K!$E:$E,0))</f>
        <v>#N/A</v>
      </c>
    </row>
    <row r="859" spans="1:19" ht="20.25">
      <c r="A859" s="222"/>
      <c r="B859" s="193"/>
      <c r="C859" s="193"/>
      <c r="D859" s="193" t="str">
        <f ca="1">IF(ISERROR($S859),"",OFFSET(K!$D$1,$S859-1,0)&amp;"")</f>
        <v/>
      </c>
      <c r="E859" s="193" t="str">
        <f ca="1">IF(ISERROR($S859),"",OFFSET(K!$C$1,$S859-1,0)&amp;"")</f>
        <v/>
      </c>
      <c r="F859" s="193" t="str">
        <f ca="1">IF(ISERROR($S859),"",OFFSET(K!$F$1,$S859-1,0))</f>
        <v/>
      </c>
      <c r="G859" s="193" t="str">
        <f ca="1">IF(C859=$U$4,"Enter smelter details", IF(ISERROR($S859),"",OFFSET(K!$G$1,$S859-1,0)))</f>
        <v/>
      </c>
      <c r="H859" s="258"/>
      <c r="I859" s="258"/>
      <c r="J859" s="258"/>
      <c r="K859" s="258"/>
      <c r="L859" s="258"/>
      <c r="M859" s="258"/>
      <c r="N859" s="258"/>
      <c r="O859" s="258"/>
      <c r="P859" s="258"/>
      <c r="Q859" s="259"/>
      <c r="R859" s="192"/>
      <c r="S859" s="150" t="e">
        <f>IF(OR(C859="",C859=T$4),NA(),MATCH($B859&amp;$C859,K!$E:$E,0))</f>
        <v>#N/A</v>
      </c>
    </row>
    <row r="860" spans="1:19" ht="20.25">
      <c r="A860" s="222"/>
      <c r="B860" s="193"/>
      <c r="C860" s="193"/>
      <c r="D860" s="193" t="str">
        <f ca="1">IF(ISERROR($S860),"",OFFSET(K!$D$1,$S860-1,0)&amp;"")</f>
        <v/>
      </c>
      <c r="E860" s="193" t="str">
        <f ca="1">IF(ISERROR($S860),"",OFFSET(K!$C$1,$S860-1,0)&amp;"")</f>
        <v/>
      </c>
      <c r="F860" s="193" t="str">
        <f ca="1">IF(ISERROR($S860),"",OFFSET(K!$F$1,$S860-1,0))</f>
        <v/>
      </c>
      <c r="G860" s="193" t="str">
        <f ca="1">IF(C860=$U$4,"Enter smelter details", IF(ISERROR($S860),"",OFFSET(K!$G$1,$S860-1,0)))</f>
        <v/>
      </c>
      <c r="H860" s="258"/>
      <c r="I860" s="258"/>
      <c r="J860" s="258"/>
      <c r="K860" s="258"/>
      <c r="L860" s="258"/>
      <c r="M860" s="258"/>
      <c r="N860" s="258"/>
      <c r="O860" s="258"/>
      <c r="P860" s="258"/>
      <c r="Q860" s="259"/>
      <c r="R860" s="192"/>
      <c r="S860" s="150" t="e">
        <f>IF(OR(C860="",C860=T$4),NA(),MATCH($B860&amp;$C860,K!$E:$E,0))</f>
        <v>#N/A</v>
      </c>
    </row>
    <row r="861" spans="1:19" ht="20.25">
      <c r="A861" s="222"/>
      <c r="B861" s="193"/>
      <c r="C861" s="193"/>
      <c r="D861" s="193" t="str">
        <f ca="1">IF(ISERROR($S861),"",OFFSET(K!$D$1,$S861-1,0)&amp;"")</f>
        <v/>
      </c>
      <c r="E861" s="193" t="str">
        <f ca="1">IF(ISERROR($S861),"",OFFSET(K!$C$1,$S861-1,0)&amp;"")</f>
        <v/>
      </c>
      <c r="F861" s="193" t="str">
        <f ca="1">IF(ISERROR($S861),"",OFFSET(K!$F$1,$S861-1,0))</f>
        <v/>
      </c>
      <c r="G861" s="193" t="str">
        <f ca="1">IF(C861=$U$4,"Enter smelter details", IF(ISERROR($S861),"",OFFSET(K!$G$1,$S861-1,0)))</f>
        <v/>
      </c>
      <c r="H861" s="258"/>
      <c r="I861" s="258"/>
      <c r="J861" s="258"/>
      <c r="K861" s="258"/>
      <c r="L861" s="258"/>
      <c r="M861" s="258"/>
      <c r="N861" s="258"/>
      <c r="O861" s="258"/>
      <c r="P861" s="258"/>
      <c r="Q861" s="259"/>
      <c r="R861" s="192"/>
      <c r="S861" s="150" t="e">
        <f>IF(OR(C861="",C861=T$4),NA(),MATCH($B861&amp;$C861,K!$E:$E,0))</f>
        <v>#N/A</v>
      </c>
    </row>
    <row r="862" spans="1:19" ht="20.25">
      <c r="A862" s="222"/>
      <c r="B862" s="193"/>
      <c r="C862" s="193"/>
      <c r="D862" s="193" t="str">
        <f ca="1">IF(ISERROR($S862),"",OFFSET(K!$D$1,$S862-1,0)&amp;"")</f>
        <v/>
      </c>
      <c r="E862" s="193" t="str">
        <f ca="1">IF(ISERROR($S862),"",OFFSET(K!$C$1,$S862-1,0)&amp;"")</f>
        <v/>
      </c>
      <c r="F862" s="193" t="str">
        <f ca="1">IF(ISERROR($S862),"",OFFSET(K!$F$1,$S862-1,0))</f>
        <v/>
      </c>
      <c r="G862" s="193" t="str">
        <f ca="1">IF(C862=$U$4,"Enter smelter details", IF(ISERROR($S862),"",OFFSET(K!$G$1,$S862-1,0)))</f>
        <v/>
      </c>
      <c r="H862" s="258"/>
      <c r="I862" s="258"/>
      <c r="J862" s="258"/>
      <c r="K862" s="258"/>
      <c r="L862" s="258"/>
      <c r="M862" s="258"/>
      <c r="N862" s="258"/>
      <c r="O862" s="258"/>
      <c r="P862" s="258"/>
      <c r="Q862" s="259"/>
      <c r="R862" s="192"/>
      <c r="S862" s="150" t="e">
        <f>IF(OR(C862="",C862=T$4),NA(),MATCH($B862&amp;$C862,K!$E:$E,0))</f>
        <v>#N/A</v>
      </c>
    </row>
    <row r="863" spans="1:19" ht="20.25">
      <c r="A863" s="222"/>
      <c r="B863" s="193"/>
      <c r="C863" s="193"/>
      <c r="D863" s="193" t="str">
        <f ca="1">IF(ISERROR($S863),"",OFFSET(K!$D$1,$S863-1,0)&amp;"")</f>
        <v/>
      </c>
      <c r="E863" s="193" t="str">
        <f ca="1">IF(ISERROR($S863),"",OFFSET(K!$C$1,$S863-1,0)&amp;"")</f>
        <v/>
      </c>
      <c r="F863" s="193" t="str">
        <f ca="1">IF(ISERROR($S863),"",OFFSET(K!$F$1,$S863-1,0))</f>
        <v/>
      </c>
      <c r="G863" s="193" t="str">
        <f ca="1">IF(C863=$U$4,"Enter smelter details", IF(ISERROR($S863),"",OFFSET(K!$G$1,$S863-1,0)))</f>
        <v/>
      </c>
      <c r="H863" s="258"/>
      <c r="I863" s="258"/>
      <c r="J863" s="258"/>
      <c r="K863" s="258"/>
      <c r="L863" s="258"/>
      <c r="M863" s="258"/>
      <c r="N863" s="258"/>
      <c r="O863" s="258"/>
      <c r="P863" s="258"/>
      <c r="Q863" s="259"/>
      <c r="R863" s="192"/>
      <c r="S863" s="150" t="e">
        <f>IF(OR(C863="",C863=T$4),NA(),MATCH($B863&amp;$C863,K!$E:$E,0))</f>
        <v>#N/A</v>
      </c>
    </row>
    <row r="864" spans="1:19" ht="20.25">
      <c r="A864" s="222"/>
      <c r="B864" s="193"/>
      <c r="C864" s="193"/>
      <c r="D864" s="193" t="str">
        <f ca="1">IF(ISERROR($S864),"",OFFSET(K!$D$1,$S864-1,0)&amp;"")</f>
        <v/>
      </c>
      <c r="E864" s="193" t="str">
        <f ca="1">IF(ISERROR($S864),"",OFFSET(K!$C$1,$S864-1,0)&amp;"")</f>
        <v/>
      </c>
      <c r="F864" s="193" t="str">
        <f ca="1">IF(ISERROR($S864),"",OFFSET(K!$F$1,$S864-1,0))</f>
        <v/>
      </c>
      <c r="G864" s="193" t="str">
        <f ca="1">IF(C864=$U$4,"Enter smelter details", IF(ISERROR($S864),"",OFFSET(K!$G$1,$S864-1,0)))</f>
        <v/>
      </c>
      <c r="H864" s="258"/>
      <c r="I864" s="258"/>
      <c r="J864" s="258"/>
      <c r="K864" s="258"/>
      <c r="L864" s="258"/>
      <c r="M864" s="258"/>
      <c r="N864" s="258"/>
      <c r="O864" s="258"/>
      <c r="P864" s="258"/>
      <c r="Q864" s="259"/>
      <c r="R864" s="192"/>
      <c r="S864" s="150" t="e">
        <f>IF(OR(C864="",C864=T$4),NA(),MATCH($B864&amp;$C864,K!$E:$E,0))</f>
        <v>#N/A</v>
      </c>
    </row>
    <row r="865" spans="1:19" ht="20.25">
      <c r="A865" s="222"/>
      <c r="B865" s="193"/>
      <c r="C865" s="193"/>
      <c r="D865" s="193" t="str">
        <f ca="1">IF(ISERROR($S865),"",OFFSET(K!$D$1,$S865-1,0)&amp;"")</f>
        <v/>
      </c>
      <c r="E865" s="193" t="str">
        <f ca="1">IF(ISERROR($S865),"",OFFSET(K!$C$1,$S865-1,0)&amp;"")</f>
        <v/>
      </c>
      <c r="F865" s="193" t="str">
        <f ca="1">IF(ISERROR($S865),"",OFFSET(K!$F$1,$S865-1,0))</f>
        <v/>
      </c>
      <c r="G865" s="193" t="str">
        <f ca="1">IF(C865=$U$4,"Enter smelter details", IF(ISERROR($S865),"",OFFSET(K!$G$1,$S865-1,0)))</f>
        <v/>
      </c>
      <c r="H865" s="258"/>
      <c r="I865" s="258"/>
      <c r="J865" s="258"/>
      <c r="K865" s="258"/>
      <c r="L865" s="258"/>
      <c r="M865" s="258"/>
      <c r="N865" s="258"/>
      <c r="O865" s="258"/>
      <c r="P865" s="258"/>
      <c r="Q865" s="259"/>
      <c r="R865" s="192"/>
      <c r="S865" s="150" t="e">
        <f>IF(OR(C865="",C865=T$4),NA(),MATCH($B865&amp;$C865,K!$E:$E,0))</f>
        <v>#N/A</v>
      </c>
    </row>
    <row r="866" spans="1:19" ht="20.25">
      <c r="A866" s="222"/>
      <c r="B866" s="193"/>
      <c r="C866" s="193"/>
      <c r="D866" s="193" t="str">
        <f ca="1">IF(ISERROR($S866),"",OFFSET(K!$D$1,$S866-1,0)&amp;"")</f>
        <v/>
      </c>
      <c r="E866" s="193" t="str">
        <f ca="1">IF(ISERROR($S866),"",OFFSET(K!$C$1,$S866-1,0)&amp;"")</f>
        <v/>
      </c>
      <c r="F866" s="193" t="str">
        <f ca="1">IF(ISERROR($S866),"",OFFSET(K!$F$1,$S866-1,0))</f>
        <v/>
      </c>
      <c r="G866" s="193" t="str">
        <f ca="1">IF(C866=$U$4,"Enter smelter details", IF(ISERROR($S866),"",OFFSET(K!$G$1,$S866-1,0)))</f>
        <v/>
      </c>
      <c r="H866" s="258"/>
      <c r="I866" s="258"/>
      <c r="J866" s="258"/>
      <c r="K866" s="258"/>
      <c r="L866" s="258"/>
      <c r="M866" s="258"/>
      <c r="N866" s="258"/>
      <c r="O866" s="258"/>
      <c r="P866" s="258"/>
      <c r="Q866" s="259"/>
      <c r="R866" s="192"/>
      <c r="S866" s="150" t="e">
        <f>IF(OR(C866="",C866=T$4),NA(),MATCH($B866&amp;$C866,K!$E:$E,0))</f>
        <v>#N/A</v>
      </c>
    </row>
    <row r="867" spans="1:19" ht="20.25">
      <c r="A867" s="222"/>
      <c r="B867" s="193"/>
      <c r="C867" s="193"/>
      <c r="D867" s="193" t="str">
        <f ca="1">IF(ISERROR($S867),"",OFFSET(K!$D$1,$S867-1,0)&amp;"")</f>
        <v/>
      </c>
      <c r="E867" s="193" t="str">
        <f ca="1">IF(ISERROR($S867),"",OFFSET(K!$C$1,$S867-1,0)&amp;"")</f>
        <v/>
      </c>
      <c r="F867" s="193" t="str">
        <f ca="1">IF(ISERROR($S867),"",OFFSET(K!$F$1,$S867-1,0))</f>
        <v/>
      </c>
      <c r="G867" s="193" t="str">
        <f ca="1">IF(C867=$U$4,"Enter smelter details", IF(ISERROR($S867),"",OFFSET(K!$G$1,$S867-1,0)))</f>
        <v/>
      </c>
      <c r="H867" s="258"/>
      <c r="I867" s="258"/>
      <c r="J867" s="258"/>
      <c r="K867" s="258"/>
      <c r="L867" s="258"/>
      <c r="M867" s="258"/>
      <c r="N867" s="258"/>
      <c r="O867" s="258"/>
      <c r="P867" s="258"/>
      <c r="Q867" s="259"/>
      <c r="R867" s="192"/>
      <c r="S867" s="150" t="e">
        <f>IF(OR(C867="",C867=T$4),NA(),MATCH($B867&amp;$C867,K!$E:$E,0))</f>
        <v>#N/A</v>
      </c>
    </row>
    <row r="868" spans="1:19" ht="20.25">
      <c r="A868" s="222"/>
      <c r="B868" s="193"/>
      <c r="C868" s="193"/>
      <c r="D868" s="193" t="str">
        <f ca="1">IF(ISERROR($S868),"",OFFSET(K!$D$1,$S868-1,0)&amp;"")</f>
        <v/>
      </c>
      <c r="E868" s="193" t="str">
        <f ca="1">IF(ISERROR($S868),"",OFFSET(K!$C$1,$S868-1,0)&amp;"")</f>
        <v/>
      </c>
      <c r="F868" s="193" t="str">
        <f ca="1">IF(ISERROR($S868),"",OFFSET(K!$F$1,$S868-1,0))</f>
        <v/>
      </c>
      <c r="G868" s="193" t="str">
        <f ca="1">IF(C868=$U$4,"Enter smelter details", IF(ISERROR($S868),"",OFFSET(K!$G$1,$S868-1,0)))</f>
        <v/>
      </c>
      <c r="H868" s="258"/>
      <c r="I868" s="258"/>
      <c r="J868" s="258"/>
      <c r="K868" s="258"/>
      <c r="L868" s="258"/>
      <c r="M868" s="258"/>
      <c r="N868" s="258"/>
      <c r="O868" s="258"/>
      <c r="P868" s="258"/>
      <c r="Q868" s="259"/>
      <c r="R868" s="192"/>
      <c r="S868" s="150" t="e">
        <f>IF(OR(C868="",C868=T$4),NA(),MATCH($B868&amp;$C868,K!$E:$E,0))</f>
        <v>#N/A</v>
      </c>
    </row>
    <row r="869" spans="1:19" ht="20.25">
      <c r="A869" s="222"/>
      <c r="B869" s="193"/>
      <c r="C869" s="193"/>
      <c r="D869" s="193" t="str">
        <f ca="1">IF(ISERROR($S869),"",OFFSET(K!$D$1,$S869-1,0)&amp;"")</f>
        <v/>
      </c>
      <c r="E869" s="193" t="str">
        <f ca="1">IF(ISERROR($S869),"",OFFSET(K!$C$1,$S869-1,0)&amp;"")</f>
        <v/>
      </c>
      <c r="F869" s="193" t="str">
        <f ca="1">IF(ISERROR($S869),"",OFFSET(K!$F$1,$S869-1,0))</f>
        <v/>
      </c>
      <c r="G869" s="193" t="str">
        <f ca="1">IF(C869=$U$4,"Enter smelter details", IF(ISERROR($S869),"",OFFSET(K!$G$1,$S869-1,0)))</f>
        <v/>
      </c>
      <c r="H869" s="258"/>
      <c r="I869" s="258"/>
      <c r="J869" s="258"/>
      <c r="K869" s="258"/>
      <c r="L869" s="258"/>
      <c r="M869" s="258"/>
      <c r="N869" s="258"/>
      <c r="O869" s="258"/>
      <c r="P869" s="258"/>
      <c r="Q869" s="259"/>
      <c r="R869" s="192"/>
      <c r="S869" s="150" t="e">
        <f>IF(OR(C869="",C869=T$4),NA(),MATCH($B869&amp;$C869,K!$E:$E,0))</f>
        <v>#N/A</v>
      </c>
    </row>
    <row r="870" spans="1:19" ht="20.25">
      <c r="A870" s="222"/>
      <c r="B870" s="193"/>
      <c r="C870" s="193"/>
      <c r="D870" s="193" t="str">
        <f ca="1">IF(ISERROR($S870),"",OFFSET(K!$D$1,$S870-1,0)&amp;"")</f>
        <v/>
      </c>
      <c r="E870" s="193" t="str">
        <f ca="1">IF(ISERROR($S870),"",OFFSET(K!$C$1,$S870-1,0)&amp;"")</f>
        <v/>
      </c>
      <c r="F870" s="193" t="str">
        <f ca="1">IF(ISERROR($S870),"",OFFSET(K!$F$1,$S870-1,0))</f>
        <v/>
      </c>
      <c r="G870" s="193" t="str">
        <f ca="1">IF(C870=$U$4,"Enter smelter details", IF(ISERROR($S870),"",OFFSET(K!$G$1,$S870-1,0)))</f>
        <v/>
      </c>
      <c r="H870" s="258"/>
      <c r="I870" s="258"/>
      <c r="J870" s="258"/>
      <c r="K870" s="258"/>
      <c r="L870" s="258"/>
      <c r="M870" s="258"/>
      <c r="N870" s="258"/>
      <c r="O870" s="258"/>
      <c r="P870" s="258"/>
      <c r="Q870" s="259"/>
      <c r="R870" s="192"/>
      <c r="S870" s="150" t="e">
        <f>IF(OR(C870="",C870=T$4),NA(),MATCH($B870&amp;$C870,K!$E:$E,0))</f>
        <v>#N/A</v>
      </c>
    </row>
    <row r="871" spans="1:19" ht="20.25">
      <c r="A871" s="222"/>
      <c r="B871" s="193"/>
      <c r="C871" s="193"/>
      <c r="D871" s="193" t="str">
        <f ca="1">IF(ISERROR($S871),"",OFFSET(K!$D$1,$S871-1,0)&amp;"")</f>
        <v/>
      </c>
      <c r="E871" s="193" t="str">
        <f ca="1">IF(ISERROR($S871),"",OFFSET(K!$C$1,$S871-1,0)&amp;"")</f>
        <v/>
      </c>
      <c r="F871" s="193" t="str">
        <f ca="1">IF(ISERROR($S871),"",OFFSET(K!$F$1,$S871-1,0))</f>
        <v/>
      </c>
      <c r="G871" s="193" t="str">
        <f ca="1">IF(C871=$U$4,"Enter smelter details", IF(ISERROR($S871),"",OFFSET(K!$G$1,$S871-1,0)))</f>
        <v/>
      </c>
      <c r="H871" s="258"/>
      <c r="I871" s="258"/>
      <c r="J871" s="258"/>
      <c r="K871" s="258"/>
      <c r="L871" s="258"/>
      <c r="M871" s="258"/>
      <c r="N871" s="258"/>
      <c r="O871" s="258"/>
      <c r="P871" s="258"/>
      <c r="Q871" s="259"/>
      <c r="R871" s="192"/>
      <c r="S871" s="150" t="e">
        <f>IF(OR(C871="",C871=T$4),NA(),MATCH($B871&amp;$C871,K!$E:$E,0))</f>
        <v>#N/A</v>
      </c>
    </row>
    <row r="872" spans="1:19" ht="20.25">
      <c r="A872" s="222"/>
      <c r="B872" s="193"/>
      <c r="C872" s="193"/>
      <c r="D872" s="193" t="str">
        <f ca="1">IF(ISERROR($S872),"",OFFSET(K!$D$1,$S872-1,0)&amp;"")</f>
        <v/>
      </c>
      <c r="E872" s="193" t="str">
        <f ca="1">IF(ISERROR($S872),"",OFFSET(K!$C$1,$S872-1,0)&amp;"")</f>
        <v/>
      </c>
      <c r="F872" s="193" t="str">
        <f ca="1">IF(ISERROR($S872),"",OFFSET(K!$F$1,$S872-1,0))</f>
        <v/>
      </c>
      <c r="G872" s="193" t="str">
        <f ca="1">IF(C872=$U$4,"Enter smelter details", IF(ISERROR($S872),"",OFFSET(K!$G$1,$S872-1,0)))</f>
        <v/>
      </c>
      <c r="H872" s="258"/>
      <c r="I872" s="258"/>
      <c r="J872" s="258"/>
      <c r="K872" s="258"/>
      <c r="L872" s="258"/>
      <c r="M872" s="258"/>
      <c r="N872" s="258"/>
      <c r="O872" s="258"/>
      <c r="P872" s="258"/>
      <c r="Q872" s="259"/>
      <c r="R872" s="192"/>
      <c r="S872" s="150" t="e">
        <f>IF(OR(C872="",C872=T$4),NA(),MATCH($B872&amp;$C872,K!$E:$E,0))</f>
        <v>#N/A</v>
      </c>
    </row>
    <row r="873" spans="1:19" ht="20.25">
      <c r="A873" s="222"/>
      <c r="B873" s="193"/>
      <c r="C873" s="193"/>
      <c r="D873" s="193" t="str">
        <f ca="1">IF(ISERROR($S873),"",OFFSET(K!$D$1,$S873-1,0)&amp;"")</f>
        <v/>
      </c>
      <c r="E873" s="193" t="str">
        <f ca="1">IF(ISERROR($S873),"",OFFSET(K!$C$1,$S873-1,0)&amp;"")</f>
        <v/>
      </c>
      <c r="F873" s="193" t="str">
        <f ca="1">IF(ISERROR($S873),"",OFFSET(K!$F$1,$S873-1,0))</f>
        <v/>
      </c>
      <c r="G873" s="193" t="str">
        <f ca="1">IF(C873=$U$4,"Enter smelter details", IF(ISERROR($S873),"",OFFSET(K!$G$1,$S873-1,0)))</f>
        <v/>
      </c>
      <c r="H873" s="258"/>
      <c r="I873" s="258"/>
      <c r="J873" s="258"/>
      <c r="K873" s="258"/>
      <c r="L873" s="258"/>
      <c r="M873" s="258"/>
      <c r="N873" s="258"/>
      <c r="O873" s="258"/>
      <c r="P873" s="258"/>
      <c r="Q873" s="259"/>
      <c r="R873" s="192"/>
      <c r="S873" s="150" t="e">
        <f>IF(OR(C873="",C873=T$4),NA(),MATCH($B873&amp;$C873,K!$E:$E,0))</f>
        <v>#N/A</v>
      </c>
    </row>
    <row r="874" spans="1:19" ht="20.25">
      <c r="A874" s="222"/>
      <c r="B874" s="193"/>
      <c r="C874" s="193"/>
      <c r="D874" s="193" t="str">
        <f ca="1">IF(ISERROR($S874),"",OFFSET(K!$D$1,$S874-1,0)&amp;"")</f>
        <v/>
      </c>
      <c r="E874" s="193" t="str">
        <f ca="1">IF(ISERROR($S874),"",OFFSET(K!$C$1,$S874-1,0)&amp;"")</f>
        <v/>
      </c>
      <c r="F874" s="193" t="str">
        <f ca="1">IF(ISERROR($S874),"",OFFSET(K!$F$1,$S874-1,0))</f>
        <v/>
      </c>
      <c r="G874" s="193" t="str">
        <f ca="1">IF(C874=$U$4,"Enter smelter details", IF(ISERROR($S874),"",OFFSET(K!$G$1,$S874-1,0)))</f>
        <v/>
      </c>
      <c r="H874" s="258"/>
      <c r="I874" s="258"/>
      <c r="J874" s="258"/>
      <c r="K874" s="258"/>
      <c r="L874" s="258"/>
      <c r="M874" s="258"/>
      <c r="N874" s="258"/>
      <c r="O874" s="258"/>
      <c r="P874" s="258"/>
      <c r="Q874" s="259"/>
      <c r="R874" s="192"/>
      <c r="S874" s="150" t="e">
        <f>IF(OR(C874="",C874=T$4),NA(),MATCH($B874&amp;$C874,K!$E:$E,0))</f>
        <v>#N/A</v>
      </c>
    </row>
    <row r="875" spans="1:19" ht="20.25">
      <c r="A875" s="222"/>
      <c r="B875" s="193"/>
      <c r="C875" s="193"/>
      <c r="D875" s="193" t="str">
        <f ca="1">IF(ISERROR($S875),"",OFFSET(K!$D$1,$S875-1,0)&amp;"")</f>
        <v/>
      </c>
      <c r="E875" s="193" t="str">
        <f ca="1">IF(ISERROR($S875),"",OFFSET(K!$C$1,$S875-1,0)&amp;"")</f>
        <v/>
      </c>
      <c r="F875" s="193" t="str">
        <f ca="1">IF(ISERROR($S875),"",OFFSET(K!$F$1,$S875-1,0))</f>
        <v/>
      </c>
      <c r="G875" s="193" t="str">
        <f ca="1">IF(C875=$U$4,"Enter smelter details", IF(ISERROR($S875),"",OFFSET(K!$G$1,$S875-1,0)))</f>
        <v/>
      </c>
      <c r="H875" s="258"/>
      <c r="I875" s="258"/>
      <c r="J875" s="258"/>
      <c r="K875" s="258"/>
      <c r="L875" s="258"/>
      <c r="M875" s="258"/>
      <c r="N875" s="258"/>
      <c r="O875" s="258"/>
      <c r="P875" s="258"/>
      <c r="Q875" s="259"/>
      <c r="R875" s="192"/>
      <c r="S875" s="150" t="e">
        <f>IF(OR(C875="",C875=T$4),NA(),MATCH($B875&amp;$C875,K!$E:$E,0))</f>
        <v>#N/A</v>
      </c>
    </row>
    <row r="876" spans="1:19" ht="20.25">
      <c r="A876" s="222"/>
      <c r="B876" s="193"/>
      <c r="C876" s="193"/>
      <c r="D876" s="193" t="str">
        <f ca="1">IF(ISERROR($S876),"",OFFSET(K!$D$1,$S876-1,0)&amp;"")</f>
        <v/>
      </c>
      <c r="E876" s="193" t="str">
        <f ca="1">IF(ISERROR($S876),"",OFFSET(K!$C$1,$S876-1,0)&amp;"")</f>
        <v/>
      </c>
      <c r="F876" s="193" t="str">
        <f ca="1">IF(ISERROR($S876),"",OFFSET(K!$F$1,$S876-1,0))</f>
        <v/>
      </c>
      <c r="G876" s="193" t="str">
        <f ca="1">IF(C876=$U$4,"Enter smelter details", IF(ISERROR($S876),"",OFFSET(K!$G$1,$S876-1,0)))</f>
        <v/>
      </c>
      <c r="H876" s="258"/>
      <c r="I876" s="258"/>
      <c r="J876" s="258"/>
      <c r="K876" s="258"/>
      <c r="L876" s="258"/>
      <c r="M876" s="258"/>
      <c r="N876" s="258"/>
      <c r="O876" s="258"/>
      <c r="P876" s="258"/>
      <c r="Q876" s="259"/>
      <c r="R876" s="192"/>
      <c r="S876" s="150" t="e">
        <f>IF(OR(C876="",C876=T$4),NA(),MATCH($B876&amp;$C876,K!$E:$E,0))</f>
        <v>#N/A</v>
      </c>
    </row>
    <row r="877" spans="1:19" ht="20.25">
      <c r="A877" s="222"/>
      <c r="B877" s="193"/>
      <c r="C877" s="193"/>
      <c r="D877" s="193" t="str">
        <f ca="1">IF(ISERROR($S877),"",OFFSET(K!$D$1,$S877-1,0)&amp;"")</f>
        <v/>
      </c>
      <c r="E877" s="193" t="str">
        <f ca="1">IF(ISERROR($S877),"",OFFSET(K!$C$1,$S877-1,0)&amp;"")</f>
        <v/>
      </c>
      <c r="F877" s="193" t="str">
        <f ca="1">IF(ISERROR($S877),"",OFFSET(K!$F$1,$S877-1,0))</f>
        <v/>
      </c>
      <c r="G877" s="193" t="str">
        <f ca="1">IF(C877=$U$4,"Enter smelter details", IF(ISERROR($S877),"",OFFSET(K!$G$1,$S877-1,0)))</f>
        <v/>
      </c>
      <c r="H877" s="258"/>
      <c r="I877" s="258"/>
      <c r="J877" s="258"/>
      <c r="K877" s="258"/>
      <c r="L877" s="258"/>
      <c r="M877" s="258"/>
      <c r="N877" s="258"/>
      <c r="O877" s="258"/>
      <c r="P877" s="258"/>
      <c r="Q877" s="259"/>
      <c r="R877" s="192"/>
      <c r="S877" s="150" t="e">
        <f>IF(OR(C877="",C877=T$4),NA(),MATCH($B877&amp;$C877,K!$E:$E,0))</f>
        <v>#N/A</v>
      </c>
    </row>
    <row r="878" spans="1:19" ht="20.25">
      <c r="A878" s="222"/>
      <c r="B878" s="193"/>
      <c r="C878" s="193"/>
      <c r="D878" s="193" t="str">
        <f ca="1">IF(ISERROR($S878),"",OFFSET(K!$D$1,$S878-1,0)&amp;"")</f>
        <v/>
      </c>
      <c r="E878" s="193" t="str">
        <f ca="1">IF(ISERROR($S878),"",OFFSET(K!$C$1,$S878-1,0)&amp;"")</f>
        <v/>
      </c>
      <c r="F878" s="193" t="str">
        <f ca="1">IF(ISERROR($S878),"",OFFSET(K!$F$1,$S878-1,0))</f>
        <v/>
      </c>
      <c r="G878" s="193" t="str">
        <f ca="1">IF(C878=$U$4,"Enter smelter details", IF(ISERROR($S878),"",OFFSET(K!$G$1,$S878-1,0)))</f>
        <v/>
      </c>
      <c r="H878" s="258"/>
      <c r="I878" s="258"/>
      <c r="J878" s="258"/>
      <c r="K878" s="258"/>
      <c r="L878" s="258"/>
      <c r="M878" s="258"/>
      <c r="N878" s="258"/>
      <c r="O878" s="258"/>
      <c r="P878" s="258"/>
      <c r="Q878" s="259"/>
      <c r="R878" s="192"/>
      <c r="S878" s="150" t="e">
        <f>IF(OR(C878="",C878=T$4),NA(),MATCH($B878&amp;$C878,K!$E:$E,0))</f>
        <v>#N/A</v>
      </c>
    </row>
    <row r="879" spans="1:19" ht="20.25">
      <c r="A879" s="222"/>
      <c r="B879" s="193"/>
      <c r="C879" s="193"/>
      <c r="D879" s="193" t="str">
        <f ca="1">IF(ISERROR($S879),"",OFFSET(K!$D$1,$S879-1,0)&amp;"")</f>
        <v/>
      </c>
      <c r="E879" s="193" t="str">
        <f ca="1">IF(ISERROR($S879),"",OFFSET(K!$C$1,$S879-1,0)&amp;"")</f>
        <v/>
      </c>
      <c r="F879" s="193" t="str">
        <f ca="1">IF(ISERROR($S879),"",OFFSET(K!$F$1,$S879-1,0))</f>
        <v/>
      </c>
      <c r="G879" s="193" t="str">
        <f ca="1">IF(C879=$U$4,"Enter smelter details", IF(ISERROR($S879),"",OFFSET(K!$G$1,$S879-1,0)))</f>
        <v/>
      </c>
      <c r="H879" s="258"/>
      <c r="I879" s="258"/>
      <c r="J879" s="258"/>
      <c r="K879" s="258"/>
      <c r="L879" s="258"/>
      <c r="M879" s="258"/>
      <c r="N879" s="258"/>
      <c r="O879" s="258"/>
      <c r="P879" s="258"/>
      <c r="Q879" s="259"/>
      <c r="R879" s="192"/>
      <c r="S879" s="150" t="e">
        <f>IF(OR(C879="",C879=T$4),NA(),MATCH($B879&amp;$C879,K!$E:$E,0))</f>
        <v>#N/A</v>
      </c>
    </row>
    <row r="880" spans="1:19" ht="20.25">
      <c r="A880" s="222"/>
      <c r="B880" s="193"/>
      <c r="C880" s="193"/>
      <c r="D880" s="193" t="str">
        <f ca="1">IF(ISERROR($S880),"",OFFSET(K!$D$1,$S880-1,0)&amp;"")</f>
        <v/>
      </c>
      <c r="E880" s="193" t="str">
        <f ca="1">IF(ISERROR($S880),"",OFFSET(K!$C$1,$S880-1,0)&amp;"")</f>
        <v/>
      </c>
      <c r="F880" s="193" t="str">
        <f ca="1">IF(ISERROR($S880),"",OFFSET(K!$F$1,$S880-1,0))</f>
        <v/>
      </c>
      <c r="G880" s="193" t="str">
        <f ca="1">IF(C880=$U$4,"Enter smelter details", IF(ISERROR($S880),"",OFFSET(K!$G$1,$S880-1,0)))</f>
        <v/>
      </c>
      <c r="H880" s="258"/>
      <c r="I880" s="258"/>
      <c r="J880" s="258"/>
      <c r="K880" s="258"/>
      <c r="L880" s="258"/>
      <c r="M880" s="258"/>
      <c r="N880" s="258"/>
      <c r="O880" s="258"/>
      <c r="P880" s="258"/>
      <c r="Q880" s="259"/>
      <c r="R880" s="192"/>
      <c r="S880" s="150" t="e">
        <f>IF(OR(C880="",C880=T$4),NA(),MATCH($B880&amp;$C880,K!$E:$E,0))</f>
        <v>#N/A</v>
      </c>
    </row>
    <row r="881" spans="1:19" ht="20.25">
      <c r="A881" s="222"/>
      <c r="B881" s="193"/>
      <c r="C881" s="193"/>
      <c r="D881" s="193" t="str">
        <f ca="1">IF(ISERROR($S881),"",OFFSET(K!$D$1,$S881-1,0)&amp;"")</f>
        <v/>
      </c>
      <c r="E881" s="193" t="str">
        <f ca="1">IF(ISERROR($S881),"",OFFSET(K!$C$1,$S881-1,0)&amp;"")</f>
        <v/>
      </c>
      <c r="F881" s="193" t="str">
        <f ca="1">IF(ISERROR($S881),"",OFFSET(K!$F$1,$S881-1,0))</f>
        <v/>
      </c>
      <c r="G881" s="193" t="str">
        <f ca="1">IF(C881=$U$4,"Enter smelter details", IF(ISERROR($S881),"",OFFSET(K!$G$1,$S881-1,0)))</f>
        <v/>
      </c>
      <c r="H881" s="258"/>
      <c r="I881" s="258"/>
      <c r="J881" s="258"/>
      <c r="K881" s="258"/>
      <c r="L881" s="258"/>
      <c r="M881" s="258"/>
      <c r="N881" s="258"/>
      <c r="O881" s="258"/>
      <c r="P881" s="258"/>
      <c r="Q881" s="259"/>
      <c r="R881" s="192"/>
      <c r="S881" s="150" t="e">
        <f>IF(OR(C881="",C881=T$4),NA(),MATCH($B881&amp;$C881,K!$E:$E,0))</f>
        <v>#N/A</v>
      </c>
    </row>
    <row r="882" spans="1:19" ht="20.25">
      <c r="A882" s="222"/>
      <c r="B882" s="193"/>
      <c r="C882" s="193"/>
      <c r="D882" s="193" t="str">
        <f ca="1">IF(ISERROR($S882),"",OFFSET(K!$D$1,$S882-1,0)&amp;"")</f>
        <v/>
      </c>
      <c r="E882" s="193" t="str">
        <f ca="1">IF(ISERROR($S882),"",OFFSET(K!$C$1,$S882-1,0)&amp;"")</f>
        <v/>
      </c>
      <c r="F882" s="193" t="str">
        <f ca="1">IF(ISERROR($S882),"",OFFSET(K!$F$1,$S882-1,0))</f>
        <v/>
      </c>
      <c r="G882" s="193" t="str">
        <f ca="1">IF(C882=$U$4,"Enter smelter details", IF(ISERROR($S882),"",OFFSET(K!$G$1,$S882-1,0)))</f>
        <v/>
      </c>
      <c r="H882" s="258"/>
      <c r="I882" s="258"/>
      <c r="J882" s="258"/>
      <c r="K882" s="258"/>
      <c r="L882" s="258"/>
      <c r="M882" s="258"/>
      <c r="N882" s="258"/>
      <c r="O882" s="258"/>
      <c r="P882" s="258"/>
      <c r="Q882" s="259"/>
      <c r="R882" s="192"/>
      <c r="S882" s="150" t="e">
        <f>IF(OR(C882="",C882=T$4),NA(),MATCH($B882&amp;$C882,K!$E:$E,0))</f>
        <v>#N/A</v>
      </c>
    </row>
    <row r="883" spans="1:19" ht="20.25">
      <c r="A883" s="222"/>
      <c r="B883" s="193"/>
      <c r="C883" s="193"/>
      <c r="D883" s="193" t="str">
        <f ca="1">IF(ISERROR($S883),"",OFFSET(K!$D$1,$S883-1,0)&amp;"")</f>
        <v/>
      </c>
      <c r="E883" s="193" t="str">
        <f ca="1">IF(ISERROR($S883),"",OFFSET(K!$C$1,$S883-1,0)&amp;"")</f>
        <v/>
      </c>
      <c r="F883" s="193" t="str">
        <f ca="1">IF(ISERROR($S883),"",OFFSET(K!$F$1,$S883-1,0))</f>
        <v/>
      </c>
      <c r="G883" s="193" t="str">
        <f ca="1">IF(C883=$U$4,"Enter smelter details", IF(ISERROR($S883),"",OFFSET(K!$G$1,$S883-1,0)))</f>
        <v/>
      </c>
      <c r="H883" s="258"/>
      <c r="I883" s="258"/>
      <c r="J883" s="258"/>
      <c r="K883" s="258"/>
      <c r="L883" s="258"/>
      <c r="M883" s="258"/>
      <c r="N883" s="258"/>
      <c r="O883" s="258"/>
      <c r="P883" s="258"/>
      <c r="Q883" s="259"/>
      <c r="R883" s="192"/>
      <c r="S883" s="150" t="e">
        <f>IF(OR(C883="",C883=T$4),NA(),MATCH($B883&amp;$C883,K!$E:$E,0))</f>
        <v>#N/A</v>
      </c>
    </row>
    <row r="884" spans="1:19" ht="20.25">
      <c r="A884" s="222"/>
      <c r="B884" s="193"/>
      <c r="C884" s="193"/>
      <c r="D884" s="193" t="str">
        <f ca="1">IF(ISERROR($S884),"",OFFSET(K!$D$1,$S884-1,0)&amp;"")</f>
        <v/>
      </c>
      <c r="E884" s="193" t="str">
        <f ca="1">IF(ISERROR($S884),"",OFFSET(K!$C$1,$S884-1,0)&amp;"")</f>
        <v/>
      </c>
      <c r="F884" s="193" t="str">
        <f ca="1">IF(ISERROR($S884),"",OFFSET(K!$F$1,$S884-1,0))</f>
        <v/>
      </c>
      <c r="G884" s="193" t="str">
        <f ca="1">IF(C884=$U$4,"Enter smelter details", IF(ISERROR($S884),"",OFFSET(K!$G$1,$S884-1,0)))</f>
        <v/>
      </c>
      <c r="H884" s="258"/>
      <c r="I884" s="258"/>
      <c r="J884" s="258"/>
      <c r="K884" s="258"/>
      <c r="L884" s="258"/>
      <c r="M884" s="258"/>
      <c r="N884" s="258"/>
      <c r="O884" s="258"/>
      <c r="P884" s="258"/>
      <c r="Q884" s="259"/>
      <c r="R884" s="192"/>
      <c r="S884" s="150" t="e">
        <f>IF(OR(C884="",C884=T$4),NA(),MATCH($B884&amp;$C884,K!$E:$E,0))</f>
        <v>#N/A</v>
      </c>
    </row>
    <row r="885" spans="1:19" ht="20.25">
      <c r="A885" s="222"/>
      <c r="B885" s="193"/>
      <c r="C885" s="193"/>
      <c r="D885" s="193" t="str">
        <f ca="1">IF(ISERROR($S885),"",OFFSET(K!$D$1,$S885-1,0)&amp;"")</f>
        <v/>
      </c>
      <c r="E885" s="193" t="str">
        <f ca="1">IF(ISERROR($S885),"",OFFSET(K!$C$1,$S885-1,0)&amp;"")</f>
        <v/>
      </c>
      <c r="F885" s="193" t="str">
        <f ca="1">IF(ISERROR($S885),"",OFFSET(K!$F$1,$S885-1,0))</f>
        <v/>
      </c>
      <c r="G885" s="193" t="str">
        <f ca="1">IF(C885=$U$4,"Enter smelter details", IF(ISERROR($S885),"",OFFSET(K!$G$1,$S885-1,0)))</f>
        <v/>
      </c>
      <c r="H885" s="258"/>
      <c r="I885" s="258"/>
      <c r="J885" s="258"/>
      <c r="K885" s="258"/>
      <c r="L885" s="258"/>
      <c r="M885" s="258"/>
      <c r="N885" s="258"/>
      <c r="O885" s="258"/>
      <c r="P885" s="258"/>
      <c r="Q885" s="259"/>
      <c r="R885" s="192"/>
      <c r="S885" s="150" t="e">
        <f>IF(OR(C885="",C885=T$4),NA(),MATCH($B885&amp;$C885,K!$E:$E,0))</f>
        <v>#N/A</v>
      </c>
    </row>
    <row r="886" spans="1:19" ht="20.25">
      <c r="A886" s="222"/>
      <c r="B886" s="193"/>
      <c r="C886" s="193"/>
      <c r="D886" s="193" t="str">
        <f ca="1">IF(ISERROR($S886),"",OFFSET(K!$D$1,$S886-1,0)&amp;"")</f>
        <v/>
      </c>
      <c r="E886" s="193" t="str">
        <f ca="1">IF(ISERROR($S886),"",OFFSET(K!$C$1,$S886-1,0)&amp;"")</f>
        <v/>
      </c>
      <c r="F886" s="193" t="str">
        <f ca="1">IF(ISERROR($S886),"",OFFSET(K!$F$1,$S886-1,0))</f>
        <v/>
      </c>
      <c r="G886" s="193" t="str">
        <f ca="1">IF(C886=$U$4,"Enter smelter details", IF(ISERROR($S886),"",OFFSET(K!$G$1,$S886-1,0)))</f>
        <v/>
      </c>
      <c r="H886" s="258"/>
      <c r="I886" s="258"/>
      <c r="J886" s="258"/>
      <c r="K886" s="258"/>
      <c r="L886" s="258"/>
      <c r="M886" s="258"/>
      <c r="N886" s="258"/>
      <c r="O886" s="258"/>
      <c r="P886" s="258"/>
      <c r="Q886" s="259"/>
      <c r="R886" s="192"/>
      <c r="S886" s="150" t="e">
        <f>IF(OR(C886="",C886=T$4),NA(),MATCH($B886&amp;$C886,K!$E:$E,0))</f>
        <v>#N/A</v>
      </c>
    </row>
    <row r="887" spans="1:19" ht="20.25">
      <c r="A887" s="222"/>
      <c r="B887" s="193"/>
      <c r="C887" s="193"/>
      <c r="D887" s="193" t="str">
        <f ca="1">IF(ISERROR($S887),"",OFFSET(K!$D$1,$S887-1,0)&amp;"")</f>
        <v/>
      </c>
      <c r="E887" s="193" t="str">
        <f ca="1">IF(ISERROR($S887),"",OFFSET(K!$C$1,$S887-1,0)&amp;"")</f>
        <v/>
      </c>
      <c r="F887" s="193" t="str">
        <f ca="1">IF(ISERROR($S887),"",OFFSET(K!$F$1,$S887-1,0))</f>
        <v/>
      </c>
      <c r="G887" s="193" t="str">
        <f ca="1">IF(C887=$U$4,"Enter smelter details", IF(ISERROR($S887),"",OFFSET(K!$G$1,$S887-1,0)))</f>
        <v/>
      </c>
      <c r="H887" s="258"/>
      <c r="I887" s="258"/>
      <c r="J887" s="258"/>
      <c r="K887" s="258"/>
      <c r="L887" s="258"/>
      <c r="M887" s="258"/>
      <c r="N887" s="258"/>
      <c r="O887" s="258"/>
      <c r="P887" s="258"/>
      <c r="Q887" s="259"/>
      <c r="R887" s="192"/>
      <c r="S887" s="150" t="e">
        <f>IF(OR(C887="",C887=T$4),NA(),MATCH($B887&amp;$C887,K!$E:$E,0))</f>
        <v>#N/A</v>
      </c>
    </row>
    <row r="888" spans="1:19" ht="20.25">
      <c r="A888" s="222"/>
      <c r="B888" s="193"/>
      <c r="C888" s="193"/>
      <c r="D888" s="193" t="str">
        <f ca="1">IF(ISERROR($S888),"",OFFSET(K!$D$1,$S888-1,0)&amp;"")</f>
        <v/>
      </c>
      <c r="E888" s="193" t="str">
        <f ca="1">IF(ISERROR($S888),"",OFFSET(K!$C$1,$S888-1,0)&amp;"")</f>
        <v/>
      </c>
      <c r="F888" s="193" t="str">
        <f ca="1">IF(ISERROR($S888),"",OFFSET(K!$F$1,$S888-1,0))</f>
        <v/>
      </c>
      <c r="G888" s="193" t="str">
        <f ca="1">IF(C888=$U$4,"Enter smelter details", IF(ISERROR($S888),"",OFFSET(K!$G$1,$S888-1,0)))</f>
        <v/>
      </c>
      <c r="H888" s="258"/>
      <c r="I888" s="258"/>
      <c r="J888" s="258"/>
      <c r="K888" s="258"/>
      <c r="L888" s="258"/>
      <c r="M888" s="258"/>
      <c r="N888" s="258"/>
      <c r="O888" s="258"/>
      <c r="P888" s="258"/>
      <c r="Q888" s="259"/>
      <c r="R888" s="192"/>
      <c r="S888" s="150" t="e">
        <f>IF(OR(C888="",C888=T$4),NA(),MATCH($B888&amp;$C888,K!$E:$E,0))</f>
        <v>#N/A</v>
      </c>
    </row>
    <row r="889" spans="1:19" ht="20.25">
      <c r="A889" s="222"/>
      <c r="B889" s="193"/>
      <c r="C889" s="193"/>
      <c r="D889" s="193" t="str">
        <f ca="1">IF(ISERROR($S889),"",OFFSET(K!$D$1,$S889-1,0)&amp;"")</f>
        <v/>
      </c>
      <c r="E889" s="193" t="str">
        <f ca="1">IF(ISERROR($S889),"",OFFSET(K!$C$1,$S889-1,0)&amp;"")</f>
        <v/>
      </c>
      <c r="F889" s="193" t="str">
        <f ca="1">IF(ISERROR($S889),"",OFFSET(K!$F$1,$S889-1,0))</f>
        <v/>
      </c>
      <c r="G889" s="193" t="str">
        <f ca="1">IF(C889=$U$4,"Enter smelter details", IF(ISERROR($S889),"",OFFSET(K!$G$1,$S889-1,0)))</f>
        <v/>
      </c>
      <c r="H889" s="258"/>
      <c r="I889" s="258"/>
      <c r="J889" s="258"/>
      <c r="K889" s="258"/>
      <c r="L889" s="258"/>
      <c r="M889" s="258"/>
      <c r="N889" s="258"/>
      <c r="O889" s="258"/>
      <c r="P889" s="258"/>
      <c r="Q889" s="259"/>
      <c r="R889" s="192"/>
      <c r="S889" s="150" t="e">
        <f>IF(OR(C889="",C889=T$4),NA(),MATCH($B889&amp;$C889,K!$E:$E,0))</f>
        <v>#N/A</v>
      </c>
    </row>
    <row r="890" spans="1:19" ht="20.25">
      <c r="A890" s="222"/>
      <c r="B890" s="193"/>
      <c r="C890" s="193"/>
      <c r="D890" s="193" t="str">
        <f ca="1">IF(ISERROR($S890),"",OFFSET(K!$D$1,$S890-1,0)&amp;"")</f>
        <v/>
      </c>
      <c r="E890" s="193" t="str">
        <f ca="1">IF(ISERROR($S890),"",OFFSET(K!$C$1,$S890-1,0)&amp;"")</f>
        <v/>
      </c>
      <c r="F890" s="193" t="str">
        <f ca="1">IF(ISERROR($S890),"",OFFSET(K!$F$1,$S890-1,0))</f>
        <v/>
      </c>
      <c r="G890" s="193" t="str">
        <f ca="1">IF(C890=$U$4,"Enter smelter details", IF(ISERROR($S890),"",OFFSET(K!$G$1,$S890-1,0)))</f>
        <v/>
      </c>
      <c r="H890" s="258"/>
      <c r="I890" s="258"/>
      <c r="J890" s="258"/>
      <c r="K890" s="258"/>
      <c r="L890" s="258"/>
      <c r="M890" s="258"/>
      <c r="N890" s="258"/>
      <c r="O890" s="258"/>
      <c r="P890" s="258"/>
      <c r="Q890" s="259"/>
      <c r="R890" s="192"/>
      <c r="S890" s="150" t="e">
        <f>IF(OR(C890="",C890=T$4),NA(),MATCH($B890&amp;$C890,K!$E:$E,0))</f>
        <v>#N/A</v>
      </c>
    </row>
    <row r="891" spans="1:19" ht="20.25">
      <c r="A891" s="222"/>
      <c r="B891" s="193"/>
      <c r="C891" s="193"/>
      <c r="D891" s="193" t="str">
        <f ca="1">IF(ISERROR($S891),"",OFFSET(K!$D$1,$S891-1,0)&amp;"")</f>
        <v/>
      </c>
      <c r="E891" s="193" t="str">
        <f ca="1">IF(ISERROR($S891),"",OFFSET(K!$C$1,$S891-1,0)&amp;"")</f>
        <v/>
      </c>
      <c r="F891" s="193" t="str">
        <f ca="1">IF(ISERROR($S891),"",OFFSET(K!$F$1,$S891-1,0))</f>
        <v/>
      </c>
      <c r="G891" s="193" t="str">
        <f ca="1">IF(C891=$U$4,"Enter smelter details", IF(ISERROR($S891),"",OFFSET(K!$G$1,$S891-1,0)))</f>
        <v/>
      </c>
      <c r="H891" s="258"/>
      <c r="I891" s="258"/>
      <c r="J891" s="258"/>
      <c r="K891" s="258"/>
      <c r="L891" s="258"/>
      <c r="M891" s="258"/>
      <c r="N891" s="258"/>
      <c r="O891" s="258"/>
      <c r="P891" s="258"/>
      <c r="Q891" s="259"/>
      <c r="R891" s="192"/>
      <c r="S891" s="150" t="e">
        <f>IF(OR(C891="",C891=T$4),NA(),MATCH($B891&amp;$C891,K!$E:$E,0))</f>
        <v>#N/A</v>
      </c>
    </row>
    <row r="892" spans="1:19" ht="20.25">
      <c r="A892" s="222"/>
      <c r="B892" s="193"/>
      <c r="C892" s="193"/>
      <c r="D892" s="193" t="str">
        <f ca="1">IF(ISERROR($S892),"",OFFSET(K!$D$1,$S892-1,0)&amp;"")</f>
        <v/>
      </c>
      <c r="E892" s="193" t="str">
        <f ca="1">IF(ISERROR($S892),"",OFFSET(K!$C$1,$S892-1,0)&amp;"")</f>
        <v/>
      </c>
      <c r="F892" s="193" t="str">
        <f ca="1">IF(ISERROR($S892),"",OFFSET(K!$F$1,$S892-1,0))</f>
        <v/>
      </c>
      <c r="G892" s="193" t="str">
        <f ca="1">IF(C892=$U$4,"Enter smelter details", IF(ISERROR($S892),"",OFFSET(K!$G$1,$S892-1,0)))</f>
        <v/>
      </c>
      <c r="H892" s="258"/>
      <c r="I892" s="258"/>
      <c r="J892" s="258"/>
      <c r="K892" s="258"/>
      <c r="L892" s="258"/>
      <c r="M892" s="258"/>
      <c r="N892" s="258"/>
      <c r="O892" s="258"/>
      <c r="P892" s="258"/>
      <c r="Q892" s="259"/>
      <c r="R892" s="192"/>
      <c r="S892" s="150" t="e">
        <f>IF(OR(C892="",C892=T$4),NA(),MATCH($B892&amp;$C892,K!$E:$E,0))</f>
        <v>#N/A</v>
      </c>
    </row>
    <row r="893" spans="1:19" ht="20.25">
      <c r="A893" s="222"/>
      <c r="B893" s="193"/>
      <c r="C893" s="193"/>
      <c r="D893" s="193" t="str">
        <f ca="1">IF(ISERROR($S893),"",OFFSET(K!$D$1,$S893-1,0)&amp;"")</f>
        <v/>
      </c>
      <c r="E893" s="193" t="str">
        <f ca="1">IF(ISERROR($S893),"",OFFSET(K!$C$1,$S893-1,0)&amp;"")</f>
        <v/>
      </c>
      <c r="F893" s="193" t="str">
        <f ca="1">IF(ISERROR($S893),"",OFFSET(K!$F$1,$S893-1,0))</f>
        <v/>
      </c>
      <c r="G893" s="193" t="str">
        <f ca="1">IF(C893=$U$4,"Enter smelter details", IF(ISERROR($S893),"",OFFSET(K!$G$1,$S893-1,0)))</f>
        <v/>
      </c>
      <c r="H893" s="258"/>
      <c r="I893" s="258"/>
      <c r="J893" s="258"/>
      <c r="K893" s="258"/>
      <c r="L893" s="258"/>
      <c r="M893" s="258"/>
      <c r="N893" s="258"/>
      <c r="O893" s="258"/>
      <c r="P893" s="258"/>
      <c r="Q893" s="259"/>
      <c r="R893" s="192"/>
      <c r="S893" s="150" t="e">
        <f>IF(OR(C893="",C893=T$4),NA(),MATCH($B893&amp;$C893,K!$E:$E,0))</f>
        <v>#N/A</v>
      </c>
    </row>
    <row r="894" spans="1:19" ht="20.25">
      <c r="A894" s="222"/>
      <c r="B894" s="193"/>
      <c r="C894" s="193"/>
      <c r="D894" s="193" t="str">
        <f ca="1">IF(ISERROR($S894),"",OFFSET(K!$D$1,$S894-1,0)&amp;"")</f>
        <v/>
      </c>
      <c r="E894" s="193" t="str">
        <f ca="1">IF(ISERROR($S894),"",OFFSET(K!$C$1,$S894-1,0)&amp;"")</f>
        <v/>
      </c>
      <c r="F894" s="193" t="str">
        <f ca="1">IF(ISERROR($S894),"",OFFSET(K!$F$1,$S894-1,0))</f>
        <v/>
      </c>
      <c r="G894" s="193" t="str">
        <f ca="1">IF(C894=$U$4,"Enter smelter details", IF(ISERROR($S894),"",OFFSET(K!$G$1,$S894-1,0)))</f>
        <v/>
      </c>
      <c r="H894" s="258"/>
      <c r="I894" s="258"/>
      <c r="J894" s="258"/>
      <c r="K894" s="258"/>
      <c r="L894" s="258"/>
      <c r="M894" s="258"/>
      <c r="N894" s="258"/>
      <c r="O894" s="258"/>
      <c r="P894" s="258"/>
      <c r="Q894" s="259"/>
      <c r="R894" s="192"/>
      <c r="S894" s="150" t="e">
        <f>IF(OR(C894="",C894=T$4),NA(),MATCH($B894&amp;$C894,K!$E:$E,0))</f>
        <v>#N/A</v>
      </c>
    </row>
    <row r="895" spans="1:19" ht="20.25">
      <c r="A895" s="222"/>
      <c r="B895" s="193"/>
      <c r="C895" s="193"/>
      <c r="D895" s="193" t="str">
        <f ca="1">IF(ISERROR($S895),"",OFFSET(K!$D$1,$S895-1,0)&amp;"")</f>
        <v/>
      </c>
      <c r="E895" s="193" t="str">
        <f ca="1">IF(ISERROR($S895),"",OFFSET(K!$C$1,$S895-1,0)&amp;"")</f>
        <v/>
      </c>
      <c r="F895" s="193" t="str">
        <f ca="1">IF(ISERROR($S895),"",OFFSET(K!$F$1,$S895-1,0))</f>
        <v/>
      </c>
      <c r="G895" s="193" t="str">
        <f ca="1">IF(C895=$U$4,"Enter smelter details", IF(ISERROR($S895),"",OFFSET(K!$G$1,$S895-1,0)))</f>
        <v/>
      </c>
      <c r="H895" s="258"/>
      <c r="I895" s="258"/>
      <c r="J895" s="258"/>
      <c r="K895" s="258"/>
      <c r="L895" s="258"/>
      <c r="M895" s="258"/>
      <c r="N895" s="258"/>
      <c r="O895" s="258"/>
      <c r="P895" s="258"/>
      <c r="Q895" s="259"/>
      <c r="R895" s="192"/>
      <c r="S895" s="150" t="e">
        <f>IF(OR(C895="",C895=T$4),NA(),MATCH($B895&amp;$C895,K!$E:$E,0))</f>
        <v>#N/A</v>
      </c>
    </row>
    <row r="896" spans="1:19" ht="20.25">
      <c r="A896" s="222"/>
      <c r="B896" s="193"/>
      <c r="C896" s="193"/>
      <c r="D896" s="193" t="str">
        <f ca="1">IF(ISERROR($S896),"",OFFSET(K!$D$1,$S896-1,0)&amp;"")</f>
        <v/>
      </c>
      <c r="E896" s="193" t="str">
        <f ca="1">IF(ISERROR($S896),"",OFFSET(K!$C$1,$S896-1,0)&amp;"")</f>
        <v/>
      </c>
      <c r="F896" s="193" t="str">
        <f ca="1">IF(ISERROR($S896),"",OFFSET(K!$F$1,$S896-1,0))</f>
        <v/>
      </c>
      <c r="G896" s="193" t="str">
        <f ca="1">IF(C896=$U$4,"Enter smelter details", IF(ISERROR($S896),"",OFFSET(K!$G$1,$S896-1,0)))</f>
        <v/>
      </c>
      <c r="H896" s="258"/>
      <c r="I896" s="258"/>
      <c r="J896" s="258"/>
      <c r="K896" s="258"/>
      <c r="L896" s="258"/>
      <c r="M896" s="258"/>
      <c r="N896" s="258"/>
      <c r="O896" s="258"/>
      <c r="P896" s="258"/>
      <c r="Q896" s="259"/>
      <c r="R896" s="192"/>
      <c r="S896" s="150" t="e">
        <f>IF(OR(C896="",C896=T$4),NA(),MATCH($B896&amp;$C896,K!$E:$E,0))</f>
        <v>#N/A</v>
      </c>
    </row>
    <row r="897" spans="1:19" ht="20.25">
      <c r="A897" s="222"/>
      <c r="B897" s="193"/>
      <c r="C897" s="193"/>
      <c r="D897" s="193" t="str">
        <f ca="1">IF(ISERROR($S897),"",OFFSET(K!$D$1,$S897-1,0)&amp;"")</f>
        <v/>
      </c>
      <c r="E897" s="193" t="str">
        <f ca="1">IF(ISERROR($S897),"",OFFSET(K!$C$1,$S897-1,0)&amp;"")</f>
        <v/>
      </c>
      <c r="F897" s="193" t="str">
        <f ca="1">IF(ISERROR($S897),"",OFFSET(K!$F$1,$S897-1,0))</f>
        <v/>
      </c>
      <c r="G897" s="193" t="str">
        <f ca="1">IF(C897=$U$4,"Enter smelter details", IF(ISERROR($S897),"",OFFSET(K!$G$1,$S897-1,0)))</f>
        <v/>
      </c>
      <c r="H897" s="258"/>
      <c r="I897" s="258"/>
      <c r="J897" s="258"/>
      <c r="K897" s="258"/>
      <c r="L897" s="258"/>
      <c r="M897" s="258"/>
      <c r="N897" s="258"/>
      <c r="O897" s="258"/>
      <c r="P897" s="258"/>
      <c r="Q897" s="259"/>
      <c r="R897" s="192"/>
      <c r="S897" s="150" t="e">
        <f>IF(OR(C897="",C897=T$4),NA(),MATCH($B897&amp;$C897,K!$E:$E,0))</f>
        <v>#N/A</v>
      </c>
    </row>
    <row r="898" spans="1:19" ht="20.25">
      <c r="A898" s="222"/>
      <c r="B898" s="193"/>
      <c r="C898" s="193"/>
      <c r="D898" s="193" t="str">
        <f ca="1">IF(ISERROR($S898),"",OFFSET(K!$D$1,$S898-1,0)&amp;"")</f>
        <v/>
      </c>
      <c r="E898" s="193" t="str">
        <f ca="1">IF(ISERROR($S898),"",OFFSET(K!$C$1,$S898-1,0)&amp;"")</f>
        <v/>
      </c>
      <c r="F898" s="193" t="str">
        <f ca="1">IF(ISERROR($S898),"",OFFSET(K!$F$1,$S898-1,0))</f>
        <v/>
      </c>
      <c r="G898" s="193" t="str">
        <f ca="1">IF(C898=$U$4,"Enter smelter details", IF(ISERROR($S898),"",OFFSET(K!$G$1,$S898-1,0)))</f>
        <v/>
      </c>
      <c r="H898" s="258"/>
      <c r="I898" s="258"/>
      <c r="J898" s="258"/>
      <c r="K898" s="258"/>
      <c r="L898" s="258"/>
      <c r="M898" s="258"/>
      <c r="N898" s="258"/>
      <c r="O898" s="258"/>
      <c r="P898" s="258"/>
      <c r="Q898" s="259"/>
      <c r="R898" s="192"/>
      <c r="S898" s="150" t="e">
        <f>IF(OR(C898="",C898=T$4),NA(),MATCH($B898&amp;$C898,K!$E:$E,0))</f>
        <v>#N/A</v>
      </c>
    </row>
    <row r="899" spans="1:19" ht="20.25">
      <c r="A899" s="222"/>
      <c r="B899" s="193"/>
      <c r="C899" s="193"/>
      <c r="D899" s="193" t="str">
        <f ca="1">IF(ISERROR($S899),"",OFFSET(K!$D$1,$S899-1,0)&amp;"")</f>
        <v/>
      </c>
      <c r="E899" s="193" t="str">
        <f ca="1">IF(ISERROR($S899),"",OFFSET(K!$C$1,$S899-1,0)&amp;"")</f>
        <v/>
      </c>
      <c r="F899" s="193" t="str">
        <f ca="1">IF(ISERROR($S899),"",OFFSET(K!$F$1,$S899-1,0))</f>
        <v/>
      </c>
      <c r="G899" s="193" t="str">
        <f ca="1">IF(C899=$U$4,"Enter smelter details", IF(ISERROR($S899),"",OFFSET(K!$G$1,$S899-1,0)))</f>
        <v/>
      </c>
      <c r="H899" s="258"/>
      <c r="I899" s="258"/>
      <c r="J899" s="258"/>
      <c r="K899" s="258"/>
      <c r="L899" s="258"/>
      <c r="M899" s="258"/>
      <c r="N899" s="258"/>
      <c r="O899" s="258"/>
      <c r="P899" s="258"/>
      <c r="Q899" s="259"/>
      <c r="R899" s="192"/>
      <c r="S899" s="150" t="e">
        <f>IF(OR(C899="",C899=T$4),NA(),MATCH($B899&amp;$C899,K!$E:$E,0))</f>
        <v>#N/A</v>
      </c>
    </row>
    <row r="900" spans="1:19" ht="20.25">
      <c r="A900" s="222"/>
      <c r="B900" s="193"/>
      <c r="C900" s="193"/>
      <c r="D900" s="193" t="str">
        <f ca="1">IF(ISERROR($S900),"",OFFSET(K!$D$1,$S900-1,0)&amp;"")</f>
        <v/>
      </c>
      <c r="E900" s="193" t="str">
        <f ca="1">IF(ISERROR($S900),"",OFFSET(K!$C$1,$S900-1,0)&amp;"")</f>
        <v/>
      </c>
      <c r="F900" s="193" t="str">
        <f ca="1">IF(ISERROR($S900),"",OFFSET(K!$F$1,$S900-1,0))</f>
        <v/>
      </c>
      <c r="G900" s="193" t="str">
        <f ca="1">IF(C900=$U$4,"Enter smelter details", IF(ISERROR($S900),"",OFFSET(K!$G$1,$S900-1,0)))</f>
        <v/>
      </c>
      <c r="H900" s="258"/>
      <c r="I900" s="258"/>
      <c r="J900" s="258"/>
      <c r="K900" s="258"/>
      <c r="L900" s="258"/>
      <c r="M900" s="258"/>
      <c r="N900" s="258"/>
      <c r="O900" s="258"/>
      <c r="P900" s="258"/>
      <c r="Q900" s="259"/>
      <c r="R900" s="192"/>
      <c r="S900" s="150" t="e">
        <f>IF(OR(C900="",C900=T$4),NA(),MATCH($B900&amp;$C900,K!$E:$E,0))</f>
        <v>#N/A</v>
      </c>
    </row>
    <row r="901" spans="1:19" ht="20.25">
      <c r="A901" s="222"/>
      <c r="B901" s="193"/>
      <c r="C901" s="193"/>
      <c r="D901" s="193" t="str">
        <f ca="1">IF(ISERROR($S901),"",OFFSET(K!$D$1,$S901-1,0)&amp;"")</f>
        <v/>
      </c>
      <c r="E901" s="193" t="str">
        <f ca="1">IF(ISERROR($S901),"",OFFSET(K!$C$1,$S901-1,0)&amp;"")</f>
        <v/>
      </c>
      <c r="F901" s="193" t="str">
        <f ca="1">IF(ISERROR($S901),"",OFFSET(K!$F$1,$S901-1,0))</f>
        <v/>
      </c>
      <c r="G901" s="193" t="str">
        <f ca="1">IF(C901=$U$4,"Enter smelter details", IF(ISERROR($S901),"",OFFSET(K!$G$1,$S901-1,0)))</f>
        <v/>
      </c>
      <c r="H901" s="258"/>
      <c r="I901" s="258"/>
      <c r="J901" s="258"/>
      <c r="K901" s="258"/>
      <c r="L901" s="258"/>
      <c r="M901" s="258"/>
      <c r="N901" s="258"/>
      <c r="O901" s="258"/>
      <c r="P901" s="258"/>
      <c r="Q901" s="259"/>
      <c r="R901" s="192"/>
      <c r="S901" s="150" t="e">
        <f>IF(OR(C901="",C901=T$4),NA(),MATCH($B901&amp;$C901,K!$E:$E,0))</f>
        <v>#N/A</v>
      </c>
    </row>
    <row r="902" spans="1:19" ht="20.25">
      <c r="A902" s="222"/>
      <c r="B902" s="193"/>
      <c r="C902" s="193"/>
      <c r="D902" s="193" t="str">
        <f ca="1">IF(ISERROR($S902),"",OFFSET(K!$D$1,$S902-1,0)&amp;"")</f>
        <v/>
      </c>
      <c r="E902" s="193" t="str">
        <f ca="1">IF(ISERROR($S902),"",OFFSET(K!$C$1,$S902-1,0)&amp;"")</f>
        <v/>
      </c>
      <c r="F902" s="193" t="str">
        <f ca="1">IF(ISERROR($S902),"",OFFSET(K!$F$1,$S902-1,0))</f>
        <v/>
      </c>
      <c r="G902" s="193" t="str">
        <f ca="1">IF(C902=$U$4,"Enter smelter details", IF(ISERROR($S902),"",OFFSET(K!$G$1,$S902-1,0)))</f>
        <v/>
      </c>
      <c r="H902" s="258"/>
      <c r="I902" s="258"/>
      <c r="J902" s="258"/>
      <c r="K902" s="258"/>
      <c r="L902" s="258"/>
      <c r="M902" s="258"/>
      <c r="N902" s="258"/>
      <c r="O902" s="258"/>
      <c r="P902" s="258"/>
      <c r="Q902" s="259"/>
      <c r="R902" s="192"/>
      <c r="S902" s="150" t="e">
        <f>IF(OR(C902="",C902=T$4),NA(),MATCH($B902&amp;$C902,K!$E:$E,0))</f>
        <v>#N/A</v>
      </c>
    </row>
    <row r="903" spans="1:19" ht="20.25">
      <c r="A903" s="222"/>
      <c r="B903" s="193"/>
      <c r="C903" s="193"/>
      <c r="D903" s="193" t="str">
        <f ca="1">IF(ISERROR($S903),"",OFFSET(K!$D$1,$S903-1,0)&amp;"")</f>
        <v/>
      </c>
      <c r="E903" s="193" t="str">
        <f ca="1">IF(ISERROR($S903),"",OFFSET(K!$C$1,$S903-1,0)&amp;"")</f>
        <v/>
      </c>
      <c r="F903" s="193" t="str">
        <f ca="1">IF(ISERROR($S903),"",OFFSET(K!$F$1,$S903-1,0))</f>
        <v/>
      </c>
      <c r="G903" s="193" t="str">
        <f ca="1">IF(C903=$U$4,"Enter smelter details", IF(ISERROR($S903),"",OFFSET(K!$G$1,$S903-1,0)))</f>
        <v/>
      </c>
      <c r="H903" s="258"/>
      <c r="I903" s="258"/>
      <c r="J903" s="258"/>
      <c r="K903" s="258"/>
      <c r="L903" s="258"/>
      <c r="M903" s="258"/>
      <c r="N903" s="258"/>
      <c r="O903" s="258"/>
      <c r="P903" s="258"/>
      <c r="Q903" s="259"/>
      <c r="R903" s="192"/>
      <c r="S903" s="150" t="e">
        <f>IF(OR(C903="",C903=T$4),NA(),MATCH($B903&amp;$C903,K!$E:$E,0))</f>
        <v>#N/A</v>
      </c>
    </row>
    <row r="904" spans="1:19" ht="20.25">
      <c r="A904" s="222"/>
      <c r="B904" s="193"/>
      <c r="C904" s="193"/>
      <c r="D904" s="193" t="str">
        <f ca="1">IF(ISERROR($S904),"",OFFSET(K!$D$1,$S904-1,0)&amp;"")</f>
        <v/>
      </c>
      <c r="E904" s="193" t="str">
        <f ca="1">IF(ISERROR($S904),"",OFFSET(K!$C$1,$S904-1,0)&amp;"")</f>
        <v/>
      </c>
      <c r="F904" s="193" t="str">
        <f ca="1">IF(ISERROR($S904),"",OFFSET(K!$F$1,$S904-1,0))</f>
        <v/>
      </c>
      <c r="G904" s="193" t="str">
        <f ca="1">IF(C904=$U$4,"Enter smelter details", IF(ISERROR($S904),"",OFFSET(K!$G$1,$S904-1,0)))</f>
        <v/>
      </c>
      <c r="H904" s="258"/>
      <c r="I904" s="258"/>
      <c r="J904" s="258"/>
      <c r="K904" s="258"/>
      <c r="L904" s="258"/>
      <c r="M904" s="258"/>
      <c r="N904" s="258"/>
      <c r="O904" s="258"/>
      <c r="P904" s="258"/>
      <c r="Q904" s="259"/>
      <c r="R904" s="192"/>
      <c r="S904" s="150" t="e">
        <f>IF(OR(C904="",C904=T$4),NA(),MATCH($B904&amp;$C904,K!$E:$E,0))</f>
        <v>#N/A</v>
      </c>
    </row>
    <row r="905" spans="1:19" ht="20.25">
      <c r="A905" s="222"/>
      <c r="B905" s="193"/>
      <c r="C905" s="193"/>
      <c r="D905" s="193" t="str">
        <f ca="1">IF(ISERROR($S905),"",OFFSET(K!$D$1,$S905-1,0)&amp;"")</f>
        <v/>
      </c>
      <c r="E905" s="193" t="str">
        <f ca="1">IF(ISERROR($S905),"",OFFSET(K!$C$1,$S905-1,0)&amp;"")</f>
        <v/>
      </c>
      <c r="F905" s="193" t="str">
        <f ca="1">IF(ISERROR($S905),"",OFFSET(K!$F$1,$S905-1,0))</f>
        <v/>
      </c>
      <c r="G905" s="193" t="str">
        <f ca="1">IF(C905=$U$4,"Enter smelter details", IF(ISERROR($S905),"",OFFSET(K!$G$1,$S905-1,0)))</f>
        <v/>
      </c>
      <c r="H905" s="258"/>
      <c r="I905" s="258"/>
      <c r="J905" s="258"/>
      <c r="K905" s="258"/>
      <c r="L905" s="258"/>
      <c r="M905" s="258"/>
      <c r="N905" s="258"/>
      <c r="O905" s="258"/>
      <c r="P905" s="258"/>
      <c r="Q905" s="259"/>
      <c r="R905" s="192"/>
      <c r="S905" s="150" t="e">
        <f>IF(OR(C905="",C905=T$4),NA(),MATCH($B905&amp;$C905,K!$E:$E,0))</f>
        <v>#N/A</v>
      </c>
    </row>
    <row r="906" spans="1:19" ht="20.25">
      <c r="A906" s="222"/>
      <c r="B906" s="193"/>
      <c r="C906" s="193"/>
      <c r="D906" s="193" t="str">
        <f ca="1">IF(ISERROR($S906),"",OFFSET(K!$D$1,$S906-1,0)&amp;"")</f>
        <v/>
      </c>
      <c r="E906" s="193" t="str">
        <f ca="1">IF(ISERROR($S906),"",OFFSET(K!$C$1,$S906-1,0)&amp;"")</f>
        <v/>
      </c>
      <c r="F906" s="193" t="str">
        <f ca="1">IF(ISERROR($S906),"",OFFSET(K!$F$1,$S906-1,0))</f>
        <v/>
      </c>
      <c r="G906" s="193" t="str">
        <f ca="1">IF(C906=$U$4,"Enter smelter details", IF(ISERROR($S906),"",OFFSET(K!$G$1,$S906-1,0)))</f>
        <v/>
      </c>
      <c r="H906" s="258"/>
      <c r="I906" s="258"/>
      <c r="J906" s="258"/>
      <c r="K906" s="258"/>
      <c r="L906" s="258"/>
      <c r="M906" s="258"/>
      <c r="N906" s="258"/>
      <c r="O906" s="258"/>
      <c r="P906" s="258"/>
      <c r="Q906" s="259"/>
      <c r="R906" s="192"/>
      <c r="S906" s="150" t="e">
        <f>IF(OR(C906="",C906=T$4),NA(),MATCH($B906&amp;$C906,K!$E:$E,0))</f>
        <v>#N/A</v>
      </c>
    </row>
    <row r="907" spans="1:19" ht="20.25">
      <c r="A907" s="222"/>
      <c r="B907" s="193"/>
      <c r="C907" s="193"/>
      <c r="D907" s="193" t="str">
        <f ca="1">IF(ISERROR($S907),"",OFFSET(K!$D$1,$S907-1,0)&amp;"")</f>
        <v/>
      </c>
      <c r="E907" s="193" t="str">
        <f ca="1">IF(ISERROR($S907),"",OFFSET(K!$C$1,$S907-1,0)&amp;"")</f>
        <v/>
      </c>
      <c r="F907" s="193" t="str">
        <f ca="1">IF(ISERROR($S907),"",OFFSET(K!$F$1,$S907-1,0))</f>
        <v/>
      </c>
      <c r="G907" s="193" t="str">
        <f ca="1">IF(C907=$U$4,"Enter smelter details", IF(ISERROR($S907),"",OFFSET(K!$G$1,$S907-1,0)))</f>
        <v/>
      </c>
      <c r="H907" s="258"/>
      <c r="I907" s="258"/>
      <c r="J907" s="258"/>
      <c r="K907" s="258"/>
      <c r="L907" s="258"/>
      <c r="M907" s="258"/>
      <c r="N907" s="258"/>
      <c r="O907" s="258"/>
      <c r="P907" s="258"/>
      <c r="Q907" s="259"/>
      <c r="R907" s="192"/>
      <c r="S907" s="150" t="e">
        <f>IF(OR(C907="",C907=T$4),NA(),MATCH($B907&amp;$C907,K!$E:$E,0))</f>
        <v>#N/A</v>
      </c>
    </row>
    <row r="908" spans="1:19" ht="20.25">
      <c r="A908" s="222"/>
      <c r="B908" s="193"/>
      <c r="C908" s="193"/>
      <c r="D908" s="193" t="str">
        <f ca="1">IF(ISERROR($S908),"",OFFSET(K!$D$1,$S908-1,0)&amp;"")</f>
        <v/>
      </c>
      <c r="E908" s="193" t="str">
        <f ca="1">IF(ISERROR($S908),"",OFFSET(K!$C$1,$S908-1,0)&amp;"")</f>
        <v/>
      </c>
      <c r="F908" s="193" t="str">
        <f ca="1">IF(ISERROR($S908),"",OFFSET(K!$F$1,$S908-1,0))</f>
        <v/>
      </c>
      <c r="G908" s="193" t="str">
        <f ca="1">IF(C908=$U$4,"Enter smelter details", IF(ISERROR($S908),"",OFFSET(K!$G$1,$S908-1,0)))</f>
        <v/>
      </c>
      <c r="H908" s="258"/>
      <c r="I908" s="258"/>
      <c r="J908" s="258"/>
      <c r="K908" s="258"/>
      <c r="L908" s="258"/>
      <c r="M908" s="258"/>
      <c r="N908" s="258"/>
      <c r="O908" s="258"/>
      <c r="P908" s="258"/>
      <c r="Q908" s="259"/>
      <c r="R908" s="192"/>
      <c r="S908" s="150" t="e">
        <f>IF(OR(C908="",C908=T$4),NA(),MATCH($B908&amp;$C908,K!$E:$E,0))</f>
        <v>#N/A</v>
      </c>
    </row>
    <row r="909" spans="1:19" ht="20.25">
      <c r="A909" s="222"/>
      <c r="B909" s="193"/>
      <c r="C909" s="193"/>
      <c r="D909" s="193" t="str">
        <f ca="1">IF(ISERROR($S909),"",OFFSET(K!$D$1,$S909-1,0)&amp;"")</f>
        <v/>
      </c>
      <c r="E909" s="193" t="str">
        <f ca="1">IF(ISERROR($S909),"",OFFSET(K!$C$1,$S909-1,0)&amp;"")</f>
        <v/>
      </c>
      <c r="F909" s="193" t="str">
        <f ca="1">IF(ISERROR($S909),"",OFFSET(K!$F$1,$S909-1,0))</f>
        <v/>
      </c>
      <c r="G909" s="193" t="str">
        <f ca="1">IF(C909=$U$4,"Enter smelter details", IF(ISERROR($S909),"",OFFSET(K!$G$1,$S909-1,0)))</f>
        <v/>
      </c>
      <c r="H909" s="258"/>
      <c r="I909" s="258"/>
      <c r="J909" s="258"/>
      <c r="K909" s="258"/>
      <c r="L909" s="258"/>
      <c r="M909" s="258"/>
      <c r="N909" s="258"/>
      <c r="O909" s="258"/>
      <c r="P909" s="258"/>
      <c r="Q909" s="259"/>
      <c r="R909" s="192"/>
      <c r="S909" s="150" t="e">
        <f>IF(OR(C909="",C909=T$4),NA(),MATCH($B909&amp;$C909,K!$E:$E,0))</f>
        <v>#N/A</v>
      </c>
    </row>
    <row r="910" spans="1:19" ht="20.25">
      <c r="A910" s="222"/>
      <c r="B910" s="193"/>
      <c r="C910" s="193"/>
      <c r="D910" s="193" t="str">
        <f ca="1">IF(ISERROR($S910),"",OFFSET(K!$D$1,$S910-1,0)&amp;"")</f>
        <v/>
      </c>
      <c r="E910" s="193" t="str">
        <f ca="1">IF(ISERROR($S910),"",OFFSET(K!$C$1,$S910-1,0)&amp;"")</f>
        <v/>
      </c>
      <c r="F910" s="193" t="str">
        <f ca="1">IF(ISERROR($S910),"",OFFSET(K!$F$1,$S910-1,0))</f>
        <v/>
      </c>
      <c r="G910" s="193" t="str">
        <f ca="1">IF(C910=$U$4,"Enter smelter details", IF(ISERROR($S910),"",OFFSET(K!$G$1,$S910-1,0)))</f>
        <v/>
      </c>
      <c r="H910" s="258"/>
      <c r="I910" s="258"/>
      <c r="J910" s="258"/>
      <c r="K910" s="258"/>
      <c r="L910" s="258"/>
      <c r="M910" s="258"/>
      <c r="N910" s="258"/>
      <c r="O910" s="258"/>
      <c r="P910" s="258"/>
      <c r="Q910" s="259"/>
      <c r="R910" s="192"/>
      <c r="S910" s="150" t="e">
        <f>IF(OR(C910="",C910=T$4),NA(),MATCH($B910&amp;$C910,K!$E:$E,0))</f>
        <v>#N/A</v>
      </c>
    </row>
    <row r="911" spans="1:19" ht="20.25">
      <c r="A911" s="222"/>
      <c r="B911" s="193"/>
      <c r="C911" s="193"/>
      <c r="D911" s="193" t="str">
        <f ca="1">IF(ISERROR($S911),"",OFFSET(K!$D$1,$S911-1,0)&amp;"")</f>
        <v/>
      </c>
      <c r="E911" s="193" t="str">
        <f ca="1">IF(ISERROR($S911),"",OFFSET(K!$C$1,$S911-1,0)&amp;"")</f>
        <v/>
      </c>
      <c r="F911" s="193" t="str">
        <f ca="1">IF(ISERROR($S911),"",OFFSET(K!$F$1,$S911-1,0))</f>
        <v/>
      </c>
      <c r="G911" s="193" t="str">
        <f ca="1">IF(C911=$U$4,"Enter smelter details", IF(ISERROR($S911),"",OFFSET(K!$G$1,$S911-1,0)))</f>
        <v/>
      </c>
      <c r="H911" s="258"/>
      <c r="I911" s="258"/>
      <c r="J911" s="258"/>
      <c r="K911" s="258"/>
      <c r="L911" s="258"/>
      <c r="M911" s="258"/>
      <c r="N911" s="258"/>
      <c r="O911" s="258"/>
      <c r="P911" s="258"/>
      <c r="Q911" s="259"/>
      <c r="R911" s="192"/>
      <c r="S911" s="150" t="e">
        <f>IF(OR(C911="",C911=T$4),NA(),MATCH($B911&amp;$C911,K!$E:$E,0))</f>
        <v>#N/A</v>
      </c>
    </row>
    <row r="912" spans="1:19" ht="20.25">
      <c r="A912" s="222"/>
      <c r="B912" s="193"/>
      <c r="C912" s="193"/>
      <c r="D912" s="193" t="str">
        <f ca="1">IF(ISERROR($S912),"",OFFSET(K!$D$1,$S912-1,0)&amp;"")</f>
        <v/>
      </c>
      <c r="E912" s="193" t="str">
        <f ca="1">IF(ISERROR($S912),"",OFFSET(K!$C$1,$S912-1,0)&amp;"")</f>
        <v/>
      </c>
      <c r="F912" s="193" t="str">
        <f ca="1">IF(ISERROR($S912),"",OFFSET(K!$F$1,$S912-1,0))</f>
        <v/>
      </c>
      <c r="G912" s="193" t="str">
        <f ca="1">IF(C912=$U$4,"Enter smelter details", IF(ISERROR($S912),"",OFFSET(K!$G$1,$S912-1,0)))</f>
        <v/>
      </c>
      <c r="H912" s="258"/>
      <c r="I912" s="258"/>
      <c r="J912" s="258"/>
      <c r="K912" s="258"/>
      <c r="L912" s="258"/>
      <c r="M912" s="258"/>
      <c r="N912" s="258"/>
      <c r="O912" s="258"/>
      <c r="P912" s="258"/>
      <c r="Q912" s="259"/>
      <c r="R912" s="192"/>
      <c r="S912" s="150" t="e">
        <f>IF(OR(C912="",C912=T$4),NA(),MATCH($B912&amp;$C912,K!$E:$E,0))</f>
        <v>#N/A</v>
      </c>
    </row>
    <row r="913" spans="1:19" ht="20.25">
      <c r="A913" s="222"/>
      <c r="B913" s="193"/>
      <c r="C913" s="193"/>
      <c r="D913" s="193" t="str">
        <f ca="1">IF(ISERROR($S913),"",OFFSET(K!$D$1,$S913-1,0)&amp;"")</f>
        <v/>
      </c>
      <c r="E913" s="193" t="str">
        <f ca="1">IF(ISERROR($S913),"",OFFSET(K!$C$1,$S913-1,0)&amp;"")</f>
        <v/>
      </c>
      <c r="F913" s="193" t="str">
        <f ca="1">IF(ISERROR($S913),"",OFFSET(K!$F$1,$S913-1,0))</f>
        <v/>
      </c>
      <c r="G913" s="193" t="str">
        <f ca="1">IF(C913=$U$4,"Enter smelter details", IF(ISERROR($S913),"",OFFSET(K!$G$1,$S913-1,0)))</f>
        <v/>
      </c>
      <c r="H913" s="258"/>
      <c r="I913" s="258"/>
      <c r="J913" s="258"/>
      <c r="K913" s="258"/>
      <c r="L913" s="258"/>
      <c r="M913" s="258"/>
      <c r="N913" s="258"/>
      <c r="O913" s="258"/>
      <c r="P913" s="258"/>
      <c r="Q913" s="259"/>
      <c r="R913" s="192"/>
      <c r="S913" s="150" t="e">
        <f>IF(OR(C913="",C913=T$4),NA(),MATCH($B913&amp;$C913,K!$E:$E,0))</f>
        <v>#N/A</v>
      </c>
    </row>
    <row r="914" spans="1:19" ht="20.25">
      <c r="A914" s="222"/>
      <c r="B914" s="193"/>
      <c r="C914" s="193"/>
      <c r="D914" s="193" t="str">
        <f ca="1">IF(ISERROR($S914),"",OFFSET(K!$D$1,$S914-1,0)&amp;"")</f>
        <v/>
      </c>
      <c r="E914" s="193" t="str">
        <f ca="1">IF(ISERROR($S914),"",OFFSET(K!$C$1,$S914-1,0)&amp;"")</f>
        <v/>
      </c>
      <c r="F914" s="193" t="str">
        <f ca="1">IF(ISERROR($S914),"",OFFSET(K!$F$1,$S914-1,0))</f>
        <v/>
      </c>
      <c r="G914" s="193" t="str">
        <f ca="1">IF(C914=$U$4,"Enter smelter details", IF(ISERROR($S914),"",OFFSET(K!$G$1,$S914-1,0)))</f>
        <v/>
      </c>
      <c r="H914" s="258"/>
      <c r="I914" s="258"/>
      <c r="J914" s="258"/>
      <c r="K914" s="258"/>
      <c r="L914" s="258"/>
      <c r="M914" s="258"/>
      <c r="N914" s="258"/>
      <c r="O914" s="258"/>
      <c r="P914" s="258"/>
      <c r="Q914" s="259"/>
      <c r="R914" s="192"/>
      <c r="S914" s="150" t="e">
        <f>IF(OR(C914="",C914=T$4),NA(),MATCH($B914&amp;$C914,K!$E:$E,0))</f>
        <v>#N/A</v>
      </c>
    </row>
    <row r="915" spans="1:19" ht="20.25">
      <c r="A915" s="222"/>
      <c r="B915" s="193"/>
      <c r="C915" s="193"/>
      <c r="D915" s="193" t="str">
        <f ca="1">IF(ISERROR($S915),"",OFFSET(K!$D$1,$S915-1,0)&amp;"")</f>
        <v/>
      </c>
      <c r="E915" s="193" t="str">
        <f ca="1">IF(ISERROR($S915),"",OFFSET(K!$C$1,$S915-1,0)&amp;"")</f>
        <v/>
      </c>
      <c r="F915" s="193" t="str">
        <f ca="1">IF(ISERROR($S915),"",OFFSET(K!$F$1,$S915-1,0))</f>
        <v/>
      </c>
      <c r="G915" s="193" t="str">
        <f ca="1">IF(C915=$U$4,"Enter smelter details", IF(ISERROR($S915),"",OFFSET(K!$G$1,$S915-1,0)))</f>
        <v/>
      </c>
      <c r="H915" s="258"/>
      <c r="I915" s="258"/>
      <c r="J915" s="258"/>
      <c r="K915" s="258"/>
      <c r="L915" s="258"/>
      <c r="M915" s="258"/>
      <c r="N915" s="258"/>
      <c r="O915" s="258"/>
      <c r="P915" s="258"/>
      <c r="Q915" s="259"/>
      <c r="R915" s="192"/>
      <c r="S915" s="150" t="e">
        <f>IF(OR(C915="",C915=T$4),NA(),MATCH($B915&amp;$C915,K!$E:$E,0))</f>
        <v>#N/A</v>
      </c>
    </row>
    <row r="916" spans="1:19" ht="20.25">
      <c r="A916" s="222"/>
      <c r="B916" s="193"/>
      <c r="C916" s="193"/>
      <c r="D916" s="193" t="str">
        <f ca="1">IF(ISERROR($S916),"",OFFSET(K!$D$1,$S916-1,0)&amp;"")</f>
        <v/>
      </c>
      <c r="E916" s="193" t="str">
        <f ca="1">IF(ISERROR($S916),"",OFFSET(K!$C$1,$S916-1,0)&amp;"")</f>
        <v/>
      </c>
      <c r="F916" s="193" t="str">
        <f ca="1">IF(ISERROR($S916),"",OFFSET(K!$F$1,$S916-1,0))</f>
        <v/>
      </c>
      <c r="G916" s="193" t="str">
        <f ca="1">IF(C916=$U$4,"Enter smelter details", IF(ISERROR($S916),"",OFFSET(K!$G$1,$S916-1,0)))</f>
        <v/>
      </c>
      <c r="H916" s="258"/>
      <c r="I916" s="258"/>
      <c r="J916" s="258"/>
      <c r="K916" s="258"/>
      <c r="L916" s="258"/>
      <c r="M916" s="258"/>
      <c r="N916" s="258"/>
      <c r="O916" s="258"/>
      <c r="P916" s="258"/>
      <c r="Q916" s="259"/>
      <c r="R916" s="192"/>
      <c r="S916" s="150" t="e">
        <f>IF(OR(C916="",C916=T$4),NA(),MATCH($B916&amp;$C916,K!$E:$E,0))</f>
        <v>#N/A</v>
      </c>
    </row>
    <row r="917" spans="1:19" ht="20.25">
      <c r="A917" s="222"/>
      <c r="B917" s="193"/>
      <c r="C917" s="193"/>
      <c r="D917" s="193" t="str">
        <f ca="1">IF(ISERROR($S917),"",OFFSET(K!$D$1,$S917-1,0)&amp;"")</f>
        <v/>
      </c>
      <c r="E917" s="193" t="str">
        <f ca="1">IF(ISERROR($S917),"",OFFSET(K!$C$1,$S917-1,0)&amp;"")</f>
        <v/>
      </c>
      <c r="F917" s="193" t="str">
        <f ca="1">IF(ISERROR($S917),"",OFFSET(K!$F$1,$S917-1,0))</f>
        <v/>
      </c>
      <c r="G917" s="193" t="str">
        <f ca="1">IF(C917=$U$4,"Enter smelter details", IF(ISERROR($S917),"",OFFSET(K!$G$1,$S917-1,0)))</f>
        <v/>
      </c>
      <c r="H917" s="258"/>
      <c r="I917" s="258"/>
      <c r="J917" s="258"/>
      <c r="K917" s="258"/>
      <c r="L917" s="258"/>
      <c r="M917" s="258"/>
      <c r="N917" s="258"/>
      <c r="O917" s="258"/>
      <c r="P917" s="258"/>
      <c r="Q917" s="259"/>
      <c r="R917" s="192"/>
      <c r="S917" s="150" t="e">
        <f>IF(OR(C917="",C917=T$4),NA(),MATCH($B917&amp;$C917,K!$E:$E,0))</f>
        <v>#N/A</v>
      </c>
    </row>
    <row r="918" spans="1:19" ht="20.25">
      <c r="A918" s="222"/>
      <c r="B918" s="193"/>
      <c r="C918" s="193"/>
      <c r="D918" s="193" t="str">
        <f ca="1">IF(ISERROR($S918),"",OFFSET(K!$D$1,$S918-1,0)&amp;"")</f>
        <v/>
      </c>
      <c r="E918" s="193" t="str">
        <f ca="1">IF(ISERROR($S918),"",OFFSET(K!$C$1,$S918-1,0)&amp;"")</f>
        <v/>
      </c>
      <c r="F918" s="193" t="str">
        <f ca="1">IF(ISERROR($S918),"",OFFSET(K!$F$1,$S918-1,0))</f>
        <v/>
      </c>
      <c r="G918" s="193" t="str">
        <f ca="1">IF(C918=$U$4,"Enter smelter details", IF(ISERROR($S918),"",OFFSET(K!$G$1,$S918-1,0)))</f>
        <v/>
      </c>
      <c r="H918" s="258"/>
      <c r="I918" s="258"/>
      <c r="J918" s="258"/>
      <c r="K918" s="258"/>
      <c r="L918" s="258"/>
      <c r="M918" s="258"/>
      <c r="N918" s="258"/>
      <c r="O918" s="258"/>
      <c r="P918" s="258"/>
      <c r="Q918" s="259"/>
      <c r="R918" s="192"/>
      <c r="S918" s="150" t="e">
        <f>IF(OR(C918="",C918=T$4),NA(),MATCH($B918&amp;$C918,K!$E:$E,0))</f>
        <v>#N/A</v>
      </c>
    </row>
    <row r="919" spans="1:19" ht="20.25">
      <c r="A919" s="222"/>
      <c r="B919" s="193"/>
      <c r="C919" s="193"/>
      <c r="D919" s="193" t="str">
        <f ca="1">IF(ISERROR($S919),"",OFFSET(K!$D$1,$S919-1,0)&amp;"")</f>
        <v/>
      </c>
      <c r="E919" s="193" t="str">
        <f ca="1">IF(ISERROR($S919),"",OFFSET(K!$C$1,$S919-1,0)&amp;"")</f>
        <v/>
      </c>
      <c r="F919" s="193" t="str">
        <f ca="1">IF(ISERROR($S919),"",OFFSET(K!$F$1,$S919-1,0))</f>
        <v/>
      </c>
      <c r="G919" s="193" t="str">
        <f ca="1">IF(C919=$U$4,"Enter smelter details", IF(ISERROR($S919),"",OFFSET(K!$G$1,$S919-1,0)))</f>
        <v/>
      </c>
      <c r="H919" s="258"/>
      <c r="I919" s="258"/>
      <c r="J919" s="258"/>
      <c r="K919" s="258"/>
      <c r="L919" s="258"/>
      <c r="M919" s="258"/>
      <c r="N919" s="258"/>
      <c r="O919" s="258"/>
      <c r="P919" s="258"/>
      <c r="Q919" s="259"/>
      <c r="R919" s="192"/>
      <c r="S919" s="150" t="e">
        <f>IF(OR(C919="",C919=T$4),NA(),MATCH($B919&amp;$C919,K!$E:$E,0))</f>
        <v>#N/A</v>
      </c>
    </row>
    <row r="920" spans="1:19" ht="20.25">
      <c r="A920" s="222"/>
      <c r="B920" s="193"/>
      <c r="C920" s="193"/>
      <c r="D920" s="193" t="str">
        <f ca="1">IF(ISERROR($S920),"",OFFSET(K!$D$1,$S920-1,0)&amp;"")</f>
        <v/>
      </c>
      <c r="E920" s="193" t="str">
        <f ca="1">IF(ISERROR($S920),"",OFFSET(K!$C$1,$S920-1,0)&amp;"")</f>
        <v/>
      </c>
      <c r="F920" s="193" t="str">
        <f ca="1">IF(ISERROR($S920),"",OFFSET(K!$F$1,$S920-1,0))</f>
        <v/>
      </c>
      <c r="G920" s="193" t="str">
        <f ca="1">IF(C920=$U$4,"Enter smelter details", IF(ISERROR($S920),"",OFFSET(K!$G$1,$S920-1,0)))</f>
        <v/>
      </c>
      <c r="H920" s="258"/>
      <c r="I920" s="258"/>
      <c r="J920" s="258"/>
      <c r="K920" s="258"/>
      <c r="L920" s="258"/>
      <c r="M920" s="258"/>
      <c r="N920" s="258"/>
      <c r="O920" s="258"/>
      <c r="P920" s="258"/>
      <c r="Q920" s="259"/>
      <c r="R920" s="192"/>
      <c r="S920" s="150" t="e">
        <f>IF(OR(C920="",C920=T$4),NA(),MATCH($B920&amp;$C920,K!$E:$E,0))</f>
        <v>#N/A</v>
      </c>
    </row>
    <row r="921" spans="1:19" ht="20.25">
      <c r="A921" s="222"/>
      <c r="B921" s="193"/>
      <c r="C921" s="193"/>
      <c r="D921" s="193" t="str">
        <f ca="1">IF(ISERROR($S921),"",OFFSET(K!$D$1,$S921-1,0)&amp;"")</f>
        <v/>
      </c>
      <c r="E921" s="193" t="str">
        <f ca="1">IF(ISERROR($S921),"",OFFSET(K!$C$1,$S921-1,0)&amp;"")</f>
        <v/>
      </c>
      <c r="F921" s="193" t="str">
        <f ca="1">IF(ISERROR($S921),"",OFFSET(K!$F$1,$S921-1,0))</f>
        <v/>
      </c>
      <c r="G921" s="193" t="str">
        <f ca="1">IF(C921=$U$4,"Enter smelter details", IF(ISERROR($S921),"",OFFSET(K!$G$1,$S921-1,0)))</f>
        <v/>
      </c>
      <c r="H921" s="258"/>
      <c r="I921" s="258"/>
      <c r="J921" s="258"/>
      <c r="K921" s="258"/>
      <c r="L921" s="258"/>
      <c r="M921" s="258"/>
      <c r="N921" s="258"/>
      <c r="O921" s="258"/>
      <c r="P921" s="258"/>
      <c r="Q921" s="259"/>
      <c r="R921" s="192"/>
      <c r="S921" s="150" t="e">
        <f>IF(OR(C921="",C921=T$4),NA(),MATCH($B921&amp;$C921,K!$E:$E,0))</f>
        <v>#N/A</v>
      </c>
    </row>
    <row r="922" spans="1:19" ht="20.25">
      <c r="A922" s="222"/>
      <c r="B922" s="193"/>
      <c r="C922" s="193"/>
      <c r="D922" s="193" t="str">
        <f ca="1">IF(ISERROR($S922),"",OFFSET(K!$D$1,$S922-1,0)&amp;"")</f>
        <v/>
      </c>
      <c r="E922" s="193" t="str">
        <f ca="1">IF(ISERROR($S922),"",OFFSET(K!$C$1,$S922-1,0)&amp;"")</f>
        <v/>
      </c>
      <c r="F922" s="193" t="str">
        <f ca="1">IF(ISERROR($S922),"",OFFSET(K!$F$1,$S922-1,0))</f>
        <v/>
      </c>
      <c r="G922" s="193" t="str">
        <f ca="1">IF(C922=$U$4,"Enter smelter details", IF(ISERROR($S922),"",OFFSET(K!$G$1,$S922-1,0)))</f>
        <v/>
      </c>
      <c r="H922" s="258"/>
      <c r="I922" s="258"/>
      <c r="J922" s="258"/>
      <c r="K922" s="258"/>
      <c r="L922" s="258"/>
      <c r="M922" s="258"/>
      <c r="N922" s="258"/>
      <c r="O922" s="258"/>
      <c r="P922" s="258"/>
      <c r="Q922" s="259"/>
      <c r="R922" s="192"/>
      <c r="S922" s="150" t="e">
        <f>IF(OR(C922="",C922=T$4),NA(),MATCH($B922&amp;$C922,K!$E:$E,0))</f>
        <v>#N/A</v>
      </c>
    </row>
    <row r="923" spans="1:19" ht="20.25">
      <c r="A923" s="222"/>
      <c r="B923" s="193"/>
      <c r="C923" s="193"/>
      <c r="D923" s="193" t="str">
        <f ca="1">IF(ISERROR($S923),"",OFFSET(K!$D$1,$S923-1,0)&amp;"")</f>
        <v/>
      </c>
      <c r="E923" s="193" t="str">
        <f ca="1">IF(ISERROR($S923),"",OFFSET(K!$C$1,$S923-1,0)&amp;"")</f>
        <v/>
      </c>
      <c r="F923" s="193" t="str">
        <f ca="1">IF(ISERROR($S923),"",OFFSET(K!$F$1,$S923-1,0))</f>
        <v/>
      </c>
      <c r="G923" s="193" t="str">
        <f ca="1">IF(C923=$U$4,"Enter smelter details", IF(ISERROR($S923),"",OFFSET(K!$G$1,$S923-1,0)))</f>
        <v/>
      </c>
      <c r="H923" s="258"/>
      <c r="I923" s="258"/>
      <c r="J923" s="258"/>
      <c r="K923" s="258"/>
      <c r="L923" s="258"/>
      <c r="M923" s="258"/>
      <c r="N923" s="258"/>
      <c r="O923" s="258"/>
      <c r="P923" s="258"/>
      <c r="Q923" s="259"/>
      <c r="R923" s="192"/>
      <c r="S923" s="150" t="e">
        <f>IF(OR(C923="",C923=T$4),NA(),MATCH($B923&amp;$C923,K!$E:$E,0))</f>
        <v>#N/A</v>
      </c>
    </row>
    <row r="924" spans="1:19" ht="20.25">
      <c r="A924" s="222"/>
      <c r="B924" s="193"/>
      <c r="C924" s="193"/>
      <c r="D924" s="193" t="str">
        <f ca="1">IF(ISERROR($S924),"",OFFSET(K!$D$1,$S924-1,0)&amp;"")</f>
        <v/>
      </c>
      <c r="E924" s="193" t="str">
        <f ca="1">IF(ISERROR($S924),"",OFFSET(K!$C$1,$S924-1,0)&amp;"")</f>
        <v/>
      </c>
      <c r="F924" s="193" t="str">
        <f ca="1">IF(ISERROR($S924),"",OFFSET(K!$F$1,$S924-1,0))</f>
        <v/>
      </c>
      <c r="G924" s="193" t="str">
        <f ca="1">IF(C924=$U$4,"Enter smelter details", IF(ISERROR($S924),"",OFFSET(K!$G$1,$S924-1,0)))</f>
        <v/>
      </c>
      <c r="H924" s="258"/>
      <c r="I924" s="258"/>
      <c r="J924" s="258"/>
      <c r="K924" s="258"/>
      <c r="L924" s="258"/>
      <c r="M924" s="258"/>
      <c r="N924" s="258"/>
      <c r="O924" s="258"/>
      <c r="P924" s="258"/>
      <c r="Q924" s="259"/>
      <c r="R924" s="192"/>
      <c r="S924" s="150" t="e">
        <f>IF(OR(C924="",C924=T$4),NA(),MATCH($B924&amp;$C924,K!$E:$E,0))</f>
        <v>#N/A</v>
      </c>
    </row>
    <row r="925" spans="1:19" ht="20.25">
      <c r="A925" s="222"/>
      <c r="B925" s="193"/>
      <c r="C925" s="193"/>
      <c r="D925" s="193" t="str">
        <f ca="1">IF(ISERROR($S925),"",OFFSET(K!$D$1,$S925-1,0)&amp;"")</f>
        <v/>
      </c>
      <c r="E925" s="193" t="str">
        <f ca="1">IF(ISERROR($S925),"",OFFSET(K!$C$1,$S925-1,0)&amp;"")</f>
        <v/>
      </c>
      <c r="F925" s="193" t="str">
        <f ca="1">IF(ISERROR($S925),"",OFFSET(K!$F$1,$S925-1,0))</f>
        <v/>
      </c>
      <c r="G925" s="193" t="str">
        <f ca="1">IF(C925=$U$4,"Enter smelter details", IF(ISERROR($S925),"",OFFSET(K!$G$1,$S925-1,0)))</f>
        <v/>
      </c>
      <c r="H925" s="258"/>
      <c r="I925" s="258"/>
      <c r="J925" s="258"/>
      <c r="K925" s="258"/>
      <c r="L925" s="258"/>
      <c r="M925" s="258"/>
      <c r="N925" s="258"/>
      <c r="O925" s="258"/>
      <c r="P925" s="258"/>
      <c r="Q925" s="259"/>
      <c r="R925" s="192"/>
      <c r="S925" s="150" t="e">
        <f>IF(OR(C925="",C925=T$4),NA(),MATCH($B925&amp;$C925,K!$E:$E,0))</f>
        <v>#N/A</v>
      </c>
    </row>
    <row r="926" spans="1:19" ht="20.25">
      <c r="A926" s="222"/>
      <c r="B926" s="193"/>
      <c r="C926" s="193"/>
      <c r="D926" s="193" t="str">
        <f ca="1">IF(ISERROR($S926),"",OFFSET(K!$D$1,$S926-1,0)&amp;"")</f>
        <v/>
      </c>
      <c r="E926" s="193" t="str">
        <f ca="1">IF(ISERROR($S926),"",OFFSET(K!$C$1,$S926-1,0)&amp;"")</f>
        <v/>
      </c>
      <c r="F926" s="193" t="str">
        <f ca="1">IF(ISERROR($S926),"",OFFSET(K!$F$1,$S926-1,0))</f>
        <v/>
      </c>
      <c r="G926" s="193" t="str">
        <f ca="1">IF(C926=$U$4,"Enter smelter details", IF(ISERROR($S926),"",OFFSET(K!$G$1,$S926-1,0)))</f>
        <v/>
      </c>
      <c r="H926" s="258"/>
      <c r="I926" s="258"/>
      <c r="J926" s="258"/>
      <c r="K926" s="258"/>
      <c r="L926" s="258"/>
      <c r="M926" s="258"/>
      <c r="N926" s="258"/>
      <c r="O926" s="258"/>
      <c r="P926" s="258"/>
      <c r="Q926" s="259"/>
      <c r="R926" s="192"/>
      <c r="S926" s="150" t="e">
        <f>IF(OR(C926="",C926=T$4),NA(),MATCH($B926&amp;$C926,K!$E:$E,0))</f>
        <v>#N/A</v>
      </c>
    </row>
    <row r="927" spans="1:19" ht="20.25">
      <c r="A927" s="222"/>
      <c r="B927" s="193"/>
      <c r="C927" s="193"/>
      <c r="D927" s="193" t="str">
        <f ca="1">IF(ISERROR($S927),"",OFFSET(K!$D$1,$S927-1,0)&amp;"")</f>
        <v/>
      </c>
      <c r="E927" s="193" t="str">
        <f ca="1">IF(ISERROR($S927),"",OFFSET(K!$C$1,$S927-1,0)&amp;"")</f>
        <v/>
      </c>
      <c r="F927" s="193" t="str">
        <f ca="1">IF(ISERROR($S927),"",OFFSET(K!$F$1,$S927-1,0))</f>
        <v/>
      </c>
      <c r="G927" s="193" t="str">
        <f ca="1">IF(C927=$U$4,"Enter smelter details", IF(ISERROR($S927),"",OFFSET(K!$G$1,$S927-1,0)))</f>
        <v/>
      </c>
      <c r="H927" s="258"/>
      <c r="I927" s="258"/>
      <c r="J927" s="258"/>
      <c r="K927" s="258"/>
      <c r="L927" s="258"/>
      <c r="M927" s="258"/>
      <c r="N927" s="258"/>
      <c r="O927" s="258"/>
      <c r="P927" s="258"/>
      <c r="Q927" s="259"/>
      <c r="R927" s="192"/>
      <c r="S927" s="150" t="e">
        <f>IF(OR(C927="",C927=T$4),NA(),MATCH($B927&amp;$C927,K!$E:$E,0))</f>
        <v>#N/A</v>
      </c>
    </row>
    <row r="928" spans="1:19" ht="20.25">
      <c r="A928" s="222"/>
      <c r="B928" s="193"/>
      <c r="C928" s="193"/>
      <c r="D928" s="193" t="str">
        <f ca="1">IF(ISERROR($S928),"",OFFSET(K!$D$1,$S928-1,0)&amp;"")</f>
        <v/>
      </c>
      <c r="E928" s="193" t="str">
        <f ca="1">IF(ISERROR($S928),"",OFFSET(K!$C$1,$S928-1,0)&amp;"")</f>
        <v/>
      </c>
      <c r="F928" s="193" t="str">
        <f ca="1">IF(ISERROR($S928),"",OFFSET(K!$F$1,$S928-1,0))</f>
        <v/>
      </c>
      <c r="G928" s="193" t="str">
        <f ca="1">IF(C928=$U$4,"Enter smelter details", IF(ISERROR($S928),"",OFFSET(K!$G$1,$S928-1,0)))</f>
        <v/>
      </c>
      <c r="H928" s="258"/>
      <c r="I928" s="258"/>
      <c r="J928" s="258"/>
      <c r="K928" s="258"/>
      <c r="L928" s="258"/>
      <c r="M928" s="258"/>
      <c r="N928" s="258"/>
      <c r="O928" s="258"/>
      <c r="P928" s="258"/>
      <c r="Q928" s="259"/>
      <c r="R928" s="192"/>
      <c r="S928" s="150" t="e">
        <f>IF(OR(C928="",C928=T$4),NA(),MATCH($B928&amp;$C928,K!$E:$E,0))</f>
        <v>#N/A</v>
      </c>
    </row>
    <row r="929" spans="1:19" ht="20.25">
      <c r="A929" s="222"/>
      <c r="B929" s="193"/>
      <c r="C929" s="193"/>
      <c r="D929" s="193" t="str">
        <f ca="1">IF(ISERROR($S929),"",OFFSET(K!$D$1,$S929-1,0)&amp;"")</f>
        <v/>
      </c>
      <c r="E929" s="193" t="str">
        <f ca="1">IF(ISERROR($S929),"",OFFSET(K!$C$1,$S929-1,0)&amp;"")</f>
        <v/>
      </c>
      <c r="F929" s="193" t="str">
        <f ca="1">IF(ISERROR($S929),"",OFFSET(K!$F$1,$S929-1,0))</f>
        <v/>
      </c>
      <c r="G929" s="193" t="str">
        <f ca="1">IF(C929=$U$4,"Enter smelter details", IF(ISERROR($S929),"",OFFSET(K!$G$1,$S929-1,0)))</f>
        <v/>
      </c>
      <c r="H929" s="258"/>
      <c r="I929" s="258"/>
      <c r="J929" s="258"/>
      <c r="K929" s="258"/>
      <c r="L929" s="258"/>
      <c r="M929" s="258"/>
      <c r="N929" s="258"/>
      <c r="O929" s="258"/>
      <c r="P929" s="258"/>
      <c r="Q929" s="259"/>
      <c r="R929" s="192"/>
      <c r="S929" s="150" t="e">
        <f>IF(OR(C929="",C929=T$4),NA(),MATCH($B929&amp;$C929,K!$E:$E,0))</f>
        <v>#N/A</v>
      </c>
    </row>
    <row r="930" spans="1:19" ht="20.25">
      <c r="A930" s="222"/>
      <c r="B930" s="193"/>
      <c r="C930" s="193"/>
      <c r="D930" s="193" t="str">
        <f ca="1">IF(ISERROR($S930),"",OFFSET(K!$D$1,$S930-1,0)&amp;"")</f>
        <v/>
      </c>
      <c r="E930" s="193" t="str">
        <f ca="1">IF(ISERROR($S930),"",OFFSET(K!$C$1,$S930-1,0)&amp;"")</f>
        <v/>
      </c>
      <c r="F930" s="193" t="str">
        <f ca="1">IF(ISERROR($S930),"",OFFSET(K!$F$1,$S930-1,0))</f>
        <v/>
      </c>
      <c r="G930" s="193" t="str">
        <f ca="1">IF(C930=$U$4,"Enter smelter details", IF(ISERROR($S930),"",OFFSET(K!$G$1,$S930-1,0)))</f>
        <v/>
      </c>
      <c r="H930" s="258"/>
      <c r="I930" s="258"/>
      <c r="J930" s="258"/>
      <c r="K930" s="258"/>
      <c r="L930" s="258"/>
      <c r="M930" s="258"/>
      <c r="N930" s="258"/>
      <c r="O930" s="258"/>
      <c r="P930" s="258"/>
      <c r="Q930" s="259"/>
      <c r="R930" s="192"/>
      <c r="S930" s="150" t="e">
        <f>IF(OR(C930="",C930=T$4),NA(),MATCH($B930&amp;$C930,K!$E:$E,0))</f>
        <v>#N/A</v>
      </c>
    </row>
    <row r="931" spans="1:19" ht="20.25">
      <c r="A931" s="222"/>
      <c r="B931" s="193"/>
      <c r="C931" s="193"/>
      <c r="D931" s="193" t="str">
        <f ca="1">IF(ISERROR($S931),"",OFFSET(K!$D$1,$S931-1,0)&amp;"")</f>
        <v/>
      </c>
      <c r="E931" s="193" t="str">
        <f ca="1">IF(ISERROR($S931),"",OFFSET(K!$C$1,$S931-1,0)&amp;"")</f>
        <v/>
      </c>
      <c r="F931" s="193" t="str">
        <f ca="1">IF(ISERROR($S931),"",OFFSET(K!$F$1,$S931-1,0))</f>
        <v/>
      </c>
      <c r="G931" s="193" t="str">
        <f ca="1">IF(C931=$U$4,"Enter smelter details", IF(ISERROR($S931),"",OFFSET(K!$G$1,$S931-1,0)))</f>
        <v/>
      </c>
      <c r="H931" s="258"/>
      <c r="I931" s="258"/>
      <c r="J931" s="258"/>
      <c r="K931" s="258"/>
      <c r="L931" s="258"/>
      <c r="M931" s="258"/>
      <c r="N931" s="258"/>
      <c r="O931" s="258"/>
      <c r="P931" s="258"/>
      <c r="Q931" s="259"/>
      <c r="R931" s="192"/>
      <c r="S931" s="150" t="e">
        <f>IF(OR(C931="",C931=T$4),NA(),MATCH($B931&amp;$C931,K!$E:$E,0))</f>
        <v>#N/A</v>
      </c>
    </row>
    <row r="932" spans="1:19" ht="20.25">
      <c r="A932" s="222"/>
      <c r="B932" s="193"/>
      <c r="C932" s="193"/>
      <c r="D932" s="193" t="str">
        <f ca="1">IF(ISERROR($S932),"",OFFSET(K!$D$1,$S932-1,0)&amp;"")</f>
        <v/>
      </c>
      <c r="E932" s="193" t="str">
        <f ca="1">IF(ISERROR($S932),"",OFFSET(K!$C$1,$S932-1,0)&amp;"")</f>
        <v/>
      </c>
      <c r="F932" s="193" t="str">
        <f ca="1">IF(ISERROR($S932),"",OFFSET(K!$F$1,$S932-1,0))</f>
        <v/>
      </c>
      <c r="G932" s="193" t="str">
        <f ca="1">IF(C932=$U$4,"Enter smelter details", IF(ISERROR($S932),"",OFFSET(K!$G$1,$S932-1,0)))</f>
        <v/>
      </c>
      <c r="H932" s="258"/>
      <c r="I932" s="258"/>
      <c r="J932" s="258"/>
      <c r="K932" s="258"/>
      <c r="L932" s="258"/>
      <c r="M932" s="258"/>
      <c r="N932" s="258"/>
      <c r="O932" s="258"/>
      <c r="P932" s="258"/>
      <c r="Q932" s="259"/>
      <c r="R932" s="192"/>
      <c r="S932" s="150" t="e">
        <f>IF(OR(C932="",C932=T$4),NA(),MATCH($B932&amp;$C932,K!$E:$E,0))</f>
        <v>#N/A</v>
      </c>
    </row>
    <row r="933" spans="1:19" ht="20.25">
      <c r="A933" s="222"/>
      <c r="B933" s="193"/>
      <c r="C933" s="193"/>
      <c r="D933" s="193" t="str">
        <f ca="1">IF(ISERROR($S933),"",OFFSET(K!$D$1,$S933-1,0)&amp;"")</f>
        <v/>
      </c>
      <c r="E933" s="193" t="str">
        <f ca="1">IF(ISERROR($S933),"",OFFSET(K!$C$1,$S933-1,0)&amp;"")</f>
        <v/>
      </c>
      <c r="F933" s="193" t="str">
        <f ca="1">IF(ISERROR($S933),"",OFFSET(K!$F$1,$S933-1,0))</f>
        <v/>
      </c>
      <c r="G933" s="193" t="str">
        <f ca="1">IF(C933=$U$4,"Enter smelter details", IF(ISERROR($S933),"",OFFSET(K!$G$1,$S933-1,0)))</f>
        <v/>
      </c>
      <c r="H933" s="258"/>
      <c r="I933" s="258"/>
      <c r="J933" s="258"/>
      <c r="K933" s="258"/>
      <c r="L933" s="258"/>
      <c r="M933" s="258"/>
      <c r="N933" s="258"/>
      <c r="O933" s="258"/>
      <c r="P933" s="258"/>
      <c r="Q933" s="259"/>
      <c r="R933" s="192"/>
      <c r="S933" s="150" t="e">
        <f>IF(OR(C933="",C933=T$4),NA(),MATCH($B933&amp;$C933,K!$E:$E,0))</f>
        <v>#N/A</v>
      </c>
    </row>
    <row r="934" spans="1:19" ht="20.25">
      <c r="A934" s="222"/>
      <c r="B934" s="193"/>
      <c r="C934" s="193"/>
      <c r="D934" s="193" t="str">
        <f ca="1">IF(ISERROR($S934),"",OFFSET(K!$D$1,$S934-1,0)&amp;"")</f>
        <v/>
      </c>
      <c r="E934" s="193" t="str">
        <f ca="1">IF(ISERROR($S934),"",OFFSET(K!$C$1,$S934-1,0)&amp;"")</f>
        <v/>
      </c>
      <c r="F934" s="193" t="str">
        <f ca="1">IF(ISERROR($S934),"",OFFSET(K!$F$1,$S934-1,0))</f>
        <v/>
      </c>
      <c r="G934" s="193" t="str">
        <f ca="1">IF(C934=$U$4,"Enter smelter details", IF(ISERROR($S934),"",OFFSET(K!$G$1,$S934-1,0)))</f>
        <v/>
      </c>
      <c r="H934" s="258"/>
      <c r="I934" s="258"/>
      <c r="J934" s="258"/>
      <c r="K934" s="258"/>
      <c r="L934" s="258"/>
      <c r="M934" s="258"/>
      <c r="N934" s="258"/>
      <c r="O934" s="258"/>
      <c r="P934" s="258"/>
      <c r="Q934" s="259"/>
      <c r="R934" s="192"/>
      <c r="S934" s="150" t="e">
        <f>IF(OR(C934="",C934=T$4),NA(),MATCH($B934&amp;$C934,K!$E:$E,0))</f>
        <v>#N/A</v>
      </c>
    </row>
    <row r="935" spans="1:19" ht="20.25">
      <c r="A935" s="222"/>
      <c r="B935" s="193"/>
      <c r="C935" s="193"/>
      <c r="D935" s="193" t="str">
        <f ca="1">IF(ISERROR($S935),"",OFFSET(K!$D$1,$S935-1,0)&amp;"")</f>
        <v/>
      </c>
      <c r="E935" s="193" t="str">
        <f ca="1">IF(ISERROR($S935),"",OFFSET(K!$C$1,$S935-1,0)&amp;"")</f>
        <v/>
      </c>
      <c r="F935" s="193" t="str">
        <f ca="1">IF(ISERROR($S935),"",OFFSET(K!$F$1,$S935-1,0))</f>
        <v/>
      </c>
      <c r="G935" s="193" t="str">
        <f ca="1">IF(C935=$U$4,"Enter smelter details", IF(ISERROR($S935),"",OFFSET(K!$G$1,$S935-1,0)))</f>
        <v/>
      </c>
      <c r="H935" s="258"/>
      <c r="I935" s="258"/>
      <c r="J935" s="258"/>
      <c r="K935" s="258"/>
      <c r="L935" s="258"/>
      <c r="M935" s="258"/>
      <c r="N935" s="258"/>
      <c r="O935" s="258"/>
      <c r="P935" s="258"/>
      <c r="Q935" s="259"/>
      <c r="R935" s="192"/>
      <c r="S935" s="150" t="e">
        <f>IF(OR(C935="",C935=T$4),NA(),MATCH($B935&amp;$C935,K!$E:$E,0))</f>
        <v>#N/A</v>
      </c>
    </row>
    <row r="936" spans="1:19" ht="20.25">
      <c r="A936" s="222"/>
      <c r="B936" s="193"/>
      <c r="C936" s="193"/>
      <c r="D936" s="193" t="str">
        <f ca="1">IF(ISERROR($S936),"",OFFSET(K!$D$1,$S936-1,0)&amp;"")</f>
        <v/>
      </c>
      <c r="E936" s="193" t="str">
        <f ca="1">IF(ISERROR($S936),"",OFFSET(K!$C$1,$S936-1,0)&amp;"")</f>
        <v/>
      </c>
      <c r="F936" s="193" t="str">
        <f ca="1">IF(ISERROR($S936),"",OFFSET(K!$F$1,$S936-1,0))</f>
        <v/>
      </c>
      <c r="G936" s="193" t="str">
        <f ca="1">IF(C936=$U$4,"Enter smelter details", IF(ISERROR($S936),"",OFFSET(K!$G$1,$S936-1,0)))</f>
        <v/>
      </c>
      <c r="H936" s="258"/>
      <c r="I936" s="258"/>
      <c r="J936" s="258"/>
      <c r="K936" s="258"/>
      <c r="L936" s="258"/>
      <c r="M936" s="258"/>
      <c r="N936" s="258"/>
      <c r="O936" s="258"/>
      <c r="P936" s="258"/>
      <c r="Q936" s="259"/>
      <c r="R936" s="192"/>
      <c r="S936" s="150" t="e">
        <f>IF(OR(C936="",C936=T$4),NA(),MATCH($B936&amp;$C936,K!$E:$E,0))</f>
        <v>#N/A</v>
      </c>
    </row>
    <row r="937" spans="1:19" ht="20.25">
      <c r="A937" s="222"/>
      <c r="B937" s="193"/>
      <c r="C937" s="193"/>
      <c r="D937" s="193" t="str">
        <f ca="1">IF(ISERROR($S937),"",OFFSET(K!$D$1,$S937-1,0)&amp;"")</f>
        <v/>
      </c>
      <c r="E937" s="193" t="str">
        <f ca="1">IF(ISERROR($S937),"",OFFSET(K!$C$1,$S937-1,0)&amp;"")</f>
        <v/>
      </c>
      <c r="F937" s="193" t="str">
        <f ca="1">IF(ISERROR($S937),"",OFFSET(K!$F$1,$S937-1,0))</f>
        <v/>
      </c>
      <c r="G937" s="193" t="str">
        <f ca="1">IF(C937=$U$4,"Enter smelter details", IF(ISERROR($S937),"",OFFSET(K!$G$1,$S937-1,0)))</f>
        <v/>
      </c>
      <c r="H937" s="258"/>
      <c r="I937" s="258"/>
      <c r="J937" s="258"/>
      <c r="K937" s="258"/>
      <c r="L937" s="258"/>
      <c r="M937" s="258"/>
      <c r="N937" s="258"/>
      <c r="O937" s="258"/>
      <c r="P937" s="258"/>
      <c r="Q937" s="259"/>
      <c r="R937" s="192"/>
      <c r="S937" s="150" t="e">
        <f>IF(OR(C937="",C937=T$4),NA(),MATCH($B937&amp;$C937,K!$E:$E,0))</f>
        <v>#N/A</v>
      </c>
    </row>
    <row r="938" spans="1:19" ht="20.25">
      <c r="A938" s="222"/>
      <c r="B938" s="193"/>
      <c r="C938" s="193"/>
      <c r="D938" s="193" t="str">
        <f ca="1">IF(ISERROR($S938),"",OFFSET(K!$D$1,$S938-1,0)&amp;"")</f>
        <v/>
      </c>
      <c r="E938" s="193" t="str">
        <f ca="1">IF(ISERROR($S938),"",OFFSET(K!$C$1,$S938-1,0)&amp;"")</f>
        <v/>
      </c>
      <c r="F938" s="193" t="str">
        <f ca="1">IF(ISERROR($S938),"",OFFSET(K!$F$1,$S938-1,0))</f>
        <v/>
      </c>
      <c r="G938" s="193" t="str">
        <f ca="1">IF(C938=$U$4,"Enter smelter details", IF(ISERROR($S938),"",OFFSET(K!$G$1,$S938-1,0)))</f>
        <v/>
      </c>
      <c r="H938" s="258"/>
      <c r="I938" s="258"/>
      <c r="J938" s="258"/>
      <c r="K938" s="258"/>
      <c r="L938" s="258"/>
      <c r="M938" s="258"/>
      <c r="N938" s="258"/>
      <c r="O938" s="258"/>
      <c r="P938" s="258"/>
      <c r="Q938" s="259"/>
      <c r="R938" s="192"/>
      <c r="S938" s="150" t="e">
        <f>IF(OR(C938="",C938=T$4),NA(),MATCH($B938&amp;$C938,K!$E:$E,0))</f>
        <v>#N/A</v>
      </c>
    </row>
    <row r="939" spans="1:19" ht="20.25">
      <c r="A939" s="222"/>
      <c r="B939" s="193"/>
      <c r="C939" s="193"/>
      <c r="D939" s="193" t="str">
        <f ca="1">IF(ISERROR($S939),"",OFFSET(K!$D$1,$S939-1,0)&amp;"")</f>
        <v/>
      </c>
      <c r="E939" s="193" t="str">
        <f ca="1">IF(ISERROR($S939),"",OFFSET(K!$C$1,$S939-1,0)&amp;"")</f>
        <v/>
      </c>
      <c r="F939" s="193" t="str">
        <f ca="1">IF(ISERROR($S939),"",OFFSET(K!$F$1,$S939-1,0))</f>
        <v/>
      </c>
      <c r="G939" s="193" t="str">
        <f ca="1">IF(C939=$U$4,"Enter smelter details", IF(ISERROR($S939),"",OFFSET(K!$G$1,$S939-1,0)))</f>
        <v/>
      </c>
      <c r="H939" s="258"/>
      <c r="I939" s="258"/>
      <c r="J939" s="258"/>
      <c r="K939" s="258"/>
      <c r="L939" s="258"/>
      <c r="M939" s="258"/>
      <c r="N939" s="258"/>
      <c r="O939" s="258"/>
      <c r="P939" s="258"/>
      <c r="Q939" s="259"/>
      <c r="R939" s="192"/>
      <c r="S939" s="150" t="e">
        <f>IF(OR(C939="",C939=T$4),NA(),MATCH($B939&amp;$C939,K!$E:$E,0))</f>
        <v>#N/A</v>
      </c>
    </row>
    <row r="940" spans="1:19" ht="20.25">
      <c r="A940" s="222"/>
      <c r="B940" s="193"/>
      <c r="C940" s="193"/>
      <c r="D940" s="193" t="str">
        <f ca="1">IF(ISERROR($S940),"",OFFSET(K!$D$1,$S940-1,0)&amp;"")</f>
        <v/>
      </c>
      <c r="E940" s="193" t="str">
        <f ca="1">IF(ISERROR($S940),"",OFFSET(K!$C$1,$S940-1,0)&amp;"")</f>
        <v/>
      </c>
      <c r="F940" s="193" t="str">
        <f ca="1">IF(ISERROR($S940),"",OFFSET(K!$F$1,$S940-1,0))</f>
        <v/>
      </c>
      <c r="G940" s="193" t="str">
        <f ca="1">IF(C940=$U$4,"Enter smelter details", IF(ISERROR($S940),"",OFFSET(K!$G$1,$S940-1,0)))</f>
        <v/>
      </c>
      <c r="H940" s="258"/>
      <c r="I940" s="258"/>
      <c r="J940" s="258"/>
      <c r="K940" s="258"/>
      <c r="L940" s="258"/>
      <c r="M940" s="258"/>
      <c r="N940" s="258"/>
      <c r="O940" s="258"/>
      <c r="P940" s="258"/>
      <c r="Q940" s="259"/>
      <c r="R940" s="192"/>
      <c r="S940" s="150" t="e">
        <f>IF(OR(C940="",C940=T$4),NA(),MATCH($B940&amp;$C940,K!$E:$E,0))</f>
        <v>#N/A</v>
      </c>
    </row>
    <row r="941" spans="1:19" ht="20.25">
      <c r="A941" s="222"/>
      <c r="B941" s="193"/>
      <c r="C941" s="193"/>
      <c r="D941" s="193" t="str">
        <f ca="1">IF(ISERROR($S941),"",OFFSET(K!$D$1,$S941-1,0)&amp;"")</f>
        <v/>
      </c>
      <c r="E941" s="193" t="str">
        <f ca="1">IF(ISERROR($S941),"",OFFSET(K!$C$1,$S941-1,0)&amp;"")</f>
        <v/>
      </c>
      <c r="F941" s="193" t="str">
        <f ca="1">IF(ISERROR($S941),"",OFFSET(K!$F$1,$S941-1,0))</f>
        <v/>
      </c>
      <c r="G941" s="193" t="str">
        <f ca="1">IF(C941=$U$4,"Enter smelter details", IF(ISERROR($S941),"",OFFSET(K!$G$1,$S941-1,0)))</f>
        <v/>
      </c>
      <c r="H941" s="258"/>
      <c r="I941" s="258"/>
      <c r="J941" s="258"/>
      <c r="K941" s="258"/>
      <c r="L941" s="258"/>
      <c r="M941" s="258"/>
      <c r="N941" s="258"/>
      <c r="O941" s="258"/>
      <c r="P941" s="258"/>
      <c r="Q941" s="259"/>
      <c r="R941" s="192"/>
      <c r="S941" s="150" t="e">
        <f>IF(OR(C941="",C941=T$4),NA(),MATCH($B941&amp;$C941,K!$E:$E,0))</f>
        <v>#N/A</v>
      </c>
    </row>
    <row r="942" spans="1:19" ht="20.25">
      <c r="A942" s="222"/>
      <c r="B942" s="193"/>
      <c r="C942" s="193"/>
      <c r="D942" s="193" t="str">
        <f ca="1">IF(ISERROR($S942),"",OFFSET(K!$D$1,$S942-1,0)&amp;"")</f>
        <v/>
      </c>
      <c r="E942" s="193" t="str">
        <f ca="1">IF(ISERROR($S942),"",OFFSET(K!$C$1,$S942-1,0)&amp;"")</f>
        <v/>
      </c>
      <c r="F942" s="193" t="str">
        <f ca="1">IF(ISERROR($S942),"",OFFSET(K!$F$1,$S942-1,0))</f>
        <v/>
      </c>
      <c r="G942" s="193" t="str">
        <f ca="1">IF(C942=$U$4,"Enter smelter details", IF(ISERROR($S942),"",OFFSET(K!$G$1,$S942-1,0)))</f>
        <v/>
      </c>
      <c r="H942" s="258"/>
      <c r="I942" s="258"/>
      <c r="J942" s="258"/>
      <c r="K942" s="258"/>
      <c r="L942" s="258"/>
      <c r="M942" s="258"/>
      <c r="N942" s="258"/>
      <c r="O942" s="258"/>
      <c r="P942" s="258"/>
      <c r="Q942" s="259"/>
      <c r="R942" s="192"/>
      <c r="S942" s="150" t="e">
        <f>IF(OR(C942="",C942=T$4),NA(),MATCH($B942&amp;$C942,K!$E:$E,0))</f>
        <v>#N/A</v>
      </c>
    </row>
    <row r="943" spans="1:19" ht="20.25">
      <c r="A943" s="222"/>
      <c r="B943" s="193"/>
      <c r="C943" s="193"/>
      <c r="D943" s="193" t="str">
        <f ca="1">IF(ISERROR($S943),"",OFFSET(K!$D$1,$S943-1,0)&amp;"")</f>
        <v/>
      </c>
      <c r="E943" s="193" t="str">
        <f ca="1">IF(ISERROR($S943),"",OFFSET(K!$C$1,$S943-1,0)&amp;"")</f>
        <v/>
      </c>
      <c r="F943" s="193" t="str">
        <f ca="1">IF(ISERROR($S943),"",OFFSET(K!$F$1,$S943-1,0))</f>
        <v/>
      </c>
      <c r="G943" s="193" t="str">
        <f ca="1">IF(C943=$U$4,"Enter smelter details", IF(ISERROR($S943),"",OFFSET(K!$G$1,$S943-1,0)))</f>
        <v/>
      </c>
      <c r="H943" s="258"/>
      <c r="I943" s="258"/>
      <c r="J943" s="258"/>
      <c r="K943" s="258"/>
      <c r="L943" s="258"/>
      <c r="M943" s="258"/>
      <c r="N943" s="258"/>
      <c r="O943" s="258"/>
      <c r="P943" s="258"/>
      <c r="Q943" s="259"/>
      <c r="R943" s="192"/>
      <c r="S943" s="150" t="e">
        <f>IF(OR(C943="",C943=T$4),NA(),MATCH($B943&amp;$C943,K!$E:$E,0))</f>
        <v>#N/A</v>
      </c>
    </row>
    <row r="944" spans="1:19" ht="20.25">
      <c r="A944" s="222"/>
      <c r="B944" s="193"/>
      <c r="C944" s="193"/>
      <c r="D944" s="193" t="str">
        <f ca="1">IF(ISERROR($S944),"",OFFSET(K!$D$1,$S944-1,0)&amp;"")</f>
        <v/>
      </c>
      <c r="E944" s="193" t="str">
        <f ca="1">IF(ISERROR($S944),"",OFFSET(K!$C$1,$S944-1,0)&amp;"")</f>
        <v/>
      </c>
      <c r="F944" s="193" t="str">
        <f ca="1">IF(ISERROR($S944),"",OFFSET(K!$F$1,$S944-1,0))</f>
        <v/>
      </c>
      <c r="G944" s="193" t="str">
        <f ca="1">IF(C944=$U$4,"Enter smelter details", IF(ISERROR($S944),"",OFFSET(K!$G$1,$S944-1,0)))</f>
        <v/>
      </c>
      <c r="H944" s="258"/>
      <c r="I944" s="258"/>
      <c r="J944" s="258"/>
      <c r="K944" s="258"/>
      <c r="L944" s="258"/>
      <c r="M944" s="258"/>
      <c r="N944" s="258"/>
      <c r="O944" s="258"/>
      <c r="P944" s="258"/>
      <c r="Q944" s="259"/>
      <c r="R944" s="192"/>
      <c r="S944" s="150" t="e">
        <f>IF(OR(C944="",C944=T$4),NA(),MATCH($B944&amp;$C944,K!$E:$E,0))</f>
        <v>#N/A</v>
      </c>
    </row>
    <row r="945" spans="1:19" ht="20.25">
      <c r="A945" s="222"/>
      <c r="B945" s="193"/>
      <c r="C945" s="193"/>
      <c r="D945" s="193" t="str">
        <f ca="1">IF(ISERROR($S945),"",OFFSET(K!$D$1,$S945-1,0)&amp;"")</f>
        <v/>
      </c>
      <c r="E945" s="193" t="str">
        <f ca="1">IF(ISERROR($S945),"",OFFSET(K!$C$1,$S945-1,0)&amp;"")</f>
        <v/>
      </c>
      <c r="F945" s="193" t="str">
        <f ca="1">IF(ISERROR($S945),"",OFFSET(K!$F$1,$S945-1,0))</f>
        <v/>
      </c>
      <c r="G945" s="193" t="str">
        <f ca="1">IF(C945=$U$4,"Enter smelter details", IF(ISERROR($S945),"",OFFSET(K!$G$1,$S945-1,0)))</f>
        <v/>
      </c>
      <c r="H945" s="258"/>
      <c r="I945" s="258"/>
      <c r="J945" s="258"/>
      <c r="K945" s="258"/>
      <c r="L945" s="258"/>
      <c r="M945" s="258"/>
      <c r="N945" s="258"/>
      <c r="O945" s="258"/>
      <c r="P945" s="258"/>
      <c r="Q945" s="259"/>
      <c r="R945" s="192"/>
      <c r="S945" s="150" t="e">
        <f>IF(OR(C945="",C945=T$4),NA(),MATCH($B945&amp;$C945,K!$E:$E,0))</f>
        <v>#N/A</v>
      </c>
    </row>
    <row r="946" spans="1:19" ht="20.25">
      <c r="A946" s="222"/>
      <c r="B946" s="193"/>
      <c r="C946" s="193"/>
      <c r="D946" s="193" t="str">
        <f ca="1">IF(ISERROR($S946),"",OFFSET(K!$D$1,$S946-1,0)&amp;"")</f>
        <v/>
      </c>
      <c r="E946" s="193" t="str">
        <f ca="1">IF(ISERROR($S946),"",OFFSET(K!$C$1,$S946-1,0)&amp;"")</f>
        <v/>
      </c>
      <c r="F946" s="193" t="str">
        <f ca="1">IF(ISERROR($S946),"",OFFSET(K!$F$1,$S946-1,0))</f>
        <v/>
      </c>
      <c r="G946" s="193" t="str">
        <f ca="1">IF(C946=$U$4,"Enter smelter details", IF(ISERROR($S946),"",OFFSET(K!$G$1,$S946-1,0)))</f>
        <v/>
      </c>
      <c r="H946" s="258"/>
      <c r="I946" s="258"/>
      <c r="J946" s="258"/>
      <c r="K946" s="258"/>
      <c r="L946" s="258"/>
      <c r="M946" s="258"/>
      <c r="N946" s="258"/>
      <c r="O946" s="258"/>
      <c r="P946" s="258"/>
      <c r="Q946" s="259"/>
      <c r="R946" s="192"/>
      <c r="S946" s="150" t="e">
        <f>IF(OR(C946="",C946=T$4),NA(),MATCH($B946&amp;$C946,K!$E:$E,0))</f>
        <v>#N/A</v>
      </c>
    </row>
    <row r="947" spans="1:19" ht="20.25">
      <c r="A947" s="222"/>
      <c r="B947" s="193"/>
      <c r="C947" s="193"/>
      <c r="D947" s="193" t="str">
        <f ca="1">IF(ISERROR($S947),"",OFFSET(K!$D$1,$S947-1,0)&amp;"")</f>
        <v/>
      </c>
      <c r="E947" s="193" t="str">
        <f ca="1">IF(ISERROR($S947),"",OFFSET(K!$C$1,$S947-1,0)&amp;"")</f>
        <v/>
      </c>
      <c r="F947" s="193" t="str">
        <f ca="1">IF(ISERROR($S947),"",OFFSET(K!$F$1,$S947-1,0))</f>
        <v/>
      </c>
      <c r="G947" s="193" t="str">
        <f ca="1">IF(C947=$U$4,"Enter smelter details", IF(ISERROR($S947),"",OFFSET(K!$G$1,$S947-1,0)))</f>
        <v/>
      </c>
      <c r="H947" s="258"/>
      <c r="I947" s="258"/>
      <c r="J947" s="258"/>
      <c r="K947" s="258"/>
      <c r="L947" s="258"/>
      <c r="M947" s="258"/>
      <c r="N947" s="258"/>
      <c r="O947" s="258"/>
      <c r="P947" s="258"/>
      <c r="Q947" s="259"/>
      <c r="R947" s="192"/>
      <c r="S947" s="150" t="e">
        <f>IF(OR(C947="",C947=T$4),NA(),MATCH($B947&amp;$C947,K!$E:$E,0))</f>
        <v>#N/A</v>
      </c>
    </row>
    <row r="948" spans="1:19" ht="20.25">
      <c r="A948" s="222"/>
      <c r="B948" s="193"/>
      <c r="C948" s="193"/>
      <c r="D948" s="193" t="str">
        <f ca="1">IF(ISERROR($S948),"",OFFSET(K!$D$1,$S948-1,0)&amp;"")</f>
        <v/>
      </c>
      <c r="E948" s="193" t="str">
        <f ca="1">IF(ISERROR($S948),"",OFFSET(K!$C$1,$S948-1,0)&amp;"")</f>
        <v/>
      </c>
      <c r="F948" s="193" t="str">
        <f ca="1">IF(ISERROR($S948),"",OFFSET(K!$F$1,$S948-1,0))</f>
        <v/>
      </c>
      <c r="G948" s="193" t="str">
        <f ca="1">IF(C948=$U$4,"Enter smelter details", IF(ISERROR($S948),"",OFFSET(K!$G$1,$S948-1,0)))</f>
        <v/>
      </c>
      <c r="H948" s="258"/>
      <c r="I948" s="258"/>
      <c r="J948" s="258"/>
      <c r="K948" s="258"/>
      <c r="L948" s="258"/>
      <c r="M948" s="258"/>
      <c r="N948" s="258"/>
      <c r="O948" s="258"/>
      <c r="P948" s="258"/>
      <c r="Q948" s="259"/>
      <c r="R948" s="192"/>
      <c r="S948" s="150" t="e">
        <f>IF(OR(C948="",C948=T$4),NA(),MATCH($B948&amp;$C948,K!$E:$E,0))</f>
        <v>#N/A</v>
      </c>
    </row>
    <row r="949" spans="1:19" ht="20.25">
      <c r="A949" s="222"/>
      <c r="B949" s="193"/>
      <c r="C949" s="193"/>
      <c r="D949" s="193" t="str">
        <f ca="1">IF(ISERROR($S949),"",OFFSET(K!$D$1,$S949-1,0)&amp;"")</f>
        <v/>
      </c>
      <c r="E949" s="193" t="str">
        <f ca="1">IF(ISERROR($S949),"",OFFSET(K!$C$1,$S949-1,0)&amp;"")</f>
        <v/>
      </c>
      <c r="F949" s="193" t="str">
        <f ca="1">IF(ISERROR($S949),"",OFFSET(K!$F$1,$S949-1,0))</f>
        <v/>
      </c>
      <c r="G949" s="193" t="str">
        <f ca="1">IF(C949=$U$4,"Enter smelter details", IF(ISERROR($S949),"",OFFSET(K!$G$1,$S949-1,0)))</f>
        <v/>
      </c>
      <c r="H949" s="258"/>
      <c r="I949" s="258"/>
      <c r="J949" s="258"/>
      <c r="K949" s="258"/>
      <c r="L949" s="258"/>
      <c r="M949" s="258"/>
      <c r="N949" s="258"/>
      <c r="O949" s="258"/>
      <c r="P949" s="258"/>
      <c r="Q949" s="259"/>
      <c r="R949" s="192"/>
      <c r="S949" s="150" t="e">
        <f>IF(OR(C949="",C949=T$4),NA(),MATCH($B949&amp;$C949,K!$E:$E,0))</f>
        <v>#N/A</v>
      </c>
    </row>
    <row r="950" spans="1:19" ht="20.25">
      <c r="A950" s="222"/>
      <c r="B950" s="193"/>
      <c r="C950" s="193"/>
      <c r="D950" s="193" t="str">
        <f ca="1">IF(ISERROR($S950),"",OFFSET(K!$D$1,$S950-1,0)&amp;"")</f>
        <v/>
      </c>
      <c r="E950" s="193" t="str">
        <f ca="1">IF(ISERROR($S950),"",OFFSET(K!$C$1,$S950-1,0)&amp;"")</f>
        <v/>
      </c>
      <c r="F950" s="193" t="str">
        <f ca="1">IF(ISERROR($S950),"",OFFSET(K!$F$1,$S950-1,0))</f>
        <v/>
      </c>
      <c r="G950" s="193" t="str">
        <f ca="1">IF(C950=$U$4,"Enter smelter details", IF(ISERROR($S950),"",OFFSET(K!$G$1,$S950-1,0)))</f>
        <v/>
      </c>
      <c r="H950" s="258"/>
      <c r="I950" s="258"/>
      <c r="J950" s="258"/>
      <c r="K950" s="258"/>
      <c r="L950" s="258"/>
      <c r="M950" s="258"/>
      <c r="N950" s="258"/>
      <c r="O950" s="258"/>
      <c r="P950" s="258"/>
      <c r="Q950" s="259"/>
      <c r="R950" s="192"/>
      <c r="S950" s="150" t="e">
        <f>IF(OR(C950="",C950=T$4),NA(),MATCH($B950&amp;$C950,K!$E:$E,0))</f>
        <v>#N/A</v>
      </c>
    </row>
    <row r="951" spans="1:19" ht="20.25">
      <c r="A951" s="222"/>
      <c r="B951" s="193"/>
      <c r="C951" s="193"/>
      <c r="D951" s="193" t="str">
        <f ca="1">IF(ISERROR($S951),"",OFFSET(K!$D$1,$S951-1,0)&amp;"")</f>
        <v/>
      </c>
      <c r="E951" s="193" t="str">
        <f ca="1">IF(ISERROR($S951),"",OFFSET(K!$C$1,$S951-1,0)&amp;"")</f>
        <v/>
      </c>
      <c r="F951" s="193" t="str">
        <f ca="1">IF(ISERROR($S951),"",OFFSET(K!$F$1,$S951-1,0))</f>
        <v/>
      </c>
      <c r="G951" s="193" t="str">
        <f ca="1">IF(C951=$U$4,"Enter smelter details", IF(ISERROR($S951),"",OFFSET(K!$G$1,$S951-1,0)))</f>
        <v/>
      </c>
      <c r="H951" s="258"/>
      <c r="I951" s="258"/>
      <c r="J951" s="258"/>
      <c r="K951" s="258"/>
      <c r="L951" s="258"/>
      <c r="M951" s="258"/>
      <c r="N951" s="258"/>
      <c r="O951" s="258"/>
      <c r="P951" s="258"/>
      <c r="Q951" s="259"/>
      <c r="R951" s="192"/>
      <c r="S951" s="150" t="e">
        <f>IF(OR(C951="",C951=T$4),NA(),MATCH($B951&amp;$C951,K!$E:$E,0))</f>
        <v>#N/A</v>
      </c>
    </row>
    <row r="952" spans="1:19" ht="20.25">
      <c r="A952" s="222"/>
      <c r="B952" s="193"/>
      <c r="C952" s="193"/>
      <c r="D952" s="193" t="str">
        <f ca="1">IF(ISERROR($S952),"",OFFSET(K!$D$1,$S952-1,0)&amp;"")</f>
        <v/>
      </c>
      <c r="E952" s="193" t="str">
        <f ca="1">IF(ISERROR($S952),"",OFFSET(K!$C$1,$S952-1,0)&amp;"")</f>
        <v/>
      </c>
      <c r="F952" s="193" t="str">
        <f ca="1">IF(ISERROR($S952),"",OFFSET(K!$F$1,$S952-1,0))</f>
        <v/>
      </c>
      <c r="G952" s="193" t="str">
        <f ca="1">IF(C952=$U$4,"Enter smelter details", IF(ISERROR($S952),"",OFFSET(K!$G$1,$S952-1,0)))</f>
        <v/>
      </c>
      <c r="H952" s="258"/>
      <c r="I952" s="258"/>
      <c r="J952" s="258"/>
      <c r="K952" s="258"/>
      <c r="L952" s="258"/>
      <c r="M952" s="258"/>
      <c r="N952" s="258"/>
      <c r="O952" s="258"/>
      <c r="P952" s="258"/>
      <c r="Q952" s="259"/>
      <c r="R952" s="192"/>
      <c r="S952" s="150" t="e">
        <f>IF(OR(C952="",C952=T$4),NA(),MATCH($B952&amp;$C952,K!$E:$E,0))</f>
        <v>#N/A</v>
      </c>
    </row>
    <row r="953" spans="1:19" ht="20.25">
      <c r="A953" s="222"/>
      <c r="B953" s="193"/>
      <c r="C953" s="193"/>
      <c r="D953" s="193" t="str">
        <f ca="1">IF(ISERROR($S953),"",OFFSET(K!$D$1,$S953-1,0)&amp;"")</f>
        <v/>
      </c>
      <c r="E953" s="193" t="str">
        <f ca="1">IF(ISERROR($S953),"",OFFSET(K!$C$1,$S953-1,0)&amp;"")</f>
        <v/>
      </c>
      <c r="F953" s="193" t="str">
        <f ca="1">IF(ISERROR($S953),"",OFFSET(K!$F$1,$S953-1,0))</f>
        <v/>
      </c>
      <c r="G953" s="193" t="str">
        <f ca="1">IF(C953=$U$4,"Enter smelter details", IF(ISERROR($S953),"",OFFSET(K!$G$1,$S953-1,0)))</f>
        <v/>
      </c>
      <c r="H953" s="258"/>
      <c r="I953" s="258"/>
      <c r="J953" s="258"/>
      <c r="K953" s="258"/>
      <c r="L953" s="258"/>
      <c r="M953" s="258"/>
      <c r="N953" s="258"/>
      <c r="O953" s="258"/>
      <c r="P953" s="258"/>
      <c r="Q953" s="259"/>
      <c r="R953" s="192"/>
      <c r="S953" s="150" t="e">
        <f>IF(OR(C953="",C953=T$4),NA(),MATCH($B953&amp;$C953,K!$E:$E,0))</f>
        <v>#N/A</v>
      </c>
    </row>
    <row r="954" spans="1:19" ht="20.25">
      <c r="A954" s="222"/>
      <c r="B954" s="193"/>
      <c r="C954" s="193"/>
      <c r="D954" s="193" t="str">
        <f ca="1">IF(ISERROR($S954),"",OFFSET(K!$D$1,$S954-1,0)&amp;"")</f>
        <v/>
      </c>
      <c r="E954" s="193" t="str">
        <f ca="1">IF(ISERROR($S954),"",OFFSET(K!$C$1,$S954-1,0)&amp;"")</f>
        <v/>
      </c>
      <c r="F954" s="193" t="str">
        <f ca="1">IF(ISERROR($S954),"",OFFSET(K!$F$1,$S954-1,0))</f>
        <v/>
      </c>
      <c r="G954" s="193" t="str">
        <f ca="1">IF(C954=$U$4,"Enter smelter details", IF(ISERROR($S954),"",OFFSET(K!$G$1,$S954-1,0)))</f>
        <v/>
      </c>
      <c r="H954" s="258"/>
      <c r="I954" s="258"/>
      <c r="J954" s="258"/>
      <c r="K954" s="258"/>
      <c r="L954" s="258"/>
      <c r="M954" s="258"/>
      <c r="N954" s="258"/>
      <c r="O954" s="258"/>
      <c r="P954" s="258"/>
      <c r="Q954" s="259"/>
      <c r="R954" s="192"/>
      <c r="S954" s="150" t="e">
        <f>IF(OR(C954="",C954=T$4),NA(),MATCH($B954&amp;$C954,K!$E:$E,0))</f>
        <v>#N/A</v>
      </c>
    </row>
    <row r="955" spans="1:19" ht="20.25">
      <c r="A955" s="222"/>
      <c r="B955" s="193"/>
      <c r="C955" s="193"/>
      <c r="D955" s="193" t="str">
        <f ca="1">IF(ISERROR($S955),"",OFFSET(K!$D$1,$S955-1,0)&amp;"")</f>
        <v/>
      </c>
      <c r="E955" s="193" t="str">
        <f ca="1">IF(ISERROR($S955),"",OFFSET(K!$C$1,$S955-1,0)&amp;"")</f>
        <v/>
      </c>
      <c r="F955" s="193" t="str">
        <f ca="1">IF(ISERROR($S955),"",OFFSET(K!$F$1,$S955-1,0))</f>
        <v/>
      </c>
      <c r="G955" s="193" t="str">
        <f ca="1">IF(C955=$U$4,"Enter smelter details", IF(ISERROR($S955),"",OFFSET(K!$G$1,$S955-1,0)))</f>
        <v/>
      </c>
      <c r="H955" s="258"/>
      <c r="I955" s="258"/>
      <c r="J955" s="258"/>
      <c r="K955" s="258"/>
      <c r="L955" s="258"/>
      <c r="M955" s="258"/>
      <c r="N955" s="258"/>
      <c r="O955" s="258"/>
      <c r="P955" s="258"/>
      <c r="Q955" s="259"/>
      <c r="R955" s="192"/>
      <c r="S955" s="150" t="e">
        <f>IF(OR(C955="",C955=T$4),NA(),MATCH($B955&amp;$C955,K!$E:$E,0))</f>
        <v>#N/A</v>
      </c>
    </row>
    <row r="956" spans="1:19" ht="20.25">
      <c r="A956" s="222"/>
      <c r="B956" s="193"/>
      <c r="C956" s="193"/>
      <c r="D956" s="193" t="str">
        <f ca="1">IF(ISERROR($S956),"",OFFSET(K!$D$1,$S956-1,0)&amp;"")</f>
        <v/>
      </c>
      <c r="E956" s="193" t="str">
        <f ca="1">IF(ISERROR($S956),"",OFFSET(K!$C$1,$S956-1,0)&amp;"")</f>
        <v/>
      </c>
      <c r="F956" s="193" t="str">
        <f ca="1">IF(ISERROR($S956),"",OFFSET(K!$F$1,$S956-1,0))</f>
        <v/>
      </c>
      <c r="G956" s="193" t="str">
        <f ca="1">IF(C956=$U$4,"Enter smelter details", IF(ISERROR($S956),"",OFFSET(K!$G$1,$S956-1,0)))</f>
        <v/>
      </c>
      <c r="H956" s="258"/>
      <c r="I956" s="258"/>
      <c r="J956" s="258"/>
      <c r="K956" s="258"/>
      <c r="L956" s="258"/>
      <c r="M956" s="258"/>
      <c r="N956" s="258"/>
      <c r="O956" s="258"/>
      <c r="P956" s="258"/>
      <c r="Q956" s="259"/>
      <c r="R956" s="192"/>
      <c r="S956" s="150" t="e">
        <f>IF(OR(C956="",C956=T$4),NA(),MATCH($B956&amp;$C956,K!$E:$E,0))</f>
        <v>#N/A</v>
      </c>
    </row>
    <row r="957" spans="1:19" ht="20.25">
      <c r="A957" s="222"/>
      <c r="B957" s="193"/>
      <c r="C957" s="193"/>
      <c r="D957" s="193" t="str">
        <f ca="1">IF(ISERROR($S957),"",OFFSET(K!$D$1,$S957-1,0)&amp;"")</f>
        <v/>
      </c>
      <c r="E957" s="193" t="str">
        <f ca="1">IF(ISERROR($S957),"",OFFSET(K!$C$1,$S957-1,0)&amp;"")</f>
        <v/>
      </c>
      <c r="F957" s="193" t="str">
        <f ca="1">IF(ISERROR($S957),"",OFFSET(K!$F$1,$S957-1,0))</f>
        <v/>
      </c>
      <c r="G957" s="193" t="str">
        <f ca="1">IF(C957=$U$4,"Enter smelter details", IF(ISERROR($S957),"",OFFSET(K!$G$1,$S957-1,0)))</f>
        <v/>
      </c>
      <c r="H957" s="258"/>
      <c r="I957" s="258"/>
      <c r="J957" s="258"/>
      <c r="K957" s="258"/>
      <c r="L957" s="258"/>
      <c r="M957" s="258"/>
      <c r="N957" s="258"/>
      <c r="O957" s="258"/>
      <c r="P957" s="258"/>
      <c r="Q957" s="259"/>
      <c r="R957" s="192"/>
      <c r="S957" s="150" t="e">
        <f>IF(OR(C957="",C957=T$4),NA(),MATCH($B957&amp;$C957,K!$E:$E,0))</f>
        <v>#N/A</v>
      </c>
    </row>
    <row r="958" spans="1:19" ht="20.25">
      <c r="A958" s="222"/>
      <c r="B958" s="193"/>
      <c r="C958" s="193"/>
      <c r="D958" s="193" t="str">
        <f ca="1">IF(ISERROR($S958),"",OFFSET(K!$D$1,$S958-1,0)&amp;"")</f>
        <v/>
      </c>
      <c r="E958" s="193" t="str">
        <f ca="1">IF(ISERROR($S958),"",OFFSET(K!$C$1,$S958-1,0)&amp;"")</f>
        <v/>
      </c>
      <c r="F958" s="193" t="str">
        <f ca="1">IF(ISERROR($S958),"",OFFSET(K!$F$1,$S958-1,0))</f>
        <v/>
      </c>
      <c r="G958" s="193" t="str">
        <f ca="1">IF(C958=$U$4,"Enter smelter details", IF(ISERROR($S958),"",OFFSET(K!$G$1,$S958-1,0)))</f>
        <v/>
      </c>
      <c r="H958" s="258"/>
      <c r="I958" s="258"/>
      <c r="J958" s="258"/>
      <c r="K958" s="258"/>
      <c r="L958" s="258"/>
      <c r="M958" s="258"/>
      <c r="N958" s="258"/>
      <c r="O958" s="258"/>
      <c r="P958" s="258"/>
      <c r="Q958" s="259"/>
      <c r="R958" s="192"/>
      <c r="S958" s="150" t="e">
        <f>IF(OR(C958="",C958=T$4),NA(),MATCH($B958&amp;$C958,K!$E:$E,0))</f>
        <v>#N/A</v>
      </c>
    </row>
    <row r="959" spans="1:19" ht="20.25">
      <c r="A959" s="222"/>
      <c r="B959" s="193"/>
      <c r="C959" s="193"/>
      <c r="D959" s="193" t="str">
        <f ca="1">IF(ISERROR($S959),"",OFFSET(K!$D$1,$S959-1,0)&amp;"")</f>
        <v/>
      </c>
      <c r="E959" s="193" t="str">
        <f ca="1">IF(ISERROR($S959),"",OFFSET(K!$C$1,$S959-1,0)&amp;"")</f>
        <v/>
      </c>
      <c r="F959" s="193" t="str">
        <f ca="1">IF(ISERROR($S959),"",OFFSET(K!$F$1,$S959-1,0))</f>
        <v/>
      </c>
      <c r="G959" s="193" t="str">
        <f ca="1">IF(C959=$U$4,"Enter smelter details", IF(ISERROR($S959),"",OFFSET(K!$G$1,$S959-1,0)))</f>
        <v/>
      </c>
      <c r="H959" s="258"/>
      <c r="I959" s="258"/>
      <c r="J959" s="258"/>
      <c r="K959" s="258"/>
      <c r="L959" s="258"/>
      <c r="M959" s="258"/>
      <c r="N959" s="258"/>
      <c r="O959" s="258"/>
      <c r="P959" s="258"/>
      <c r="Q959" s="259"/>
      <c r="R959" s="192"/>
      <c r="S959" s="150" t="e">
        <f>IF(OR(C959="",C959=T$4),NA(),MATCH($B959&amp;$C959,K!$E:$E,0))</f>
        <v>#N/A</v>
      </c>
    </row>
    <row r="960" spans="1:19" ht="20.25">
      <c r="A960" s="222"/>
      <c r="B960" s="193"/>
      <c r="C960" s="193"/>
      <c r="D960" s="193" t="str">
        <f ca="1">IF(ISERROR($S960),"",OFFSET(K!$D$1,$S960-1,0)&amp;"")</f>
        <v/>
      </c>
      <c r="E960" s="193" t="str">
        <f ca="1">IF(ISERROR($S960),"",OFFSET(K!$C$1,$S960-1,0)&amp;"")</f>
        <v/>
      </c>
      <c r="F960" s="193" t="str">
        <f ca="1">IF(ISERROR($S960),"",OFFSET(K!$F$1,$S960-1,0))</f>
        <v/>
      </c>
      <c r="G960" s="193" t="str">
        <f ca="1">IF(C960=$U$4,"Enter smelter details", IF(ISERROR($S960),"",OFFSET(K!$G$1,$S960-1,0)))</f>
        <v/>
      </c>
      <c r="H960" s="258"/>
      <c r="I960" s="258"/>
      <c r="J960" s="258"/>
      <c r="K960" s="258"/>
      <c r="L960" s="258"/>
      <c r="M960" s="258"/>
      <c r="N960" s="258"/>
      <c r="O960" s="258"/>
      <c r="P960" s="258"/>
      <c r="Q960" s="259"/>
      <c r="R960" s="192"/>
      <c r="S960" s="150" t="e">
        <f>IF(OR(C960="",C960=T$4),NA(),MATCH($B960&amp;$C960,K!$E:$E,0))</f>
        <v>#N/A</v>
      </c>
    </row>
    <row r="961" spans="1:19" ht="20.25">
      <c r="A961" s="222"/>
      <c r="B961" s="193"/>
      <c r="C961" s="193"/>
      <c r="D961" s="193" t="str">
        <f ca="1">IF(ISERROR($S961),"",OFFSET(K!$D$1,$S961-1,0)&amp;"")</f>
        <v/>
      </c>
      <c r="E961" s="193" t="str">
        <f ca="1">IF(ISERROR($S961),"",OFFSET(K!$C$1,$S961-1,0)&amp;"")</f>
        <v/>
      </c>
      <c r="F961" s="193" t="str">
        <f ca="1">IF(ISERROR($S961),"",OFFSET(K!$F$1,$S961-1,0))</f>
        <v/>
      </c>
      <c r="G961" s="193" t="str">
        <f ca="1">IF(C961=$U$4,"Enter smelter details", IF(ISERROR($S961),"",OFFSET(K!$G$1,$S961-1,0)))</f>
        <v/>
      </c>
      <c r="H961" s="258"/>
      <c r="I961" s="258"/>
      <c r="J961" s="258"/>
      <c r="K961" s="258"/>
      <c r="L961" s="258"/>
      <c r="M961" s="258"/>
      <c r="N961" s="258"/>
      <c r="O961" s="258"/>
      <c r="P961" s="258"/>
      <c r="Q961" s="259"/>
      <c r="R961" s="192"/>
      <c r="S961" s="150" t="e">
        <f>IF(OR(C961="",C961=T$4),NA(),MATCH($B961&amp;$C961,K!$E:$E,0))</f>
        <v>#N/A</v>
      </c>
    </row>
    <row r="962" spans="1:19" ht="20.25">
      <c r="A962" s="222"/>
      <c r="B962" s="193"/>
      <c r="C962" s="193"/>
      <c r="D962" s="193" t="str">
        <f ca="1">IF(ISERROR($S962),"",OFFSET(K!$D$1,$S962-1,0)&amp;"")</f>
        <v/>
      </c>
      <c r="E962" s="193" t="str">
        <f ca="1">IF(ISERROR($S962),"",OFFSET(K!$C$1,$S962-1,0)&amp;"")</f>
        <v/>
      </c>
      <c r="F962" s="193" t="str">
        <f ca="1">IF(ISERROR($S962),"",OFFSET(K!$F$1,$S962-1,0))</f>
        <v/>
      </c>
      <c r="G962" s="193" t="str">
        <f ca="1">IF(C962=$U$4,"Enter smelter details", IF(ISERROR($S962),"",OFFSET(K!$G$1,$S962-1,0)))</f>
        <v/>
      </c>
      <c r="H962" s="258"/>
      <c r="I962" s="258"/>
      <c r="J962" s="258"/>
      <c r="K962" s="258"/>
      <c r="L962" s="258"/>
      <c r="M962" s="258"/>
      <c r="N962" s="258"/>
      <c r="O962" s="258"/>
      <c r="P962" s="258"/>
      <c r="Q962" s="259"/>
      <c r="R962" s="192"/>
      <c r="S962" s="150" t="e">
        <f>IF(OR(C962="",C962=T$4),NA(),MATCH($B962&amp;$C962,K!$E:$E,0))</f>
        <v>#N/A</v>
      </c>
    </row>
    <row r="963" spans="1:19" ht="20.25">
      <c r="A963" s="222"/>
      <c r="B963" s="193"/>
      <c r="C963" s="193"/>
      <c r="D963" s="193" t="str">
        <f ca="1">IF(ISERROR($S963),"",OFFSET(K!$D$1,$S963-1,0)&amp;"")</f>
        <v/>
      </c>
      <c r="E963" s="193" t="str">
        <f ca="1">IF(ISERROR($S963),"",OFFSET(K!$C$1,$S963-1,0)&amp;"")</f>
        <v/>
      </c>
      <c r="F963" s="193" t="str">
        <f ca="1">IF(ISERROR($S963),"",OFFSET(K!$F$1,$S963-1,0))</f>
        <v/>
      </c>
      <c r="G963" s="193" t="str">
        <f ca="1">IF(C963=$U$4,"Enter smelter details", IF(ISERROR($S963),"",OFFSET(K!$G$1,$S963-1,0)))</f>
        <v/>
      </c>
      <c r="H963" s="258"/>
      <c r="I963" s="258"/>
      <c r="J963" s="258"/>
      <c r="K963" s="258"/>
      <c r="L963" s="258"/>
      <c r="M963" s="258"/>
      <c r="N963" s="258"/>
      <c r="O963" s="258"/>
      <c r="P963" s="258"/>
      <c r="Q963" s="259"/>
      <c r="R963" s="192"/>
      <c r="S963" s="150" t="e">
        <f>IF(OR(C963="",C963=T$4),NA(),MATCH($B963&amp;$C963,K!$E:$E,0))</f>
        <v>#N/A</v>
      </c>
    </row>
    <row r="964" spans="1:19" ht="20.25">
      <c r="A964" s="222"/>
      <c r="B964" s="193"/>
      <c r="C964" s="193"/>
      <c r="D964" s="193" t="str">
        <f ca="1">IF(ISERROR($S964),"",OFFSET(K!$D$1,$S964-1,0)&amp;"")</f>
        <v/>
      </c>
      <c r="E964" s="193" t="str">
        <f ca="1">IF(ISERROR($S964),"",OFFSET(K!$C$1,$S964-1,0)&amp;"")</f>
        <v/>
      </c>
      <c r="F964" s="193" t="str">
        <f ca="1">IF(ISERROR($S964),"",OFFSET(K!$F$1,$S964-1,0))</f>
        <v/>
      </c>
      <c r="G964" s="193" t="str">
        <f ca="1">IF(C964=$U$4,"Enter smelter details", IF(ISERROR($S964),"",OFFSET(K!$G$1,$S964-1,0)))</f>
        <v/>
      </c>
      <c r="H964" s="258"/>
      <c r="I964" s="258"/>
      <c r="J964" s="258"/>
      <c r="K964" s="258"/>
      <c r="L964" s="258"/>
      <c r="M964" s="258"/>
      <c r="N964" s="258"/>
      <c r="O964" s="258"/>
      <c r="P964" s="258"/>
      <c r="Q964" s="259"/>
      <c r="R964" s="192"/>
      <c r="S964" s="150" t="e">
        <f>IF(OR(C964="",C964=T$4),NA(),MATCH($B964&amp;$C964,K!$E:$E,0))</f>
        <v>#N/A</v>
      </c>
    </row>
    <row r="965" spans="1:19" ht="20.25">
      <c r="A965" s="222"/>
      <c r="B965" s="193"/>
      <c r="C965" s="193"/>
      <c r="D965" s="193" t="str">
        <f ca="1">IF(ISERROR($S965),"",OFFSET(K!$D$1,$S965-1,0)&amp;"")</f>
        <v/>
      </c>
      <c r="E965" s="193" t="str">
        <f ca="1">IF(ISERROR($S965),"",OFFSET(K!$C$1,$S965-1,0)&amp;"")</f>
        <v/>
      </c>
      <c r="F965" s="193" t="str">
        <f ca="1">IF(ISERROR($S965),"",OFFSET(K!$F$1,$S965-1,0))</f>
        <v/>
      </c>
      <c r="G965" s="193" t="str">
        <f ca="1">IF(C965=$U$4,"Enter smelter details", IF(ISERROR($S965),"",OFFSET(K!$G$1,$S965-1,0)))</f>
        <v/>
      </c>
      <c r="H965" s="258"/>
      <c r="I965" s="258"/>
      <c r="J965" s="258"/>
      <c r="K965" s="258"/>
      <c r="L965" s="258"/>
      <c r="M965" s="258"/>
      <c r="N965" s="258"/>
      <c r="O965" s="258"/>
      <c r="P965" s="258"/>
      <c r="Q965" s="259"/>
      <c r="R965" s="192"/>
      <c r="S965" s="150" t="e">
        <f>IF(OR(C965="",C965=T$4),NA(),MATCH($B965&amp;$C965,K!$E:$E,0))</f>
        <v>#N/A</v>
      </c>
    </row>
    <row r="966" spans="1:19" ht="20.25">
      <c r="A966" s="222"/>
      <c r="B966" s="193"/>
      <c r="C966" s="193"/>
      <c r="D966" s="193" t="str">
        <f ca="1">IF(ISERROR($S966),"",OFFSET(K!$D$1,$S966-1,0)&amp;"")</f>
        <v/>
      </c>
      <c r="E966" s="193" t="str">
        <f ca="1">IF(ISERROR($S966),"",OFFSET(K!$C$1,$S966-1,0)&amp;"")</f>
        <v/>
      </c>
      <c r="F966" s="193" t="str">
        <f ca="1">IF(ISERROR($S966),"",OFFSET(K!$F$1,$S966-1,0))</f>
        <v/>
      </c>
      <c r="G966" s="193" t="str">
        <f ca="1">IF(C966=$U$4,"Enter smelter details", IF(ISERROR($S966),"",OFFSET(K!$G$1,$S966-1,0)))</f>
        <v/>
      </c>
      <c r="H966" s="258"/>
      <c r="I966" s="258"/>
      <c r="J966" s="258"/>
      <c r="K966" s="258"/>
      <c r="L966" s="258"/>
      <c r="M966" s="258"/>
      <c r="N966" s="258"/>
      <c r="O966" s="258"/>
      <c r="P966" s="258"/>
      <c r="Q966" s="259"/>
      <c r="R966" s="192"/>
      <c r="S966" s="150" t="e">
        <f>IF(OR(C966="",C966=T$4),NA(),MATCH($B966&amp;$C966,K!$E:$E,0))</f>
        <v>#N/A</v>
      </c>
    </row>
    <row r="967" spans="1:19" ht="20.25">
      <c r="A967" s="222"/>
      <c r="B967" s="193"/>
      <c r="C967" s="193"/>
      <c r="D967" s="193" t="str">
        <f ca="1">IF(ISERROR($S967),"",OFFSET(K!$D$1,$S967-1,0)&amp;"")</f>
        <v/>
      </c>
      <c r="E967" s="193" t="str">
        <f ca="1">IF(ISERROR($S967),"",OFFSET(K!$C$1,$S967-1,0)&amp;"")</f>
        <v/>
      </c>
      <c r="F967" s="193" t="str">
        <f ca="1">IF(ISERROR($S967),"",OFFSET(K!$F$1,$S967-1,0))</f>
        <v/>
      </c>
      <c r="G967" s="193" t="str">
        <f ca="1">IF(C967=$U$4,"Enter smelter details", IF(ISERROR($S967),"",OFFSET(K!$G$1,$S967-1,0)))</f>
        <v/>
      </c>
      <c r="H967" s="258"/>
      <c r="I967" s="258"/>
      <c r="J967" s="258"/>
      <c r="K967" s="258"/>
      <c r="L967" s="258"/>
      <c r="M967" s="258"/>
      <c r="N967" s="258"/>
      <c r="O967" s="258"/>
      <c r="P967" s="258"/>
      <c r="Q967" s="259"/>
      <c r="R967" s="192"/>
      <c r="S967" s="150" t="e">
        <f>IF(OR(C967="",C967=T$4),NA(),MATCH($B967&amp;$C967,K!$E:$E,0))</f>
        <v>#N/A</v>
      </c>
    </row>
    <row r="968" spans="1:19" ht="20.25">
      <c r="A968" s="222"/>
      <c r="B968" s="193"/>
      <c r="C968" s="193"/>
      <c r="D968" s="193" t="str">
        <f ca="1">IF(ISERROR($S968),"",OFFSET(K!$D$1,$S968-1,0)&amp;"")</f>
        <v/>
      </c>
      <c r="E968" s="193" t="str">
        <f ca="1">IF(ISERROR($S968),"",OFFSET(K!$C$1,$S968-1,0)&amp;"")</f>
        <v/>
      </c>
      <c r="F968" s="193" t="str">
        <f ca="1">IF(ISERROR($S968),"",OFFSET(K!$F$1,$S968-1,0))</f>
        <v/>
      </c>
      <c r="G968" s="193" t="str">
        <f ca="1">IF(C968=$U$4,"Enter smelter details", IF(ISERROR($S968),"",OFFSET(K!$G$1,$S968-1,0)))</f>
        <v/>
      </c>
      <c r="H968" s="258"/>
      <c r="I968" s="258"/>
      <c r="J968" s="258"/>
      <c r="K968" s="258"/>
      <c r="L968" s="258"/>
      <c r="M968" s="258"/>
      <c r="N968" s="258"/>
      <c r="O968" s="258"/>
      <c r="P968" s="258"/>
      <c r="Q968" s="259"/>
      <c r="R968" s="192"/>
      <c r="S968" s="150" t="e">
        <f>IF(OR(C968="",C968=T$4),NA(),MATCH($B968&amp;$C968,K!$E:$E,0))</f>
        <v>#N/A</v>
      </c>
    </row>
    <row r="969" spans="1:19" ht="20.25">
      <c r="A969" s="222"/>
      <c r="B969" s="193"/>
      <c r="C969" s="193"/>
      <c r="D969" s="193" t="str">
        <f ca="1">IF(ISERROR($S969),"",OFFSET(K!$D$1,$S969-1,0)&amp;"")</f>
        <v/>
      </c>
      <c r="E969" s="193" t="str">
        <f ca="1">IF(ISERROR($S969),"",OFFSET(K!$C$1,$S969-1,0)&amp;"")</f>
        <v/>
      </c>
      <c r="F969" s="193" t="str">
        <f ca="1">IF(ISERROR($S969),"",OFFSET(K!$F$1,$S969-1,0))</f>
        <v/>
      </c>
      <c r="G969" s="193" t="str">
        <f ca="1">IF(C969=$U$4,"Enter smelter details", IF(ISERROR($S969),"",OFFSET(K!$G$1,$S969-1,0)))</f>
        <v/>
      </c>
      <c r="H969" s="258"/>
      <c r="I969" s="258"/>
      <c r="J969" s="258"/>
      <c r="K969" s="258"/>
      <c r="L969" s="258"/>
      <c r="M969" s="258"/>
      <c r="N969" s="258"/>
      <c r="O969" s="258"/>
      <c r="P969" s="258"/>
      <c r="Q969" s="259"/>
      <c r="R969" s="192"/>
      <c r="S969" s="150" t="e">
        <f>IF(OR(C969="",C969=T$4),NA(),MATCH($B969&amp;$C969,K!$E:$E,0))</f>
        <v>#N/A</v>
      </c>
    </row>
    <row r="970" spans="1:19" ht="20.25">
      <c r="A970" s="222"/>
      <c r="B970" s="193"/>
      <c r="C970" s="193"/>
      <c r="D970" s="193" t="str">
        <f ca="1">IF(ISERROR($S970),"",OFFSET(K!$D$1,$S970-1,0)&amp;"")</f>
        <v/>
      </c>
      <c r="E970" s="193" t="str">
        <f ca="1">IF(ISERROR($S970),"",OFFSET(K!$C$1,$S970-1,0)&amp;"")</f>
        <v/>
      </c>
      <c r="F970" s="193" t="str">
        <f ca="1">IF(ISERROR($S970),"",OFFSET(K!$F$1,$S970-1,0))</f>
        <v/>
      </c>
      <c r="G970" s="193" t="str">
        <f ca="1">IF(C970=$U$4,"Enter smelter details", IF(ISERROR($S970),"",OFFSET(K!$G$1,$S970-1,0)))</f>
        <v/>
      </c>
      <c r="H970" s="258"/>
      <c r="I970" s="258"/>
      <c r="J970" s="258"/>
      <c r="K970" s="258"/>
      <c r="L970" s="258"/>
      <c r="M970" s="258"/>
      <c r="N970" s="258"/>
      <c r="O970" s="258"/>
      <c r="P970" s="258"/>
      <c r="Q970" s="259"/>
      <c r="R970" s="192"/>
      <c r="S970" s="150" t="e">
        <f>IF(OR(C970="",C970=T$4),NA(),MATCH($B970&amp;$C970,K!$E:$E,0))</f>
        <v>#N/A</v>
      </c>
    </row>
    <row r="971" spans="1:19" ht="20.25">
      <c r="A971" s="222"/>
      <c r="B971" s="193"/>
      <c r="C971" s="193"/>
      <c r="D971" s="193" t="str">
        <f ca="1">IF(ISERROR($S971),"",OFFSET(K!$D$1,$S971-1,0)&amp;"")</f>
        <v/>
      </c>
      <c r="E971" s="193" t="str">
        <f ca="1">IF(ISERROR($S971),"",OFFSET(K!$C$1,$S971-1,0)&amp;"")</f>
        <v/>
      </c>
      <c r="F971" s="193" t="str">
        <f ca="1">IF(ISERROR($S971),"",OFFSET(K!$F$1,$S971-1,0))</f>
        <v/>
      </c>
      <c r="G971" s="193" t="str">
        <f ca="1">IF(C971=$U$4,"Enter smelter details", IF(ISERROR($S971),"",OFFSET(K!$G$1,$S971-1,0)))</f>
        <v/>
      </c>
      <c r="H971" s="258"/>
      <c r="I971" s="258"/>
      <c r="J971" s="258"/>
      <c r="K971" s="258"/>
      <c r="L971" s="258"/>
      <c r="M971" s="258"/>
      <c r="N971" s="258"/>
      <c r="O971" s="258"/>
      <c r="P971" s="258"/>
      <c r="Q971" s="259"/>
      <c r="R971" s="192"/>
      <c r="S971" s="150" t="e">
        <f>IF(OR(C971="",C971=T$4),NA(),MATCH($B971&amp;$C971,K!$E:$E,0))</f>
        <v>#N/A</v>
      </c>
    </row>
    <row r="972" spans="1:19" ht="20.25">
      <c r="A972" s="222"/>
      <c r="B972" s="193"/>
      <c r="C972" s="193"/>
      <c r="D972" s="193" t="str">
        <f ca="1">IF(ISERROR($S972),"",OFFSET(K!$D$1,$S972-1,0)&amp;"")</f>
        <v/>
      </c>
      <c r="E972" s="193" t="str">
        <f ca="1">IF(ISERROR($S972),"",OFFSET(K!$C$1,$S972-1,0)&amp;"")</f>
        <v/>
      </c>
      <c r="F972" s="193" t="str">
        <f ca="1">IF(ISERROR($S972),"",OFFSET(K!$F$1,$S972-1,0))</f>
        <v/>
      </c>
      <c r="G972" s="193" t="str">
        <f ca="1">IF(C972=$U$4,"Enter smelter details", IF(ISERROR($S972),"",OFFSET(K!$G$1,$S972-1,0)))</f>
        <v/>
      </c>
      <c r="H972" s="258"/>
      <c r="I972" s="258"/>
      <c r="J972" s="258"/>
      <c r="K972" s="258"/>
      <c r="L972" s="258"/>
      <c r="M972" s="258"/>
      <c r="N972" s="258"/>
      <c r="O972" s="258"/>
      <c r="P972" s="258"/>
      <c r="Q972" s="259"/>
      <c r="R972" s="192"/>
      <c r="S972" s="150" t="e">
        <f>IF(OR(C972="",C972=T$4),NA(),MATCH($B972&amp;$C972,K!$E:$E,0))</f>
        <v>#N/A</v>
      </c>
    </row>
    <row r="973" spans="1:19" ht="20.25">
      <c r="A973" s="222"/>
      <c r="B973" s="193"/>
      <c r="C973" s="193"/>
      <c r="D973" s="193" t="str">
        <f ca="1">IF(ISERROR($S973),"",OFFSET(K!$D$1,$S973-1,0)&amp;"")</f>
        <v/>
      </c>
      <c r="E973" s="193" t="str">
        <f ca="1">IF(ISERROR($S973),"",OFFSET(K!$C$1,$S973-1,0)&amp;"")</f>
        <v/>
      </c>
      <c r="F973" s="193" t="str">
        <f ca="1">IF(ISERROR($S973),"",OFFSET(K!$F$1,$S973-1,0))</f>
        <v/>
      </c>
      <c r="G973" s="193" t="str">
        <f ca="1">IF(C973=$U$4,"Enter smelter details", IF(ISERROR($S973),"",OFFSET(K!$G$1,$S973-1,0)))</f>
        <v/>
      </c>
      <c r="H973" s="258"/>
      <c r="I973" s="258"/>
      <c r="J973" s="258"/>
      <c r="K973" s="258"/>
      <c r="L973" s="258"/>
      <c r="M973" s="258"/>
      <c r="N973" s="258"/>
      <c r="O973" s="258"/>
      <c r="P973" s="258"/>
      <c r="Q973" s="259"/>
      <c r="R973" s="192"/>
      <c r="S973" s="150" t="e">
        <f>IF(OR(C973="",C973=T$4),NA(),MATCH($B973&amp;$C973,K!$E:$E,0))</f>
        <v>#N/A</v>
      </c>
    </row>
    <row r="974" spans="1:19" ht="20.25">
      <c r="A974" s="222"/>
      <c r="B974" s="193"/>
      <c r="C974" s="193"/>
      <c r="D974" s="193" t="str">
        <f ca="1">IF(ISERROR($S974),"",OFFSET(K!$D$1,$S974-1,0)&amp;"")</f>
        <v/>
      </c>
      <c r="E974" s="193" t="str">
        <f ca="1">IF(ISERROR($S974),"",OFFSET(K!$C$1,$S974-1,0)&amp;"")</f>
        <v/>
      </c>
      <c r="F974" s="193" t="str">
        <f ca="1">IF(ISERROR($S974),"",OFFSET(K!$F$1,$S974-1,0))</f>
        <v/>
      </c>
      <c r="G974" s="193" t="str">
        <f ca="1">IF(C974=$U$4,"Enter smelter details", IF(ISERROR($S974),"",OFFSET(K!$G$1,$S974-1,0)))</f>
        <v/>
      </c>
      <c r="H974" s="258"/>
      <c r="I974" s="258"/>
      <c r="J974" s="258"/>
      <c r="K974" s="258"/>
      <c r="L974" s="258"/>
      <c r="M974" s="258"/>
      <c r="N974" s="258"/>
      <c r="O974" s="258"/>
      <c r="P974" s="258"/>
      <c r="Q974" s="259"/>
      <c r="R974" s="192"/>
      <c r="S974" s="150" t="e">
        <f>IF(OR(C974="",C974=T$4),NA(),MATCH($B974&amp;$C974,K!$E:$E,0))</f>
        <v>#N/A</v>
      </c>
    </row>
    <row r="975" spans="1:19" ht="20.25">
      <c r="A975" s="222"/>
      <c r="B975" s="193"/>
      <c r="C975" s="193"/>
      <c r="D975" s="193" t="str">
        <f ca="1">IF(ISERROR($S975),"",OFFSET(K!$D$1,$S975-1,0)&amp;"")</f>
        <v/>
      </c>
      <c r="E975" s="193" t="str">
        <f ca="1">IF(ISERROR($S975),"",OFFSET(K!$C$1,$S975-1,0)&amp;"")</f>
        <v/>
      </c>
      <c r="F975" s="193" t="str">
        <f ca="1">IF(ISERROR($S975),"",OFFSET(K!$F$1,$S975-1,0))</f>
        <v/>
      </c>
      <c r="G975" s="193" t="str">
        <f ca="1">IF(C975=$U$4,"Enter smelter details", IF(ISERROR($S975),"",OFFSET(K!$G$1,$S975-1,0)))</f>
        <v/>
      </c>
      <c r="H975" s="258"/>
      <c r="I975" s="258"/>
      <c r="J975" s="258"/>
      <c r="K975" s="258"/>
      <c r="L975" s="258"/>
      <c r="M975" s="258"/>
      <c r="N975" s="258"/>
      <c r="O975" s="258"/>
      <c r="P975" s="258"/>
      <c r="Q975" s="259"/>
      <c r="R975" s="192"/>
      <c r="S975" s="150" t="e">
        <f>IF(OR(C975="",C975=T$4),NA(),MATCH($B975&amp;$C975,K!$E:$E,0))</f>
        <v>#N/A</v>
      </c>
    </row>
    <row r="976" spans="1:19" ht="20.25">
      <c r="A976" s="222"/>
      <c r="B976" s="193"/>
      <c r="C976" s="193"/>
      <c r="D976" s="193" t="str">
        <f ca="1">IF(ISERROR($S976),"",OFFSET(K!$D$1,$S976-1,0)&amp;"")</f>
        <v/>
      </c>
      <c r="E976" s="193" t="str">
        <f ca="1">IF(ISERROR($S976),"",OFFSET(K!$C$1,$S976-1,0)&amp;"")</f>
        <v/>
      </c>
      <c r="F976" s="193" t="str">
        <f ca="1">IF(ISERROR($S976),"",OFFSET(K!$F$1,$S976-1,0))</f>
        <v/>
      </c>
      <c r="G976" s="193" t="str">
        <f ca="1">IF(C976=$U$4,"Enter smelter details", IF(ISERROR($S976),"",OFFSET(K!$G$1,$S976-1,0)))</f>
        <v/>
      </c>
      <c r="H976" s="258"/>
      <c r="I976" s="258"/>
      <c r="J976" s="258"/>
      <c r="K976" s="258"/>
      <c r="L976" s="258"/>
      <c r="M976" s="258"/>
      <c r="N976" s="258"/>
      <c r="O976" s="258"/>
      <c r="P976" s="258"/>
      <c r="Q976" s="259"/>
      <c r="R976" s="192"/>
      <c r="S976" s="150" t="e">
        <f>IF(OR(C976="",C976=T$4),NA(),MATCH($B976&amp;$C976,K!$E:$E,0))</f>
        <v>#N/A</v>
      </c>
    </row>
    <row r="977" spans="1:19" ht="20.25">
      <c r="A977" s="222"/>
      <c r="B977" s="193"/>
      <c r="C977" s="193"/>
      <c r="D977" s="193" t="str">
        <f ca="1">IF(ISERROR($S977),"",OFFSET(K!$D$1,$S977-1,0)&amp;"")</f>
        <v/>
      </c>
      <c r="E977" s="193" t="str">
        <f ca="1">IF(ISERROR($S977),"",OFFSET(K!$C$1,$S977-1,0)&amp;"")</f>
        <v/>
      </c>
      <c r="F977" s="193" t="str">
        <f ca="1">IF(ISERROR($S977),"",OFFSET(K!$F$1,$S977-1,0))</f>
        <v/>
      </c>
      <c r="G977" s="193" t="str">
        <f ca="1">IF(C977=$U$4,"Enter smelter details", IF(ISERROR($S977),"",OFFSET(K!$G$1,$S977-1,0)))</f>
        <v/>
      </c>
      <c r="H977" s="258"/>
      <c r="I977" s="258"/>
      <c r="J977" s="258"/>
      <c r="K977" s="258"/>
      <c r="L977" s="258"/>
      <c r="M977" s="258"/>
      <c r="N977" s="258"/>
      <c r="O977" s="258"/>
      <c r="P977" s="258"/>
      <c r="Q977" s="259"/>
      <c r="R977" s="192"/>
      <c r="S977" s="150" t="e">
        <f>IF(OR(C977="",C977=T$4),NA(),MATCH($B977&amp;$C977,K!$E:$E,0))</f>
        <v>#N/A</v>
      </c>
    </row>
    <row r="978" spans="1:19" ht="20.25">
      <c r="A978" s="222"/>
      <c r="B978" s="193"/>
      <c r="C978" s="193"/>
      <c r="D978" s="193" t="str">
        <f ca="1">IF(ISERROR($S978),"",OFFSET(K!$D$1,$S978-1,0)&amp;"")</f>
        <v/>
      </c>
      <c r="E978" s="193" t="str">
        <f ca="1">IF(ISERROR($S978),"",OFFSET(K!$C$1,$S978-1,0)&amp;"")</f>
        <v/>
      </c>
      <c r="F978" s="193" t="str">
        <f ca="1">IF(ISERROR($S978),"",OFFSET(K!$F$1,$S978-1,0))</f>
        <v/>
      </c>
      <c r="G978" s="193" t="str">
        <f ca="1">IF(C978=$U$4,"Enter smelter details", IF(ISERROR($S978),"",OFFSET(K!$G$1,$S978-1,0)))</f>
        <v/>
      </c>
      <c r="H978" s="258"/>
      <c r="I978" s="258"/>
      <c r="J978" s="258"/>
      <c r="K978" s="258"/>
      <c r="L978" s="258"/>
      <c r="M978" s="258"/>
      <c r="N978" s="258"/>
      <c r="O978" s="258"/>
      <c r="P978" s="258"/>
      <c r="Q978" s="259"/>
      <c r="R978" s="192"/>
      <c r="S978" s="150" t="e">
        <f>IF(OR(C978="",C978=T$4),NA(),MATCH($B978&amp;$C978,K!$E:$E,0))</f>
        <v>#N/A</v>
      </c>
    </row>
    <row r="979" spans="1:19" ht="20.25">
      <c r="A979" s="222"/>
      <c r="B979" s="193"/>
      <c r="C979" s="193"/>
      <c r="D979" s="193" t="str">
        <f ca="1">IF(ISERROR($S979),"",OFFSET(K!$D$1,$S979-1,0)&amp;"")</f>
        <v/>
      </c>
      <c r="E979" s="193" t="str">
        <f ca="1">IF(ISERROR($S979),"",OFFSET(K!$C$1,$S979-1,0)&amp;"")</f>
        <v/>
      </c>
      <c r="F979" s="193" t="str">
        <f ca="1">IF(ISERROR($S979),"",OFFSET(K!$F$1,$S979-1,0))</f>
        <v/>
      </c>
      <c r="G979" s="193" t="str">
        <f ca="1">IF(C979=$U$4,"Enter smelter details", IF(ISERROR($S979),"",OFFSET(K!$G$1,$S979-1,0)))</f>
        <v/>
      </c>
      <c r="H979" s="258"/>
      <c r="I979" s="258"/>
      <c r="J979" s="258"/>
      <c r="K979" s="258"/>
      <c r="L979" s="258"/>
      <c r="M979" s="258"/>
      <c r="N979" s="258"/>
      <c r="O979" s="258"/>
      <c r="P979" s="258"/>
      <c r="Q979" s="259"/>
      <c r="R979" s="192"/>
      <c r="S979" s="150" t="e">
        <f>IF(OR(C979="",C979=T$4),NA(),MATCH($B979&amp;$C979,K!$E:$E,0))</f>
        <v>#N/A</v>
      </c>
    </row>
    <row r="980" spans="1:19" ht="20.25">
      <c r="A980" s="222"/>
      <c r="B980" s="193"/>
      <c r="C980" s="193"/>
      <c r="D980" s="193" t="str">
        <f ca="1">IF(ISERROR($S980),"",OFFSET(K!$D$1,$S980-1,0)&amp;"")</f>
        <v/>
      </c>
      <c r="E980" s="193" t="str">
        <f ca="1">IF(ISERROR($S980),"",OFFSET(K!$C$1,$S980-1,0)&amp;"")</f>
        <v/>
      </c>
      <c r="F980" s="193" t="str">
        <f ca="1">IF(ISERROR($S980),"",OFFSET(K!$F$1,$S980-1,0))</f>
        <v/>
      </c>
      <c r="G980" s="193" t="str">
        <f ca="1">IF(C980=$U$4,"Enter smelter details", IF(ISERROR($S980),"",OFFSET(K!$G$1,$S980-1,0)))</f>
        <v/>
      </c>
      <c r="H980" s="258"/>
      <c r="I980" s="258"/>
      <c r="J980" s="258"/>
      <c r="K980" s="258"/>
      <c r="L980" s="258"/>
      <c r="M980" s="258"/>
      <c r="N980" s="258"/>
      <c r="O980" s="258"/>
      <c r="P980" s="258"/>
      <c r="Q980" s="259"/>
      <c r="R980" s="192"/>
      <c r="S980" s="150" t="e">
        <f>IF(OR(C980="",C980=T$4),NA(),MATCH($B980&amp;$C980,K!$E:$E,0))</f>
        <v>#N/A</v>
      </c>
    </row>
    <row r="981" spans="1:19" ht="20.25">
      <c r="A981" s="222"/>
      <c r="B981" s="193"/>
      <c r="C981" s="193"/>
      <c r="D981" s="193" t="str">
        <f ca="1">IF(ISERROR($S981),"",OFFSET(K!$D$1,$S981-1,0)&amp;"")</f>
        <v/>
      </c>
      <c r="E981" s="193" t="str">
        <f ca="1">IF(ISERROR($S981),"",OFFSET(K!$C$1,$S981-1,0)&amp;"")</f>
        <v/>
      </c>
      <c r="F981" s="193" t="str">
        <f ca="1">IF(ISERROR($S981),"",OFFSET(K!$F$1,$S981-1,0))</f>
        <v/>
      </c>
      <c r="G981" s="193" t="str">
        <f ca="1">IF(C981=$U$4,"Enter smelter details", IF(ISERROR($S981),"",OFFSET(K!$G$1,$S981-1,0)))</f>
        <v/>
      </c>
      <c r="H981" s="258"/>
      <c r="I981" s="258"/>
      <c r="J981" s="258"/>
      <c r="K981" s="258"/>
      <c r="L981" s="258"/>
      <c r="M981" s="258"/>
      <c r="N981" s="258"/>
      <c r="O981" s="258"/>
      <c r="P981" s="258"/>
      <c r="Q981" s="259"/>
      <c r="R981" s="192"/>
      <c r="S981" s="150" t="e">
        <f>IF(OR(C981="",C981=T$4),NA(),MATCH($B981&amp;$C981,K!$E:$E,0))</f>
        <v>#N/A</v>
      </c>
    </row>
    <row r="982" spans="1:19" ht="20.25">
      <c r="A982" s="222"/>
      <c r="B982" s="193"/>
      <c r="C982" s="193"/>
      <c r="D982" s="193" t="str">
        <f ca="1">IF(ISERROR($S982),"",OFFSET(K!$D$1,$S982-1,0)&amp;"")</f>
        <v/>
      </c>
      <c r="E982" s="193" t="str">
        <f ca="1">IF(ISERROR($S982),"",OFFSET(K!$C$1,$S982-1,0)&amp;"")</f>
        <v/>
      </c>
      <c r="F982" s="193" t="str">
        <f ca="1">IF(ISERROR($S982),"",OFFSET(K!$F$1,$S982-1,0))</f>
        <v/>
      </c>
      <c r="G982" s="193" t="str">
        <f ca="1">IF(C982=$U$4,"Enter smelter details", IF(ISERROR($S982),"",OFFSET(K!$G$1,$S982-1,0)))</f>
        <v/>
      </c>
      <c r="H982" s="258"/>
      <c r="I982" s="258"/>
      <c r="J982" s="258"/>
      <c r="K982" s="258"/>
      <c r="L982" s="258"/>
      <c r="M982" s="258"/>
      <c r="N982" s="258"/>
      <c r="O982" s="258"/>
      <c r="P982" s="258"/>
      <c r="Q982" s="259"/>
      <c r="R982" s="192"/>
      <c r="S982" s="150" t="e">
        <f>IF(OR(C982="",C982=T$4),NA(),MATCH($B982&amp;$C982,K!$E:$E,0))</f>
        <v>#N/A</v>
      </c>
    </row>
    <row r="983" spans="1:19" ht="20.25">
      <c r="A983" s="222"/>
      <c r="B983" s="193"/>
      <c r="C983" s="193"/>
      <c r="D983" s="193" t="str">
        <f ca="1">IF(ISERROR($S983),"",OFFSET(K!$D$1,$S983-1,0)&amp;"")</f>
        <v/>
      </c>
      <c r="E983" s="193" t="str">
        <f ca="1">IF(ISERROR($S983),"",OFFSET(K!$C$1,$S983-1,0)&amp;"")</f>
        <v/>
      </c>
      <c r="F983" s="193" t="str">
        <f ca="1">IF(ISERROR($S983),"",OFFSET(K!$F$1,$S983-1,0))</f>
        <v/>
      </c>
      <c r="G983" s="193" t="str">
        <f ca="1">IF(C983=$U$4,"Enter smelter details", IF(ISERROR($S983),"",OFFSET(K!$G$1,$S983-1,0)))</f>
        <v/>
      </c>
      <c r="H983" s="258"/>
      <c r="I983" s="258"/>
      <c r="J983" s="258"/>
      <c r="K983" s="258"/>
      <c r="L983" s="258"/>
      <c r="M983" s="258"/>
      <c r="N983" s="258"/>
      <c r="O983" s="258"/>
      <c r="P983" s="258"/>
      <c r="Q983" s="259"/>
      <c r="R983" s="192"/>
      <c r="S983" s="150" t="e">
        <f>IF(OR(C983="",C983=T$4),NA(),MATCH($B983&amp;$C983,K!$E:$E,0))</f>
        <v>#N/A</v>
      </c>
    </row>
    <row r="984" spans="1:19" ht="20.25">
      <c r="A984" s="222"/>
      <c r="B984" s="193"/>
      <c r="C984" s="193"/>
      <c r="D984" s="193" t="str">
        <f ca="1">IF(ISERROR($S984),"",OFFSET(K!$D$1,$S984-1,0)&amp;"")</f>
        <v/>
      </c>
      <c r="E984" s="193" t="str">
        <f ca="1">IF(ISERROR($S984),"",OFFSET(K!$C$1,$S984-1,0)&amp;"")</f>
        <v/>
      </c>
      <c r="F984" s="193" t="str">
        <f ca="1">IF(ISERROR($S984),"",OFFSET(K!$F$1,$S984-1,0))</f>
        <v/>
      </c>
      <c r="G984" s="193" t="str">
        <f ca="1">IF(C984=$U$4,"Enter smelter details", IF(ISERROR($S984),"",OFFSET(K!$G$1,$S984-1,0)))</f>
        <v/>
      </c>
      <c r="H984" s="258"/>
      <c r="I984" s="258"/>
      <c r="J984" s="258"/>
      <c r="K984" s="258"/>
      <c r="L984" s="258"/>
      <c r="M984" s="258"/>
      <c r="N984" s="258"/>
      <c r="O984" s="258"/>
      <c r="P984" s="258"/>
      <c r="Q984" s="259"/>
      <c r="R984" s="192"/>
      <c r="S984" s="150" t="e">
        <f>IF(OR(C984="",C984=T$4),NA(),MATCH($B984&amp;$C984,K!$E:$E,0))</f>
        <v>#N/A</v>
      </c>
    </row>
    <row r="985" spans="1:19" ht="20.25">
      <c r="A985" s="222"/>
      <c r="B985" s="193"/>
      <c r="C985" s="193"/>
      <c r="D985" s="193" t="str">
        <f ca="1">IF(ISERROR($S985),"",OFFSET(K!$D$1,$S985-1,0)&amp;"")</f>
        <v/>
      </c>
      <c r="E985" s="193" t="str">
        <f ca="1">IF(ISERROR($S985),"",OFFSET(K!$C$1,$S985-1,0)&amp;"")</f>
        <v/>
      </c>
      <c r="F985" s="193" t="str">
        <f ca="1">IF(ISERROR($S985),"",OFFSET(K!$F$1,$S985-1,0))</f>
        <v/>
      </c>
      <c r="G985" s="193" t="str">
        <f ca="1">IF(C985=$U$4,"Enter smelter details", IF(ISERROR($S985),"",OFFSET(K!$G$1,$S985-1,0)))</f>
        <v/>
      </c>
      <c r="H985" s="258"/>
      <c r="I985" s="258"/>
      <c r="J985" s="258"/>
      <c r="K985" s="258"/>
      <c r="L985" s="258"/>
      <c r="M985" s="258"/>
      <c r="N985" s="258"/>
      <c r="O985" s="258"/>
      <c r="P985" s="258"/>
      <c r="Q985" s="259"/>
      <c r="R985" s="192"/>
      <c r="S985" s="150" t="e">
        <f>IF(OR(C985="",C985=T$4),NA(),MATCH($B985&amp;$C985,K!$E:$E,0))</f>
        <v>#N/A</v>
      </c>
    </row>
    <row r="986" spans="1:19" ht="20.25">
      <c r="A986" s="222"/>
      <c r="B986" s="193"/>
      <c r="C986" s="193"/>
      <c r="D986" s="193" t="str">
        <f ca="1">IF(ISERROR($S986),"",OFFSET(K!$D$1,$S986-1,0)&amp;"")</f>
        <v/>
      </c>
      <c r="E986" s="193" t="str">
        <f ca="1">IF(ISERROR($S986),"",OFFSET(K!$C$1,$S986-1,0)&amp;"")</f>
        <v/>
      </c>
      <c r="F986" s="193" t="str">
        <f ca="1">IF(ISERROR($S986),"",OFFSET(K!$F$1,$S986-1,0))</f>
        <v/>
      </c>
      <c r="G986" s="193" t="str">
        <f ca="1">IF(C986=$U$4,"Enter smelter details", IF(ISERROR($S986),"",OFFSET(K!$G$1,$S986-1,0)))</f>
        <v/>
      </c>
      <c r="H986" s="258"/>
      <c r="I986" s="258"/>
      <c r="J986" s="258"/>
      <c r="K986" s="258"/>
      <c r="L986" s="258"/>
      <c r="M986" s="258"/>
      <c r="N986" s="258"/>
      <c r="O986" s="258"/>
      <c r="P986" s="258"/>
      <c r="Q986" s="259"/>
      <c r="R986" s="192"/>
      <c r="S986" s="150" t="e">
        <f>IF(OR(C986="",C986=T$4),NA(),MATCH($B986&amp;$C986,K!$E:$E,0))</f>
        <v>#N/A</v>
      </c>
    </row>
    <row r="987" spans="1:19" ht="20.25">
      <c r="A987" s="222"/>
      <c r="B987" s="193"/>
      <c r="C987" s="193"/>
      <c r="D987" s="193" t="str">
        <f ca="1">IF(ISERROR($S987),"",OFFSET(K!$D$1,$S987-1,0)&amp;"")</f>
        <v/>
      </c>
      <c r="E987" s="193" t="str">
        <f ca="1">IF(ISERROR($S987),"",OFFSET(K!$C$1,$S987-1,0)&amp;"")</f>
        <v/>
      </c>
      <c r="F987" s="193" t="str">
        <f ca="1">IF(ISERROR($S987),"",OFFSET(K!$F$1,$S987-1,0))</f>
        <v/>
      </c>
      <c r="G987" s="193" t="str">
        <f ca="1">IF(C987=$U$4,"Enter smelter details", IF(ISERROR($S987),"",OFFSET(K!$G$1,$S987-1,0)))</f>
        <v/>
      </c>
      <c r="H987" s="258"/>
      <c r="I987" s="258"/>
      <c r="J987" s="258"/>
      <c r="K987" s="258"/>
      <c r="L987" s="258"/>
      <c r="M987" s="258"/>
      <c r="N987" s="258"/>
      <c r="O987" s="258"/>
      <c r="P987" s="258"/>
      <c r="Q987" s="259"/>
      <c r="R987" s="192"/>
      <c r="S987" s="150" t="e">
        <f>IF(OR(C987="",C987=T$4),NA(),MATCH($B987&amp;$C987,K!$E:$E,0))</f>
        <v>#N/A</v>
      </c>
    </row>
    <row r="988" spans="1:19" ht="20.25">
      <c r="A988" s="222"/>
      <c r="B988" s="193"/>
      <c r="C988" s="193"/>
      <c r="D988" s="193" t="str">
        <f ca="1">IF(ISERROR($S988),"",OFFSET(K!$D$1,$S988-1,0)&amp;"")</f>
        <v/>
      </c>
      <c r="E988" s="193" t="str">
        <f ca="1">IF(ISERROR($S988),"",OFFSET(K!$C$1,$S988-1,0)&amp;"")</f>
        <v/>
      </c>
      <c r="F988" s="193" t="str">
        <f ca="1">IF(ISERROR($S988),"",OFFSET(K!$F$1,$S988-1,0))</f>
        <v/>
      </c>
      <c r="G988" s="193" t="str">
        <f ca="1">IF(C988=$U$4,"Enter smelter details", IF(ISERROR($S988),"",OFFSET(K!$G$1,$S988-1,0)))</f>
        <v/>
      </c>
      <c r="H988" s="258"/>
      <c r="I988" s="258"/>
      <c r="J988" s="258"/>
      <c r="K988" s="258"/>
      <c r="L988" s="258"/>
      <c r="M988" s="258"/>
      <c r="N988" s="258"/>
      <c r="O988" s="258"/>
      <c r="P988" s="258"/>
      <c r="Q988" s="259"/>
      <c r="R988" s="192"/>
      <c r="S988" s="150" t="e">
        <f>IF(OR(C988="",C988=T$4),NA(),MATCH($B988&amp;$C988,K!$E:$E,0))</f>
        <v>#N/A</v>
      </c>
    </row>
    <row r="989" spans="1:19" ht="20.25">
      <c r="A989" s="222"/>
      <c r="B989" s="193"/>
      <c r="C989" s="193"/>
      <c r="D989" s="193" t="str">
        <f ca="1">IF(ISERROR($S989),"",OFFSET(K!$D$1,$S989-1,0)&amp;"")</f>
        <v/>
      </c>
      <c r="E989" s="193" t="str">
        <f ca="1">IF(ISERROR($S989),"",OFFSET(K!$C$1,$S989-1,0)&amp;"")</f>
        <v/>
      </c>
      <c r="F989" s="193" t="str">
        <f ca="1">IF(ISERROR($S989),"",OFFSET(K!$F$1,$S989-1,0))</f>
        <v/>
      </c>
      <c r="G989" s="193" t="str">
        <f ca="1">IF(C989=$U$4,"Enter smelter details", IF(ISERROR($S989),"",OFFSET(K!$G$1,$S989-1,0)))</f>
        <v/>
      </c>
      <c r="H989" s="258"/>
      <c r="I989" s="258"/>
      <c r="J989" s="258"/>
      <c r="K989" s="258"/>
      <c r="L989" s="258"/>
      <c r="M989" s="258"/>
      <c r="N989" s="258"/>
      <c r="O989" s="258"/>
      <c r="P989" s="258"/>
      <c r="Q989" s="259"/>
      <c r="R989" s="192"/>
      <c r="S989" s="150" t="e">
        <f>IF(OR(C989="",C989=T$4),NA(),MATCH($B989&amp;$C989,K!$E:$E,0))</f>
        <v>#N/A</v>
      </c>
    </row>
    <row r="990" spans="1:19" ht="20.25">
      <c r="A990" s="222"/>
      <c r="B990" s="193"/>
      <c r="C990" s="193"/>
      <c r="D990" s="193" t="str">
        <f ca="1">IF(ISERROR($S990),"",OFFSET(K!$D$1,$S990-1,0)&amp;"")</f>
        <v/>
      </c>
      <c r="E990" s="193" t="str">
        <f ca="1">IF(ISERROR($S990),"",OFFSET(K!$C$1,$S990-1,0)&amp;"")</f>
        <v/>
      </c>
      <c r="F990" s="193" t="str">
        <f ca="1">IF(ISERROR($S990),"",OFFSET(K!$F$1,$S990-1,0))</f>
        <v/>
      </c>
      <c r="G990" s="193" t="str">
        <f ca="1">IF(C990=$U$4,"Enter smelter details", IF(ISERROR($S990),"",OFFSET(K!$G$1,$S990-1,0)))</f>
        <v/>
      </c>
      <c r="H990" s="258"/>
      <c r="I990" s="258"/>
      <c r="J990" s="258"/>
      <c r="K990" s="258"/>
      <c r="L990" s="258"/>
      <c r="M990" s="258"/>
      <c r="N990" s="258"/>
      <c r="O990" s="258"/>
      <c r="P990" s="258"/>
      <c r="Q990" s="259"/>
      <c r="R990" s="192"/>
      <c r="S990" s="150" t="e">
        <f>IF(OR(C990="",C990=T$4),NA(),MATCH($B990&amp;$C990,K!$E:$E,0))</f>
        <v>#N/A</v>
      </c>
    </row>
    <row r="991" spans="1:19" ht="20.25">
      <c r="A991" s="222"/>
      <c r="B991" s="193"/>
      <c r="C991" s="193"/>
      <c r="D991" s="193" t="str">
        <f ca="1">IF(ISERROR($S991),"",OFFSET(K!$D$1,$S991-1,0)&amp;"")</f>
        <v/>
      </c>
      <c r="E991" s="193" t="str">
        <f ca="1">IF(ISERROR($S991),"",OFFSET(K!$C$1,$S991-1,0)&amp;"")</f>
        <v/>
      </c>
      <c r="F991" s="193" t="str">
        <f ca="1">IF(ISERROR($S991),"",OFFSET(K!$F$1,$S991-1,0))</f>
        <v/>
      </c>
      <c r="G991" s="193" t="str">
        <f ca="1">IF(C991=$U$4,"Enter smelter details", IF(ISERROR($S991),"",OFFSET(K!$G$1,$S991-1,0)))</f>
        <v/>
      </c>
      <c r="H991" s="258"/>
      <c r="I991" s="258"/>
      <c r="J991" s="258"/>
      <c r="K991" s="258"/>
      <c r="L991" s="258"/>
      <c r="M991" s="258"/>
      <c r="N991" s="258"/>
      <c r="O991" s="258"/>
      <c r="P991" s="258"/>
      <c r="Q991" s="259"/>
      <c r="R991" s="192"/>
      <c r="S991" s="150" t="e">
        <f>IF(OR(C991="",C991=T$4),NA(),MATCH($B991&amp;$C991,K!$E:$E,0))</f>
        <v>#N/A</v>
      </c>
    </row>
    <row r="992" spans="1:19" ht="20.25">
      <c r="A992" s="222"/>
      <c r="B992" s="193"/>
      <c r="C992" s="193"/>
      <c r="D992" s="193" t="str">
        <f ca="1">IF(ISERROR($S992),"",OFFSET(K!$D$1,$S992-1,0)&amp;"")</f>
        <v/>
      </c>
      <c r="E992" s="193" t="str">
        <f ca="1">IF(ISERROR($S992),"",OFFSET(K!$C$1,$S992-1,0)&amp;"")</f>
        <v/>
      </c>
      <c r="F992" s="193" t="str">
        <f ca="1">IF(ISERROR($S992),"",OFFSET(K!$F$1,$S992-1,0))</f>
        <v/>
      </c>
      <c r="G992" s="193" t="str">
        <f ca="1">IF(C992=$U$4,"Enter smelter details", IF(ISERROR($S992),"",OFFSET(K!$G$1,$S992-1,0)))</f>
        <v/>
      </c>
      <c r="H992" s="258"/>
      <c r="I992" s="258"/>
      <c r="J992" s="258"/>
      <c r="K992" s="258"/>
      <c r="L992" s="258"/>
      <c r="M992" s="258"/>
      <c r="N992" s="258"/>
      <c r="O992" s="258"/>
      <c r="P992" s="258"/>
      <c r="Q992" s="259"/>
      <c r="R992" s="192"/>
      <c r="S992" s="150" t="e">
        <f>IF(OR(C992="",C992=T$4),NA(),MATCH($B992&amp;$C992,K!$E:$E,0))</f>
        <v>#N/A</v>
      </c>
    </row>
    <row r="993" spans="1:19" ht="20.25">
      <c r="A993" s="222"/>
      <c r="B993" s="193"/>
      <c r="C993" s="193"/>
      <c r="D993" s="193" t="str">
        <f ca="1">IF(ISERROR($S993),"",OFFSET(K!$D$1,$S993-1,0)&amp;"")</f>
        <v/>
      </c>
      <c r="E993" s="193" t="str">
        <f ca="1">IF(ISERROR($S993),"",OFFSET(K!$C$1,$S993-1,0)&amp;"")</f>
        <v/>
      </c>
      <c r="F993" s="193" t="str">
        <f ca="1">IF(ISERROR($S993),"",OFFSET(K!$F$1,$S993-1,0))</f>
        <v/>
      </c>
      <c r="G993" s="193" t="str">
        <f ca="1">IF(C993=$U$4,"Enter smelter details", IF(ISERROR($S993),"",OFFSET(K!$G$1,$S993-1,0)))</f>
        <v/>
      </c>
      <c r="H993" s="258"/>
      <c r="I993" s="258"/>
      <c r="J993" s="258"/>
      <c r="K993" s="258"/>
      <c r="L993" s="258"/>
      <c r="M993" s="258"/>
      <c r="N993" s="258"/>
      <c r="O993" s="258"/>
      <c r="P993" s="258"/>
      <c r="Q993" s="259"/>
      <c r="R993" s="192"/>
      <c r="S993" s="150" t="e">
        <f>IF(OR(C993="",C993=T$4),NA(),MATCH($B993&amp;$C993,K!$E:$E,0))</f>
        <v>#N/A</v>
      </c>
    </row>
    <row r="994" spans="1:19" ht="20.25">
      <c r="A994" s="222"/>
      <c r="B994" s="193"/>
      <c r="C994" s="193"/>
      <c r="D994" s="193" t="str">
        <f ca="1">IF(ISERROR($S994),"",OFFSET(K!$D$1,$S994-1,0)&amp;"")</f>
        <v/>
      </c>
      <c r="E994" s="193" t="str">
        <f ca="1">IF(ISERROR($S994),"",OFFSET(K!$C$1,$S994-1,0)&amp;"")</f>
        <v/>
      </c>
      <c r="F994" s="193" t="str">
        <f ca="1">IF(ISERROR($S994),"",OFFSET(K!$F$1,$S994-1,0))</f>
        <v/>
      </c>
      <c r="G994" s="193" t="str">
        <f ca="1">IF(C994=$U$4,"Enter smelter details", IF(ISERROR($S994),"",OFFSET(K!$G$1,$S994-1,0)))</f>
        <v/>
      </c>
      <c r="H994" s="258"/>
      <c r="I994" s="258"/>
      <c r="J994" s="258"/>
      <c r="K994" s="258"/>
      <c r="L994" s="258"/>
      <c r="M994" s="258"/>
      <c r="N994" s="258"/>
      <c r="O994" s="258"/>
      <c r="P994" s="258"/>
      <c r="Q994" s="259"/>
      <c r="R994" s="192"/>
      <c r="S994" s="150" t="e">
        <f>IF(OR(C994="",C994=T$4),NA(),MATCH($B994&amp;$C994,K!$E:$E,0))</f>
        <v>#N/A</v>
      </c>
    </row>
    <row r="995" spans="1:19" ht="20.25">
      <c r="A995" s="222"/>
      <c r="B995" s="193"/>
      <c r="C995" s="193"/>
      <c r="D995" s="193" t="str">
        <f ca="1">IF(ISERROR($S995),"",OFFSET(K!$D$1,$S995-1,0)&amp;"")</f>
        <v/>
      </c>
      <c r="E995" s="193" t="str">
        <f ca="1">IF(ISERROR($S995),"",OFFSET(K!$C$1,$S995-1,0)&amp;"")</f>
        <v/>
      </c>
      <c r="F995" s="193" t="str">
        <f ca="1">IF(ISERROR($S995),"",OFFSET(K!$F$1,$S995-1,0))</f>
        <v/>
      </c>
      <c r="G995" s="193" t="str">
        <f ca="1">IF(C995=$U$4,"Enter smelter details", IF(ISERROR($S995),"",OFFSET(K!$G$1,$S995-1,0)))</f>
        <v/>
      </c>
      <c r="H995" s="258"/>
      <c r="I995" s="258"/>
      <c r="J995" s="258"/>
      <c r="K995" s="258"/>
      <c r="L995" s="258"/>
      <c r="M995" s="258"/>
      <c r="N995" s="258"/>
      <c r="O995" s="258"/>
      <c r="P995" s="258"/>
      <c r="Q995" s="259"/>
      <c r="R995" s="192"/>
      <c r="S995" s="150" t="e">
        <f>IF(OR(C995="",C995=T$4),NA(),MATCH($B995&amp;$C995,K!$E:$E,0))</f>
        <v>#N/A</v>
      </c>
    </row>
    <row r="996" spans="1:19" ht="20.25">
      <c r="A996" s="222"/>
      <c r="B996" s="193"/>
      <c r="C996" s="193"/>
      <c r="D996" s="193" t="str">
        <f ca="1">IF(ISERROR($S996),"",OFFSET(K!$D$1,$S996-1,0)&amp;"")</f>
        <v/>
      </c>
      <c r="E996" s="193" t="str">
        <f ca="1">IF(ISERROR($S996),"",OFFSET(K!$C$1,$S996-1,0)&amp;"")</f>
        <v/>
      </c>
      <c r="F996" s="193" t="str">
        <f ca="1">IF(ISERROR($S996),"",OFFSET(K!$F$1,$S996-1,0))</f>
        <v/>
      </c>
      <c r="G996" s="193" t="str">
        <f ca="1">IF(C996=$U$4,"Enter smelter details", IF(ISERROR($S996),"",OFFSET(K!$G$1,$S996-1,0)))</f>
        <v/>
      </c>
      <c r="H996" s="258"/>
      <c r="I996" s="258"/>
      <c r="J996" s="258"/>
      <c r="K996" s="258"/>
      <c r="L996" s="258"/>
      <c r="M996" s="258"/>
      <c r="N996" s="258"/>
      <c r="O996" s="258"/>
      <c r="P996" s="258"/>
      <c r="Q996" s="259"/>
      <c r="R996" s="192"/>
      <c r="S996" s="150" t="e">
        <f>IF(OR(C996="",C996=T$4),NA(),MATCH($B996&amp;$C996,K!$E:$E,0))</f>
        <v>#N/A</v>
      </c>
    </row>
    <row r="997" spans="1:19" ht="20.25">
      <c r="A997" s="222"/>
      <c r="B997" s="193"/>
      <c r="C997" s="193"/>
      <c r="D997" s="193" t="str">
        <f ca="1">IF(ISERROR($S997),"",OFFSET(K!$D$1,$S997-1,0)&amp;"")</f>
        <v/>
      </c>
      <c r="E997" s="193" t="str">
        <f ca="1">IF(ISERROR($S997),"",OFFSET(K!$C$1,$S997-1,0)&amp;"")</f>
        <v/>
      </c>
      <c r="F997" s="193" t="str">
        <f ca="1">IF(ISERROR($S997),"",OFFSET(K!$F$1,$S997-1,0))</f>
        <v/>
      </c>
      <c r="G997" s="193" t="str">
        <f ca="1">IF(C997=$U$4,"Enter smelter details", IF(ISERROR($S997),"",OFFSET(K!$G$1,$S997-1,0)))</f>
        <v/>
      </c>
      <c r="H997" s="258"/>
      <c r="I997" s="258"/>
      <c r="J997" s="258"/>
      <c r="K997" s="258"/>
      <c r="L997" s="258"/>
      <c r="M997" s="258"/>
      <c r="N997" s="258"/>
      <c r="O997" s="258"/>
      <c r="P997" s="258"/>
      <c r="Q997" s="259"/>
      <c r="R997" s="192"/>
      <c r="S997" s="150" t="e">
        <f>IF(OR(C997="",C997=T$4),NA(),MATCH($B997&amp;$C997,K!$E:$E,0))</f>
        <v>#N/A</v>
      </c>
    </row>
    <row r="998" spans="1:19" ht="20.25">
      <c r="A998" s="222"/>
      <c r="B998" s="193"/>
      <c r="C998" s="193"/>
      <c r="D998" s="193" t="str">
        <f ca="1">IF(ISERROR($S998),"",OFFSET(K!$D$1,$S998-1,0)&amp;"")</f>
        <v/>
      </c>
      <c r="E998" s="193" t="str">
        <f ca="1">IF(ISERROR($S998),"",OFFSET(K!$C$1,$S998-1,0)&amp;"")</f>
        <v/>
      </c>
      <c r="F998" s="193" t="str">
        <f ca="1">IF(ISERROR($S998),"",OFFSET(K!$F$1,$S998-1,0))</f>
        <v/>
      </c>
      <c r="G998" s="193" t="str">
        <f ca="1">IF(C998=$U$4,"Enter smelter details", IF(ISERROR($S998),"",OFFSET(K!$G$1,$S998-1,0)))</f>
        <v/>
      </c>
      <c r="H998" s="258"/>
      <c r="I998" s="258"/>
      <c r="J998" s="258"/>
      <c r="K998" s="258"/>
      <c r="L998" s="258"/>
      <c r="M998" s="258"/>
      <c r="N998" s="258"/>
      <c r="O998" s="258"/>
      <c r="P998" s="258"/>
      <c r="Q998" s="259"/>
      <c r="R998" s="192"/>
      <c r="S998" s="150" t="e">
        <f>IF(OR(C998="",C998=T$4),NA(),MATCH($B998&amp;$C998,K!$E:$E,0))</f>
        <v>#N/A</v>
      </c>
    </row>
    <row r="999" spans="1:19" ht="20.25">
      <c r="A999" s="222"/>
      <c r="B999" s="193"/>
      <c r="C999" s="193"/>
      <c r="D999" s="193" t="str">
        <f ca="1">IF(ISERROR($S999),"",OFFSET(K!$D$1,$S999-1,0)&amp;"")</f>
        <v/>
      </c>
      <c r="E999" s="193" t="str">
        <f ca="1">IF(ISERROR($S999),"",OFFSET(K!$C$1,$S999-1,0)&amp;"")</f>
        <v/>
      </c>
      <c r="F999" s="193" t="str">
        <f ca="1">IF(ISERROR($S999),"",OFFSET(K!$F$1,$S999-1,0))</f>
        <v/>
      </c>
      <c r="G999" s="193" t="str">
        <f ca="1">IF(C999=$U$4,"Enter smelter details", IF(ISERROR($S999),"",OFFSET(K!$G$1,$S999-1,0)))</f>
        <v/>
      </c>
      <c r="H999" s="258"/>
      <c r="I999" s="258"/>
      <c r="J999" s="258"/>
      <c r="K999" s="258"/>
      <c r="L999" s="258"/>
      <c r="M999" s="258"/>
      <c r="N999" s="258"/>
      <c r="O999" s="258"/>
      <c r="P999" s="258"/>
      <c r="Q999" s="259"/>
      <c r="R999" s="192"/>
      <c r="S999" s="150" t="e">
        <f>IF(OR(C999="",C999=T$4),NA(),MATCH($B999&amp;$C999,K!$E:$E,0))</f>
        <v>#N/A</v>
      </c>
    </row>
    <row r="1000" spans="1:19" ht="20.25">
      <c r="A1000" s="222"/>
      <c r="B1000" s="193"/>
      <c r="C1000" s="193"/>
      <c r="D1000" s="193" t="str">
        <f ca="1">IF(ISERROR($S1000),"",OFFSET(K!$D$1,$S1000-1,0)&amp;"")</f>
        <v/>
      </c>
      <c r="E1000" s="193" t="str">
        <f ca="1">IF(ISERROR($S1000),"",OFFSET(K!$C$1,$S1000-1,0)&amp;"")</f>
        <v/>
      </c>
      <c r="F1000" s="193" t="str">
        <f ca="1">IF(ISERROR($S1000),"",OFFSET(K!$F$1,$S1000-1,0))</f>
        <v/>
      </c>
      <c r="G1000" s="193" t="str">
        <f ca="1">IF(C1000=$U$4,"Enter smelter details", IF(ISERROR($S1000),"",OFFSET(K!$G$1,$S1000-1,0)))</f>
        <v/>
      </c>
      <c r="H1000" s="258"/>
      <c r="I1000" s="258"/>
      <c r="J1000" s="258"/>
      <c r="K1000" s="258"/>
      <c r="L1000" s="258"/>
      <c r="M1000" s="258"/>
      <c r="N1000" s="258"/>
      <c r="O1000" s="258"/>
      <c r="P1000" s="258"/>
      <c r="Q1000" s="259"/>
      <c r="R1000" s="192"/>
      <c r="S1000" s="150" t="e">
        <f>IF(OR(C1000="",C1000=T$4),NA(),MATCH($B1000&amp;$C1000,K!$E:$E,0))</f>
        <v>#N/A</v>
      </c>
    </row>
    <row r="1001" spans="1:19" ht="20.25">
      <c r="A1001" s="222"/>
      <c r="B1001" s="193"/>
      <c r="C1001" s="193"/>
      <c r="D1001" s="193" t="str">
        <f ca="1">IF(ISERROR($S1001),"",OFFSET(K!$D$1,$S1001-1,0)&amp;"")</f>
        <v/>
      </c>
      <c r="E1001" s="193" t="str">
        <f ca="1">IF(ISERROR($S1001),"",OFFSET(K!$C$1,$S1001-1,0)&amp;"")</f>
        <v/>
      </c>
      <c r="F1001" s="193" t="str">
        <f ca="1">IF(ISERROR($S1001),"",OFFSET(K!$F$1,$S1001-1,0))</f>
        <v/>
      </c>
      <c r="G1001" s="193" t="str">
        <f ca="1">IF(C1001=$U$4,"Enter smelter details", IF(ISERROR($S1001),"",OFFSET(K!$G$1,$S1001-1,0)))</f>
        <v/>
      </c>
      <c r="H1001" s="258"/>
      <c r="I1001" s="258"/>
      <c r="J1001" s="258"/>
      <c r="K1001" s="258"/>
      <c r="L1001" s="258"/>
      <c r="M1001" s="258"/>
      <c r="N1001" s="258"/>
      <c r="O1001" s="258"/>
      <c r="P1001" s="258"/>
      <c r="Q1001" s="259"/>
      <c r="R1001" s="192"/>
      <c r="S1001" s="150" t="e">
        <f>IF(OR(C1001="",C1001=T$4),NA(),MATCH($B1001&amp;$C1001,K!$E:$E,0))</f>
        <v>#N/A</v>
      </c>
    </row>
    <row r="1002" spans="1:19" ht="20.25">
      <c r="A1002" s="222"/>
      <c r="B1002" s="193"/>
      <c r="C1002" s="193"/>
      <c r="D1002" s="193" t="str">
        <f ca="1">IF(ISERROR($S1002),"",OFFSET(K!$D$1,$S1002-1,0)&amp;"")</f>
        <v/>
      </c>
      <c r="E1002" s="193" t="str">
        <f ca="1">IF(ISERROR($S1002),"",OFFSET(K!$C$1,$S1002-1,0)&amp;"")</f>
        <v/>
      </c>
      <c r="F1002" s="193" t="str">
        <f ca="1">IF(ISERROR($S1002),"",OFFSET(K!$F$1,$S1002-1,0))</f>
        <v/>
      </c>
      <c r="G1002" s="193" t="str">
        <f ca="1">IF(C1002=$U$4,"Enter smelter details", IF(ISERROR($S1002),"",OFFSET(K!$G$1,$S1002-1,0)))</f>
        <v/>
      </c>
      <c r="H1002" s="258"/>
      <c r="I1002" s="258"/>
      <c r="J1002" s="258"/>
      <c r="K1002" s="258"/>
      <c r="L1002" s="258"/>
      <c r="M1002" s="258"/>
      <c r="N1002" s="258"/>
      <c r="O1002" s="258"/>
      <c r="P1002" s="258"/>
      <c r="Q1002" s="259"/>
      <c r="R1002" s="192"/>
      <c r="S1002" s="150" t="e">
        <f>IF(OR(C1002="",C1002=T$4),NA(),MATCH($B1002&amp;$C1002,K!$E:$E,0))</f>
        <v>#N/A</v>
      </c>
    </row>
    <row r="1003" spans="1:19" ht="20.25">
      <c r="A1003" s="222"/>
      <c r="B1003" s="193"/>
      <c r="C1003" s="193"/>
      <c r="D1003" s="193" t="str">
        <f ca="1">IF(ISERROR($S1003),"",OFFSET(K!$D$1,$S1003-1,0)&amp;"")</f>
        <v/>
      </c>
      <c r="E1003" s="193" t="str">
        <f ca="1">IF(ISERROR($S1003),"",OFFSET(K!$C$1,$S1003-1,0)&amp;"")</f>
        <v/>
      </c>
      <c r="F1003" s="193" t="str">
        <f ca="1">IF(ISERROR($S1003),"",OFFSET(K!$F$1,$S1003-1,0))</f>
        <v/>
      </c>
      <c r="G1003" s="193" t="str">
        <f ca="1">IF(C1003=$U$4,"Enter smelter details", IF(ISERROR($S1003),"",OFFSET(K!$G$1,$S1003-1,0)))</f>
        <v/>
      </c>
      <c r="H1003" s="258"/>
      <c r="I1003" s="258"/>
      <c r="J1003" s="258"/>
      <c r="K1003" s="258"/>
      <c r="L1003" s="258"/>
      <c r="M1003" s="258"/>
      <c r="N1003" s="258"/>
      <c r="O1003" s="258"/>
      <c r="P1003" s="258"/>
      <c r="Q1003" s="259"/>
      <c r="R1003" s="192"/>
      <c r="S1003" s="150" t="e">
        <f>IF(OR(C1003="",C1003=T$4),NA(),MATCH($B1003&amp;$C1003,K!$E:$E,0))</f>
        <v>#N/A</v>
      </c>
    </row>
    <row r="1004" spans="1:19" ht="20.25">
      <c r="A1004" s="222"/>
      <c r="B1004" s="193"/>
      <c r="C1004" s="193"/>
      <c r="D1004" s="193" t="str">
        <f ca="1">IF(ISERROR($S1004),"",OFFSET(K!$D$1,$S1004-1,0)&amp;"")</f>
        <v/>
      </c>
      <c r="E1004" s="193" t="str">
        <f ca="1">IF(ISERROR($S1004),"",OFFSET(K!$C$1,$S1004-1,0)&amp;"")</f>
        <v/>
      </c>
      <c r="F1004" s="193" t="str">
        <f ca="1">IF(ISERROR($S1004),"",OFFSET(K!$F$1,$S1004-1,0))</f>
        <v/>
      </c>
      <c r="G1004" s="193" t="str">
        <f ca="1">IF(C1004=$U$4,"Enter smelter details", IF(ISERROR($S1004),"",OFFSET(K!$G$1,$S1004-1,0)))</f>
        <v/>
      </c>
      <c r="H1004" s="258"/>
      <c r="I1004" s="258"/>
      <c r="J1004" s="258"/>
      <c r="K1004" s="258"/>
      <c r="L1004" s="258"/>
      <c r="M1004" s="258"/>
      <c r="N1004" s="258"/>
      <c r="O1004" s="258"/>
      <c r="P1004" s="258"/>
      <c r="Q1004" s="259"/>
      <c r="R1004" s="192"/>
      <c r="S1004" s="150" t="e">
        <f>IF(OR(C1004="",C1004=T$4),NA(),MATCH($B1004&amp;$C1004,K!$E:$E,0))</f>
        <v>#N/A</v>
      </c>
    </row>
    <row r="1005" spans="1:19" ht="20.25">
      <c r="A1005" s="222"/>
      <c r="B1005" s="193"/>
      <c r="C1005" s="193"/>
      <c r="D1005" s="193" t="str">
        <f ca="1">IF(ISERROR($S1005),"",OFFSET(K!$D$1,$S1005-1,0)&amp;"")</f>
        <v/>
      </c>
      <c r="E1005" s="193" t="str">
        <f ca="1">IF(ISERROR($S1005),"",OFFSET(K!$C$1,$S1005-1,0)&amp;"")</f>
        <v/>
      </c>
      <c r="F1005" s="193" t="str">
        <f ca="1">IF(ISERROR($S1005),"",OFFSET(K!$F$1,$S1005-1,0))</f>
        <v/>
      </c>
      <c r="G1005" s="193" t="str">
        <f ca="1">IF(C1005=$U$4,"Enter smelter details", IF(ISERROR($S1005),"",OFFSET(K!$G$1,$S1005-1,0)))</f>
        <v/>
      </c>
      <c r="H1005" s="258"/>
      <c r="I1005" s="258"/>
      <c r="J1005" s="258"/>
      <c r="K1005" s="258"/>
      <c r="L1005" s="258"/>
      <c r="M1005" s="258"/>
      <c r="N1005" s="258"/>
      <c r="O1005" s="258"/>
      <c r="P1005" s="258"/>
      <c r="Q1005" s="259"/>
      <c r="R1005" s="192"/>
      <c r="S1005" s="150" t="e">
        <f>IF(OR(C1005="",C1005=T$4),NA(),MATCH($B1005&amp;$C1005,K!$E:$E,0))</f>
        <v>#N/A</v>
      </c>
    </row>
    <row r="1006" spans="1:19" ht="20.25">
      <c r="A1006" s="222"/>
      <c r="B1006" s="193"/>
      <c r="C1006" s="193"/>
      <c r="D1006" s="193" t="str">
        <f ca="1">IF(ISERROR($S1006),"",OFFSET(K!$D$1,$S1006-1,0)&amp;"")</f>
        <v/>
      </c>
      <c r="E1006" s="193" t="str">
        <f ca="1">IF(ISERROR($S1006),"",OFFSET(K!$C$1,$S1006-1,0)&amp;"")</f>
        <v/>
      </c>
      <c r="F1006" s="193" t="str">
        <f ca="1">IF(ISERROR($S1006),"",OFFSET(K!$F$1,$S1006-1,0))</f>
        <v/>
      </c>
      <c r="G1006" s="193" t="str">
        <f ca="1">IF(C1006=$U$4,"Enter smelter details", IF(ISERROR($S1006),"",OFFSET(K!$G$1,$S1006-1,0)))</f>
        <v/>
      </c>
      <c r="H1006" s="258"/>
      <c r="I1006" s="258"/>
      <c r="J1006" s="258"/>
      <c r="K1006" s="258"/>
      <c r="L1006" s="258"/>
      <c r="M1006" s="258"/>
      <c r="N1006" s="258"/>
      <c r="O1006" s="258"/>
      <c r="P1006" s="258"/>
      <c r="Q1006" s="259"/>
      <c r="R1006" s="192"/>
      <c r="S1006" s="150" t="e">
        <f>IF(OR(C1006="",C1006=T$4),NA(),MATCH($B1006&amp;$C1006,K!$E:$E,0))</f>
        <v>#N/A</v>
      </c>
    </row>
    <row r="1007" spans="1:19" ht="20.25">
      <c r="A1007" s="222"/>
      <c r="B1007" s="193"/>
      <c r="C1007" s="193"/>
      <c r="D1007" s="193" t="str">
        <f ca="1">IF(ISERROR($S1007),"",OFFSET(K!$D$1,$S1007-1,0)&amp;"")</f>
        <v/>
      </c>
      <c r="E1007" s="193" t="str">
        <f ca="1">IF(ISERROR($S1007),"",OFFSET(K!$C$1,$S1007-1,0)&amp;"")</f>
        <v/>
      </c>
      <c r="F1007" s="193" t="str">
        <f ca="1">IF(ISERROR($S1007),"",OFFSET(K!$F$1,$S1007-1,0))</f>
        <v/>
      </c>
      <c r="G1007" s="193" t="str">
        <f ca="1">IF(C1007=$U$4,"Enter smelter details", IF(ISERROR($S1007),"",OFFSET(K!$G$1,$S1007-1,0)))</f>
        <v/>
      </c>
      <c r="H1007" s="258"/>
      <c r="I1007" s="258"/>
      <c r="J1007" s="258"/>
      <c r="K1007" s="258"/>
      <c r="L1007" s="258"/>
      <c r="M1007" s="258"/>
      <c r="N1007" s="258"/>
      <c r="O1007" s="258"/>
      <c r="P1007" s="258"/>
      <c r="Q1007" s="259"/>
      <c r="R1007" s="192"/>
      <c r="S1007" s="150" t="e">
        <f>IF(OR(C1007="",C1007=T$4),NA(),MATCH($B1007&amp;$C1007,K!$E:$E,0))</f>
        <v>#N/A</v>
      </c>
    </row>
    <row r="1008" spans="1:19" ht="20.25">
      <c r="A1008" s="222"/>
      <c r="B1008" s="193"/>
      <c r="C1008" s="193"/>
      <c r="D1008" s="193" t="str">
        <f ca="1">IF(ISERROR($S1008),"",OFFSET(K!$D$1,$S1008-1,0)&amp;"")</f>
        <v/>
      </c>
      <c r="E1008" s="193" t="str">
        <f ca="1">IF(ISERROR($S1008),"",OFFSET(K!$C$1,$S1008-1,0)&amp;"")</f>
        <v/>
      </c>
      <c r="F1008" s="193" t="str">
        <f ca="1">IF(ISERROR($S1008),"",OFFSET(K!$F$1,$S1008-1,0))</f>
        <v/>
      </c>
      <c r="G1008" s="193" t="str">
        <f ca="1">IF(C1008=$U$4,"Enter smelter details", IF(ISERROR($S1008),"",OFFSET(K!$G$1,$S1008-1,0)))</f>
        <v/>
      </c>
      <c r="H1008" s="258"/>
      <c r="I1008" s="258"/>
      <c r="J1008" s="258"/>
      <c r="K1008" s="258"/>
      <c r="L1008" s="258"/>
      <c r="M1008" s="258"/>
      <c r="N1008" s="258"/>
      <c r="O1008" s="258"/>
      <c r="P1008" s="258"/>
      <c r="Q1008" s="259"/>
      <c r="R1008" s="192"/>
      <c r="S1008" s="150" t="e">
        <f>IF(OR(C1008="",C1008=T$4),NA(),MATCH($B1008&amp;$C1008,K!$E:$E,0))</f>
        <v>#N/A</v>
      </c>
    </row>
    <row r="1009" spans="1:19" ht="20.25">
      <c r="A1009" s="222"/>
      <c r="B1009" s="193"/>
      <c r="C1009" s="193"/>
      <c r="D1009" s="193" t="str">
        <f ca="1">IF(ISERROR($S1009),"",OFFSET(K!$D$1,$S1009-1,0)&amp;"")</f>
        <v/>
      </c>
      <c r="E1009" s="193" t="str">
        <f ca="1">IF(ISERROR($S1009),"",OFFSET(K!$C$1,$S1009-1,0)&amp;"")</f>
        <v/>
      </c>
      <c r="F1009" s="193" t="str">
        <f ca="1">IF(ISERROR($S1009),"",OFFSET(K!$F$1,$S1009-1,0))</f>
        <v/>
      </c>
      <c r="G1009" s="193" t="str">
        <f ca="1">IF(C1009=$U$4,"Enter smelter details", IF(ISERROR($S1009),"",OFFSET(K!$G$1,$S1009-1,0)))</f>
        <v/>
      </c>
      <c r="H1009" s="258"/>
      <c r="I1009" s="258"/>
      <c r="J1009" s="258"/>
      <c r="K1009" s="258"/>
      <c r="L1009" s="258"/>
      <c r="M1009" s="258"/>
      <c r="N1009" s="258"/>
      <c r="O1009" s="258"/>
      <c r="P1009" s="258"/>
      <c r="Q1009" s="259"/>
      <c r="R1009" s="192"/>
      <c r="S1009" s="150" t="e">
        <f>IF(OR(C1009="",C1009=T$4),NA(),MATCH($B1009&amp;$C1009,K!$E:$E,0))</f>
        <v>#N/A</v>
      </c>
    </row>
    <row r="1010" spans="1:19" ht="20.25">
      <c r="A1010" s="222"/>
      <c r="B1010" s="193"/>
      <c r="C1010" s="193"/>
      <c r="D1010" s="193" t="str">
        <f ca="1">IF(ISERROR($S1010),"",OFFSET(K!$D$1,$S1010-1,0)&amp;"")</f>
        <v/>
      </c>
      <c r="E1010" s="193" t="str">
        <f ca="1">IF(ISERROR($S1010),"",OFFSET(K!$C$1,$S1010-1,0)&amp;"")</f>
        <v/>
      </c>
      <c r="F1010" s="193" t="str">
        <f ca="1">IF(ISERROR($S1010),"",OFFSET(K!$F$1,$S1010-1,0))</f>
        <v/>
      </c>
      <c r="G1010" s="193" t="str">
        <f ca="1">IF(C1010=$U$4,"Enter smelter details", IF(ISERROR($S1010),"",OFFSET(K!$G$1,$S1010-1,0)))</f>
        <v/>
      </c>
      <c r="H1010" s="258"/>
      <c r="I1010" s="258"/>
      <c r="J1010" s="258"/>
      <c r="K1010" s="258"/>
      <c r="L1010" s="258"/>
      <c r="M1010" s="258"/>
      <c r="N1010" s="258"/>
      <c r="O1010" s="258"/>
      <c r="P1010" s="258"/>
      <c r="Q1010" s="259"/>
      <c r="R1010" s="192"/>
      <c r="S1010" s="150" t="e">
        <f>IF(OR(C1010="",C1010=T$4),NA(),MATCH($B1010&amp;$C1010,K!$E:$E,0))</f>
        <v>#N/A</v>
      </c>
    </row>
    <row r="1011" spans="1:19" ht="20.25">
      <c r="A1011" s="222"/>
      <c r="B1011" s="193"/>
      <c r="C1011" s="193"/>
      <c r="D1011" s="193" t="str">
        <f ca="1">IF(ISERROR($S1011),"",OFFSET(K!$D$1,$S1011-1,0)&amp;"")</f>
        <v/>
      </c>
      <c r="E1011" s="193" t="str">
        <f ca="1">IF(ISERROR($S1011),"",OFFSET(K!$C$1,$S1011-1,0)&amp;"")</f>
        <v/>
      </c>
      <c r="F1011" s="193" t="str">
        <f ca="1">IF(ISERROR($S1011),"",OFFSET(K!$F$1,$S1011-1,0))</f>
        <v/>
      </c>
      <c r="G1011" s="193" t="str">
        <f ca="1">IF(C1011=$U$4,"Enter smelter details", IF(ISERROR($S1011),"",OFFSET(K!$G$1,$S1011-1,0)))</f>
        <v/>
      </c>
      <c r="H1011" s="258"/>
      <c r="I1011" s="258"/>
      <c r="J1011" s="258"/>
      <c r="K1011" s="258"/>
      <c r="L1011" s="258"/>
      <c r="M1011" s="258"/>
      <c r="N1011" s="258"/>
      <c r="O1011" s="258"/>
      <c r="P1011" s="258"/>
      <c r="Q1011" s="259"/>
      <c r="R1011" s="192"/>
      <c r="S1011" s="150" t="e">
        <f>IF(OR(C1011="",C1011=T$4),NA(),MATCH($B1011&amp;$C1011,K!$E:$E,0))</f>
        <v>#N/A</v>
      </c>
    </row>
    <row r="1012" spans="1:19" ht="20.25">
      <c r="A1012" s="222"/>
      <c r="B1012" s="193"/>
      <c r="C1012" s="193"/>
      <c r="D1012" s="193" t="str">
        <f ca="1">IF(ISERROR($S1012),"",OFFSET(K!$D$1,$S1012-1,0)&amp;"")</f>
        <v/>
      </c>
      <c r="E1012" s="193" t="str">
        <f ca="1">IF(ISERROR($S1012),"",OFFSET(K!$C$1,$S1012-1,0)&amp;"")</f>
        <v/>
      </c>
      <c r="F1012" s="193" t="str">
        <f ca="1">IF(ISERROR($S1012),"",OFFSET(K!$F$1,$S1012-1,0))</f>
        <v/>
      </c>
      <c r="G1012" s="193" t="str">
        <f ca="1">IF(C1012=$U$4,"Enter smelter details", IF(ISERROR($S1012),"",OFFSET(K!$G$1,$S1012-1,0)))</f>
        <v/>
      </c>
      <c r="H1012" s="258"/>
      <c r="I1012" s="258"/>
      <c r="J1012" s="258"/>
      <c r="K1012" s="258"/>
      <c r="L1012" s="258"/>
      <c r="M1012" s="258"/>
      <c r="N1012" s="258"/>
      <c r="O1012" s="258"/>
      <c r="P1012" s="258"/>
      <c r="Q1012" s="259"/>
      <c r="R1012" s="192"/>
      <c r="S1012" s="150" t="e">
        <f>IF(OR(C1012="",C1012=T$4),NA(),MATCH($B1012&amp;$C1012,K!$E:$E,0))</f>
        <v>#N/A</v>
      </c>
    </row>
    <row r="1013" spans="1:19" ht="20.25">
      <c r="A1013" s="222"/>
      <c r="B1013" s="193"/>
      <c r="C1013" s="193"/>
      <c r="D1013" s="193" t="str">
        <f ca="1">IF(ISERROR($S1013),"",OFFSET(K!$D$1,$S1013-1,0)&amp;"")</f>
        <v/>
      </c>
      <c r="E1013" s="193" t="str">
        <f ca="1">IF(ISERROR($S1013),"",OFFSET(K!$C$1,$S1013-1,0)&amp;"")</f>
        <v/>
      </c>
      <c r="F1013" s="193" t="str">
        <f ca="1">IF(ISERROR($S1013),"",OFFSET(K!$F$1,$S1013-1,0))</f>
        <v/>
      </c>
      <c r="G1013" s="193" t="str">
        <f ca="1">IF(C1013=$U$4,"Enter smelter details", IF(ISERROR($S1013),"",OFFSET(K!$G$1,$S1013-1,0)))</f>
        <v/>
      </c>
      <c r="H1013" s="258"/>
      <c r="I1013" s="258"/>
      <c r="J1013" s="258"/>
      <c r="K1013" s="258"/>
      <c r="L1013" s="258"/>
      <c r="M1013" s="258"/>
      <c r="N1013" s="258"/>
      <c r="O1013" s="258"/>
      <c r="P1013" s="258"/>
      <c r="Q1013" s="259"/>
      <c r="R1013" s="192"/>
      <c r="S1013" s="150" t="e">
        <f>IF(OR(C1013="",C1013=T$4),NA(),MATCH($B1013&amp;$C1013,K!$E:$E,0))</f>
        <v>#N/A</v>
      </c>
    </row>
    <row r="1014" spans="1:19" ht="20.25">
      <c r="A1014" s="222"/>
      <c r="B1014" s="193"/>
      <c r="C1014" s="193"/>
      <c r="D1014" s="193" t="str">
        <f ca="1">IF(ISERROR($S1014),"",OFFSET(K!$D$1,$S1014-1,0)&amp;"")</f>
        <v/>
      </c>
      <c r="E1014" s="193" t="str">
        <f ca="1">IF(ISERROR($S1014),"",OFFSET(K!$C$1,$S1014-1,0)&amp;"")</f>
        <v/>
      </c>
      <c r="F1014" s="193" t="str">
        <f ca="1">IF(ISERROR($S1014),"",OFFSET(K!$F$1,$S1014-1,0))</f>
        <v/>
      </c>
      <c r="G1014" s="193" t="str">
        <f ca="1">IF(C1014=$U$4,"Enter smelter details", IF(ISERROR($S1014),"",OFFSET(K!$G$1,$S1014-1,0)))</f>
        <v/>
      </c>
      <c r="H1014" s="258"/>
      <c r="I1014" s="258"/>
      <c r="J1014" s="258"/>
      <c r="K1014" s="258"/>
      <c r="L1014" s="258"/>
      <c r="M1014" s="258"/>
      <c r="N1014" s="258"/>
      <c r="O1014" s="258"/>
      <c r="P1014" s="258"/>
      <c r="Q1014" s="259"/>
      <c r="R1014" s="192"/>
      <c r="S1014" s="150" t="e">
        <f>IF(OR(C1014="",C1014=T$4),NA(),MATCH($B1014&amp;$C1014,K!$E:$E,0))</f>
        <v>#N/A</v>
      </c>
    </row>
    <row r="1015" spans="1:19" ht="20.25">
      <c r="A1015" s="222"/>
      <c r="B1015" s="193"/>
      <c r="C1015" s="193"/>
      <c r="D1015" s="193" t="str">
        <f ca="1">IF(ISERROR($S1015),"",OFFSET(K!$D$1,$S1015-1,0)&amp;"")</f>
        <v/>
      </c>
      <c r="E1015" s="193" t="str">
        <f ca="1">IF(ISERROR($S1015),"",OFFSET(K!$C$1,$S1015-1,0)&amp;"")</f>
        <v/>
      </c>
      <c r="F1015" s="193" t="str">
        <f ca="1">IF(ISERROR($S1015),"",OFFSET(K!$F$1,$S1015-1,0))</f>
        <v/>
      </c>
      <c r="G1015" s="193" t="str">
        <f ca="1">IF(C1015=$U$4,"Enter smelter details", IF(ISERROR($S1015),"",OFFSET(K!$G$1,$S1015-1,0)))</f>
        <v/>
      </c>
      <c r="H1015" s="258"/>
      <c r="I1015" s="258"/>
      <c r="J1015" s="258"/>
      <c r="K1015" s="258"/>
      <c r="L1015" s="258"/>
      <c r="M1015" s="258"/>
      <c r="N1015" s="258"/>
      <c r="O1015" s="258"/>
      <c r="P1015" s="258"/>
      <c r="Q1015" s="259"/>
      <c r="R1015" s="192"/>
      <c r="S1015" s="150" t="e">
        <f>IF(OR(C1015="",C1015=T$4),NA(),MATCH($B1015&amp;$C1015,K!$E:$E,0))</f>
        <v>#N/A</v>
      </c>
    </row>
    <row r="1016" spans="1:19" ht="20.25">
      <c r="A1016" s="222"/>
      <c r="B1016" s="193"/>
      <c r="C1016" s="193"/>
      <c r="D1016" s="193" t="str">
        <f ca="1">IF(ISERROR($S1016),"",OFFSET(K!$D$1,$S1016-1,0)&amp;"")</f>
        <v/>
      </c>
      <c r="E1016" s="193" t="str">
        <f ca="1">IF(ISERROR($S1016),"",OFFSET(K!$C$1,$S1016-1,0)&amp;"")</f>
        <v/>
      </c>
      <c r="F1016" s="193" t="str">
        <f ca="1">IF(ISERROR($S1016),"",OFFSET(K!$F$1,$S1016-1,0))</f>
        <v/>
      </c>
      <c r="G1016" s="193" t="str">
        <f ca="1">IF(C1016=$U$4,"Enter smelter details", IF(ISERROR($S1016),"",OFFSET(K!$G$1,$S1016-1,0)))</f>
        <v/>
      </c>
      <c r="H1016" s="258"/>
      <c r="I1016" s="258"/>
      <c r="J1016" s="258"/>
      <c r="K1016" s="258"/>
      <c r="L1016" s="258"/>
      <c r="M1016" s="258"/>
      <c r="N1016" s="258"/>
      <c r="O1016" s="258"/>
      <c r="P1016" s="258"/>
      <c r="Q1016" s="259"/>
      <c r="R1016" s="192"/>
      <c r="S1016" s="150" t="e">
        <f>IF(OR(C1016="",C1016=T$4),NA(),MATCH($B1016&amp;$C1016,K!$E:$E,0))</f>
        <v>#N/A</v>
      </c>
    </row>
    <row r="1017" spans="1:19" ht="20.25">
      <c r="A1017" s="222"/>
      <c r="B1017" s="193"/>
      <c r="C1017" s="193"/>
      <c r="D1017" s="193" t="str">
        <f ca="1">IF(ISERROR($S1017),"",OFFSET(K!$D$1,$S1017-1,0)&amp;"")</f>
        <v/>
      </c>
      <c r="E1017" s="193" t="str">
        <f ca="1">IF(ISERROR($S1017),"",OFFSET(K!$C$1,$S1017-1,0)&amp;"")</f>
        <v/>
      </c>
      <c r="F1017" s="193" t="str">
        <f ca="1">IF(ISERROR($S1017),"",OFFSET(K!$F$1,$S1017-1,0))</f>
        <v/>
      </c>
      <c r="G1017" s="193" t="str">
        <f ca="1">IF(C1017=$U$4,"Enter smelter details", IF(ISERROR($S1017),"",OFFSET(K!$G$1,$S1017-1,0)))</f>
        <v/>
      </c>
      <c r="H1017" s="258"/>
      <c r="I1017" s="258"/>
      <c r="J1017" s="258"/>
      <c r="K1017" s="258"/>
      <c r="L1017" s="258"/>
      <c r="M1017" s="258"/>
      <c r="N1017" s="258"/>
      <c r="O1017" s="258"/>
      <c r="P1017" s="258"/>
      <c r="Q1017" s="259"/>
      <c r="R1017" s="192"/>
      <c r="S1017" s="150" t="e">
        <f>IF(OR(C1017="",C1017=T$4),NA(),MATCH($B1017&amp;$C1017,K!$E:$E,0))</f>
        <v>#N/A</v>
      </c>
    </row>
    <row r="1018" spans="1:19" ht="20.25">
      <c r="A1018" s="222"/>
      <c r="B1018" s="193"/>
      <c r="C1018" s="193"/>
      <c r="D1018" s="193" t="str">
        <f ca="1">IF(ISERROR($S1018),"",OFFSET(K!$D$1,$S1018-1,0)&amp;"")</f>
        <v/>
      </c>
      <c r="E1018" s="193" t="str">
        <f ca="1">IF(ISERROR($S1018),"",OFFSET(K!$C$1,$S1018-1,0)&amp;"")</f>
        <v/>
      </c>
      <c r="F1018" s="193" t="str">
        <f ca="1">IF(ISERROR($S1018),"",OFFSET(K!$F$1,$S1018-1,0))</f>
        <v/>
      </c>
      <c r="G1018" s="193" t="str">
        <f ca="1">IF(C1018=$U$4,"Enter smelter details", IF(ISERROR($S1018),"",OFFSET(K!$G$1,$S1018-1,0)))</f>
        <v/>
      </c>
      <c r="H1018" s="258"/>
      <c r="I1018" s="258"/>
      <c r="J1018" s="258"/>
      <c r="K1018" s="258"/>
      <c r="L1018" s="258"/>
      <c r="M1018" s="258"/>
      <c r="N1018" s="258"/>
      <c r="O1018" s="258"/>
      <c r="P1018" s="258"/>
      <c r="Q1018" s="259"/>
      <c r="R1018" s="192"/>
      <c r="S1018" s="150" t="e">
        <f>IF(OR(C1018="",C1018=T$4),NA(),MATCH($B1018&amp;$C1018,K!$E:$E,0))</f>
        <v>#N/A</v>
      </c>
    </row>
    <row r="1019" spans="1:19" ht="20.25">
      <c r="A1019" s="222"/>
      <c r="B1019" s="193"/>
      <c r="C1019" s="193"/>
      <c r="D1019" s="193" t="str">
        <f ca="1">IF(ISERROR($S1019),"",OFFSET(K!$D$1,$S1019-1,0)&amp;"")</f>
        <v/>
      </c>
      <c r="E1019" s="193" t="str">
        <f ca="1">IF(ISERROR($S1019),"",OFFSET(K!$C$1,$S1019-1,0)&amp;"")</f>
        <v/>
      </c>
      <c r="F1019" s="193" t="str">
        <f ca="1">IF(ISERROR($S1019),"",OFFSET(K!$F$1,$S1019-1,0))</f>
        <v/>
      </c>
      <c r="G1019" s="193" t="str">
        <f ca="1">IF(C1019=$U$4,"Enter smelter details", IF(ISERROR($S1019),"",OFFSET(K!$G$1,$S1019-1,0)))</f>
        <v/>
      </c>
      <c r="H1019" s="258"/>
      <c r="I1019" s="258"/>
      <c r="J1019" s="258"/>
      <c r="K1019" s="258"/>
      <c r="L1019" s="258"/>
      <c r="M1019" s="258"/>
      <c r="N1019" s="258"/>
      <c r="O1019" s="258"/>
      <c r="P1019" s="258"/>
      <c r="Q1019" s="259"/>
      <c r="R1019" s="192"/>
      <c r="S1019" s="150" t="e">
        <f>IF(OR(C1019="",C1019=T$4),NA(),MATCH($B1019&amp;$C1019,K!$E:$E,0))</f>
        <v>#N/A</v>
      </c>
    </row>
    <row r="1020" spans="1:19" ht="20.25">
      <c r="A1020" s="222"/>
      <c r="B1020" s="193"/>
      <c r="C1020" s="193"/>
      <c r="D1020" s="193" t="str">
        <f ca="1">IF(ISERROR($S1020),"",OFFSET(K!$D$1,$S1020-1,0)&amp;"")</f>
        <v/>
      </c>
      <c r="E1020" s="193" t="str">
        <f ca="1">IF(ISERROR($S1020),"",OFFSET(K!$C$1,$S1020-1,0)&amp;"")</f>
        <v/>
      </c>
      <c r="F1020" s="193" t="str">
        <f ca="1">IF(ISERROR($S1020),"",OFFSET(K!$F$1,$S1020-1,0))</f>
        <v/>
      </c>
      <c r="G1020" s="193" t="str">
        <f ca="1">IF(C1020=$U$4,"Enter smelter details", IF(ISERROR($S1020),"",OFFSET(K!$G$1,$S1020-1,0)))</f>
        <v/>
      </c>
      <c r="H1020" s="258"/>
      <c r="I1020" s="258"/>
      <c r="J1020" s="258"/>
      <c r="K1020" s="258"/>
      <c r="L1020" s="258"/>
      <c r="M1020" s="258"/>
      <c r="N1020" s="258"/>
      <c r="O1020" s="258"/>
      <c r="P1020" s="258"/>
      <c r="Q1020" s="259"/>
      <c r="R1020" s="192"/>
      <c r="S1020" s="150" t="e">
        <f>IF(OR(C1020="",C1020=T$4),NA(),MATCH($B1020&amp;$C1020,K!$E:$E,0))</f>
        <v>#N/A</v>
      </c>
    </row>
    <row r="1021" spans="1:19" ht="20.25">
      <c r="A1021" s="222"/>
      <c r="B1021" s="193"/>
      <c r="C1021" s="193"/>
      <c r="D1021" s="193" t="str">
        <f ca="1">IF(ISERROR($S1021),"",OFFSET(K!$D$1,$S1021-1,0)&amp;"")</f>
        <v/>
      </c>
      <c r="E1021" s="193" t="str">
        <f ca="1">IF(ISERROR($S1021),"",OFFSET(K!$C$1,$S1021-1,0)&amp;"")</f>
        <v/>
      </c>
      <c r="F1021" s="193" t="str">
        <f ca="1">IF(ISERROR($S1021),"",OFFSET(K!$F$1,$S1021-1,0))</f>
        <v/>
      </c>
      <c r="G1021" s="193" t="str">
        <f ca="1">IF(C1021=$U$4,"Enter smelter details", IF(ISERROR($S1021),"",OFFSET(K!$G$1,$S1021-1,0)))</f>
        <v/>
      </c>
      <c r="H1021" s="258"/>
      <c r="I1021" s="258"/>
      <c r="J1021" s="258"/>
      <c r="K1021" s="258"/>
      <c r="L1021" s="258"/>
      <c r="M1021" s="258"/>
      <c r="N1021" s="258"/>
      <c r="O1021" s="258"/>
      <c r="P1021" s="258"/>
      <c r="Q1021" s="259"/>
      <c r="R1021" s="192"/>
      <c r="S1021" s="150" t="e">
        <f>IF(OR(C1021="",C1021=T$4),NA(),MATCH($B1021&amp;$C1021,K!$E:$E,0))</f>
        <v>#N/A</v>
      </c>
    </row>
    <row r="1022" spans="1:19" ht="20.25">
      <c r="A1022" s="222"/>
      <c r="B1022" s="193"/>
      <c r="C1022" s="193"/>
      <c r="D1022" s="193" t="str">
        <f ca="1">IF(ISERROR($S1022),"",OFFSET(K!$D$1,$S1022-1,0)&amp;"")</f>
        <v/>
      </c>
      <c r="E1022" s="193" t="str">
        <f ca="1">IF(ISERROR($S1022),"",OFFSET(K!$C$1,$S1022-1,0)&amp;"")</f>
        <v/>
      </c>
      <c r="F1022" s="193" t="str">
        <f ca="1">IF(ISERROR($S1022),"",OFFSET(K!$F$1,$S1022-1,0))</f>
        <v/>
      </c>
      <c r="G1022" s="193" t="str">
        <f ca="1">IF(C1022=$U$4,"Enter smelter details", IF(ISERROR($S1022),"",OFFSET(K!$G$1,$S1022-1,0)))</f>
        <v/>
      </c>
      <c r="H1022" s="258"/>
      <c r="I1022" s="258"/>
      <c r="J1022" s="258"/>
      <c r="K1022" s="258"/>
      <c r="L1022" s="258"/>
      <c r="M1022" s="258"/>
      <c r="N1022" s="258"/>
      <c r="O1022" s="258"/>
      <c r="P1022" s="258"/>
      <c r="Q1022" s="259"/>
      <c r="R1022" s="192"/>
      <c r="S1022" s="150" t="e">
        <f>IF(OR(C1022="",C1022=T$4),NA(),MATCH($B1022&amp;$C1022,K!$E:$E,0))</f>
        <v>#N/A</v>
      </c>
    </row>
    <row r="1023" spans="1:19" ht="20.25">
      <c r="A1023" s="222"/>
      <c r="B1023" s="193"/>
      <c r="C1023" s="193"/>
      <c r="D1023" s="193" t="str">
        <f ca="1">IF(ISERROR($S1023),"",OFFSET(K!$D$1,$S1023-1,0)&amp;"")</f>
        <v/>
      </c>
      <c r="E1023" s="193" t="str">
        <f ca="1">IF(ISERROR($S1023),"",OFFSET(K!$C$1,$S1023-1,0)&amp;"")</f>
        <v/>
      </c>
      <c r="F1023" s="193" t="str">
        <f ca="1">IF(ISERROR($S1023),"",OFFSET(K!$F$1,$S1023-1,0))</f>
        <v/>
      </c>
      <c r="G1023" s="193" t="str">
        <f ca="1">IF(C1023=$U$4,"Enter smelter details", IF(ISERROR($S1023),"",OFFSET(K!$G$1,$S1023-1,0)))</f>
        <v/>
      </c>
      <c r="H1023" s="258"/>
      <c r="I1023" s="258"/>
      <c r="J1023" s="258"/>
      <c r="K1023" s="258"/>
      <c r="L1023" s="258"/>
      <c r="M1023" s="258"/>
      <c r="N1023" s="258"/>
      <c r="O1023" s="258"/>
      <c r="P1023" s="258"/>
      <c r="Q1023" s="259"/>
      <c r="R1023" s="192"/>
      <c r="S1023" s="150" t="e">
        <f>IF(OR(C1023="",C1023=T$4),NA(),MATCH($B1023&amp;$C1023,K!$E:$E,0))</f>
        <v>#N/A</v>
      </c>
    </row>
    <row r="1024" spans="1:19" ht="20.25">
      <c r="A1024" s="222"/>
      <c r="B1024" s="193"/>
      <c r="C1024" s="193"/>
      <c r="D1024" s="193" t="str">
        <f ca="1">IF(ISERROR($S1024),"",OFFSET(K!$D$1,$S1024-1,0)&amp;"")</f>
        <v/>
      </c>
      <c r="E1024" s="193" t="str">
        <f ca="1">IF(ISERROR($S1024),"",OFFSET(K!$C$1,$S1024-1,0)&amp;"")</f>
        <v/>
      </c>
      <c r="F1024" s="193" t="str">
        <f ca="1">IF(ISERROR($S1024),"",OFFSET(K!$F$1,$S1024-1,0))</f>
        <v/>
      </c>
      <c r="G1024" s="193" t="str">
        <f ca="1">IF(C1024=$U$4,"Enter smelter details", IF(ISERROR($S1024),"",OFFSET(K!$G$1,$S1024-1,0)))</f>
        <v/>
      </c>
      <c r="H1024" s="258"/>
      <c r="I1024" s="258"/>
      <c r="J1024" s="258"/>
      <c r="K1024" s="258"/>
      <c r="L1024" s="258"/>
      <c r="M1024" s="258"/>
      <c r="N1024" s="258"/>
      <c r="O1024" s="258"/>
      <c r="P1024" s="258"/>
      <c r="Q1024" s="259"/>
      <c r="R1024" s="192"/>
      <c r="S1024" s="150" t="e">
        <f>IF(OR(C1024="",C1024=T$4),NA(),MATCH($B1024&amp;$C1024,K!$E:$E,0))</f>
        <v>#N/A</v>
      </c>
    </row>
    <row r="1025" spans="1:19" ht="20.25">
      <c r="A1025" s="222"/>
      <c r="B1025" s="193"/>
      <c r="C1025" s="193"/>
      <c r="D1025" s="193" t="str">
        <f ca="1">IF(ISERROR($S1025),"",OFFSET(K!$D$1,$S1025-1,0)&amp;"")</f>
        <v/>
      </c>
      <c r="E1025" s="193" t="str">
        <f ca="1">IF(ISERROR($S1025),"",OFFSET(K!$C$1,$S1025-1,0)&amp;"")</f>
        <v/>
      </c>
      <c r="F1025" s="193" t="str">
        <f ca="1">IF(ISERROR($S1025),"",OFFSET(K!$F$1,$S1025-1,0))</f>
        <v/>
      </c>
      <c r="G1025" s="193" t="str">
        <f ca="1">IF(C1025=$U$4,"Enter smelter details", IF(ISERROR($S1025),"",OFFSET(K!$G$1,$S1025-1,0)))</f>
        <v/>
      </c>
      <c r="H1025" s="258"/>
      <c r="I1025" s="258"/>
      <c r="J1025" s="258"/>
      <c r="K1025" s="258"/>
      <c r="L1025" s="258"/>
      <c r="M1025" s="258"/>
      <c r="N1025" s="258"/>
      <c r="O1025" s="258"/>
      <c r="P1025" s="258"/>
      <c r="Q1025" s="259"/>
      <c r="R1025" s="192"/>
      <c r="S1025" s="150" t="e">
        <f>IF(OR(C1025="",C1025=T$4),NA(),MATCH($B1025&amp;$C1025,K!$E:$E,0))</f>
        <v>#N/A</v>
      </c>
    </row>
    <row r="1026" spans="1:19" ht="20.25">
      <c r="A1026" s="222"/>
      <c r="B1026" s="193"/>
      <c r="C1026" s="193"/>
      <c r="D1026" s="193" t="str">
        <f ca="1">IF(ISERROR($S1026),"",OFFSET(K!$D$1,$S1026-1,0)&amp;"")</f>
        <v/>
      </c>
      <c r="E1026" s="193" t="str">
        <f ca="1">IF(ISERROR($S1026),"",OFFSET(K!$C$1,$S1026-1,0)&amp;"")</f>
        <v/>
      </c>
      <c r="F1026" s="193" t="str">
        <f ca="1">IF(ISERROR($S1026),"",OFFSET(K!$F$1,$S1026-1,0))</f>
        <v/>
      </c>
      <c r="G1026" s="193" t="str">
        <f ca="1">IF(C1026=$U$4,"Enter smelter details", IF(ISERROR($S1026),"",OFFSET(K!$G$1,$S1026-1,0)))</f>
        <v/>
      </c>
      <c r="H1026" s="258"/>
      <c r="I1026" s="258"/>
      <c r="J1026" s="258"/>
      <c r="K1026" s="258"/>
      <c r="L1026" s="258"/>
      <c r="M1026" s="258"/>
      <c r="N1026" s="258"/>
      <c r="O1026" s="258"/>
      <c r="P1026" s="258"/>
      <c r="Q1026" s="259"/>
      <c r="R1026" s="192"/>
      <c r="S1026" s="150" t="e">
        <f>IF(OR(C1026="",C1026=T$4),NA(),MATCH($B1026&amp;$C1026,K!$E:$E,0))</f>
        <v>#N/A</v>
      </c>
    </row>
    <row r="1027" spans="1:19" ht="20.25">
      <c r="A1027" s="222"/>
      <c r="B1027" s="193"/>
      <c r="C1027" s="193"/>
      <c r="D1027" s="193" t="str">
        <f ca="1">IF(ISERROR($S1027),"",OFFSET(K!$D$1,$S1027-1,0)&amp;"")</f>
        <v/>
      </c>
      <c r="E1027" s="193" t="str">
        <f ca="1">IF(ISERROR($S1027),"",OFFSET(K!$C$1,$S1027-1,0)&amp;"")</f>
        <v/>
      </c>
      <c r="F1027" s="193" t="str">
        <f ca="1">IF(ISERROR($S1027),"",OFFSET(K!$F$1,$S1027-1,0))</f>
        <v/>
      </c>
      <c r="G1027" s="193" t="str">
        <f ca="1">IF(C1027=$U$4,"Enter smelter details", IF(ISERROR($S1027),"",OFFSET(K!$G$1,$S1027-1,0)))</f>
        <v/>
      </c>
      <c r="H1027" s="258"/>
      <c r="I1027" s="258"/>
      <c r="J1027" s="258"/>
      <c r="K1027" s="258"/>
      <c r="L1027" s="258"/>
      <c r="M1027" s="258"/>
      <c r="N1027" s="258"/>
      <c r="O1027" s="258"/>
      <c r="P1027" s="258"/>
      <c r="Q1027" s="259"/>
      <c r="R1027" s="192"/>
      <c r="S1027" s="150" t="e">
        <f>IF(OR(C1027="",C1027=T$4),NA(),MATCH($B1027&amp;$C1027,K!$E:$E,0))</f>
        <v>#N/A</v>
      </c>
    </row>
    <row r="1028" spans="1:19" ht="20.25">
      <c r="A1028" s="222"/>
      <c r="B1028" s="193"/>
      <c r="C1028" s="193"/>
      <c r="D1028" s="193" t="str">
        <f ca="1">IF(ISERROR($S1028),"",OFFSET(K!$D$1,$S1028-1,0)&amp;"")</f>
        <v/>
      </c>
      <c r="E1028" s="193" t="str">
        <f ca="1">IF(ISERROR($S1028),"",OFFSET(K!$C$1,$S1028-1,0)&amp;"")</f>
        <v/>
      </c>
      <c r="F1028" s="193" t="str">
        <f ca="1">IF(ISERROR($S1028),"",OFFSET(K!$F$1,$S1028-1,0))</f>
        <v/>
      </c>
      <c r="G1028" s="193" t="str">
        <f ca="1">IF(C1028=$U$4,"Enter smelter details", IF(ISERROR($S1028),"",OFFSET(K!$G$1,$S1028-1,0)))</f>
        <v/>
      </c>
      <c r="H1028" s="258"/>
      <c r="I1028" s="258"/>
      <c r="J1028" s="258"/>
      <c r="K1028" s="258"/>
      <c r="L1028" s="258"/>
      <c r="M1028" s="258"/>
      <c r="N1028" s="258"/>
      <c r="O1028" s="258"/>
      <c r="P1028" s="258"/>
      <c r="Q1028" s="259"/>
      <c r="R1028" s="192"/>
      <c r="S1028" s="150" t="e">
        <f>IF(OR(C1028="",C1028=T$4),NA(),MATCH($B1028&amp;$C1028,K!$E:$E,0))</f>
        <v>#N/A</v>
      </c>
    </row>
    <row r="1029" spans="1:19" ht="20.25">
      <c r="A1029" s="222"/>
      <c r="B1029" s="193"/>
      <c r="C1029" s="193"/>
      <c r="D1029" s="193" t="str">
        <f ca="1">IF(ISERROR($S1029),"",OFFSET(K!$D$1,$S1029-1,0)&amp;"")</f>
        <v/>
      </c>
      <c r="E1029" s="193" t="str">
        <f ca="1">IF(ISERROR($S1029),"",OFFSET(K!$C$1,$S1029-1,0)&amp;"")</f>
        <v/>
      </c>
      <c r="F1029" s="193" t="str">
        <f ca="1">IF(ISERROR($S1029),"",OFFSET(K!$F$1,$S1029-1,0))</f>
        <v/>
      </c>
      <c r="G1029" s="193" t="str">
        <f ca="1">IF(C1029=$U$4,"Enter smelter details", IF(ISERROR($S1029),"",OFFSET(K!$G$1,$S1029-1,0)))</f>
        <v/>
      </c>
      <c r="H1029" s="258"/>
      <c r="I1029" s="258"/>
      <c r="J1029" s="258"/>
      <c r="K1029" s="258"/>
      <c r="L1029" s="258"/>
      <c r="M1029" s="258"/>
      <c r="N1029" s="258"/>
      <c r="O1029" s="258"/>
      <c r="P1029" s="258"/>
      <c r="Q1029" s="259"/>
      <c r="R1029" s="192"/>
      <c r="S1029" s="150" t="e">
        <f>IF(OR(C1029="",C1029=T$4),NA(),MATCH($B1029&amp;$C1029,K!$E:$E,0))</f>
        <v>#N/A</v>
      </c>
    </row>
    <row r="1030" spans="1:19" ht="20.25">
      <c r="A1030" s="222"/>
      <c r="B1030" s="193"/>
      <c r="C1030" s="193"/>
      <c r="D1030" s="193" t="str">
        <f ca="1">IF(ISERROR($S1030),"",OFFSET(K!$D$1,$S1030-1,0)&amp;"")</f>
        <v/>
      </c>
      <c r="E1030" s="193" t="str">
        <f ca="1">IF(ISERROR($S1030),"",OFFSET(K!$C$1,$S1030-1,0)&amp;"")</f>
        <v/>
      </c>
      <c r="F1030" s="193" t="str">
        <f ca="1">IF(ISERROR($S1030),"",OFFSET(K!$F$1,$S1030-1,0))</f>
        <v/>
      </c>
      <c r="G1030" s="193" t="str">
        <f ca="1">IF(C1030=$U$4,"Enter smelter details", IF(ISERROR($S1030),"",OFFSET(K!$G$1,$S1030-1,0)))</f>
        <v/>
      </c>
      <c r="H1030" s="258"/>
      <c r="I1030" s="258"/>
      <c r="J1030" s="258"/>
      <c r="K1030" s="258"/>
      <c r="L1030" s="258"/>
      <c r="M1030" s="258"/>
      <c r="N1030" s="258"/>
      <c r="O1030" s="258"/>
      <c r="P1030" s="258"/>
      <c r="Q1030" s="259"/>
      <c r="R1030" s="192"/>
      <c r="S1030" s="150" t="e">
        <f>IF(OR(C1030="",C1030=T$4),NA(),MATCH($B1030&amp;$C1030,K!$E:$E,0))</f>
        <v>#N/A</v>
      </c>
    </row>
    <row r="1031" spans="1:19" ht="20.25">
      <c r="A1031" s="222"/>
      <c r="B1031" s="193"/>
      <c r="C1031" s="193"/>
      <c r="D1031" s="193" t="str">
        <f ca="1">IF(ISERROR($S1031),"",OFFSET(K!$D$1,$S1031-1,0)&amp;"")</f>
        <v/>
      </c>
      <c r="E1031" s="193" t="str">
        <f ca="1">IF(ISERROR($S1031),"",OFFSET(K!$C$1,$S1031-1,0)&amp;"")</f>
        <v/>
      </c>
      <c r="F1031" s="193" t="str">
        <f ca="1">IF(ISERROR($S1031),"",OFFSET(K!$F$1,$S1031-1,0))</f>
        <v/>
      </c>
      <c r="G1031" s="193" t="str">
        <f ca="1">IF(C1031=$U$4,"Enter smelter details", IF(ISERROR($S1031),"",OFFSET(K!$G$1,$S1031-1,0)))</f>
        <v/>
      </c>
      <c r="H1031" s="258"/>
      <c r="I1031" s="258"/>
      <c r="J1031" s="258"/>
      <c r="K1031" s="258"/>
      <c r="L1031" s="258"/>
      <c r="M1031" s="258"/>
      <c r="N1031" s="258"/>
      <c r="O1031" s="258"/>
      <c r="P1031" s="258"/>
      <c r="Q1031" s="259"/>
      <c r="R1031" s="192"/>
      <c r="S1031" s="150" t="e">
        <f>IF(OR(C1031="",C1031=T$4),NA(),MATCH($B1031&amp;$C1031,K!$E:$E,0))</f>
        <v>#N/A</v>
      </c>
    </row>
    <row r="1032" spans="1:19" ht="20.25">
      <c r="A1032" s="222"/>
      <c r="B1032" s="193"/>
      <c r="C1032" s="193"/>
      <c r="D1032" s="193" t="str">
        <f ca="1">IF(ISERROR($S1032),"",OFFSET(K!$D$1,$S1032-1,0)&amp;"")</f>
        <v/>
      </c>
      <c r="E1032" s="193" t="str">
        <f ca="1">IF(ISERROR($S1032),"",OFFSET(K!$C$1,$S1032-1,0)&amp;"")</f>
        <v/>
      </c>
      <c r="F1032" s="193" t="str">
        <f ca="1">IF(ISERROR($S1032),"",OFFSET(K!$F$1,$S1032-1,0))</f>
        <v/>
      </c>
      <c r="G1032" s="193" t="str">
        <f ca="1">IF(C1032=$U$4,"Enter smelter details", IF(ISERROR($S1032),"",OFFSET(K!$G$1,$S1032-1,0)))</f>
        <v/>
      </c>
      <c r="H1032" s="258"/>
      <c r="I1032" s="258"/>
      <c r="J1032" s="258"/>
      <c r="K1032" s="258"/>
      <c r="L1032" s="258"/>
      <c r="M1032" s="258"/>
      <c r="N1032" s="258"/>
      <c r="O1032" s="258"/>
      <c r="P1032" s="258"/>
      <c r="Q1032" s="259"/>
      <c r="R1032" s="192"/>
      <c r="S1032" s="150" t="e">
        <f>IF(OR(C1032="",C1032=T$4),NA(),MATCH($B1032&amp;$C1032,K!$E:$E,0))</f>
        <v>#N/A</v>
      </c>
    </row>
    <row r="1033" spans="1:19" ht="20.25">
      <c r="A1033" s="222"/>
      <c r="B1033" s="193"/>
      <c r="C1033" s="193"/>
      <c r="D1033" s="193" t="str">
        <f ca="1">IF(ISERROR($S1033),"",OFFSET(K!$D$1,$S1033-1,0)&amp;"")</f>
        <v/>
      </c>
      <c r="E1033" s="193" t="str">
        <f ca="1">IF(ISERROR($S1033),"",OFFSET(K!$C$1,$S1033-1,0)&amp;"")</f>
        <v/>
      </c>
      <c r="F1033" s="193" t="str">
        <f ca="1">IF(ISERROR($S1033),"",OFFSET(K!$F$1,$S1033-1,0))</f>
        <v/>
      </c>
      <c r="G1033" s="193" t="str">
        <f ca="1">IF(C1033=$U$4,"Enter smelter details", IF(ISERROR($S1033),"",OFFSET(K!$G$1,$S1033-1,0)))</f>
        <v/>
      </c>
      <c r="H1033" s="258"/>
      <c r="I1033" s="258"/>
      <c r="J1033" s="258"/>
      <c r="K1033" s="258"/>
      <c r="L1033" s="258"/>
      <c r="M1033" s="258"/>
      <c r="N1033" s="258"/>
      <c r="O1033" s="258"/>
      <c r="P1033" s="258"/>
      <c r="Q1033" s="259"/>
      <c r="R1033" s="192"/>
      <c r="S1033" s="150" t="e">
        <f>IF(OR(C1033="",C1033=T$4),NA(),MATCH($B1033&amp;$C1033,K!$E:$E,0))</f>
        <v>#N/A</v>
      </c>
    </row>
    <row r="1034" spans="1:19" ht="20.25">
      <c r="A1034" s="222"/>
      <c r="B1034" s="193"/>
      <c r="C1034" s="193"/>
      <c r="D1034" s="193" t="str">
        <f ca="1">IF(ISERROR($S1034),"",OFFSET(K!$D$1,$S1034-1,0)&amp;"")</f>
        <v/>
      </c>
      <c r="E1034" s="193" t="str">
        <f ca="1">IF(ISERROR($S1034),"",OFFSET(K!$C$1,$S1034-1,0)&amp;"")</f>
        <v/>
      </c>
      <c r="F1034" s="193" t="str">
        <f ca="1">IF(ISERROR($S1034),"",OFFSET(K!$F$1,$S1034-1,0))</f>
        <v/>
      </c>
      <c r="G1034" s="193" t="str">
        <f ca="1">IF(C1034=$U$4,"Enter smelter details", IF(ISERROR($S1034),"",OFFSET(K!$G$1,$S1034-1,0)))</f>
        <v/>
      </c>
      <c r="H1034" s="258"/>
      <c r="I1034" s="258"/>
      <c r="J1034" s="258"/>
      <c r="K1034" s="258"/>
      <c r="L1034" s="258"/>
      <c r="M1034" s="258"/>
      <c r="N1034" s="258"/>
      <c r="O1034" s="258"/>
      <c r="P1034" s="258"/>
      <c r="Q1034" s="259"/>
      <c r="R1034" s="192"/>
      <c r="S1034" s="150" t="e">
        <f>IF(OR(C1034="",C1034=T$4),NA(),MATCH($B1034&amp;$C1034,K!$E:$E,0))</f>
        <v>#N/A</v>
      </c>
    </row>
    <row r="1035" spans="1:19" ht="20.25">
      <c r="A1035" s="222"/>
      <c r="B1035" s="193"/>
      <c r="C1035" s="193"/>
      <c r="D1035" s="193" t="str">
        <f ca="1">IF(ISERROR($S1035),"",OFFSET(K!$D$1,$S1035-1,0)&amp;"")</f>
        <v/>
      </c>
      <c r="E1035" s="193" t="str">
        <f ca="1">IF(ISERROR($S1035),"",OFFSET(K!$C$1,$S1035-1,0)&amp;"")</f>
        <v/>
      </c>
      <c r="F1035" s="193" t="str">
        <f ca="1">IF(ISERROR($S1035),"",OFFSET(K!$F$1,$S1035-1,0))</f>
        <v/>
      </c>
      <c r="G1035" s="193" t="str">
        <f ca="1">IF(C1035=$U$4,"Enter smelter details", IF(ISERROR($S1035),"",OFFSET(K!$G$1,$S1035-1,0)))</f>
        <v/>
      </c>
      <c r="H1035" s="258"/>
      <c r="I1035" s="258"/>
      <c r="J1035" s="258"/>
      <c r="K1035" s="258"/>
      <c r="L1035" s="258"/>
      <c r="M1035" s="258"/>
      <c r="N1035" s="258"/>
      <c r="O1035" s="258"/>
      <c r="P1035" s="258"/>
      <c r="Q1035" s="259"/>
      <c r="R1035" s="192"/>
      <c r="S1035" s="150" t="e">
        <f>IF(OR(C1035="",C1035=T$4),NA(),MATCH($B1035&amp;$C1035,K!$E:$E,0))</f>
        <v>#N/A</v>
      </c>
    </row>
    <row r="1036" spans="1:19" ht="20.25">
      <c r="A1036" s="222"/>
      <c r="B1036" s="193"/>
      <c r="C1036" s="193"/>
      <c r="D1036" s="193" t="str">
        <f ca="1">IF(ISERROR($S1036),"",OFFSET(K!$D$1,$S1036-1,0)&amp;"")</f>
        <v/>
      </c>
      <c r="E1036" s="193" t="str">
        <f ca="1">IF(ISERROR($S1036),"",OFFSET(K!$C$1,$S1036-1,0)&amp;"")</f>
        <v/>
      </c>
      <c r="F1036" s="193" t="str">
        <f ca="1">IF(ISERROR($S1036),"",OFFSET(K!$F$1,$S1036-1,0))</f>
        <v/>
      </c>
      <c r="G1036" s="193" t="str">
        <f ca="1">IF(C1036=$U$4,"Enter smelter details", IF(ISERROR($S1036),"",OFFSET(K!$G$1,$S1036-1,0)))</f>
        <v/>
      </c>
      <c r="H1036" s="258"/>
      <c r="I1036" s="258"/>
      <c r="J1036" s="258"/>
      <c r="K1036" s="258"/>
      <c r="L1036" s="258"/>
      <c r="M1036" s="258"/>
      <c r="N1036" s="258"/>
      <c r="O1036" s="258"/>
      <c r="P1036" s="258"/>
      <c r="Q1036" s="259"/>
      <c r="R1036" s="192"/>
      <c r="S1036" s="150" t="e">
        <f>IF(OR(C1036="",C1036=T$4),NA(),MATCH($B1036&amp;$C1036,K!$E:$E,0))</f>
        <v>#N/A</v>
      </c>
    </row>
    <row r="1037" spans="1:19" ht="20.25">
      <c r="A1037" s="222"/>
      <c r="B1037" s="193"/>
      <c r="C1037" s="193"/>
      <c r="D1037" s="193" t="str">
        <f ca="1">IF(ISERROR($S1037),"",OFFSET(K!$D$1,$S1037-1,0)&amp;"")</f>
        <v/>
      </c>
      <c r="E1037" s="193" t="str">
        <f ca="1">IF(ISERROR($S1037),"",OFFSET(K!$C$1,$S1037-1,0)&amp;"")</f>
        <v/>
      </c>
      <c r="F1037" s="193" t="str">
        <f ca="1">IF(ISERROR($S1037),"",OFFSET(K!$F$1,$S1037-1,0))</f>
        <v/>
      </c>
      <c r="G1037" s="193" t="str">
        <f ca="1">IF(C1037=$U$4,"Enter smelter details", IF(ISERROR($S1037),"",OFFSET(K!$G$1,$S1037-1,0)))</f>
        <v/>
      </c>
      <c r="H1037" s="258"/>
      <c r="I1037" s="258"/>
      <c r="J1037" s="258"/>
      <c r="K1037" s="258"/>
      <c r="L1037" s="258"/>
      <c r="M1037" s="258"/>
      <c r="N1037" s="258"/>
      <c r="O1037" s="258"/>
      <c r="P1037" s="258"/>
      <c r="Q1037" s="259"/>
      <c r="R1037" s="192"/>
      <c r="S1037" s="150" t="e">
        <f>IF(OR(C1037="",C1037=T$4),NA(),MATCH($B1037&amp;$C1037,K!$E:$E,0))</f>
        <v>#N/A</v>
      </c>
    </row>
    <row r="1038" spans="1:19" ht="20.25">
      <c r="A1038" s="222"/>
      <c r="B1038" s="193"/>
      <c r="C1038" s="193"/>
      <c r="D1038" s="193" t="str">
        <f ca="1">IF(ISERROR($S1038),"",OFFSET(K!$D$1,$S1038-1,0)&amp;"")</f>
        <v/>
      </c>
      <c r="E1038" s="193" t="str">
        <f ca="1">IF(ISERROR($S1038),"",OFFSET(K!$C$1,$S1038-1,0)&amp;"")</f>
        <v/>
      </c>
      <c r="F1038" s="193" t="str">
        <f ca="1">IF(ISERROR($S1038),"",OFFSET(K!$F$1,$S1038-1,0))</f>
        <v/>
      </c>
      <c r="G1038" s="193" t="str">
        <f ca="1">IF(C1038=$U$4,"Enter smelter details", IF(ISERROR($S1038),"",OFFSET(K!$G$1,$S1038-1,0)))</f>
        <v/>
      </c>
      <c r="H1038" s="258"/>
      <c r="I1038" s="258"/>
      <c r="J1038" s="258"/>
      <c r="K1038" s="258"/>
      <c r="L1038" s="258"/>
      <c r="M1038" s="258"/>
      <c r="N1038" s="258"/>
      <c r="O1038" s="258"/>
      <c r="P1038" s="258"/>
      <c r="Q1038" s="259"/>
      <c r="R1038" s="192"/>
      <c r="S1038" s="150" t="e">
        <f>IF(OR(C1038="",C1038=T$4),NA(),MATCH($B1038&amp;$C1038,K!$E:$E,0))</f>
        <v>#N/A</v>
      </c>
    </row>
    <row r="1039" spans="1:19" ht="20.25">
      <c r="A1039" s="222"/>
      <c r="B1039" s="193"/>
      <c r="C1039" s="193"/>
      <c r="D1039" s="193" t="str">
        <f ca="1">IF(ISERROR($S1039),"",OFFSET(K!$D$1,$S1039-1,0)&amp;"")</f>
        <v/>
      </c>
      <c r="E1039" s="193" t="str">
        <f ca="1">IF(ISERROR($S1039),"",OFFSET(K!$C$1,$S1039-1,0)&amp;"")</f>
        <v/>
      </c>
      <c r="F1039" s="193" t="str">
        <f ca="1">IF(ISERROR($S1039),"",OFFSET(K!$F$1,$S1039-1,0))</f>
        <v/>
      </c>
      <c r="G1039" s="193" t="str">
        <f ca="1">IF(C1039=$U$4,"Enter smelter details", IF(ISERROR($S1039),"",OFFSET(K!$G$1,$S1039-1,0)))</f>
        <v/>
      </c>
      <c r="H1039" s="258"/>
      <c r="I1039" s="258"/>
      <c r="J1039" s="258"/>
      <c r="K1039" s="258"/>
      <c r="L1039" s="258"/>
      <c r="M1039" s="258"/>
      <c r="N1039" s="258"/>
      <c r="O1039" s="258"/>
      <c r="P1039" s="258"/>
      <c r="Q1039" s="259"/>
      <c r="R1039" s="192"/>
      <c r="S1039" s="150" t="e">
        <f>IF(OR(C1039="",C1039=T$4),NA(),MATCH($B1039&amp;$C1039,K!$E:$E,0))</f>
        <v>#N/A</v>
      </c>
    </row>
    <row r="1040" spans="1:19" ht="20.25">
      <c r="A1040" s="222"/>
      <c r="B1040" s="193"/>
      <c r="C1040" s="193"/>
      <c r="D1040" s="193" t="str">
        <f ca="1">IF(ISERROR($S1040),"",OFFSET(K!$D$1,$S1040-1,0)&amp;"")</f>
        <v/>
      </c>
      <c r="E1040" s="193" t="str">
        <f ca="1">IF(ISERROR($S1040),"",OFFSET(K!$C$1,$S1040-1,0)&amp;"")</f>
        <v/>
      </c>
      <c r="F1040" s="193" t="str">
        <f ca="1">IF(ISERROR($S1040),"",OFFSET(K!$F$1,$S1040-1,0))</f>
        <v/>
      </c>
      <c r="G1040" s="193" t="str">
        <f ca="1">IF(C1040=$U$4,"Enter smelter details", IF(ISERROR($S1040),"",OFFSET(K!$G$1,$S1040-1,0)))</f>
        <v/>
      </c>
      <c r="H1040" s="258"/>
      <c r="I1040" s="258"/>
      <c r="J1040" s="258"/>
      <c r="K1040" s="258"/>
      <c r="L1040" s="258"/>
      <c r="M1040" s="258"/>
      <c r="N1040" s="258"/>
      <c r="O1040" s="258"/>
      <c r="P1040" s="258"/>
      <c r="Q1040" s="259"/>
      <c r="R1040" s="192"/>
      <c r="S1040" s="150" t="e">
        <f>IF(OR(C1040="",C1040=T$4),NA(),MATCH($B1040&amp;$C1040,K!$E:$E,0))</f>
        <v>#N/A</v>
      </c>
    </row>
    <row r="1041" spans="1:19" ht="20.25">
      <c r="A1041" s="222"/>
      <c r="B1041" s="193"/>
      <c r="C1041" s="193"/>
      <c r="D1041" s="193" t="str">
        <f ca="1">IF(ISERROR($S1041),"",OFFSET(K!$D$1,$S1041-1,0)&amp;"")</f>
        <v/>
      </c>
      <c r="E1041" s="193" t="str">
        <f ca="1">IF(ISERROR($S1041),"",OFFSET(K!$C$1,$S1041-1,0)&amp;"")</f>
        <v/>
      </c>
      <c r="F1041" s="193" t="str">
        <f ca="1">IF(ISERROR($S1041),"",OFFSET(K!$F$1,$S1041-1,0))</f>
        <v/>
      </c>
      <c r="G1041" s="193" t="str">
        <f ca="1">IF(C1041=$U$4,"Enter smelter details", IF(ISERROR($S1041),"",OFFSET(K!$G$1,$S1041-1,0)))</f>
        <v/>
      </c>
      <c r="H1041" s="258"/>
      <c r="I1041" s="258"/>
      <c r="J1041" s="258"/>
      <c r="K1041" s="258"/>
      <c r="L1041" s="258"/>
      <c r="M1041" s="258"/>
      <c r="N1041" s="258"/>
      <c r="O1041" s="258"/>
      <c r="P1041" s="258"/>
      <c r="Q1041" s="259"/>
      <c r="R1041" s="192"/>
      <c r="S1041" s="150" t="e">
        <f>IF(OR(C1041="",C1041=T$4),NA(),MATCH($B1041&amp;$C1041,K!$E:$E,0))</f>
        <v>#N/A</v>
      </c>
    </row>
    <row r="1042" spans="1:19" ht="20.25">
      <c r="A1042" s="222"/>
      <c r="B1042" s="193"/>
      <c r="C1042" s="193"/>
      <c r="D1042" s="193" t="str">
        <f ca="1">IF(ISERROR($S1042),"",OFFSET(K!$D$1,$S1042-1,0)&amp;"")</f>
        <v/>
      </c>
      <c r="E1042" s="193" t="str">
        <f ca="1">IF(ISERROR($S1042),"",OFFSET(K!$C$1,$S1042-1,0)&amp;"")</f>
        <v/>
      </c>
      <c r="F1042" s="193" t="str">
        <f ca="1">IF(ISERROR($S1042),"",OFFSET(K!$F$1,$S1042-1,0))</f>
        <v/>
      </c>
      <c r="G1042" s="193" t="str">
        <f ca="1">IF(C1042=$U$4,"Enter smelter details", IF(ISERROR($S1042),"",OFFSET(K!$G$1,$S1042-1,0)))</f>
        <v/>
      </c>
      <c r="H1042" s="258"/>
      <c r="I1042" s="258"/>
      <c r="J1042" s="258"/>
      <c r="K1042" s="258"/>
      <c r="L1042" s="258"/>
      <c r="M1042" s="258"/>
      <c r="N1042" s="258"/>
      <c r="O1042" s="258"/>
      <c r="P1042" s="258"/>
      <c r="Q1042" s="259"/>
      <c r="R1042" s="192"/>
      <c r="S1042" s="150" t="e">
        <f>IF(OR(C1042="",C1042=T$4),NA(),MATCH($B1042&amp;$C1042,K!$E:$E,0))</f>
        <v>#N/A</v>
      </c>
    </row>
    <row r="1043" spans="1:19" ht="20.25">
      <c r="A1043" s="222"/>
      <c r="B1043" s="193"/>
      <c r="C1043" s="193"/>
      <c r="D1043" s="193" t="str">
        <f ca="1">IF(ISERROR($S1043),"",OFFSET(K!$D$1,$S1043-1,0)&amp;"")</f>
        <v/>
      </c>
      <c r="E1043" s="193" t="str">
        <f ca="1">IF(ISERROR($S1043),"",OFFSET(K!$C$1,$S1043-1,0)&amp;"")</f>
        <v/>
      </c>
      <c r="F1043" s="193" t="str">
        <f ca="1">IF(ISERROR($S1043),"",OFFSET(K!$F$1,$S1043-1,0))</f>
        <v/>
      </c>
      <c r="G1043" s="193" t="str">
        <f ca="1">IF(C1043=$U$4,"Enter smelter details", IF(ISERROR($S1043),"",OFFSET(K!$G$1,$S1043-1,0)))</f>
        <v/>
      </c>
      <c r="H1043" s="258"/>
      <c r="I1043" s="258"/>
      <c r="J1043" s="258"/>
      <c r="K1043" s="258"/>
      <c r="L1043" s="258"/>
      <c r="M1043" s="258"/>
      <c r="N1043" s="258"/>
      <c r="O1043" s="258"/>
      <c r="P1043" s="258"/>
      <c r="Q1043" s="259"/>
      <c r="R1043" s="192"/>
      <c r="S1043" s="150" t="e">
        <f>IF(OR(C1043="",C1043=T$4),NA(),MATCH($B1043&amp;$C1043,K!$E:$E,0))</f>
        <v>#N/A</v>
      </c>
    </row>
    <row r="1044" spans="1:19" ht="20.25">
      <c r="A1044" s="222"/>
      <c r="B1044" s="193"/>
      <c r="C1044" s="193"/>
      <c r="D1044" s="193" t="str">
        <f ca="1">IF(ISERROR($S1044),"",OFFSET(K!$D$1,$S1044-1,0)&amp;"")</f>
        <v/>
      </c>
      <c r="E1044" s="193" t="str">
        <f ca="1">IF(ISERROR($S1044),"",OFFSET(K!$C$1,$S1044-1,0)&amp;"")</f>
        <v/>
      </c>
      <c r="F1044" s="193" t="str">
        <f ca="1">IF(ISERROR($S1044),"",OFFSET(K!$F$1,$S1044-1,0))</f>
        <v/>
      </c>
      <c r="G1044" s="193" t="str">
        <f ca="1">IF(C1044=$U$4,"Enter smelter details", IF(ISERROR($S1044),"",OFFSET(K!$G$1,$S1044-1,0)))</f>
        <v/>
      </c>
      <c r="H1044" s="258"/>
      <c r="I1044" s="258"/>
      <c r="J1044" s="258"/>
      <c r="K1044" s="258"/>
      <c r="L1044" s="258"/>
      <c r="M1044" s="258"/>
      <c r="N1044" s="258"/>
      <c r="O1044" s="258"/>
      <c r="P1044" s="258"/>
      <c r="Q1044" s="259"/>
      <c r="R1044" s="192"/>
      <c r="S1044" s="150" t="e">
        <f>IF(OR(C1044="",C1044=T$4),NA(),MATCH($B1044&amp;$C1044,K!$E:$E,0))</f>
        <v>#N/A</v>
      </c>
    </row>
    <row r="1045" spans="1:19" ht="20.25">
      <c r="A1045" s="222"/>
      <c r="B1045" s="193"/>
      <c r="C1045" s="193"/>
      <c r="D1045" s="193" t="str">
        <f ca="1">IF(ISERROR($S1045),"",OFFSET(K!$D$1,$S1045-1,0)&amp;"")</f>
        <v/>
      </c>
      <c r="E1045" s="193" t="str">
        <f ca="1">IF(ISERROR($S1045),"",OFFSET(K!$C$1,$S1045-1,0)&amp;"")</f>
        <v/>
      </c>
      <c r="F1045" s="193" t="str">
        <f ca="1">IF(ISERROR($S1045),"",OFFSET(K!$F$1,$S1045-1,0))</f>
        <v/>
      </c>
      <c r="G1045" s="193" t="str">
        <f ca="1">IF(C1045=$U$4,"Enter smelter details", IF(ISERROR($S1045),"",OFFSET(K!$G$1,$S1045-1,0)))</f>
        <v/>
      </c>
      <c r="H1045" s="258"/>
      <c r="I1045" s="258"/>
      <c r="J1045" s="258"/>
      <c r="K1045" s="258"/>
      <c r="L1045" s="258"/>
      <c r="M1045" s="258"/>
      <c r="N1045" s="258"/>
      <c r="O1045" s="258"/>
      <c r="P1045" s="258"/>
      <c r="Q1045" s="259"/>
      <c r="R1045" s="192"/>
      <c r="S1045" s="150" t="e">
        <f>IF(OR(C1045="",C1045=T$4),NA(),MATCH($B1045&amp;$C1045,K!$E:$E,0))</f>
        <v>#N/A</v>
      </c>
    </row>
    <row r="1046" spans="1:19" ht="20.25">
      <c r="A1046" s="222"/>
      <c r="B1046" s="193"/>
      <c r="C1046" s="193"/>
      <c r="D1046" s="193" t="str">
        <f ca="1">IF(ISERROR($S1046),"",OFFSET(K!$D$1,$S1046-1,0)&amp;"")</f>
        <v/>
      </c>
      <c r="E1046" s="193" t="str">
        <f ca="1">IF(ISERROR($S1046),"",OFFSET(K!$C$1,$S1046-1,0)&amp;"")</f>
        <v/>
      </c>
      <c r="F1046" s="193" t="str">
        <f ca="1">IF(ISERROR($S1046),"",OFFSET(K!$F$1,$S1046-1,0))</f>
        <v/>
      </c>
      <c r="G1046" s="193" t="str">
        <f ca="1">IF(C1046=$U$4,"Enter smelter details", IF(ISERROR($S1046),"",OFFSET(K!$G$1,$S1046-1,0)))</f>
        <v/>
      </c>
      <c r="H1046" s="258"/>
      <c r="I1046" s="258"/>
      <c r="J1046" s="258"/>
      <c r="K1046" s="258"/>
      <c r="L1046" s="258"/>
      <c r="M1046" s="258"/>
      <c r="N1046" s="258"/>
      <c r="O1046" s="258"/>
      <c r="P1046" s="258"/>
      <c r="Q1046" s="259"/>
      <c r="R1046" s="192"/>
      <c r="S1046" s="150" t="e">
        <f>IF(OR(C1046="",C1046=T$4),NA(),MATCH($B1046&amp;$C1046,K!$E:$E,0))</f>
        <v>#N/A</v>
      </c>
    </row>
    <row r="1047" spans="1:19" ht="20.25">
      <c r="A1047" s="222"/>
      <c r="B1047" s="193"/>
      <c r="C1047" s="193"/>
      <c r="D1047" s="193" t="str">
        <f ca="1">IF(ISERROR($S1047),"",OFFSET(K!$D$1,$S1047-1,0)&amp;"")</f>
        <v/>
      </c>
      <c r="E1047" s="193" t="str">
        <f ca="1">IF(ISERROR($S1047),"",OFFSET(K!$C$1,$S1047-1,0)&amp;"")</f>
        <v/>
      </c>
      <c r="F1047" s="193" t="str">
        <f ca="1">IF(ISERROR($S1047),"",OFFSET(K!$F$1,$S1047-1,0))</f>
        <v/>
      </c>
      <c r="G1047" s="193" t="str">
        <f ca="1">IF(C1047=$U$4,"Enter smelter details", IF(ISERROR($S1047),"",OFFSET(K!$G$1,$S1047-1,0)))</f>
        <v/>
      </c>
      <c r="H1047" s="258"/>
      <c r="I1047" s="258"/>
      <c r="J1047" s="258"/>
      <c r="K1047" s="258"/>
      <c r="L1047" s="258"/>
      <c r="M1047" s="258"/>
      <c r="N1047" s="258"/>
      <c r="O1047" s="258"/>
      <c r="P1047" s="258"/>
      <c r="Q1047" s="259"/>
      <c r="R1047" s="192"/>
      <c r="S1047" s="150" t="e">
        <f>IF(OR(C1047="",C1047=T$4),NA(),MATCH($B1047&amp;$C1047,K!$E:$E,0))</f>
        <v>#N/A</v>
      </c>
    </row>
    <row r="1048" spans="1:19" ht="20.25">
      <c r="A1048" s="222"/>
      <c r="B1048" s="193"/>
      <c r="C1048" s="193"/>
      <c r="D1048" s="193" t="str">
        <f ca="1">IF(ISERROR($S1048),"",OFFSET(K!$D$1,$S1048-1,0)&amp;"")</f>
        <v/>
      </c>
      <c r="E1048" s="193" t="str">
        <f ca="1">IF(ISERROR($S1048),"",OFFSET(K!$C$1,$S1048-1,0)&amp;"")</f>
        <v/>
      </c>
      <c r="F1048" s="193" t="str">
        <f ca="1">IF(ISERROR($S1048),"",OFFSET(K!$F$1,$S1048-1,0))</f>
        <v/>
      </c>
      <c r="G1048" s="193" t="str">
        <f ca="1">IF(C1048=$U$4,"Enter smelter details", IF(ISERROR($S1048),"",OFFSET(K!$G$1,$S1048-1,0)))</f>
        <v/>
      </c>
      <c r="H1048" s="258"/>
      <c r="I1048" s="258"/>
      <c r="J1048" s="258"/>
      <c r="K1048" s="258"/>
      <c r="L1048" s="258"/>
      <c r="M1048" s="258"/>
      <c r="N1048" s="258"/>
      <c r="O1048" s="258"/>
      <c r="P1048" s="258"/>
      <c r="Q1048" s="259"/>
      <c r="R1048" s="192"/>
      <c r="S1048" s="150" t="e">
        <f>IF(OR(C1048="",C1048=T$4),NA(),MATCH($B1048&amp;$C1048,K!$E:$E,0))</f>
        <v>#N/A</v>
      </c>
    </row>
    <row r="1049" spans="1:19" ht="20.25">
      <c r="A1049" s="222"/>
      <c r="B1049" s="193"/>
      <c r="C1049" s="193"/>
      <c r="D1049" s="193" t="str">
        <f ca="1">IF(ISERROR($S1049),"",OFFSET(K!$D$1,$S1049-1,0)&amp;"")</f>
        <v/>
      </c>
      <c r="E1049" s="193" t="str">
        <f ca="1">IF(ISERROR($S1049),"",OFFSET(K!$C$1,$S1049-1,0)&amp;"")</f>
        <v/>
      </c>
      <c r="F1049" s="193" t="str">
        <f ca="1">IF(ISERROR($S1049),"",OFFSET(K!$F$1,$S1049-1,0))</f>
        <v/>
      </c>
      <c r="G1049" s="193" t="str">
        <f ca="1">IF(C1049=$U$4,"Enter smelter details", IF(ISERROR($S1049),"",OFFSET(K!$G$1,$S1049-1,0)))</f>
        <v/>
      </c>
      <c r="H1049" s="258"/>
      <c r="I1049" s="258"/>
      <c r="J1049" s="258"/>
      <c r="K1049" s="258"/>
      <c r="L1049" s="258"/>
      <c r="M1049" s="258"/>
      <c r="N1049" s="258"/>
      <c r="O1049" s="258"/>
      <c r="P1049" s="258"/>
      <c r="Q1049" s="259"/>
      <c r="R1049" s="192"/>
      <c r="S1049" s="150" t="e">
        <f>IF(OR(C1049="",C1049=T$4),NA(),MATCH($B1049&amp;$C1049,K!$E:$E,0))</f>
        <v>#N/A</v>
      </c>
    </row>
    <row r="1050" spans="1:19" ht="20.25">
      <c r="A1050" s="222"/>
      <c r="B1050" s="193"/>
      <c r="C1050" s="193"/>
      <c r="D1050" s="193" t="str">
        <f ca="1">IF(ISERROR($S1050),"",OFFSET(K!$D$1,$S1050-1,0)&amp;"")</f>
        <v/>
      </c>
      <c r="E1050" s="193" t="str">
        <f ca="1">IF(ISERROR($S1050),"",OFFSET(K!$C$1,$S1050-1,0)&amp;"")</f>
        <v/>
      </c>
      <c r="F1050" s="193" t="str">
        <f ca="1">IF(ISERROR($S1050),"",OFFSET(K!$F$1,$S1050-1,0))</f>
        <v/>
      </c>
      <c r="G1050" s="193" t="str">
        <f ca="1">IF(C1050=$U$4,"Enter smelter details", IF(ISERROR($S1050),"",OFFSET(K!$G$1,$S1050-1,0)))</f>
        <v/>
      </c>
      <c r="H1050" s="258"/>
      <c r="I1050" s="258"/>
      <c r="J1050" s="258"/>
      <c r="K1050" s="258"/>
      <c r="L1050" s="258"/>
      <c r="M1050" s="258"/>
      <c r="N1050" s="258"/>
      <c r="O1050" s="258"/>
      <c r="P1050" s="258"/>
      <c r="Q1050" s="259"/>
      <c r="R1050" s="192"/>
      <c r="S1050" s="150" t="e">
        <f>IF(OR(C1050="",C1050=T$4),NA(),MATCH($B1050&amp;$C1050,K!$E:$E,0))</f>
        <v>#N/A</v>
      </c>
    </row>
    <row r="1051" spans="1:19" ht="20.25">
      <c r="A1051" s="222"/>
      <c r="B1051" s="193"/>
      <c r="C1051" s="193"/>
      <c r="D1051" s="193" t="str">
        <f ca="1">IF(ISERROR($S1051),"",OFFSET(K!$D$1,$S1051-1,0)&amp;"")</f>
        <v/>
      </c>
      <c r="E1051" s="193" t="str">
        <f ca="1">IF(ISERROR($S1051),"",OFFSET(K!$C$1,$S1051-1,0)&amp;"")</f>
        <v/>
      </c>
      <c r="F1051" s="193" t="str">
        <f ca="1">IF(ISERROR($S1051),"",OFFSET(K!$F$1,$S1051-1,0))</f>
        <v/>
      </c>
      <c r="G1051" s="193" t="str">
        <f ca="1">IF(C1051=$U$4,"Enter smelter details", IF(ISERROR($S1051),"",OFFSET(K!$G$1,$S1051-1,0)))</f>
        <v/>
      </c>
      <c r="H1051" s="258"/>
      <c r="I1051" s="258"/>
      <c r="J1051" s="258"/>
      <c r="K1051" s="258"/>
      <c r="L1051" s="258"/>
      <c r="M1051" s="258"/>
      <c r="N1051" s="258"/>
      <c r="O1051" s="258"/>
      <c r="P1051" s="258"/>
      <c r="Q1051" s="259"/>
      <c r="R1051" s="192"/>
      <c r="S1051" s="150" t="e">
        <f>IF(OR(C1051="",C1051=T$4),NA(),MATCH($B1051&amp;$C1051,K!$E:$E,0))</f>
        <v>#N/A</v>
      </c>
    </row>
    <row r="1052" spans="1:19" ht="20.25">
      <c r="A1052" s="222"/>
      <c r="B1052" s="193"/>
      <c r="C1052" s="193"/>
      <c r="D1052" s="193" t="str">
        <f ca="1">IF(ISERROR($S1052),"",OFFSET(K!$D$1,$S1052-1,0)&amp;"")</f>
        <v/>
      </c>
      <c r="E1052" s="193" t="str">
        <f ca="1">IF(ISERROR($S1052),"",OFFSET(K!$C$1,$S1052-1,0)&amp;"")</f>
        <v/>
      </c>
      <c r="F1052" s="193" t="str">
        <f ca="1">IF(ISERROR($S1052),"",OFFSET(K!$F$1,$S1052-1,0))</f>
        <v/>
      </c>
      <c r="G1052" s="193" t="str">
        <f ca="1">IF(C1052=$U$4,"Enter smelter details", IF(ISERROR($S1052),"",OFFSET(K!$G$1,$S1052-1,0)))</f>
        <v/>
      </c>
      <c r="H1052" s="258"/>
      <c r="I1052" s="258"/>
      <c r="J1052" s="258"/>
      <c r="K1052" s="258"/>
      <c r="L1052" s="258"/>
      <c r="M1052" s="258"/>
      <c r="N1052" s="258"/>
      <c r="O1052" s="258"/>
      <c r="P1052" s="258"/>
      <c r="Q1052" s="259"/>
      <c r="R1052" s="192"/>
      <c r="S1052" s="150" t="e">
        <f>IF(OR(C1052="",C1052=T$4),NA(),MATCH($B1052&amp;$C1052,K!$E:$E,0))</f>
        <v>#N/A</v>
      </c>
    </row>
    <row r="1053" spans="1:19" ht="20.25">
      <c r="A1053" s="222"/>
      <c r="B1053" s="193"/>
      <c r="C1053" s="193"/>
      <c r="D1053" s="193" t="str">
        <f ca="1">IF(ISERROR($S1053),"",OFFSET(K!$D$1,$S1053-1,0)&amp;"")</f>
        <v/>
      </c>
      <c r="E1053" s="193" t="str">
        <f ca="1">IF(ISERROR($S1053),"",OFFSET(K!$C$1,$S1053-1,0)&amp;"")</f>
        <v/>
      </c>
      <c r="F1053" s="193" t="str">
        <f ca="1">IF(ISERROR($S1053),"",OFFSET(K!$F$1,$S1053-1,0))</f>
        <v/>
      </c>
      <c r="G1053" s="193" t="str">
        <f ca="1">IF(C1053=$U$4,"Enter smelter details", IF(ISERROR($S1053),"",OFFSET(K!$G$1,$S1053-1,0)))</f>
        <v/>
      </c>
      <c r="H1053" s="258"/>
      <c r="I1053" s="258"/>
      <c r="J1053" s="258"/>
      <c r="K1053" s="258"/>
      <c r="L1053" s="258"/>
      <c r="M1053" s="258"/>
      <c r="N1053" s="258"/>
      <c r="O1053" s="258"/>
      <c r="P1053" s="258"/>
      <c r="Q1053" s="259"/>
      <c r="R1053" s="192"/>
      <c r="S1053" s="150" t="e">
        <f>IF(OR(C1053="",C1053=T$4),NA(),MATCH($B1053&amp;$C1053,K!$E:$E,0))</f>
        <v>#N/A</v>
      </c>
    </row>
    <row r="1054" spans="1:19" ht="20.25">
      <c r="A1054" s="222"/>
      <c r="B1054" s="193"/>
      <c r="C1054" s="193"/>
      <c r="D1054" s="193" t="str">
        <f ca="1">IF(ISERROR($S1054),"",OFFSET(K!$D$1,$S1054-1,0)&amp;"")</f>
        <v/>
      </c>
      <c r="E1054" s="193" t="str">
        <f ca="1">IF(ISERROR($S1054),"",OFFSET(K!$C$1,$S1054-1,0)&amp;"")</f>
        <v/>
      </c>
      <c r="F1054" s="193" t="str">
        <f ca="1">IF(ISERROR($S1054),"",OFFSET(K!$F$1,$S1054-1,0))</f>
        <v/>
      </c>
      <c r="G1054" s="193" t="str">
        <f ca="1">IF(C1054=$U$4,"Enter smelter details", IF(ISERROR($S1054),"",OFFSET(K!$G$1,$S1054-1,0)))</f>
        <v/>
      </c>
      <c r="H1054" s="258"/>
      <c r="I1054" s="258"/>
      <c r="J1054" s="258"/>
      <c r="K1054" s="258"/>
      <c r="L1054" s="258"/>
      <c r="M1054" s="258"/>
      <c r="N1054" s="258"/>
      <c r="O1054" s="258"/>
      <c r="P1054" s="258"/>
      <c r="Q1054" s="259"/>
      <c r="R1054" s="192"/>
      <c r="S1054" s="150" t="e">
        <f>IF(OR(C1054="",C1054=T$4),NA(),MATCH($B1054&amp;$C1054,K!$E:$E,0))</f>
        <v>#N/A</v>
      </c>
    </row>
    <row r="1055" spans="1:19" ht="20.25">
      <c r="A1055" s="222"/>
      <c r="B1055" s="193"/>
      <c r="C1055" s="193"/>
      <c r="D1055" s="193" t="str">
        <f ca="1">IF(ISERROR($S1055),"",OFFSET(K!$D$1,$S1055-1,0)&amp;"")</f>
        <v/>
      </c>
      <c r="E1055" s="193" t="str">
        <f ca="1">IF(ISERROR($S1055),"",OFFSET(K!$C$1,$S1055-1,0)&amp;"")</f>
        <v/>
      </c>
      <c r="F1055" s="193" t="str">
        <f ca="1">IF(ISERROR($S1055),"",OFFSET(K!$F$1,$S1055-1,0))</f>
        <v/>
      </c>
      <c r="G1055" s="193" t="str">
        <f ca="1">IF(C1055=$U$4,"Enter smelter details", IF(ISERROR($S1055),"",OFFSET(K!$G$1,$S1055-1,0)))</f>
        <v/>
      </c>
      <c r="H1055" s="258"/>
      <c r="I1055" s="258"/>
      <c r="J1055" s="258"/>
      <c r="K1055" s="258"/>
      <c r="L1055" s="258"/>
      <c r="M1055" s="258"/>
      <c r="N1055" s="258"/>
      <c r="O1055" s="258"/>
      <c r="P1055" s="258"/>
      <c r="Q1055" s="259"/>
      <c r="R1055" s="192"/>
      <c r="S1055" s="150" t="e">
        <f>IF(OR(C1055="",C1055=T$4),NA(),MATCH($B1055&amp;$C1055,K!$E:$E,0))</f>
        <v>#N/A</v>
      </c>
    </row>
    <row r="1056" spans="1:19" ht="20.25">
      <c r="A1056" s="222"/>
      <c r="B1056" s="193"/>
      <c r="C1056" s="193"/>
      <c r="D1056" s="193" t="str">
        <f ca="1">IF(ISERROR($S1056),"",OFFSET(K!$D$1,$S1056-1,0)&amp;"")</f>
        <v/>
      </c>
      <c r="E1056" s="193" t="str">
        <f ca="1">IF(ISERROR($S1056),"",OFFSET(K!$C$1,$S1056-1,0)&amp;"")</f>
        <v/>
      </c>
      <c r="F1056" s="193" t="str">
        <f ca="1">IF(ISERROR($S1056),"",OFFSET(K!$F$1,$S1056-1,0))</f>
        <v/>
      </c>
      <c r="G1056" s="193" t="str">
        <f ca="1">IF(C1056=$U$4,"Enter smelter details", IF(ISERROR($S1056),"",OFFSET(K!$G$1,$S1056-1,0)))</f>
        <v/>
      </c>
      <c r="H1056" s="258"/>
      <c r="I1056" s="258"/>
      <c r="J1056" s="258"/>
      <c r="K1056" s="258"/>
      <c r="L1056" s="258"/>
      <c r="M1056" s="258"/>
      <c r="N1056" s="258"/>
      <c r="O1056" s="258"/>
      <c r="P1056" s="258"/>
      <c r="Q1056" s="259"/>
      <c r="R1056" s="192"/>
      <c r="S1056" s="150" t="e">
        <f>IF(OR(C1056="",C1056=T$4),NA(),MATCH($B1056&amp;$C1056,K!$E:$E,0))</f>
        <v>#N/A</v>
      </c>
    </row>
    <row r="1057" spans="1:19" ht="20.25">
      <c r="A1057" s="222"/>
      <c r="B1057" s="193"/>
      <c r="C1057" s="193"/>
      <c r="D1057" s="193" t="str">
        <f ca="1">IF(ISERROR($S1057),"",OFFSET(K!$D$1,$S1057-1,0)&amp;"")</f>
        <v/>
      </c>
      <c r="E1057" s="193" t="str">
        <f ca="1">IF(ISERROR($S1057),"",OFFSET(K!$C$1,$S1057-1,0)&amp;"")</f>
        <v/>
      </c>
      <c r="F1057" s="193" t="str">
        <f ca="1">IF(ISERROR($S1057),"",OFFSET(K!$F$1,$S1057-1,0))</f>
        <v/>
      </c>
      <c r="G1057" s="193" t="str">
        <f ca="1">IF(C1057=$U$4,"Enter smelter details", IF(ISERROR($S1057),"",OFFSET(K!$G$1,$S1057-1,0)))</f>
        <v/>
      </c>
      <c r="H1057" s="258"/>
      <c r="I1057" s="258"/>
      <c r="J1057" s="258"/>
      <c r="K1057" s="258"/>
      <c r="L1057" s="258"/>
      <c r="M1057" s="258"/>
      <c r="N1057" s="258"/>
      <c r="O1057" s="258"/>
      <c r="P1057" s="258"/>
      <c r="Q1057" s="259"/>
      <c r="R1057" s="192"/>
      <c r="S1057" s="150" t="e">
        <f>IF(OR(C1057="",C1057=T$4),NA(),MATCH($B1057&amp;$C1057,K!$E:$E,0))</f>
        <v>#N/A</v>
      </c>
    </row>
    <row r="1058" spans="1:19" ht="20.25">
      <c r="A1058" s="222"/>
      <c r="B1058" s="193"/>
      <c r="C1058" s="193"/>
      <c r="D1058" s="193" t="str">
        <f ca="1">IF(ISERROR($S1058),"",OFFSET(K!$D$1,$S1058-1,0)&amp;"")</f>
        <v/>
      </c>
      <c r="E1058" s="193" t="str">
        <f ca="1">IF(ISERROR($S1058),"",OFFSET(K!$C$1,$S1058-1,0)&amp;"")</f>
        <v/>
      </c>
      <c r="F1058" s="193" t="str">
        <f ca="1">IF(ISERROR($S1058),"",OFFSET(K!$F$1,$S1058-1,0))</f>
        <v/>
      </c>
      <c r="G1058" s="193" t="str">
        <f ca="1">IF(C1058=$U$4,"Enter smelter details", IF(ISERROR($S1058),"",OFFSET(K!$G$1,$S1058-1,0)))</f>
        <v/>
      </c>
      <c r="H1058" s="258"/>
      <c r="I1058" s="258"/>
      <c r="J1058" s="258"/>
      <c r="K1058" s="258"/>
      <c r="L1058" s="258"/>
      <c r="M1058" s="258"/>
      <c r="N1058" s="258"/>
      <c r="O1058" s="258"/>
      <c r="P1058" s="258"/>
      <c r="Q1058" s="259"/>
      <c r="R1058" s="192"/>
      <c r="S1058" s="150" t="e">
        <f>IF(OR(C1058="",C1058=T$4),NA(),MATCH($B1058&amp;$C1058,K!$E:$E,0))</f>
        <v>#N/A</v>
      </c>
    </row>
    <row r="1059" spans="1:19" ht="20.25">
      <c r="A1059" s="222"/>
      <c r="B1059" s="193"/>
      <c r="C1059" s="193"/>
      <c r="D1059" s="193" t="str">
        <f ca="1">IF(ISERROR($S1059),"",OFFSET(K!$D$1,$S1059-1,0)&amp;"")</f>
        <v/>
      </c>
      <c r="E1059" s="193" t="str">
        <f ca="1">IF(ISERROR($S1059),"",OFFSET(K!$C$1,$S1059-1,0)&amp;"")</f>
        <v/>
      </c>
      <c r="F1059" s="193" t="str">
        <f ca="1">IF(ISERROR($S1059),"",OFFSET(K!$F$1,$S1059-1,0))</f>
        <v/>
      </c>
      <c r="G1059" s="193" t="str">
        <f ca="1">IF(C1059=$U$4,"Enter smelter details", IF(ISERROR($S1059),"",OFFSET(K!$G$1,$S1059-1,0)))</f>
        <v/>
      </c>
      <c r="H1059" s="258"/>
      <c r="I1059" s="258"/>
      <c r="J1059" s="258"/>
      <c r="K1059" s="258"/>
      <c r="L1059" s="258"/>
      <c r="M1059" s="258"/>
      <c r="N1059" s="258"/>
      <c r="O1059" s="258"/>
      <c r="P1059" s="258"/>
      <c r="Q1059" s="259"/>
      <c r="R1059" s="192"/>
      <c r="S1059" s="150" t="e">
        <f>IF(OR(C1059="",C1059=T$4),NA(),MATCH($B1059&amp;$C1059,K!$E:$E,0))</f>
        <v>#N/A</v>
      </c>
    </row>
    <row r="1060" spans="1:19" ht="20.25">
      <c r="A1060" s="222"/>
      <c r="B1060" s="193"/>
      <c r="C1060" s="193"/>
      <c r="D1060" s="193" t="str">
        <f ca="1">IF(ISERROR($S1060),"",OFFSET(K!$D$1,$S1060-1,0)&amp;"")</f>
        <v/>
      </c>
      <c r="E1060" s="193" t="str">
        <f ca="1">IF(ISERROR($S1060),"",OFFSET(K!$C$1,$S1060-1,0)&amp;"")</f>
        <v/>
      </c>
      <c r="F1060" s="193" t="str">
        <f ca="1">IF(ISERROR($S1060),"",OFFSET(K!$F$1,$S1060-1,0))</f>
        <v/>
      </c>
      <c r="G1060" s="193" t="str">
        <f ca="1">IF(C1060=$U$4,"Enter smelter details", IF(ISERROR($S1060),"",OFFSET(K!$G$1,$S1060-1,0)))</f>
        <v/>
      </c>
      <c r="H1060" s="258"/>
      <c r="I1060" s="258"/>
      <c r="J1060" s="258"/>
      <c r="K1060" s="258"/>
      <c r="L1060" s="258"/>
      <c r="M1060" s="258"/>
      <c r="N1060" s="258"/>
      <c r="O1060" s="258"/>
      <c r="P1060" s="258"/>
      <c r="Q1060" s="259"/>
      <c r="R1060" s="192"/>
      <c r="S1060" s="150" t="e">
        <f>IF(OR(C1060="",C1060=T$4),NA(),MATCH($B1060&amp;$C1060,K!$E:$E,0))</f>
        <v>#N/A</v>
      </c>
    </row>
    <row r="1061" spans="1:19" ht="20.25">
      <c r="A1061" s="222"/>
      <c r="B1061" s="193"/>
      <c r="C1061" s="193"/>
      <c r="D1061" s="193" t="str">
        <f ca="1">IF(ISERROR($S1061),"",OFFSET(K!$D$1,$S1061-1,0)&amp;"")</f>
        <v/>
      </c>
      <c r="E1061" s="193" t="str">
        <f ca="1">IF(ISERROR($S1061),"",OFFSET(K!$C$1,$S1061-1,0)&amp;"")</f>
        <v/>
      </c>
      <c r="F1061" s="193" t="str">
        <f ca="1">IF(ISERROR($S1061),"",OFFSET(K!$F$1,$S1061-1,0))</f>
        <v/>
      </c>
      <c r="G1061" s="193" t="str">
        <f ca="1">IF(C1061=$U$4,"Enter smelter details", IF(ISERROR($S1061),"",OFFSET(K!$G$1,$S1061-1,0)))</f>
        <v/>
      </c>
      <c r="H1061" s="258"/>
      <c r="I1061" s="258"/>
      <c r="J1061" s="258"/>
      <c r="K1061" s="258"/>
      <c r="L1061" s="258"/>
      <c r="M1061" s="258"/>
      <c r="N1061" s="258"/>
      <c r="O1061" s="258"/>
      <c r="P1061" s="258"/>
      <c r="Q1061" s="259"/>
      <c r="R1061" s="192"/>
      <c r="S1061" s="150" t="e">
        <f>IF(OR(C1061="",C1061=T$4),NA(),MATCH($B1061&amp;$C1061,K!$E:$E,0))</f>
        <v>#N/A</v>
      </c>
    </row>
    <row r="1062" spans="1:19" ht="20.25">
      <c r="A1062" s="222"/>
      <c r="B1062" s="193"/>
      <c r="C1062" s="193"/>
      <c r="D1062" s="193" t="str">
        <f ca="1">IF(ISERROR($S1062),"",OFFSET(K!$D$1,$S1062-1,0)&amp;"")</f>
        <v/>
      </c>
      <c r="E1062" s="193" t="str">
        <f ca="1">IF(ISERROR($S1062),"",OFFSET(K!$C$1,$S1062-1,0)&amp;"")</f>
        <v/>
      </c>
      <c r="F1062" s="193" t="str">
        <f ca="1">IF(ISERROR($S1062),"",OFFSET(K!$F$1,$S1062-1,0))</f>
        <v/>
      </c>
      <c r="G1062" s="193" t="str">
        <f ca="1">IF(C1062=$U$4,"Enter smelter details", IF(ISERROR($S1062),"",OFFSET(K!$G$1,$S1062-1,0)))</f>
        <v/>
      </c>
      <c r="H1062" s="258"/>
      <c r="I1062" s="258"/>
      <c r="J1062" s="258"/>
      <c r="K1062" s="258"/>
      <c r="L1062" s="258"/>
      <c r="M1062" s="258"/>
      <c r="N1062" s="258"/>
      <c r="O1062" s="258"/>
      <c r="P1062" s="258"/>
      <c r="Q1062" s="259"/>
      <c r="R1062" s="192"/>
      <c r="S1062" s="150" t="e">
        <f>IF(OR(C1062="",C1062=T$4),NA(),MATCH($B1062&amp;$C1062,K!$E:$E,0))</f>
        <v>#N/A</v>
      </c>
    </row>
    <row r="1063" spans="1:19" ht="20.25">
      <c r="A1063" s="222"/>
      <c r="B1063" s="193"/>
      <c r="C1063" s="193"/>
      <c r="D1063" s="193" t="str">
        <f ca="1">IF(ISERROR($S1063),"",OFFSET(K!$D$1,$S1063-1,0)&amp;"")</f>
        <v/>
      </c>
      <c r="E1063" s="193" t="str">
        <f ca="1">IF(ISERROR($S1063),"",OFFSET(K!$C$1,$S1063-1,0)&amp;"")</f>
        <v/>
      </c>
      <c r="F1063" s="193" t="str">
        <f ca="1">IF(ISERROR($S1063),"",OFFSET(K!$F$1,$S1063-1,0))</f>
        <v/>
      </c>
      <c r="G1063" s="193" t="str">
        <f ca="1">IF(C1063=$U$4,"Enter smelter details", IF(ISERROR($S1063),"",OFFSET(K!$G$1,$S1063-1,0)))</f>
        <v/>
      </c>
      <c r="H1063" s="258"/>
      <c r="I1063" s="258"/>
      <c r="J1063" s="258"/>
      <c r="K1063" s="258"/>
      <c r="L1063" s="258"/>
      <c r="M1063" s="258"/>
      <c r="N1063" s="258"/>
      <c r="O1063" s="258"/>
      <c r="P1063" s="258"/>
      <c r="Q1063" s="259"/>
      <c r="R1063" s="192"/>
      <c r="S1063" s="150" t="e">
        <f>IF(OR(C1063="",C1063=T$4),NA(),MATCH($B1063&amp;$C1063,K!$E:$E,0))</f>
        <v>#N/A</v>
      </c>
    </row>
    <row r="1064" spans="1:19" ht="20.25">
      <c r="A1064" s="222"/>
      <c r="B1064" s="193"/>
      <c r="C1064" s="193"/>
      <c r="D1064" s="193" t="str">
        <f ca="1">IF(ISERROR($S1064),"",OFFSET(K!$D$1,$S1064-1,0)&amp;"")</f>
        <v/>
      </c>
      <c r="E1064" s="193" t="str">
        <f ca="1">IF(ISERROR($S1064),"",OFFSET(K!$C$1,$S1064-1,0)&amp;"")</f>
        <v/>
      </c>
      <c r="F1064" s="193" t="str">
        <f ca="1">IF(ISERROR($S1064),"",OFFSET(K!$F$1,$S1064-1,0))</f>
        <v/>
      </c>
      <c r="G1064" s="193" t="str">
        <f ca="1">IF(C1064=$U$4,"Enter smelter details", IF(ISERROR($S1064),"",OFFSET(K!$G$1,$S1064-1,0)))</f>
        <v/>
      </c>
      <c r="H1064" s="258"/>
      <c r="I1064" s="258"/>
      <c r="J1064" s="258"/>
      <c r="K1064" s="258"/>
      <c r="L1064" s="258"/>
      <c r="M1064" s="258"/>
      <c r="N1064" s="258"/>
      <c r="O1064" s="258"/>
      <c r="P1064" s="258"/>
      <c r="Q1064" s="259"/>
      <c r="R1064" s="192"/>
      <c r="S1064" s="150" t="e">
        <f>IF(OR(C1064="",C1064=T$4),NA(),MATCH($B1064&amp;$C1064,K!$E:$E,0))</f>
        <v>#N/A</v>
      </c>
    </row>
    <row r="1065" spans="1:19" ht="20.25">
      <c r="A1065" s="222"/>
      <c r="B1065" s="193"/>
      <c r="C1065" s="193"/>
      <c r="D1065" s="193" t="str">
        <f ca="1">IF(ISERROR($S1065),"",OFFSET(K!$D$1,$S1065-1,0)&amp;"")</f>
        <v/>
      </c>
      <c r="E1065" s="193" t="str">
        <f ca="1">IF(ISERROR($S1065),"",OFFSET(K!$C$1,$S1065-1,0)&amp;"")</f>
        <v/>
      </c>
      <c r="F1065" s="193" t="str">
        <f ca="1">IF(ISERROR($S1065),"",OFFSET(K!$F$1,$S1065-1,0))</f>
        <v/>
      </c>
      <c r="G1065" s="193" t="str">
        <f ca="1">IF(C1065=$U$4,"Enter smelter details", IF(ISERROR($S1065),"",OFFSET(K!$G$1,$S1065-1,0)))</f>
        <v/>
      </c>
      <c r="H1065" s="258"/>
      <c r="I1065" s="258"/>
      <c r="J1065" s="258"/>
      <c r="K1065" s="258"/>
      <c r="L1065" s="258"/>
      <c r="M1065" s="258"/>
      <c r="N1065" s="258"/>
      <c r="O1065" s="258"/>
      <c r="P1065" s="258"/>
      <c r="Q1065" s="259"/>
      <c r="R1065" s="192"/>
      <c r="S1065" s="150" t="e">
        <f>IF(OR(C1065="",C1065=T$4),NA(),MATCH($B1065&amp;$C1065,K!$E:$E,0))</f>
        <v>#N/A</v>
      </c>
    </row>
    <row r="1066" spans="1:19" ht="20.25">
      <c r="A1066" s="222"/>
      <c r="B1066" s="193"/>
      <c r="C1066" s="193"/>
      <c r="D1066" s="193" t="str">
        <f ca="1">IF(ISERROR($S1066),"",OFFSET(K!$D$1,$S1066-1,0)&amp;"")</f>
        <v/>
      </c>
      <c r="E1066" s="193" t="str">
        <f ca="1">IF(ISERROR($S1066),"",OFFSET(K!$C$1,$S1066-1,0)&amp;"")</f>
        <v/>
      </c>
      <c r="F1066" s="193" t="str">
        <f ca="1">IF(ISERROR($S1066),"",OFFSET(K!$F$1,$S1066-1,0))</f>
        <v/>
      </c>
      <c r="G1066" s="193" t="str">
        <f ca="1">IF(C1066=$U$4,"Enter smelter details", IF(ISERROR($S1066),"",OFFSET(K!$G$1,$S1066-1,0)))</f>
        <v/>
      </c>
      <c r="H1066" s="258"/>
      <c r="I1066" s="258"/>
      <c r="J1066" s="258"/>
      <c r="K1066" s="258"/>
      <c r="L1066" s="258"/>
      <c r="M1066" s="258"/>
      <c r="N1066" s="258"/>
      <c r="O1066" s="258"/>
      <c r="P1066" s="258"/>
      <c r="Q1066" s="259"/>
      <c r="R1066" s="192"/>
      <c r="S1066" s="150" t="e">
        <f>IF(OR(C1066="",C1066=T$4),NA(),MATCH($B1066&amp;$C1066,K!$E:$E,0))</f>
        <v>#N/A</v>
      </c>
    </row>
    <row r="1067" spans="1:19" ht="20.25">
      <c r="A1067" s="222"/>
      <c r="B1067" s="193"/>
      <c r="C1067" s="193"/>
      <c r="D1067" s="193" t="str">
        <f ca="1">IF(ISERROR($S1067),"",OFFSET(K!$D$1,$S1067-1,0)&amp;"")</f>
        <v/>
      </c>
      <c r="E1067" s="193" t="str">
        <f ca="1">IF(ISERROR($S1067),"",OFFSET(K!$C$1,$S1067-1,0)&amp;"")</f>
        <v/>
      </c>
      <c r="F1067" s="193" t="str">
        <f ca="1">IF(ISERROR($S1067),"",OFFSET(K!$F$1,$S1067-1,0))</f>
        <v/>
      </c>
      <c r="G1067" s="193" t="str">
        <f ca="1">IF(C1067=$U$4,"Enter smelter details", IF(ISERROR($S1067),"",OFFSET(K!$G$1,$S1067-1,0)))</f>
        <v/>
      </c>
      <c r="H1067" s="258"/>
      <c r="I1067" s="258"/>
      <c r="J1067" s="258"/>
      <c r="K1067" s="258"/>
      <c r="L1067" s="258"/>
      <c r="M1067" s="258"/>
      <c r="N1067" s="258"/>
      <c r="O1067" s="258"/>
      <c r="P1067" s="258"/>
      <c r="Q1067" s="259"/>
      <c r="R1067" s="192"/>
      <c r="S1067" s="150" t="e">
        <f>IF(OR(C1067="",C1067=T$4),NA(),MATCH($B1067&amp;$C1067,K!$E:$E,0))</f>
        <v>#N/A</v>
      </c>
    </row>
    <row r="1068" spans="1:19" ht="20.25">
      <c r="A1068" s="222"/>
      <c r="B1068" s="193"/>
      <c r="C1068" s="193"/>
      <c r="D1068" s="193" t="str">
        <f ca="1">IF(ISERROR($S1068),"",OFFSET(K!$D$1,$S1068-1,0)&amp;"")</f>
        <v/>
      </c>
      <c r="E1068" s="193" t="str">
        <f ca="1">IF(ISERROR($S1068),"",OFFSET(K!$C$1,$S1068-1,0)&amp;"")</f>
        <v/>
      </c>
      <c r="F1068" s="193" t="str">
        <f ca="1">IF(ISERROR($S1068),"",OFFSET(K!$F$1,$S1068-1,0))</f>
        <v/>
      </c>
      <c r="G1068" s="193" t="str">
        <f ca="1">IF(C1068=$U$4,"Enter smelter details", IF(ISERROR($S1068),"",OFFSET(K!$G$1,$S1068-1,0)))</f>
        <v/>
      </c>
      <c r="H1068" s="258"/>
      <c r="I1068" s="258"/>
      <c r="J1068" s="258"/>
      <c r="K1068" s="258"/>
      <c r="L1068" s="258"/>
      <c r="M1068" s="258"/>
      <c r="N1068" s="258"/>
      <c r="O1068" s="258"/>
      <c r="P1068" s="258"/>
      <c r="Q1068" s="259"/>
      <c r="R1068" s="192"/>
      <c r="S1068" s="150" t="e">
        <f>IF(OR(C1068="",C1068=T$4),NA(),MATCH($B1068&amp;$C1068,K!$E:$E,0))</f>
        <v>#N/A</v>
      </c>
    </row>
    <row r="1069" spans="1:19" ht="20.25">
      <c r="A1069" s="222"/>
      <c r="B1069" s="193"/>
      <c r="C1069" s="193"/>
      <c r="D1069" s="193" t="str">
        <f ca="1">IF(ISERROR($S1069),"",OFFSET(K!$D$1,$S1069-1,0)&amp;"")</f>
        <v/>
      </c>
      <c r="E1069" s="193" t="str">
        <f ca="1">IF(ISERROR($S1069),"",OFFSET(K!$C$1,$S1069-1,0)&amp;"")</f>
        <v/>
      </c>
      <c r="F1069" s="193" t="str">
        <f ca="1">IF(ISERROR($S1069),"",OFFSET(K!$F$1,$S1069-1,0))</f>
        <v/>
      </c>
      <c r="G1069" s="193" t="str">
        <f ca="1">IF(C1069=$U$4,"Enter smelter details", IF(ISERROR($S1069),"",OFFSET(K!$G$1,$S1069-1,0)))</f>
        <v/>
      </c>
      <c r="H1069" s="258"/>
      <c r="I1069" s="258"/>
      <c r="J1069" s="258"/>
      <c r="K1069" s="258"/>
      <c r="L1069" s="258"/>
      <c r="M1069" s="258"/>
      <c r="N1069" s="258"/>
      <c r="O1069" s="258"/>
      <c r="P1069" s="258"/>
      <c r="Q1069" s="259"/>
      <c r="R1069" s="192"/>
      <c r="S1069" s="150" t="e">
        <f>IF(OR(C1069="",C1069=T$4),NA(),MATCH($B1069&amp;$C1069,K!$E:$E,0))</f>
        <v>#N/A</v>
      </c>
    </row>
    <row r="1070" spans="1:19" ht="20.25">
      <c r="A1070" s="222"/>
      <c r="B1070" s="193"/>
      <c r="C1070" s="193"/>
      <c r="D1070" s="193" t="str">
        <f ca="1">IF(ISERROR($S1070),"",OFFSET(K!$D$1,$S1070-1,0)&amp;"")</f>
        <v/>
      </c>
      <c r="E1070" s="193" t="str">
        <f ca="1">IF(ISERROR($S1070),"",OFFSET(K!$C$1,$S1070-1,0)&amp;"")</f>
        <v/>
      </c>
      <c r="F1070" s="193" t="str">
        <f ca="1">IF(ISERROR($S1070),"",OFFSET(K!$F$1,$S1070-1,0))</f>
        <v/>
      </c>
      <c r="G1070" s="193" t="str">
        <f ca="1">IF(C1070=$U$4,"Enter smelter details", IF(ISERROR($S1070),"",OFFSET(K!$G$1,$S1070-1,0)))</f>
        <v/>
      </c>
      <c r="H1070" s="258"/>
      <c r="I1070" s="258"/>
      <c r="J1070" s="258"/>
      <c r="K1070" s="258"/>
      <c r="L1070" s="258"/>
      <c r="M1070" s="258"/>
      <c r="N1070" s="258"/>
      <c r="O1070" s="258"/>
      <c r="P1070" s="258"/>
      <c r="Q1070" s="259"/>
      <c r="R1070" s="192"/>
      <c r="S1070" s="150" t="e">
        <f>IF(OR(C1070="",C1070=T$4),NA(),MATCH($B1070&amp;$C1070,K!$E:$E,0))</f>
        <v>#N/A</v>
      </c>
    </row>
    <row r="1071" spans="1:19" ht="20.25">
      <c r="A1071" s="222"/>
      <c r="B1071" s="193"/>
      <c r="C1071" s="193"/>
      <c r="D1071" s="193" t="str">
        <f ca="1">IF(ISERROR($S1071),"",OFFSET(K!$D$1,$S1071-1,0)&amp;"")</f>
        <v/>
      </c>
      <c r="E1071" s="193" t="str">
        <f ca="1">IF(ISERROR($S1071),"",OFFSET(K!$C$1,$S1071-1,0)&amp;"")</f>
        <v/>
      </c>
      <c r="F1071" s="193" t="str">
        <f ca="1">IF(ISERROR($S1071),"",OFFSET(K!$F$1,$S1071-1,0))</f>
        <v/>
      </c>
      <c r="G1071" s="193" t="str">
        <f ca="1">IF(C1071=$U$4,"Enter smelter details", IF(ISERROR($S1071),"",OFFSET(K!$G$1,$S1071-1,0)))</f>
        <v/>
      </c>
      <c r="H1071" s="258"/>
      <c r="I1071" s="258"/>
      <c r="J1071" s="258"/>
      <c r="K1071" s="258"/>
      <c r="L1071" s="258"/>
      <c r="M1071" s="258"/>
      <c r="N1071" s="258"/>
      <c r="O1071" s="258"/>
      <c r="P1071" s="258"/>
      <c r="Q1071" s="259"/>
      <c r="R1071" s="192"/>
      <c r="S1071" s="150" t="e">
        <f>IF(OR(C1071="",C1071=T$4),NA(),MATCH($B1071&amp;$C1071,K!$E:$E,0))</f>
        <v>#N/A</v>
      </c>
    </row>
    <row r="1072" spans="1:19" ht="20.25">
      <c r="A1072" s="222"/>
      <c r="B1072" s="193"/>
      <c r="C1072" s="193"/>
      <c r="D1072" s="193" t="str">
        <f ca="1">IF(ISERROR($S1072),"",OFFSET(K!$D$1,$S1072-1,0)&amp;"")</f>
        <v/>
      </c>
      <c r="E1072" s="193" t="str">
        <f ca="1">IF(ISERROR($S1072),"",OFFSET(K!$C$1,$S1072-1,0)&amp;"")</f>
        <v/>
      </c>
      <c r="F1072" s="193" t="str">
        <f ca="1">IF(ISERROR($S1072),"",OFFSET(K!$F$1,$S1072-1,0))</f>
        <v/>
      </c>
      <c r="G1072" s="193" t="str">
        <f ca="1">IF(C1072=$U$4,"Enter smelter details", IF(ISERROR($S1072),"",OFFSET(K!$G$1,$S1072-1,0)))</f>
        <v/>
      </c>
      <c r="H1072" s="258"/>
      <c r="I1072" s="258"/>
      <c r="J1072" s="258"/>
      <c r="K1072" s="258"/>
      <c r="L1072" s="258"/>
      <c r="M1072" s="258"/>
      <c r="N1072" s="258"/>
      <c r="O1072" s="258"/>
      <c r="P1072" s="258"/>
      <c r="Q1072" s="259"/>
      <c r="R1072" s="192"/>
      <c r="S1072" s="150" t="e">
        <f>IF(OR(C1072="",C1072=T$4),NA(),MATCH($B1072&amp;$C1072,K!$E:$E,0))</f>
        <v>#N/A</v>
      </c>
    </row>
    <row r="1073" spans="1:19" ht="20.25">
      <c r="A1073" s="222"/>
      <c r="B1073" s="193"/>
      <c r="C1073" s="193"/>
      <c r="D1073" s="193" t="str">
        <f ca="1">IF(ISERROR($S1073),"",OFFSET(K!$D$1,$S1073-1,0)&amp;"")</f>
        <v/>
      </c>
      <c r="E1073" s="193" t="str">
        <f ca="1">IF(ISERROR($S1073),"",OFFSET(K!$C$1,$S1073-1,0)&amp;"")</f>
        <v/>
      </c>
      <c r="F1073" s="193" t="str">
        <f ca="1">IF(ISERROR($S1073),"",OFFSET(K!$F$1,$S1073-1,0))</f>
        <v/>
      </c>
      <c r="G1073" s="193" t="str">
        <f ca="1">IF(C1073=$U$4,"Enter smelter details", IF(ISERROR($S1073),"",OFFSET(K!$G$1,$S1073-1,0)))</f>
        <v/>
      </c>
      <c r="H1073" s="258"/>
      <c r="I1073" s="258"/>
      <c r="J1073" s="258"/>
      <c r="K1073" s="258"/>
      <c r="L1073" s="258"/>
      <c r="M1073" s="258"/>
      <c r="N1073" s="258"/>
      <c r="O1073" s="258"/>
      <c r="P1073" s="258"/>
      <c r="Q1073" s="259"/>
      <c r="R1073" s="192"/>
      <c r="S1073" s="150" t="e">
        <f>IF(OR(C1073="",C1073=T$4),NA(),MATCH($B1073&amp;$C1073,K!$E:$E,0))</f>
        <v>#N/A</v>
      </c>
    </row>
    <row r="1074" spans="1:19" ht="20.25">
      <c r="A1074" s="222"/>
      <c r="B1074" s="193"/>
      <c r="C1074" s="193"/>
      <c r="D1074" s="193" t="str">
        <f ca="1">IF(ISERROR($S1074),"",OFFSET(K!$D$1,$S1074-1,0)&amp;"")</f>
        <v/>
      </c>
      <c r="E1074" s="193" t="str">
        <f ca="1">IF(ISERROR($S1074),"",OFFSET(K!$C$1,$S1074-1,0)&amp;"")</f>
        <v/>
      </c>
      <c r="F1074" s="193" t="str">
        <f ca="1">IF(ISERROR($S1074),"",OFFSET(K!$F$1,$S1074-1,0))</f>
        <v/>
      </c>
      <c r="G1074" s="193" t="str">
        <f ca="1">IF(C1074=$U$4,"Enter smelter details", IF(ISERROR($S1074),"",OFFSET(K!$G$1,$S1074-1,0)))</f>
        <v/>
      </c>
      <c r="H1074" s="258"/>
      <c r="I1074" s="258"/>
      <c r="J1074" s="258"/>
      <c r="K1074" s="258"/>
      <c r="L1074" s="258"/>
      <c r="M1074" s="258"/>
      <c r="N1074" s="258"/>
      <c r="O1074" s="258"/>
      <c r="P1074" s="258"/>
      <c r="Q1074" s="259"/>
      <c r="R1074" s="192"/>
      <c r="S1074" s="150" t="e">
        <f>IF(OR(C1074="",C1074=T$4),NA(),MATCH($B1074&amp;$C1074,K!$E:$E,0))</f>
        <v>#N/A</v>
      </c>
    </row>
    <row r="1075" spans="1:19" ht="20.25">
      <c r="A1075" s="222"/>
      <c r="B1075" s="193"/>
      <c r="C1075" s="193"/>
      <c r="D1075" s="193" t="str">
        <f ca="1">IF(ISERROR($S1075),"",OFFSET(K!$D$1,$S1075-1,0)&amp;"")</f>
        <v/>
      </c>
      <c r="E1075" s="193" t="str">
        <f ca="1">IF(ISERROR($S1075),"",OFFSET(K!$C$1,$S1075-1,0)&amp;"")</f>
        <v/>
      </c>
      <c r="F1075" s="193" t="str">
        <f ca="1">IF(ISERROR($S1075),"",OFFSET(K!$F$1,$S1075-1,0))</f>
        <v/>
      </c>
      <c r="G1075" s="193" t="str">
        <f ca="1">IF(C1075=$U$4,"Enter smelter details", IF(ISERROR($S1075),"",OFFSET(K!$G$1,$S1075-1,0)))</f>
        <v/>
      </c>
      <c r="H1075" s="258"/>
      <c r="I1075" s="258"/>
      <c r="J1075" s="258"/>
      <c r="K1075" s="258"/>
      <c r="L1075" s="258"/>
      <c r="M1075" s="258"/>
      <c r="N1075" s="258"/>
      <c r="O1075" s="258"/>
      <c r="P1075" s="258"/>
      <c r="Q1075" s="259"/>
      <c r="R1075" s="192"/>
      <c r="S1075" s="150" t="e">
        <f>IF(OR(C1075="",C1075=T$4),NA(),MATCH($B1075&amp;$C1075,K!$E:$E,0))</f>
        <v>#N/A</v>
      </c>
    </row>
    <row r="1076" spans="1:19" ht="20.25">
      <c r="A1076" s="222"/>
      <c r="B1076" s="193"/>
      <c r="C1076" s="193"/>
      <c r="D1076" s="193" t="str">
        <f ca="1">IF(ISERROR($S1076),"",OFFSET(K!$D$1,$S1076-1,0)&amp;"")</f>
        <v/>
      </c>
      <c r="E1076" s="193" t="str">
        <f ca="1">IF(ISERROR($S1076),"",OFFSET(K!$C$1,$S1076-1,0)&amp;"")</f>
        <v/>
      </c>
      <c r="F1076" s="193" t="str">
        <f ca="1">IF(ISERROR($S1076),"",OFFSET(K!$F$1,$S1076-1,0))</f>
        <v/>
      </c>
      <c r="G1076" s="193" t="str">
        <f ca="1">IF(C1076=$U$4,"Enter smelter details", IF(ISERROR($S1076),"",OFFSET(K!$G$1,$S1076-1,0)))</f>
        <v/>
      </c>
      <c r="H1076" s="258"/>
      <c r="I1076" s="258"/>
      <c r="J1076" s="258"/>
      <c r="K1076" s="258"/>
      <c r="L1076" s="258"/>
      <c r="M1076" s="258"/>
      <c r="N1076" s="258"/>
      <c r="O1076" s="258"/>
      <c r="P1076" s="258"/>
      <c r="Q1076" s="259"/>
      <c r="R1076" s="192"/>
      <c r="S1076" s="150" t="e">
        <f>IF(OR(C1076="",C1076=T$4),NA(),MATCH($B1076&amp;$C1076,K!$E:$E,0))</f>
        <v>#N/A</v>
      </c>
    </row>
    <row r="1077" spans="1:19" ht="20.25">
      <c r="A1077" s="222"/>
      <c r="B1077" s="193"/>
      <c r="C1077" s="193"/>
      <c r="D1077" s="193" t="str">
        <f ca="1">IF(ISERROR($S1077),"",OFFSET(K!$D$1,$S1077-1,0)&amp;"")</f>
        <v/>
      </c>
      <c r="E1077" s="193" t="str">
        <f ca="1">IF(ISERROR($S1077),"",OFFSET(K!$C$1,$S1077-1,0)&amp;"")</f>
        <v/>
      </c>
      <c r="F1077" s="193" t="str">
        <f ca="1">IF(ISERROR($S1077),"",OFFSET(K!$F$1,$S1077-1,0))</f>
        <v/>
      </c>
      <c r="G1077" s="193" t="str">
        <f ca="1">IF(C1077=$U$4,"Enter smelter details", IF(ISERROR($S1077),"",OFFSET(K!$G$1,$S1077-1,0)))</f>
        <v/>
      </c>
      <c r="H1077" s="258"/>
      <c r="I1077" s="258"/>
      <c r="J1077" s="258"/>
      <c r="K1077" s="258"/>
      <c r="L1077" s="258"/>
      <c r="M1077" s="258"/>
      <c r="N1077" s="258"/>
      <c r="O1077" s="258"/>
      <c r="P1077" s="258"/>
      <c r="Q1077" s="259"/>
      <c r="R1077" s="192"/>
      <c r="S1077" s="150" t="e">
        <f>IF(OR(C1077="",C1077=T$4),NA(),MATCH($B1077&amp;$C1077,K!$E:$E,0))</f>
        <v>#N/A</v>
      </c>
    </row>
    <row r="1078" spans="1:19" ht="20.25">
      <c r="A1078" s="222"/>
      <c r="B1078" s="193"/>
      <c r="C1078" s="193"/>
      <c r="D1078" s="193" t="str">
        <f ca="1">IF(ISERROR($S1078),"",OFFSET(K!$D$1,$S1078-1,0)&amp;"")</f>
        <v/>
      </c>
      <c r="E1078" s="193" t="str">
        <f ca="1">IF(ISERROR($S1078),"",OFFSET(K!$C$1,$S1078-1,0)&amp;"")</f>
        <v/>
      </c>
      <c r="F1078" s="193" t="str">
        <f ca="1">IF(ISERROR($S1078),"",OFFSET(K!$F$1,$S1078-1,0))</f>
        <v/>
      </c>
      <c r="G1078" s="193" t="str">
        <f ca="1">IF(C1078=$U$4,"Enter smelter details", IF(ISERROR($S1078),"",OFFSET(K!$G$1,$S1078-1,0)))</f>
        <v/>
      </c>
      <c r="H1078" s="258"/>
      <c r="I1078" s="258"/>
      <c r="J1078" s="258"/>
      <c r="K1078" s="258"/>
      <c r="L1078" s="258"/>
      <c r="M1078" s="258"/>
      <c r="N1078" s="258"/>
      <c r="O1078" s="258"/>
      <c r="P1078" s="258"/>
      <c r="Q1078" s="259"/>
      <c r="R1078" s="192"/>
      <c r="S1078" s="150" t="e">
        <f>IF(OR(C1078="",C1078=T$4),NA(),MATCH($B1078&amp;$C1078,K!$E:$E,0))</f>
        <v>#N/A</v>
      </c>
    </row>
    <row r="1079" spans="1:19" ht="20.25">
      <c r="A1079" s="222"/>
      <c r="B1079" s="193"/>
      <c r="C1079" s="193"/>
      <c r="D1079" s="193" t="str">
        <f ca="1">IF(ISERROR($S1079),"",OFFSET(K!$D$1,$S1079-1,0)&amp;"")</f>
        <v/>
      </c>
      <c r="E1079" s="193" t="str">
        <f ca="1">IF(ISERROR($S1079),"",OFFSET(K!$C$1,$S1079-1,0)&amp;"")</f>
        <v/>
      </c>
      <c r="F1079" s="193" t="str">
        <f ca="1">IF(ISERROR($S1079),"",OFFSET(K!$F$1,$S1079-1,0))</f>
        <v/>
      </c>
      <c r="G1079" s="193" t="str">
        <f ca="1">IF(C1079=$U$4,"Enter smelter details", IF(ISERROR($S1079),"",OFFSET(K!$G$1,$S1079-1,0)))</f>
        <v/>
      </c>
      <c r="H1079" s="258"/>
      <c r="I1079" s="258"/>
      <c r="J1079" s="258"/>
      <c r="K1079" s="258"/>
      <c r="L1079" s="258"/>
      <c r="M1079" s="258"/>
      <c r="N1079" s="258"/>
      <c r="O1079" s="258"/>
      <c r="P1079" s="258"/>
      <c r="Q1079" s="259"/>
      <c r="R1079" s="192"/>
      <c r="S1079" s="150" t="e">
        <f>IF(OR(C1079="",C1079=T$4),NA(),MATCH($B1079&amp;$C1079,K!$E:$E,0))</f>
        <v>#N/A</v>
      </c>
    </row>
    <row r="1080" spans="1:19" ht="20.25">
      <c r="A1080" s="222"/>
      <c r="B1080" s="193"/>
      <c r="C1080" s="193"/>
      <c r="D1080" s="193" t="str">
        <f ca="1">IF(ISERROR($S1080),"",OFFSET(K!$D$1,$S1080-1,0)&amp;"")</f>
        <v/>
      </c>
      <c r="E1080" s="193" t="str">
        <f ca="1">IF(ISERROR($S1080),"",OFFSET(K!$C$1,$S1080-1,0)&amp;"")</f>
        <v/>
      </c>
      <c r="F1080" s="193" t="str">
        <f ca="1">IF(ISERROR($S1080),"",OFFSET(K!$F$1,$S1080-1,0))</f>
        <v/>
      </c>
      <c r="G1080" s="193" t="str">
        <f ca="1">IF(C1080=$U$4,"Enter smelter details", IF(ISERROR($S1080),"",OFFSET(K!$G$1,$S1080-1,0)))</f>
        <v/>
      </c>
      <c r="H1080" s="258"/>
      <c r="I1080" s="258"/>
      <c r="J1080" s="258"/>
      <c r="K1080" s="258"/>
      <c r="L1080" s="258"/>
      <c r="M1080" s="258"/>
      <c r="N1080" s="258"/>
      <c r="O1080" s="258"/>
      <c r="P1080" s="258"/>
      <c r="Q1080" s="259"/>
      <c r="R1080" s="192"/>
      <c r="S1080" s="150" t="e">
        <f>IF(OR(C1080="",C1080=T$4),NA(),MATCH($B1080&amp;$C1080,K!$E:$E,0))</f>
        <v>#N/A</v>
      </c>
    </row>
    <row r="1081" spans="1:19" ht="20.25">
      <c r="A1081" s="222"/>
      <c r="B1081" s="193"/>
      <c r="C1081" s="193"/>
      <c r="D1081" s="193" t="str">
        <f ca="1">IF(ISERROR($S1081),"",OFFSET(K!$D$1,$S1081-1,0)&amp;"")</f>
        <v/>
      </c>
      <c r="E1081" s="193" t="str">
        <f ca="1">IF(ISERROR($S1081),"",OFFSET(K!$C$1,$S1081-1,0)&amp;"")</f>
        <v/>
      </c>
      <c r="F1081" s="193" t="str">
        <f ca="1">IF(ISERROR($S1081),"",OFFSET(K!$F$1,$S1081-1,0))</f>
        <v/>
      </c>
      <c r="G1081" s="193" t="str">
        <f ca="1">IF(C1081=$U$4,"Enter smelter details", IF(ISERROR($S1081),"",OFFSET(K!$G$1,$S1081-1,0)))</f>
        <v/>
      </c>
      <c r="H1081" s="258"/>
      <c r="I1081" s="258"/>
      <c r="J1081" s="258"/>
      <c r="K1081" s="258"/>
      <c r="L1081" s="258"/>
      <c r="M1081" s="258"/>
      <c r="N1081" s="258"/>
      <c r="O1081" s="258"/>
      <c r="P1081" s="258"/>
      <c r="Q1081" s="259"/>
      <c r="R1081" s="192"/>
      <c r="S1081" s="150" t="e">
        <f>IF(OR(C1081="",C1081=T$4),NA(),MATCH($B1081&amp;$C1081,K!$E:$E,0))</f>
        <v>#N/A</v>
      </c>
    </row>
    <row r="1082" spans="1:19" ht="20.25">
      <c r="A1082" s="222"/>
      <c r="B1082" s="193"/>
      <c r="C1082" s="193"/>
      <c r="D1082" s="193" t="str">
        <f ca="1">IF(ISERROR($S1082),"",OFFSET(K!$D$1,$S1082-1,0)&amp;"")</f>
        <v/>
      </c>
      <c r="E1082" s="193" t="str">
        <f ca="1">IF(ISERROR($S1082),"",OFFSET(K!$C$1,$S1082-1,0)&amp;"")</f>
        <v/>
      </c>
      <c r="F1082" s="193" t="str">
        <f ca="1">IF(ISERROR($S1082),"",OFFSET(K!$F$1,$S1082-1,0))</f>
        <v/>
      </c>
      <c r="G1082" s="193" t="str">
        <f ca="1">IF(C1082=$U$4,"Enter smelter details", IF(ISERROR($S1082),"",OFFSET(K!$G$1,$S1082-1,0)))</f>
        <v/>
      </c>
      <c r="H1082" s="258"/>
      <c r="I1082" s="258"/>
      <c r="J1082" s="258"/>
      <c r="K1082" s="258"/>
      <c r="L1082" s="258"/>
      <c r="M1082" s="258"/>
      <c r="N1082" s="258"/>
      <c r="O1082" s="258"/>
      <c r="P1082" s="258"/>
      <c r="Q1082" s="259"/>
      <c r="R1082" s="192"/>
      <c r="S1082" s="150" t="e">
        <f>IF(OR(C1082="",C1082=T$4),NA(),MATCH($B1082&amp;$C1082,K!$E:$E,0))</f>
        <v>#N/A</v>
      </c>
    </row>
    <row r="1083" spans="1:19" ht="20.25">
      <c r="A1083" s="222"/>
      <c r="B1083" s="193"/>
      <c r="C1083" s="193"/>
      <c r="D1083" s="193" t="str">
        <f ca="1">IF(ISERROR($S1083),"",OFFSET(K!$D$1,$S1083-1,0)&amp;"")</f>
        <v/>
      </c>
      <c r="E1083" s="193" t="str">
        <f ca="1">IF(ISERROR($S1083),"",OFFSET(K!$C$1,$S1083-1,0)&amp;"")</f>
        <v/>
      </c>
      <c r="F1083" s="193" t="str">
        <f ca="1">IF(ISERROR($S1083),"",OFFSET(K!$F$1,$S1083-1,0))</f>
        <v/>
      </c>
      <c r="G1083" s="193" t="str">
        <f ca="1">IF(C1083=$U$4,"Enter smelter details", IF(ISERROR($S1083),"",OFFSET(K!$G$1,$S1083-1,0)))</f>
        <v/>
      </c>
      <c r="H1083" s="258"/>
      <c r="I1083" s="258"/>
      <c r="J1083" s="258"/>
      <c r="K1083" s="258"/>
      <c r="L1083" s="258"/>
      <c r="M1083" s="258"/>
      <c r="N1083" s="258"/>
      <c r="O1083" s="258"/>
      <c r="P1083" s="258"/>
      <c r="Q1083" s="259"/>
      <c r="R1083" s="192"/>
      <c r="S1083" s="150" t="e">
        <f>IF(OR(C1083="",C1083=T$4),NA(),MATCH($B1083&amp;$C1083,K!$E:$E,0))</f>
        <v>#N/A</v>
      </c>
    </row>
    <row r="1084" spans="1:19" ht="20.25">
      <c r="A1084" s="222"/>
      <c r="B1084" s="193"/>
      <c r="C1084" s="193"/>
      <c r="D1084" s="193" t="str">
        <f ca="1">IF(ISERROR($S1084),"",OFFSET(K!$D$1,$S1084-1,0)&amp;"")</f>
        <v/>
      </c>
      <c r="E1084" s="193" t="str">
        <f ca="1">IF(ISERROR($S1084),"",OFFSET(K!$C$1,$S1084-1,0)&amp;"")</f>
        <v/>
      </c>
      <c r="F1084" s="193" t="str">
        <f ca="1">IF(ISERROR($S1084),"",OFFSET(K!$F$1,$S1084-1,0))</f>
        <v/>
      </c>
      <c r="G1084" s="193" t="str">
        <f ca="1">IF(C1084=$U$4,"Enter smelter details", IF(ISERROR($S1084),"",OFFSET(K!$G$1,$S1084-1,0)))</f>
        <v/>
      </c>
      <c r="H1084" s="258"/>
      <c r="I1084" s="258"/>
      <c r="J1084" s="258"/>
      <c r="K1084" s="258"/>
      <c r="L1084" s="258"/>
      <c r="M1084" s="258"/>
      <c r="N1084" s="258"/>
      <c r="O1084" s="258"/>
      <c r="P1084" s="258"/>
      <c r="Q1084" s="259"/>
      <c r="R1084" s="192"/>
      <c r="S1084" s="150" t="e">
        <f>IF(OR(C1084="",C1084=T$4),NA(),MATCH($B1084&amp;$C1084,K!$E:$E,0))</f>
        <v>#N/A</v>
      </c>
    </row>
    <row r="1085" spans="1:19" ht="20.25">
      <c r="A1085" s="222"/>
      <c r="B1085" s="193"/>
      <c r="C1085" s="193"/>
      <c r="D1085" s="193" t="str">
        <f ca="1">IF(ISERROR($S1085),"",OFFSET(K!$D$1,$S1085-1,0)&amp;"")</f>
        <v/>
      </c>
      <c r="E1085" s="193" t="str">
        <f ca="1">IF(ISERROR($S1085),"",OFFSET(K!$C$1,$S1085-1,0)&amp;"")</f>
        <v/>
      </c>
      <c r="F1085" s="193" t="str">
        <f ca="1">IF(ISERROR($S1085),"",OFFSET(K!$F$1,$S1085-1,0))</f>
        <v/>
      </c>
      <c r="G1085" s="193" t="str">
        <f ca="1">IF(C1085=$U$4,"Enter smelter details", IF(ISERROR($S1085),"",OFFSET(K!$G$1,$S1085-1,0)))</f>
        <v/>
      </c>
      <c r="H1085" s="258"/>
      <c r="I1085" s="258"/>
      <c r="J1085" s="258"/>
      <c r="K1085" s="258"/>
      <c r="L1085" s="258"/>
      <c r="M1085" s="258"/>
      <c r="N1085" s="258"/>
      <c r="O1085" s="258"/>
      <c r="P1085" s="258"/>
      <c r="Q1085" s="259"/>
      <c r="R1085" s="192"/>
      <c r="S1085" s="150" t="e">
        <f>IF(OR(C1085="",C1085=T$4),NA(),MATCH($B1085&amp;$C1085,K!$E:$E,0))</f>
        <v>#N/A</v>
      </c>
    </row>
    <row r="1086" spans="1:19" ht="20.25">
      <c r="A1086" s="222"/>
      <c r="B1086" s="193"/>
      <c r="C1086" s="193"/>
      <c r="D1086" s="193" t="str">
        <f ca="1">IF(ISERROR($S1086),"",OFFSET(K!$D$1,$S1086-1,0)&amp;"")</f>
        <v/>
      </c>
      <c r="E1086" s="193" t="str">
        <f ca="1">IF(ISERROR($S1086),"",OFFSET(K!$C$1,$S1086-1,0)&amp;"")</f>
        <v/>
      </c>
      <c r="F1086" s="193" t="str">
        <f ca="1">IF(ISERROR($S1086),"",OFFSET(K!$F$1,$S1086-1,0))</f>
        <v/>
      </c>
      <c r="G1086" s="193" t="str">
        <f ca="1">IF(C1086=$U$4,"Enter smelter details", IF(ISERROR($S1086),"",OFFSET(K!$G$1,$S1086-1,0)))</f>
        <v/>
      </c>
      <c r="H1086" s="258"/>
      <c r="I1086" s="258"/>
      <c r="J1086" s="258"/>
      <c r="K1086" s="258"/>
      <c r="L1086" s="258"/>
      <c r="M1086" s="258"/>
      <c r="N1086" s="258"/>
      <c r="O1086" s="258"/>
      <c r="P1086" s="258"/>
      <c r="Q1086" s="259"/>
      <c r="R1086" s="192"/>
      <c r="S1086" s="150" t="e">
        <f>IF(OR(C1086="",C1086=T$4),NA(),MATCH($B1086&amp;$C1086,K!$E:$E,0))</f>
        <v>#N/A</v>
      </c>
    </row>
    <row r="1087" spans="1:19" ht="20.25">
      <c r="A1087" s="222"/>
      <c r="B1087" s="193"/>
      <c r="C1087" s="193"/>
      <c r="D1087" s="193" t="str">
        <f ca="1">IF(ISERROR($S1087),"",OFFSET(K!$D$1,$S1087-1,0)&amp;"")</f>
        <v/>
      </c>
      <c r="E1087" s="193" t="str">
        <f ca="1">IF(ISERROR($S1087),"",OFFSET(K!$C$1,$S1087-1,0)&amp;"")</f>
        <v/>
      </c>
      <c r="F1087" s="193" t="str">
        <f ca="1">IF(ISERROR($S1087),"",OFFSET(K!$F$1,$S1087-1,0))</f>
        <v/>
      </c>
      <c r="G1087" s="193" t="str">
        <f ca="1">IF(C1087=$U$4,"Enter smelter details", IF(ISERROR($S1087),"",OFFSET(K!$G$1,$S1087-1,0)))</f>
        <v/>
      </c>
      <c r="H1087" s="258"/>
      <c r="I1087" s="258"/>
      <c r="J1087" s="258"/>
      <c r="K1087" s="258"/>
      <c r="L1087" s="258"/>
      <c r="M1087" s="258"/>
      <c r="N1087" s="258"/>
      <c r="O1087" s="258"/>
      <c r="P1087" s="258"/>
      <c r="Q1087" s="259"/>
      <c r="R1087" s="192"/>
      <c r="S1087" s="150" t="e">
        <f>IF(OR(C1087="",C1087=T$4),NA(),MATCH($B1087&amp;$C1087,K!$E:$E,0))</f>
        <v>#N/A</v>
      </c>
    </row>
    <row r="1088" spans="1:19" ht="20.25">
      <c r="A1088" s="222"/>
      <c r="B1088" s="193"/>
      <c r="C1088" s="193"/>
      <c r="D1088" s="193" t="str">
        <f ca="1">IF(ISERROR($S1088),"",OFFSET(K!$D$1,$S1088-1,0)&amp;"")</f>
        <v/>
      </c>
      <c r="E1088" s="193" t="str">
        <f ca="1">IF(ISERROR($S1088),"",OFFSET(K!$C$1,$S1088-1,0)&amp;"")</f>
        <v/>
      </c>
      <c r="F1088" s="193" t="str">
        <f ca="1">IF(ISERROR($S1088),"",OFFSET(K!$F$1,$S1088-1,0))</f>
        <v/>
      </c>
      <c r="G1088" s="193" t="str">
        <f ca="1">IF(C1088=$U$4,"Enter smelter details", IF(ISERROR($S1088),"",OFFSET(K!$G$1,$S1088-1,0)))</f>
        <v/>
      </c>
      <c r="H1088" s="258"/>
      <c r="I1088" s="258"/>
      <c r="J1088" s="258"/>
      <c r="K1088" s="258"/>
      <c r="L1088" s="258"/>
      <c r="M1088" s="258"/>
      <c r="N1088" s="258"/>
      <c r="O1088" s="258"/>
      <c r="P1088" s="258"/>
      <c r="Q1088" s="259"/>
      <c r="R1088" s="192"/>
      <c r="S1088" s="150" t="e">
        <f>IF(OR(C1088="",C1088=T$4),NA(),MATCH($B1088&amp;$C1088,K!$E:$E,0))</f>
        <v>#N/A</v>
      </c>
    </row>
    <row r="1089" spans="1:19" ht="20.25">
      <c r="A1089" s="222"/>
      <c r="B1089" s="193"/>
      <c r="C1089" s="193"/>
      <c r="D1089" s="193" t="str">
        <f ca="1">IF(ISERROR($S1089),"",OFFSET(K!$D$1,$S1089-1,0)&amp;"")</f>
        <v/>
      </c>
      <c r="E1089" s="193" t="str">
        <f ca="1">IF(ISERROR($S1089),"",OFFSET(K!$C$1,$S1089-1,0)&amp;"")</f>
        <v/>
      </c>
      <c r="F1089" s="193" t="str">
        <f ca="1">IF(ISERROR($S1089),"",OFFSET(K!$F$1,$S1089-1,0))</f>
        <v/>
      </c>
      <c r="G1089" s="193" t="str">
        <f ca="1">IF(C1089=$U$4,"Enter smelter details", IF(ISERROR($S1089),"",OFFSET(K!$G$1,$S1089-1,0)))</f>
        <v/>
      </c>
      <c r="H1089" s="258"/>
      <c r="I1089" s="258"/>
      <c r="J1089" s="258"/>
      <c r="K1089" s="258"/>
      <c r="L1089" s="258"/>
      <c r="M1089" s="258"/>
      <c r="N1089" s="258"/>
      <c r="O1089" s="258"/>
      <c r="P1089" s="258"/>
      <c r="Q1089" s="259"/>
      <c r="R1089" s="192"/>
      <c r="S1089" s="150" t="e">
        <f>IF(OR(C1089="",C1089=T$4),NA(),MATCH($B1089&amp;$C1089,K!$E:$E,0))</f>
        <v>#N/A</v>
      </c>
    </row>
    <row r="1090" spans="1:19" ht="20.25">
      <c r="A1090" s="222"/>
      <c r="B1090" s="193"/>
      <c r="C1090" s="193"/>
      <c r="D1090" s="193" t="str">
        <f ca="1">IF(ISERROR($S1090),"",OFFSET(K!$D$1,$S1090-1,0)&amp;"")</f>
        <v/>
      </c>
      <c r="E1090" s="193" t="str">
        <f ca="1">IF(ISERROR($S1090),"",OFFSET(K!$C$1,$S1090-1,0)&amp;"")</f>
        <v/>
      </c>
      <c r="F1090" s="193" t="str">
        <f ca="1">IF(ISERROR($S1090),"",OFFSET(K!$F$1,$S1090-1,0))</f>
        <v/>
      </c>
      <c r="G1090" s="193" t="str">
        <f ca="1">IF(C1090=$U$4,"Enter smelter details", IF(ISERROR($S1090),"",OFFSET(K!$G$1,$S1090-1,0)))</f>
        <v/>
      </c>
      <c r="H1090" s="258"/>
      <c r="I1090" s="258"/>
      <c r="J1090" s="258"/>
      <c r="K1090" s="258"/>
      <c r="L1090" s="258"/>
      <c r="M1090" s="258"/>
      <c r="N1090" s="258"/>
      <c r="O1090" s="258"/>
      <c r="P1090" s="258"/>
      <c r="Q1090" s="259"/>
      <c r="R1090" s="192"/>
      <c r="S1090" s="150" t="e">
        <f>IF(OR(C1090="",C1090=T$4),NA(),MATCH($B1090&amp;$C1090,K!$E:$E,0))</f>
        <v>#N/A</v>
      </c>
    </row>
    <row r="1091" spans="1:19" ht="20.25">
      <c r="A1091" s="222"/>
      <c r="B1091" s="193"/>
      <c r="C1091" s="193"/>
      <c r="D1091" s="193" t="str">
        <f ca="1">IF(ISERROR($S1091),"",OFFSET(K!$D$1,$S1091-1,0)&amp;"")</f>
        <v/>
      </c>
      <c r="E1091" s="193" t="str">
        <f ca="1">IF(ISERROR($S1091),"",OFFSET(K!$C$1,$S1091-1,0)&amp;"")</f>
        <v/>
      </c>
      <c r="F1091" s="193" t="str">
        <f ca="1">IF(ISERROR($S1091),"",OFFSET(K!$F$1,$S1091-1,0))</f>
        <v/>
      </c>
      <c r="G1091" s="193" t="str">
        <f ca="1">IF(C1091=$U$4,"Enter smelter details", IF(ISERROR($S1091),"",OFFSET(K!$G$1,$S1091-1,0)))</f>
        <v/>
      </c>
      <c r="H1091" s="258"/>
      <c r="I1091" s="258"/>
      <c r="J1091" s="258"/>
      <c r="K1091" s="258"/>
      <c r="L1091" s="258"/>
      <c r="M1091" s="258"/>
      <c r="N1091" s="258"/>
      <c r="O1091" s="258"/>
      <c r="P1091" s="258"/>
      <c r="Q1091" s="259"/>
      <c r="R1091" s="192"/>
      <c r="S1091" s="150" t="e">
        <f>IF(OR(C1091="",C1091=T$4),NA(),MATCH($B1091&amp;$C1091,K!$E:$E,0))</f>
        <v>#N/A</v>
      </c>
    </row>
    <row r="1092" spans="1:19" ht="20.25">
      <c r="A1092" s="222"/>
      <c r="B1092" s="193"/>
      <c r="C1092" s="193"/>
      <c r="D1092" s="193" t="str">
        <f ca="1">IF(ISERROR($S1092),"",OFFSET(K!$D$1,$S1092-1,0)&amp;"")</f>
        <v/>
      </c>
      <c r="E1092" s="193" t="str">
        <f ca="1">IF(ISERROR($S1092),"",OFFSET(K!$C$1,$S1092-1,0)&amp;"")</f>
        <v/>
      </c>
      <c r="F1092" s="193" t="str">
        <f ca="1">IF(ISERROR($S1092),"",OFFSET(K!$F$1,$S1092-1,0))</f>
        <v/>
      </c>
      <c r="G1092" s="193" t="str">
        <f ca="1">IF(C1092=$U$4,"Enter smelter details", IF(ISERROR($S1092),"",OFFSET(K!$G$1,$S1092-1,0)))</f>
        <v/>
      </c>
      <c r="H1092" s="258"/>
      <c r="I1092" s="258"/>
      <c r="J1092" s="258"/>
      <c r="K1092" s="258"/>
      <c r="L1092" s="258"/>
      <c r="M1092" s="258"/>
      <c r="N1092" s="258"/>
      <c r="O1092" s="258"/>
      <c r="P1092" s="258"/>
      <c r="Q1092" s="259"/>
      <c r="R1092" s="192"/>
      <c r="S1092" s="150" t="e">
        <f>IF(OR(C1092="",C1092=T$4),NA(),MATCH($B1092&amp;$C1092,K!$E:$E,0))</f>
        <v>#N/A</v>
      </c>
    </row>
    <row r="1093" spans="1:19" ht="20.25">
      <c r="A1093" s="222"/>
      <c r="B1093" s="193"/>
      <c r="C1093" s="193"/>
      <c r="D1093" s="193" t="str">
        <f ca="1">IF(ISERROR($S1093),"",OFFSET(K!$D$1,$S1093-1,0)&amp;"")</f>
        <v/>
      </c>
      <c r="E1093" s="193" t="str">
        <f ca="1">IF(ISERROR($S1093),"",OFFSET(K!$C$1,$S1093-1,0)&amp;"")</f>
        <v/>
      </c>
      <c r="F1093" s="193" t="str">
        <f ca="1">IF(ISERROR($S1093),"",OFFSET(K!$F$1,$S1093-1,0))</f>
        <v/>
      </c>
      <c r="G1093" s="193" t="str">
        <f ca="1">IF(C1093=$U$4,"Enter smelter details", IF(ISERROR($S1093),"",OFFSET(K!$G$1,$S1093-1,0)))</f>
        <v/>
      </c>
      <c r="H1093" s="258"/>
      <c r="I1093" s="258"/>
      <c r="J1093" s="258"/>
      <c r="K1093" s="258"/>
      <c r="L1093" s="258"/>
      <c r="M1093" s="258"/>
      <c r="N1093" s="258"/>
      <c r="O1093" s="258"/>
      <c r="P1093" s="258"/>
      <c r="Q1093" s="259"/>
      <c r="R1093" s="192"/>
      <c r="S1093" s="150" t="e">
        <f>IF(OR(C1093="",C1093=T$4),NA(),MATCH($B1093&amp;$C1093,K!$E:$E,0))</f>
        <v>#N/A</v>
      </c>
    </row>
    <row r="1094" spans="1:19" ht="20.25">
      <c r="A1094" s="222"/>
      <c r="B1094" s="193"/>
      <c r="C1094" s="193"/>
      <c r="D1094" s="193" t="str">
        <f ca="1">IF(ISERROR($S1094),"",OFFSET(K!$D$1,$S1094-1,0)&amp;"")</f>
        <v/>
      </c>
      <c r="E1094" s="193" t="str">
        <f ca="1">IF(ISERROR($S1094),"",OFFSET(K!$C$1,$S1094-1,0)&amp;"")</f>
        <v/>
      </c>
      <c r="F1094" s="193" t="str">
        <f ca="1">IF(ISERROR($S1094),"",OFFSET(K!$F$1,$S1094-1,0))</f>
        <v/>
      </c>
      <c r="G1094" s="193" t="str">
        <f ca="1">IF(C1094=$U$4,"Enter smelter details", IF(ISERROR($S1094),"",OFFSET(K!$G$1,$S1094-1,0)))</f>
        <v/>
      </c>
      <c r="H1094" s="258"/>
      <c r="I1094" s="258"/>
      <c r="J1094" s="258"/>
      <c r="K1094" s="258"/>
      <c r="L1094" s="258"/>
      <c r="M1094" s="258"/>
      <c r="N1094" s="258"/>
      <c r="O1094" s="258"/>
      <c r="P1094" s="258"/>
      <c r="Q1094" s="259"/>
      <c r="R1094" s="192"/>
      <c r="S1094" s="150" t="e">
        <f>IF(OR(C1094="",C1094=T$4),NA(),MATCH($B1094&amp;$C1094,K!$E:$E,0))</f>
        <v>#N/A</v>
      </c>
    </row>
    <row r="1095" spans="1:19" ht="20.25">
      <c r="A1095" s="222"/>
      <c r="B1095" s="193"/>
      <c r="C1095" s="193"/>
      <c r="D1095" s="193" t="str">
        <f ca="1">IF(ISERROR($S1095),"",OFFSET(K!$D$1,$S1095-1,0)&amp;"")</f>
        <v/>
      </c>
      <c r="E1095" s="193" t="str">
        <f ca="1">IF(ISERROR($S1095),"",OFFSET(K!$C$1,$S1095-1,0)&amp;"")</f>
        <v/>
      </c>
      <c r="F1095" s="193" t="str">
        <f ca="1">IF(ISERROR($S1095),"",OFFSET(K!$F$1,$S1095-1,0))</f>
        <v/>
      </c>
      <c r="G1095" s="193" t="str">
        <f ca="1">IF(C1095=$U$4,"Enter smelter details", IF(ISERROR($S1095),"",OFFSET(K!$G$1,$S1095-1,0)))</f>
        <v/>
      </c>
      <c r="H1095" s="258"/>
      <c r="I1095" s="258"/>
      <c r="J1095" s="258"/>
      <c r="K1095" s="258"/>
      <c r="L1095" s="258"/>
      <c r="M1095" s="258"/>
      <c r="N1095" s="258"/>
      <c r="O1095" s="258"/>
      <c r="P1095" s="258"/>
      <c r="Q1095" s="259"/>
      <c r="R1095" s="192"/>
      <c r="S1095" s="150" t="e">
        <f>IF(OR(C1095="",C1095=T$4),NA(),MATCH($B1095&amp;$C1095,K!$E:$E,0))</f>
        <v>#N/A</v>
      </c>
    </row>
    <row r="1096" spans="1:19" ht="20.25">
      <c r="A1096" s="222"/>
      <c r="B1096" s="193"/>
      <c r="C1096" s="193"/>
      <c r="D1096" s="193" t="str">
        <f ca="1">IF(ISERROR($S1096),"",OFFSET(K!$D$1,$S1096-1,0)&amp;"")</f>
        <v/>
      </c>
      <c r="E1096" s="193" t="str">
        <f ca="1">IF(ISERROR($S1096),"",OFFSET(K!$C$1,$S1096-1,0)&amp;"")</f>
        <v/>
      </c>
      <c r="F1096" s="193" t="str">
        <f ca="1">IF(ISERROR($S1096),"",OFFSET(K!$F$1,$S1096-1,0))</f>
        <v/>
      </c>
      <c r="G1096" s="193" t="str">
        <f ca="1">IF(C1096=$U$4,"Enter smelter details", IF(ISERROR($S1096),"",OFFSET(K!$G$1,$S1096-1,0)))</f>
        <v/>
      </c>
      <c r="H1096" s="258"/>
      <c r="I1096" s="258"/>
      <c r="J1096" s="258"/>
      <c r="K1096" s="258"/>
      <c r="L1096" s="258"/>
      <c r="M1096" s="258"/>
      <c r="N1096" s="258"/>
      <c r="O1096" s="258"/>
      <c r="P1096" s="258"/>
      <c r="Q1096" s="259"/>
      <c r="R1096" s="192"/>
      <c r="S1096" s="150" t="e">
        <f>IF(OR(C1096="",C1096=T$4),NA(),MATCH($B1096&amp;$C1096,K!$E:$E,0))</f>
        <v>#N/A</v>
      </c>
    </row>
    <row r="1097" spans="1:19" ht="20.25">
      <c r="A1097" s="222"/>
      <c r="B1097" s="193"/>
      <c r="C1097" s="193"/>
      <c r="D1097" s="193" t="str">
        <f ca="1">IF(ISERROR($S1097),"",OFFSET(K!$D$1,$S1097-1,0)&amp;"")</f>
        <v/>
      </c>
      <c r="E1097" s="193" t="str">
        <f ca="1">IF(ISERROR($S1097),"",OFFSET(K!$C$1,$S1097-1,0)&amp;"")</f>
        <v/>
      </c>
      <c r="F1097" s="193" t="str">
        <f ca="1">IF(ISERROR($S1097),"",OFFSET(K!$F$1,$S1097-1,0))</f>
        <v/>
      </c>
      <c r="G1097" s="193" t="str">
        <f ca="1">IF(C1097=$U$4,"Enter smelter details", IF(ISERROR($S1097),"",OFFSET(K!$G$1,$S1097-1,0)))</f>
        <v/>
      </c>
      <c r="H1097" s="258"/>
      <c r="I1097" s="258"/>
      <c r="J1097" s="258"/>
      <c r="K1097" s="258"/>
      <c r="L1097" s="258"/>
      <c r="M1097" s="258"/>
      <c r="N1097" s="258"/>
      <c r="O1097" s="258"/>
      <c r="P1097" s="258"/>
      <c r="Q1097" s="259"/>
      <c r="R1097" s="192"/>
      <c r="S1097" s="150" t="e">
        <f>IF(OR(C1097="",C1097=T$4),NA(),MATCH($B1097&amp;$C1097,K!$E:$E,0))</f>
        <v>#N/A</v>
      </c>
    </row>
    <row r="1098" spans="1:19" ht="20.25">
      <c r="A1098" s="222"/>
      <c r="B1098" s="193"/>
      <c r="C1098" s="193"/>
      <c r="D1098" s="193" t="str">
        <f ca="1">IF(ISERROR($S1098),"",OFFSET(K!$D$1,$S1098-1,0)&amp;"")</f>
        <v/>
      </c>
      <c r="E1098" s="193" t="str">
        <f ca="1">IF(ISERROR($S1098),"",OFFSET(K!$C$1,$S1098-1,0)&amp;"")</f>
        <v/>
      </c>
      <c r="F1098" s="193" t="str">
        <f ca="1">IF(ISERROR($S1098),"",OFFSET(K!$F$1,$S1098-1,0))</f>
        <v/>
      </c>
      <c r="G1098" s="193" t="str">
        <f ca="1">IF(C1098=$U$4,"Enter smelter details", IF(ISERROR($S1098),"",OFFSET(K!$G$1,$S1098-1,0)))</f>
        <v/>
      </c>
      <c r="H1098" s="258"/>
      <c r="I1098" s="258"/>
      <c r="J1098" s="258"/>
      <c r="K1098" s="258"/>
      <c r="L1098" s="258"/>
      <c r="M1098" s="258"/>
      <c r="N1098" s="258"/>
      <c r="O1098" s="258"/>
      <c r="P1098" s="258"/>
      <c r="Q1098" s="259"/>
      <c r="R1098" s="192"/>
      <c r="S1098" s="150" t="e">
        <f>IF(OR(C1098="",C1098=T$4),NA(),MATCH($B1098&amp;$C1098,K!$E:$E,0))</f>
        <v>#N/A</v>
      </c>
    </row>
    <row r="1099" spans="1:19" ht="20.25">
      <c r="A1099" s="222"/>
      <c r="B1099" s="193"/>
      <c r="C1099" s="193"/>
      <c r="D1099" s="193" t="str">
        <f ca="1">IF(ISERROR($S1099),"",OFFSET(K!$D$1,$S1099-1,0)&amp;"")</f>
        <v/>
      </c>
      <c r="E1099" s="193" t="str">
        <f ca="1">IF(ISERROR($S1099),"",OFFSET(K!$C$1,$S1099-1,0)&amp;"")</f>
        <v/>
      </c>
      <c r="F1099" s="193" t="str">
        <f ca="1">IF(ISERROR($S1099),"",OFFSET(K!$F$1,$S1099-1,0))</f>
        <v/>
      </c>
      <c r="G1099" s="193" t="str">
        <f ca="1">IF(C1099=$U$4,"Enter smelter details", IF(ISERROR($S1099),"",OFFSET(K!$G$1,$S1099-1,0)))</f>
        <v/>
      </c>
      <c r="H1099" s="258"/>
      <c r="I1099" s="258"/>
      <c r="J1099" s="258"/>
      <c r="K1099" s="258"/>
      <c r="L1099" s="258"/>
      <c r="M1099" s="258"/>
      <c r="N1099" s="258"/>
      <c r="O1099" s="258"/>
      <c r="P1099" s="258"/>
      <c r="Q1099" s="259"/>
      <c r="R1099" s="192"/>
      <c r="S1099" s="150" t="e">
        <f>IF(OR(C1099="",C1099=T$4),NA(),MATCH($B1099&amp;$C1099,K!$E:$E,0))</f>
        <v>#N/A</v>
      </c>
    </row>
    <row r="1100" spans="1:19" ht="20.25">
      <c r="A1100" s="222"/>
      <c r="B1100" s="193"/>
      <c r="C1100" s="193"/>
      <c r="D1100" s="193" t="str">
        <f ca="1">IF(ISERROR($S1100),"",OFFSET(K!$D$1,$S1100-1,0)&amp;"")</f>
        <v/>
      </c>
      <c r="E1100" s="193" t="str">
        <f ca="1">IF(ISERROR($S1100),"",OFFSET(K!$C$1,$S1100-1,0)&amp;"")</f>
        <v/>
      </c>
      <c r="F1100" s="193" t="str">
        <f ca="1">IF(ISERROR($S1100),"",OFFSET(K!$F$1,$S1100-1,0))</f>
        <v/>
      </c>
      <c r="G1100" s="193" t="str">
        <f ca="1">IF(C1100=$U$4,"Enter smelter details", IF(ISERROR($S1100),"",OFFSET(K!$G$1,$S1100-1,0)))</f>
        <v/>
      </c>
      <c r="H1100" s="258"/>
      <c r="I1100" s="258"/>
      <c r="J1100" s="258"/>
      <c r="K1100" s="258"/>
      <c r="L1100" s="258"/>
      <c r="M1100" s="258"/>
      <c r="N1100" s="258"/>
      <c r="O1100" s="258"/>
      <c r="P1100" s="258"/>
      <c r="Q1100" s="259"/>
      <c r="R1100" s="192"/>
      <c r="S1100" s="150" t="e">
        <f>IF(OR(C1100="",C1100=T$4),NA(),MATCH($B1100&amp;$C1100,K!$E:$E,0))</f>
        <v>#N/A</v>
      </c>
    </row>
    <row r="1101" spans="1:19" ht="20.25">
      <c r="A1101" s="222"/>
      <c r="B1101" s="193"/>
      <c r="C1101" s="193"/>
      <c r="D1101" s="193" t="str">
        <f ca="1">IF(ISERROR($S1101),"",OFFSET(K!$D$1,$S1101-1,0)&amp;"")</f>
        <v/>
      </c>
      <c r="E1101" s="193" t="str">
        <f ca="1">IF(ISERROR($S1101),"",OFFSET(K!$C$1,$S1101-1,0)&amp;"")</f>
        <v/>
      </c>
      <c r="F1101" s="193" t="str">
        <f ca="1">IF(ISERROR($S1101),"",OFFSET(K!$F$1,$S1101-1,0))</f>
        <v/>
      </c>
      <c r="G1101" s="193" t="str">
        <f ca="1">IF(C1101=$U$4,"Enter smelter details", IF(ISERROR($S1101),"",OFFSET(K!$G$1,$S1101-1,0)))</f>
        <v/>
      </c>
      <c r="H1101" s="258"/>
      <c r="I1101" s="258"/>
      <c r="J1101" s="258"/>
      <c r="K1101" s="258"/>
      <c r="L1101" s="258"/>
      <c r="M1101" s="258"/>
      <c r="N1101" s="258"/>
      <c r="O1101" s="258"/>
      <c r="P1101" s="258"/>
      <c r="Q1101" s="259"/>
      <c r="R1101" s="192"/>
      <c r="S1101" s="150" t="e">
        <f>IF(OR(C1101="",C1101=T$4),NA(),MATCH($B1101&amp;$C1101,K!$E:$E,0))</f>
        <v>#N/A</v>
      </c>
    </row>
    <row r="1102" spans="1:19" ht="20.25">
      <c r="A1102" s="222"/>
      <c r="B1102" s="193"/>
      <c r="C1102" s="193"/>
      <c r="D1102" s="193" t="str">
        <f ca="1">IF(ISERROR($S1102),"",OFFSET(K!$D$1,$S1102-1,0)&amp;"")</f>
        <v/>
      </c>
      <c r="E1102" s="193" t="str">
        <f ca="1">IF(ISERROR($S1102),"",OFFSET(K!$C$1,$S1102-1,0)&amp;"")</f>
        <v/>
      </c>
      <c r="F1102" s="193" t="str">
        <f ca="1">IF(ISERROR($S1102),"",OFFSET(K!$F$1,$S1102-1,0))</f>
        <v/>
      </c>
      <c r="G1102" s="193" t="str">
        <f ca="1">IF(C1102=$U$4,"Enter smelter details", IF(ISERROR($S1102),"",OFFSET(K!$G$1,$S1102-1,0)))</f>
        <v/>
      </c>
      <c r="H1102" s="258"/>
      <c r="I1102" s="258"/>
      <c r="J1102" s="258"/>
      <c r="K1102" s="258"/>
      <c r="L1102" s="258"/>
      <c r="M1102" s="258"/>
      <c r="N1102" s="258"/>
      <c r="O1102" s="258"/>
      <c r="P1102" s="258"/>
      <c r="Q1102" s="259"/>
      <c r="R1102" s="192"/>
      <c r="S1102" s="150" t="e">
        <f>IF(OR(C1102="",C1102=T$4),NA(),MATCH($B1102&amp;$C1102,K!$E:$E,0))</f>
        <v>#N/A</v>
      </c>
    </row>
    <row r="1103" spans="1:19" ht="20.25">
      <c r="A1103" s="222"/>
      <c r="B1103" s="193"/>
      <c r="C1103" s="193"/>
      <c r="D1103" s="193" t="str">
        <f ca="1">IF(ISERROR($S1103),"",OFFSET(K!$D$1,$S1103-1,0)&amp;"")</f>
        <v/>
      </c>
      <c r="E1103" s="193" t="str">
        <f ca="1">IF(ISERROR($S1103),"",OFFSET(K!$C$1,$S1103-1,0)&amp;"")</f>
        <v/>
      </c>
      <c r="F1103" s="193" t="str">
        <f ca="1">IF(ISERROR($S1103),"",OFFSET(K!$F$1,$S1103-1,0))</f>
        <v/>
      </c>
      <c r="G1103" s="193" t="str">
        <f ca="1">IF(C1103=$U$4,"Enter smelter details", IF(ISERROR($S1103),"",OFFSET(K!$G$1,$S1103-1,0)))</f>
        <v/>
      </c>
      <c r="H1103" s="258"/>
      <c r="I1103" s="258"/>
      <c r="J1103" s="258"/>
      <c r="K1103" s="258"/>
      <c r="L1103" s="258"/>
      <c r="M1103" s="258"/>
      <c r="N1103" s="258"/>
      <c r="O1103" s="258"/>
      <c r="P1103" s="258"/>
      <c r="Q1103" s="259"/>
      <c r="R1103" s="192"/>
      <c r="S1103" s="150" t="e">
        <f>IF(OR(C1103="",C1103=T$4),NA(),MATCH($B1103&amp;$C1103,K!$E:$E,0))</f>
        <v>#N/A</v>
      </c>
    </row>
    <row r="1104" spans="1:19" ht="20.25">
      <c r="A1104" s="222"/>
      <c r="B1104" s="193"/>
      <c r="C1104" s="193"/>
      <c r="D1104" s="193" t="str">
        <f ca="1">IF(ISERROR($S1104),"",OFFSET(K!$D$1,$S1104-1,0)&amp;"")</f>
        <v/>
      </c>
      <c r="E1104" s="193" t="str">
        <f ca="1">IF(ISERROR($S1104),"",OFFSET(K!$C$1,$S1104-1,0)&amp;"")</f>
        <v/>
      </c>
      <c r="F1104" s="193" t="str">
        <f ca="1">IF(ISERROR($S1104),"",OFFSET(K!$F$1,$S1104-1,0))</f>
        <v/>
      </c>
      <c r="G1104" s="193" t="str">
        <f ca="1">IF(C1104=$U$4,"Enter smelter details", IF(ISERROR($S1104),"",OFFSET(K!$G$1,$S1104-1,0)))</f>
        <v/>
      </c>
      <c r="H1104" s="258"/>
      <c r="I1104" s="258"/>
      <c r="J1104" s="258"/>
      <c r="K1104" s="258"/>
      <c r="L1104" s="258"/>
      <c r="M1104" s="258"/>
      <c r="N1104" s="258"/>
      <c r="O1104" s="258"/>
      <c r="P1104" s="258"/>
      <c r="Q1104" s="259"/>
      <c r="R1104" s="192"/>
      <c r="S1104" s="150" t="e">
        <f>IF(OR(C1104="",C1104=T$4),NA(),MATCH($B1104&amp;$C1104,K!$E:$E,0))</f>
        <v>#N/A</v>
      </c>
    </row>
    <row r="1105" spans="1:19" ht="20.25">
      <c r="A1105" s="222"/>
      <c r="B1105" s="193"/>
      <c r="C1105" s="193"/>
      <c r="D1105" s="193" t="str">
        <f ca="1">IF(ISERROR($S1105),"",OFFSET(K!$D$1,$S1105-1,0)&amp;"")</f>
        <v/>
      </c>
      <c r="E1105" s="193" t="str">
        <f ca="1">IF(ISERROR($S1105),"",OFFSET(K!$C$1,$S1105-1,0)&amp;"")</f>
        <v/>
      </c>
      <c r="F1105" s="193" t="str">
        <f ca="1">IF(ISERROR($S1105),"",OFFSET(K!$F$1,$S1105-1,0))</f>
        <v/>
      </c>
      <c r="G1105" s="193" t="str">
        <f ca="1">IF(C1105=$U$4,"Enter smelter details", IF(ISERROR($S1105),"",OFFSET(K!$G$1,$S1105-1,0)))</f>
        <v/>
      </c>
      <c r="H1105" s="258"/>
      <c r="I1105" s="258"/>
      <c r="J1105" s="258"/>
      <c r="K1105" s="258"/>
      <c r="L1105" s="258"/>
      <c r="M1105" s="258"/>
      <c r="N1105" s="258"/>
      <c r="O1105" s="258"/>
      <c r="P1105" s="258"/>
      <c r="Q1105" s="259"/>
      <c r="R1105" s="192"/>
      <c r="S1105" s="150" t="e">
        <f>IF(OR(C1105="",C1105=T$4),NA(),MATCH($B1105&amp;$C1105,K!$E:$E,0))</f>
        <v>#N/A</v>
      </c>
    </row>
    <row r="1106" spans="1:19" ht="20.25">
      <c r="A1106" s="222"/>
      <c r="B1106" s="193"/>
      <c r="C1106" s="193"/>
      <c r="D1106" s="193" t="str">
        <f ca="1">IF(ISERROR($S1106),"",OFFSET(K!$D$1,$S1106-1,0)&amp;"")</f>
        <v/>
      </c>
      <c r="E1106" s="193" t="str">
        <f ca="1">IF(ISERROR($S1106),"",OFFSET(K!$C$1,$S1106-1,0)&amp;"")</f>
        <v/>
      </c>
      <c r="F1106" s="193" t="str">
        <f ca="1">IF(ISERROR($S1106),"",OFFSET(K!$F$1,$S1106-1,0))</f>
        <v/>
      </c>
      <c r="G1106" s="193" t="str">
        <f ca="1">IF(C1106=$U$4,"Enter smelter details", IF(ISERROR($S1106),"",OFFSET(K!$G$1,$S1106-1,0)))</f>
        <v/>
      </c>
      <c r="H1106" s="258"/>
      <c r="I1106" s="258"/>
      <c r="J1106" s="258"/>
      <c r="K1106" s="258"/>
      <c r="L1106" s="258"/>
      <c r="M1106" s="258"/>
      <c r="N1106" s="258"/>
      <c r="O1106" s="258"/>
      <c r="P1106" s="258"/>
      <c r="Q1106" s="259"/>
      <c r="R1106" s="192"/>
      <c r="S1106" s="150" t="e">
        <f>IF(OR(C1106="",C1106=T$4),NA(),MATCH($B1106&amp;$C1106,K!$E:$E,0))</f>
        <v>#N/A</v>
      </c>
    </row>
    <row r="1107" spans="1:19" ht="20.25">
      <c r="A1107" s="222"/>
      <c r="B1107" s="193"/>
      <c r="C1107" s="193"/>
      <c r="D1107" s="193" t="str">
        <f ca="1">IF(ISERROR($S1107),"",OFFSET(K!$D$1,$S1107-1,0)&amp;"")</f>
        <v/>
      </c>
      <c r="E1107" s="193" t="str">
        <f ca="1">IF(ISERROR($S1107),"",OFFSET(K!$C$1,$S1107-1,0)&amp;"")</f>
        <v/>
      </c>
      <c r="F1107" s="193" t="str">
        <f ca="1">IF(ISERROR($S1107),"",OFFSET(K!$F$1,$S1107-1,0))</f>
        <v/>
      </c>
      <c r="G1107" s="193" t="str">
        <f ca="1">IF(C1107=$U$4,"Enter smelter details", IF(ISERROR($S1107),"",OFFSET(K!$G$1,$S1107-1,0)))</f>
        <v/>
      </c>
      <c r="H1107" s="258"/>
      <c r="I1107" s="258"/>
      <c r="J1107" s="258"/>
      <c r="K1107" s="258"/>
      <c r="L1107" s="258"/>
      <c r="M1107" s="258"/>
      <c r="N1107" s="258"/>
      <c r="O1107" s="258"/>
      <c r="P1107" s="258"/>
      <c r="Q1107" s="259"/>
      <c r="R1107" s="192"/>
      <c r="S1107" s="150" t="e">
        <f>IF(OR(C1107="",C1107=T$4),NA(),MATCH($B1107&amp;$C1107,K!$E:$E,0))</f>
        <v>#N/A</v>
      </c>
    </row>
    <row r="1108" spans="1:19" ht="20.25">
      <c r="A1108" s="222"/>
      <c r="B1108" s="193"/>
      <c r="C1108" s="193"/>
      <c r="D1108" s="193" t="str">
        <f ca="1">IF(ISERROR($S1108),"",OFFSET(K!$D$1,$S1108-1,0)&amp;"")</f>
        <v/>
      </c>
      <c r="E1108" s="193" t="str">
        <f ca="1">IF(ISERROR($S1108),"",OFFSET(K!$C$1,$S1108-1,0)&amp;"")</f>
        <v/>
      </c>
      <c r="F1108" s="193" t="str">
        <f ca="1">IF(ISERROR($S1108),"",OFFSET(K!$F$1,$S1108-1,0))</f>
        <v/>
      </c>
      <c r="G1108" s="193" t="str">
        <f ca="1">IF(C1108=$U$4,"Enter smelter details", IF(ISERROR($S1108),"",OFFSET(K!$G$1,$S1108-1,0)))</f>
        <v/>
      </c>
      <c r="H1108" s="258"/>
      <c r="I1108" s="258"/>
      <c r="J1108" s="258"/>
      <c r="K1108" s="258"/>
      <c r="L1108" s="258"/>
      <c r="M1108" s="258"/>
      <c r="N1108" s="258"/>
      <c r="O1108" s="258"/>
      <c r="P1108" s="258"/>
      <c r="Q1108" s="259"/>
      <c r="R1108" s="192"/>
      <c r="S1108" s="150" t="e">
        <f>IF(OR(C1108="",C1108=T$4),NA(),MATCH($B1108&amp;$C1108,K!$E:$E,0))</f>
        <v>#N/A</v>
      </c>
    </row>
    <row r="1109" spans="1:19" ht="20.25">
      <c r="A1109" s="222"/>
      <c r="B1109" s="193"/>
      <c r="C1109" s="193"/>
      <c r="D1109" s="193" t="str">
        <f ca="1">IF(ISERROR($S1109),"",OFFSET(K!$D$1,$S1109-1,0)&amp;"")</f>
        <v/>
      </c>
      <c r="E1109" s="193" t="str">
        <f ca="1">IF(ISERROR($S1109),"",OFFSET(K!$C$1,$S1109-1,0)&amp;"")</f>
        <v/>
      </c>
      <c r="F1109" s="193" t="str">
        <f ca="1">IF(ISERROR($S1109),"",OFFSET(K!$F$1,$S1109-1,0))</f>
        <v/>
      </c>
      <c r="G1109" s="193" t="str">
        <f ca="1">IF(C1109=$U$4,"Enter smelter details", IF(ISERROR($S1109),"",OFFSET(K!$G$1,$S1109-1,0)))</f>
        <v/>
      </c>
      <c r="H1109" s="258"/>
      <c r="I1109" s="258"/>
      <c r="J1109" s="258"/>
      <c r="K1109" s="258"/>
      <c r="L1109" s="258"/>
      <c r="M1109" s="258"/>
      <c r="N1109" s="258"/>
      <c r="O1109" s="258"/>
      <c r="P1109" s="258"/>
      <c r="Q1109" s="259"/>
      <c r="R1109" s="192"/>
      <c r="S1109" s="150" t="e">
        <f>IF(OR(C1109="",C1109=T$4),NA(),MATCH($B1109&amp;$C1109,K!$E:$E,0))</f>
        <v>#N/A</v>
      </c>
    </row>
    <row r="1110" spans="1:19" ht="20.25">
      <c r="A1110" s="222"/>
      <c r="B1110" s="193"/>
      <c r="C1110" s="193"/>
      <c r="D1110" s="193" t="str">
        <f ca="1">IF(ISERROR($S1110),"",OFFSET(K!$D$1,$S1110-1,0)&amp;"")</f>
        <v/>
      </c>
      <c r="E1110" s="193" t="str">
        <f ca="1">IF(ISERROR($S1110),"",OFFSET(K!$C$1,$S1110-1,0)&amp;"")</f>
        <v/>
      </c>
      <c r="F1110" s="193" t="str">
        <f ca="1">IF(ISERROR($S1110),"",OFFSET(K!$F$1,$S1110-1,0))</f>
        <v/>
      </c>
      <c r="G1110" s="193" t="str">
        <f ca="1">IF(C1110=$U$4,"Enter smelter details", IF(ISERROR($S1110),"",OFFSET(K!$G$1,$S1110-1,0)))</f>
        <v/>
      </c>
      <c r="H1110" s="258"/>
      <c r="I1110" s="258"/>
      <c r="J1110" s="258"/>
      <c r="K1110" s="258"/>
      <c r="L1110" s="258"/>
      <c r="M1110" s="258"/>
      <c r="N1110" s="258"/>
      <c r="O1110" s="258"/>
      <c r="P1110" s="258"/>
      <c r="Q1110" s="259"/>
      <c r="R1110" s="192"/>
      <c r="S1110" s="150" t="e">
        <f>IF(OR(C1110="",C1110=T$4),NA(),MATCH($B1110&amp;$C1110,K!$E:$E,0))</f>
        <v>#N/A</v>
      </c>
    </row>
    <row r="1111" spans="1:19" ht="20.25">
      <c r="A1111" s="222"/>
      <c r="B1111" s="193"/>
      <c r="C1111" s="193"/>
      <c r="D1111" s="193" t="str">
        <f ca="1">IF(ISERROR($S1111),"",OFFSET(K!$D$1,$S1111-1,0)&amp;"")</f>
        <v/>
      </c>
      <c r="E1111" s="193" t="str">
        <f ca="1">IF(ISERROR($S1111),"",OFFSET(K!$C$1,$S1111-1,0)&amp;"")</f>
        <v/>
      </c>
      <c r="F1111" s="193" t="str">
        <f ca="1">IF(ISERROR($S1111),"",OFFSET(K!$F$1,$S1111-1,0))</f>
        <v/>
      </c>
      <c r="G1111" s="193" t="str">
        <f ca="1">IF(C1111=$U$4,"Enter smelter details", IF(ISERROR($S1111),"",OFFSET(K!$G$1,$S1111-1,0)))</f>
        <v/>
      </c>
      <c r="H1111" s="258"/>
      <c r="I1111" s="258"/>
      <c r="J1111" s="258"/>
      <c r="K1111" s="258"/>
      <c r="L1111" s="258"/>
      <c r="M1111" s="258"/>
      <c r="N1111" s="258"/>
      <c r="O1111" s="258"/>
      <c r="P1111" s="258"/>
      <c r="Q1111" s="259"/>
      <c r="R1111" s="192"/>
      <c r="S1111" s="150" t="e">
        <f>IF(OR(C1111="",C1111=T$4),NA(),MATCH($B1111&amp;$C1111,K!$E:$E,0))</f>
        <v>#N/A</v>
      </c>
    </row>
    <row r="1112" spans="1:19" ht="20.25">
      <c r="A1112" s="222"/>
      <c r="B1112" s="193"/>
      <c r="C1112" s="193"/>
      <c r="D1112" s="193" t="str">
        <f ca="1">IF(ISERROR($S1112),"",OFFSET(K!$D$1,$S1112-1,0)&amp;"")</f>
        <v/>
      </c>
      <c r="E1112" s="193" t="str">
        <f ca="1">IF(ISERROR($S1112),"",OFFSET(K!$C$1,$S1112-1,0)&amp;"")</f>
        <v/>
      </c>
      <c r="F1112" s="193" t="str">
        <f ca="1">IF(ISERROR($S1112),"",OFFSET(K!$F$1,$S1112-1,0))</f>
        <v/>
      </c>
      <c r="G1112" s="193" t="str">
        <f ca="1">IF(C1112=$U$4,"Enter smelter details", IF(ISERROR($S1112),"",OFFSET(K!$G$1,$S1112-1,0)))</f>
        <v/>
      </c>
      <c r="H1112" s="258"/>
      <c r="I1112" s="258"/>
      <c r="J1112" s="258"/>
      <c r="K1112" s="258"/>
      <c r="L1112" s="258"/>
      <c r="M1112" s="258"/>
      <c r="N1112" s="258"/>
      <c r="O1112" s="258"/>
      <c r="P1112" s="258"/>
      <c r="Q1112" s="259"/>
      <c r="R1112" s="192"/>
      <c r="S1112" s="150" t="e">
        <f>IF(OR(C1112="",C1112=T$4),NA(),MATCH($B1112&amp;$C1112,K!$E:$E,0))</f>
        <v>#N/A</v>
      </c>
    </row>
    <row r="1113" spans="1:19" ht="20.25">
      <c r="A1113" s="222"/>
      <c r="B1113" s="193"/>
      <c r="C1113" s="193"/>
      <c r="D1113" s="193" t="str">
        <f ca="1">IF(ISERROR($S1113),"",OFFSET(K!$D$1,$S1113-1,0)&amp;"")</f>
        <v/>
      </c>
      <c r="E1113" s="193" t="str">
        <f ca="1">IF(ISERROR($S1113),"",OFFSET(K!$C$1,$S1113-1,0)&amp;"")</f>
        <v/>
      </c>
      <c r="F1113" s="193" t="str">
        <f ca="1">IF(ISERROR($S1113),"",OFFSET(K!$F$1,$S1113-1,0))</f>
        <v/>
      </c>
      <c r="G1113" s="193" t="str">
        <f ca="1">IF(C1113=$U$4,"Enter smelter details", IF(ISERROR($S1113),"",OFFSET(K!$G$1,$S1113-1,0)))</f>
        <v/>
      </c>
      <c r="H1113" s="258"/>
      <c r="I1113" s="258"/>
      <c r="J1113" s="258"/>
      <c r="K1113" s="258"/>
      <c r="L1113" s="258"/>
      <c r="M1113" s="258"/>
      <c r="N1113" s="258"/>
      <c r="O1113" s="258"/>
      <c r="P1113" s="258"/>
      <c r="Q1113" s="259"/>
      <c r="R1113" s="192"/>
      <c r="S1113" s="150" t="e">
        <f>IF(OR(C1113="",C1113=T$4),NA(),MATCH($B1113&amp;$C1113,K!$E:$E,0))</f>
        <v>#N/A</v>
      </c>
    </row>
    <row r="1114" spans="1:19" ht="20.25">
      <c r="A1114" s="222"/>
      <c r="B1114" s="193"/>
      <c r="C1114" s="193"/>
      <c r="D1114" s="193" t="str">
        <f ca="1">IF(ISERROR($S1114),"",OFFSET(K!$D$1,$S1114-1,0)&amp;"")</f>
        <v/>
      </c>
      <c r="E1114" s="193" t="str">
        <f ca="1">IF(ISERROR($S1114),"",OFFSET(K!$C$1,$S1114-1,0)&amp;"")</f>
        <v/>
      </c>
      <c r="F1114" s="193" t="str">
        <f ca="1">IF(ISERROR($S1114),"",OFFSET(K!$F$1,$S1114-1,0))</f>
        <v/>
      </c>
      <c r="G1114" s="193" t="str">
        <f ca="1">IF(C1114=$U$4,"Enter smelter details", IF(ISERROR($S1114),"",OFFSET(K!$G$1,$S1114-1,0)))</f>
        <v/>
      </c>
      <c r="H1114" s="258"/>
      <c r="I1114" s="258"/>
      <c r="J1114" s="258"/>
      <c r="K1114" s="258"/>
      <c r="L1114" s="258"/>
      <c r="M1114" s="258"/>
      <c r="N1114" s="258"/>
      <c r="O1114" s="258"/>
      <c r="P1114" s="258"/>
      <c r="Q1114" s="259"/>
      <c r="R1114" s="192"/>
      <c r="S1114" s="150" t="e">
        <f>IF(OR(C1114="",C1114=T$4),NA(),MATCH($B1114&amp;$C1114,K!$E:$E,0))</f>
        <v>#N/A</v>
      </c>
    </row>
    <row r="1115" spans="1:19" ht="20.25">
      <c r="A1115" s="222"/>
      <c r="B1115" s="193"/>
      <c r="C1115" s="193"/>
      <c r="D1115" s="193" t="str">
        <f ca="1">IF(ISERROR($S1115),"",OFFSET(K!$D$1,$S1115-1,0)&amp;"")</f>
        <v/>
      </c>
      <c r="E1115" s="193" t="str">
        <f ca="1">IF(ISERROR($S1115),"",OFFSET(K!$C$1,$S1115-1,0)&amp;"")</f>
        <v/>
      </c>
      <c r="F1115" s="193" t="str">
        <f ca="1">IF(ISERROR($S1115),"",OFFSET(K!$F$1,$S1115-1,0))</f>
        <v/>
      </c>
      <c r="G1115" s="193" t="str">
        <f ca="1">IF(C1115=$U$4,"Enter smelter details", IF(ISERROR($S1115),"",OFFSET(K!$G$1,$S1115-1,0)))</f>
        <v/>
      </c>
      <c r="H1115" s="258"/>
      <c r="I1115" s="258"/>
      <c r="J1115" s="258"/>
      <c r="K1115" s="258"/>
      <c r="L1115" s="258"/>
      <c r="M1115" s="258"/>
      <c r="N1115" s="258"/>
      <c r="O1115" s="258"/>
      <c r="P1115" s="258"/>
      <c r="Q1115" s="259"/>
      <c r="R1115" s="192"/>
      <c r="S1115" s="150" t="e">
        <f>IF(OR(C1115="",C1115=T$4),NA(),MATCH($B1115&amp;$C1115,K!$E:$E,0))</f>
        <v>#N/A</v>
      </c>
    </row>
    <row r="1116" spans="1:19" ht="20.25">
      <c r="A1116" s="222"/>
      <c r="B1116" s="193"/>
      <c r="C1116" s="193"/>
      <c r="D1116" s="193" t="str">
        <f ca="1">IF(ISERROR($S1116),"",OFFSET(K!$D$1,$S1116-1,0)&amp;"")</f>
        <v/>
      </c>
      <c r="E1116" s="193" t="str">
        <f ca="1">IF(ISERROR($S1116),"",OFFSET(K!$C$1,$S1116-1,0)&amp;"")</f>
        <v/>
      </c>
      <c r="F1116" s="193" t="str">
        <f ca="1">IF(ISERROR($S1116),"",OFFSET(K!$F$1,$S1116-1,0))</f>
        <v/>
      </c>
      <c r="G1116" s="193" t="str">
        <f ca="1">IF(C1116=$U$4,"Enter smelter details", IF(ISERROR($S1116),"",OFFSET(K!$G$1,$S1116-1,0)))</f>
        <v/>
      </c>
      <c r="H1116" s="258"/>
      <c r="I1116" s="258"/>
      <c r="J1116" s="258"/>
      <c r="K1116" s="258"/>
      <c r="L1116" s="258"/>
      <c r="M1116" s="258"/>
      <c r="N1116" s="258"/>
      <c r="O1116" s="258"/>
      <c r="P1116" s="258"/>
      <c r="Q1116" s="259"/>
      <c r="R1116" s="192"/>
      <c r="S1116" s="150" t="e">
        <f>IF(OR(C1116="",C1116=T$4),NA(),MATCH($B1116&amp;$C1116,K!$E:$E,0))</f>
        <v>#N/A</v>
      </c>
    </row>
    <row r="1117" spans="1:19" ht="20.25">
      <c r="A1117" s="222"/>
      <c r="B1117" s="193"/>
      <c r="C1117" s="193"/>
      <c r="D1117" s="193" t="str">
        <f ca="1">IF(ISERROR($S1117),"",OFFSET(K!$D$1,$S1117-1,0)&amp;"")</f>
        <v/>
      </c>
      <c r="E1117" s="193" t="str">
        <f ca="1">IF(ISERROR($S1117),"",OFFSET(K!$C$1,$S1117-1,0)&amp;"")</f>
        <v/>
      </c>
      <c r="F1117" s="193" t="str">
        <f ca="1">IF(ISERROR($S1117),"",OFFSET(K!$F$1,$S1117-1,0))</f>
        <v/>
      </c>
      <c r="G1117" s="193" t="str">
        <f ca="1">IF(C1117=$U$4,"Enter smelter details", IF(ISERROR($S1117),"",OFFSET(K!$G$1,$S1117-1,0)))</f>
        <v/>
      </c>
      <c r="H1117" s="258"/>
      <c r="I1117" s="258"/>
      <c r="J1117" s="258"/>
      <c r="K1117" s="258"/>
      <c r="L1117" s="258"/>
      <c r="M1117" s="258"/>
      <c r="N1117" s="258"/>
      <c r="O1117" s="258"/>
      <c r="P1117" s="258"/>
      <c r="Q1117" s="259"/>
      <c r="R1117" s="192"/>
      <c r="S1117" s="150" t="e">
        <f>IF(OR(C1117="",C1117=T$4),NA(),MATCH($B1117&amp;$C1117,K!$E:$E,0))</f>
        <v>#N/A</v>
      </c>
    </row>
    <row r="1118" spans="1:19" ht="20.25">
      <c r="A1118" s="222"/>
      <c r="B1118" s="193"/>
      <c r="C1118" s="193"/>
      <c r="D1118" s="193" t="str">
        <f ca="1">IF(ISERROR($S1118),"",OFFSET(K!$D$1,$S1118-1,0)&amp;"")</f>
        <v/>
      </c>
      <c r="E1118" s="193" t="str">
        <f ca="1">IF(ISERROR($S1118),"",OFFSET(K!$C$1,$S1118-1,0)&amp;"")</f>
        <v/>
      </c>
      <c r="F1118" s="193" t="str">
        <f ca="1">IF(ISERROR($S1118),"",OFFSET(K!$F$1,$S1118-1,0))</f>
        <v/>
      </c>
      <c r="G1118" s="193" t="str">
        <f ca="1">IF(C1118=$U$4,"Enter smelter details", IF(ISERROR($S1118),"",OFFSET(K!$G$1,$S1118-1,0)))</f>
        <v/>
      </c>
      <c r="H1118" s="258"/>
      <c r="I1118" s="258"/>
      <c r="J1118" s="258"/>
      <c r="K1118" s="258"/>
      <c r="L1118" s="258"/>
      <c r="M1118" s="258"/>
      <c r="N1118" s="258"/>
      <c r="O1118" s="258"/>
      <c r="P1118" s="258"/>
      <c r="Q1118" s="259"/>
      <c r="R1118" s="192"/>
      <c r="S1118" s="150" t="e">
        <f>IF(OR(C1118="",C1118=T$4),NA(),MATCH($B1118&amp;$C1118,K!$E:$E,0))</f>
        <v>#N/A</v>
      </c>
    </row>
    <row r="1119" spans="1:19" ht="20.25">
      <c r="A1119" s="222"/>
      <c r="B1119" s="193"/>
      <c r="C1119" s="193"/>
      <c r="D1119" s="193" t="str">
        <f ca="1">IF(ISERROR($S1119),"",OFFSET(K!$D$1,$S1119-1,0)&amp;"")</f>
        <v/>
      </c>
      <c r="E1119" s="193" t="str">
        <f ca="1">IF(ISERROR($S1119),"",OFFSET(K!$C$1,$S1119-1,0)&amp;"")</f>
        <v/>
      </c>
      <c r="F1119" s="193" t="str">
        <f ca="1">IF(ISERROR($S1119),"",OFFSET(K!$F$1,$S1119-1,0))</f>
        <v/>
      </c>
      <c r="G1119" s="193" t="str">
        <f ca="1">IF(C1119=$U$4,"Enter smelter details", IF(ISERROR($S1119),"",OFFSET(K!$G$1,$S1119-1,0)))</f>
        <v/>
      </c>
      <c r="H1119" s="258"/>
      <c r="I1119" s="258"/>
      <c r="J1119" s="258"/>
      <c r="K1119" s="258"/>
      <c r="L1119" s="258"/>
      <c r="M1119" s="258"/>
      <c r="N1119" s="258"/>
      <c r="O1119" s="258"/>
      <c r="P1119" s="258"/>
      <c r="Q1119" s="259"/>
      <c r="R1119" s="192"/>
      <c r="S1119" s="150" t="e">
        <f>IF(OR(C1119="",C1119=T$4),NA(),MATCH($B1119&amp;$C1119,K!$E:$E,0))</f>
        <v>#N/A</v>
      </c>
    </row>
    <row r="1120" spans="1:19" ht="20.25">
      <c r="A1120" s="222"/>
      <c r="B1120" s="193"/>
      <c r="C1120" s="193"/>
      <c r="D1120" s="193" t="str">
        <f ca="1">IF(ISERROR($S1120),"",OFFSET(K!$D$1,$S1120-1,0)&amp;"")</f>
        <v/>
      </c>
      <c r="E1120" s="193" t="str">
        <f ca="1">IF(ISERROR($S1120),"",OFFSET(K!$C$1,$S1120-1,0)&amp;"")</f>
        <v/>
      </c>
      <c r="F1120" s="193" t="str">
        <f ca="1">IF(ISERROR($S1120),"",OFFSET(K!$F$1,$S1120-1,0))</f>
        <v/>
      </c>
      <c r="G1120" s="193" t="str">
        <f ca="1">IF(C1120=$U$4,"Enter smelter details", IF(ISERROR($S1120),"",OFFSET(K!$G$1,$S1120-1,0)))</f>
        <v/>
      </c>
      <c r="H1120" s="258"/>
      <c r="I1120" s="258"/>
      <c r="J1120" s="258"/>
      <c r="K1120" s="258"/>
      <c r="L1120" s="258"/>
      <c r="M1120" s="258"/>
      <c r="N1120" s="258"/>
      <c r="O1120" s="258"/>
      <c r="P1120" s="258"/>
      <c r="Q1120" s="259"/>
      <c r="R1120" s="192"/>
      <c r="S1120" s="150" t="e">
        <f>IF(OR(C1120="",C1120=T$4),NA(),MATCH($B1120&amp;$C1120,K!$E:$E,0))</f>
        <v>#N/A</v>
      </c>
    </row>
    <row r="1121" spans="1:19" ht="20.25">
      <c r="A1121" s="222"/>
      <c r="B1121" s="193"/>
      <c r="C1121" s="193"/>
      <c r="D1121" s="193" t="str">
        <f ca="1">IF(ISERROR($S1121),"",OFFSET(K!$D$1,$S1121-1,0)&amp;"")</f>
        <v/>
      </c>
      <c r="E1121" s="193" t="str">
        <f ca="1">IF(ISERROR($S1121),"",OFFSET(K!$C$1,$S1121-1,0)&amp;"")</f>
        <v/>
      </c>
      <c r="F1121" s="193" t="str">
        <f ca="1">IF(ISERROR($S1121),"",OFFSET(K!$F$1,$S1121-1,0))</f>
        <v/>
      </c>
      <c r="G1121" s="193" t="str">
        <f ca="1">IF(C1121=$U$4,"Enter smelter details", IF(ISERROR($S1121),"",OFFSET(K!$G$1,$S1121-1,0)))</f>
        <v/>
      </c>
      <c r="H1121" s="258"/>
      <c r="I1121" s="258"/>
      <c r="J1121" s="258"/>
      <c r="K1121" s="258"/>
      <c r="L1121" s="258"/>
      <c r="M1121" s="258"/>
      <c r="N1121" s="258"/>
      <c r="O1121" s="258"/>
      <c r="P1121" s="258"/>
      <c r="Q1121" s="259"/>
      <c r="R1121" s="192"/>
      <c r="S1121" s="150" t="e">
        <f>IF(OR(C1121="",C1121=T$4),NA(),MATCH($B1121&amp;$C1121,K!$E:$E,0))</f>
        <v>#N/A</v>
      </c>
    </row>
    <row r="1122" spans="1:19" ht="20.25">
      <c r="A1122" s="222"/>
      <c r="B1122" s="193"/>
      <c r="C1122" s="193"/>
      <c r="D1122" s="193" t="str">
        <f ca="1">IF(ISERROR($S1122),"",OFFSET(K!$D$1,$S1122-1,0)&amp;"")</f>
        <v/>
      </c>
      <c r="E1122" s="193" t="str">
        <f ca="1">IF(ISERROR($S1122),"",OFFSET(K!$C$1,$S1122-1,0)&amp;"")</f>
        <v/>
      </c>
      <c r="F1122" s="193" t="str">
        <f ca="1">IF(ISERROR($S1122),"",OFFSET(K!$F$1,$S1122-1,0))</f>
        <v/>
      </c>
      <c r="G1122" s="193" t="str">
        <f ca="1">IF(C1122=$U$4,"Enter smelter details", IF(ISERROR($S1122),"",OFFSET(K!$G$1,$S1122-1,0)))</f>
        <v/>
      </c>
      <c r="H1122" s="258"/>
      <c r="I1122" s="258"/>
      <c r="J1122" s="258"/>
      <c r="K1122" s="258"/>
      <c r="L1122" s="258"/>
      <c r="M1122" s="258"/>
      <c r="N1122" s="258"/>
      <c r="O1122" s="258"/>
      <c r="P1122" s="258"/>
      <c r="Q1122" s="259"/>
      <c r="R1122" s="192"/>
      <c r="S1122" s="150" t="e">
        <f>IF(OR(C1122="",C1122=T$4),NA(),MATCH($B1122&amp;$C1122,K!$E:$E,0))</f>
        <v>#N/A</v>
      </c>
    </row>
    <row r="1123" spans="1:19" ht="20.25">
      <c r="A1123" s="222"/>
      <c r="B1123" s="193"/>
      <c r="C1123" s="193"/>
      <c r="D1123" s="193" t="str">
        <f ca="1">IF(ISERROR($S1123),"",OFFSET(K!$D$1,$S1123-1,0)&amp;"")</f>
        <v/>
      </c>
      <c r="E1123" s="193" t="str">
        <f ca="1">IF(ISERROR($S1123),"",OFFSET(K!$C$1,$S1123-1,0)&amp;"")</f>
        <v/>
      </c>
      <c r="F1123" s="193" t="str">
        <f ca="1">IF(ISERROR($S1123),"",OFFSET(K!$F$1,$S1123-1,0))</f>
        <v/>
      </c>
      <c r="G1123" s="193" t="str">
        <f ca="1">IF(C1123=$U$4,"Enter smelter details", IF(ISERROR($S1123),"",OFFSET(K!$G$1,$S1123-1,0)))</f>
        <v/>
      </c>
      <c r="H1123" s="258"/>
      <c r="I1123" s="258"/>
      <c r="J1123" s="258"/>
      <c r="K1123" s="258"/>
      <c r="L1123" s="258"/>
      <c r="M1123" s="258"/>
      <c r="N1123" s="258"/>
      <c r="O1123" s="258"/>
      <c r="P1123" s="258"/>
      <c r="Q1123" s="259"/>
      <c r="R1123" s="192"/>
      <c r="S1123" s="150" t="e">
        <f>IF(OR(C1123="",C1123=T$4),NA(),MATCH($B1123&amp;$C1123,K!$E:$E,0))</f>
        <v>#N/A</v>
      </c>
    </row>
    <row r="1124" spans="1:19" ht="20.25">
      <c r="A1124" s="222"/>
      <c r="B1124" s="193"/>
      <c r="C1124" s="193"/>
      <c r="D1124" s="193" t="str">
        <f ca="1">IF(ISERROR($S1124),"",OFFSET(K!$D$1,$S1124-1,0)&amp;"")</f>
        <v/>
      </c>
      <c r="E1124" s="193" t="str">
        <f ca="1">IF(ISERROR($S1124),"",OFFSET(K!$C$1,$S1124-1,0)&amp;"")</f>
        <v/>
      </c>
      <c r="F1124" s="193" t="str">
        <f ca="1">IF(ISERROR($S1124),"",OFFSET(K!$F$1,$S1124-1,0))</f>
        <v/>
      </c>
      <c r="G1124" s="193" t="str">
        <f ca="1">IF(C1124=$U$4,"Enter smelter details", IF(ISERROR($S1124),"",OFFSET(K!$G$1,$S1124-1,0)))</f>
        <v/>
      </c>
      <c r="H1124" s="258"/>
      <c r="I1124" s="258"/>
      <c r="J1124" s="258"/>
      <c r="K1124" s="258"/>
      <c r="L1124" s="258"/>
      <c r="M1124" s="258"/>
      <c r="N1124" s="258"/>
      <c r="O1124" s="258"/>
      <c r="P1124" s="258"/>
      <c r="Q1124" s="259"/>
      <c r="R1124" s="192"/>
      <c r="S1124" s="150" t="e">
        <f>IF(OR(C1124="",C1124=T$4),NA(),MATCH($B1124&amp;$C1124,K!$E:$E,0))</f>
        <v>#N/A</v>
      </c>
    </row>
    <row r="1125" spans="1:19" ht="20.25">
      <c r="A1125" s="222"/>
      <c r="B1125" s="193"/>
      <c r="C1125" s="193"/>
      <c r="D1125" s="193" t="str">
        <f ca="1">IF(ISERROR($S1125),"",OFFSET(K!$D$1,$S1125-1,0)&amp;"")</f>
        <v/>
      </c>
      <c r="E1125" s="193" t="str">
        <f ca="1">IF(ISERROR($S1125),"",OFFSET(K!$C$1,$S1125-1,0)&amp;"")</f>
        <v/>
      </c>
      <c r="F1125" s="193" t="str">
        <f ca="1">IF(ISERROR($S1125),"",OFFSET(K!$F$1,$S1125-1,0))</f>
        <v/>
      </c>
      <c r="G1125" s="193" t="str">
        <f ca="1">IF(C1125=$U$4,"Enter smelter details", IF(ISERROR($S1125),"",OFFSET(K!$G$1,$S1125-1,0)))</f>
        <v/>
      </c>
      <c r="H1125" s="258"/>
      <c r="I1125" s="258"/>
      <c r="J1125" s="258"/>
      <c r="K1125" s="258"/>
      <c r="L1125" s="258"/>
      <c r="M1125" s="258"/>
      <c r="N1125" s="258"/>
      <c r="O1125" s="258"/>
      <c r="P1125" s="258"/>
      <c r="Q1125" s="259"/>
      <c r="R1125" s="192"/>
      <c r="S1125" s="150" t="e">
        <f>IF(OR(C1125="",C1125=T$4),NA(),MATCH($B1125&amp;$C1125,K!$E:$E,0))</f>
        <v>#N/A</v>
      </c>
    </row>
    <row r="1126" spans="1:19" ht="20.25">
      <c r="A1126" s="222"/>
      <c r="B1126" s="193"/>
      <c r="C1126" s="193"/>
      <c r="D1126" s="193" t="str">
        <f ca="1">IF(ISERROR($S1126),"",OFFSET(K!$D$1,$S1126-1,0)&amp;"")</f>
        <v/>
      </c>
      <c r="E1126" s="193" t="str">
        <f ca="1">IF(ISERROR($S1126),"",OFFSET(K!$C$1,$S1126-1,0)&amp;"")</f>
        <v/>
      </c>
      <c r="F1126" s="193" t="str">
        <f ca="1">IF(ISERROR($S1126),"",OFFSET(K!$F$1,$S1126-1,0))</f>
        <v/>
      </c>
      <c r="G1126" s="193" t="str">
        <f ca="1">IF(C1126=$U$4,"Enter smelter details", IF(ISERROR($S1126),"",OFFSET(K!$G$1,$S1126-1,0)))</f>
        <v/>
      </c>
      <c r="H1126" s="258"/>
      <c r="I1126" s="258"/>
      <c r="J1126" s="258"/>
      <c r="K1126" s="258"/>
      <c r="L1126" s="258"/>
      <c r="M1126" s="258"/>
      <c r="N1126" s="258"/>
      <c r="O1126" s="258"/>
      <c r="P1126" s="258"/>
      <c r="Q1126" s="259"/>
      <c r="R1126" s="192"/>
      <c r="S1126" s="150" t="e">
        <f>IF(OR(C1126="",C1126=T$4),NA(),MATCH($B1126&amp;$C1126,K!$E:$E,0))</f>
        <v>#N/A</v>
      </c>
    </row>
    <row r="1127" spans="1:19" ht="20.25">
      <c r="A1127" s="222"/>
      <c r="B1127" s="193"/>
      <c r="C1127" s="193"/>
      <c r="D1127" s="193" t="str">
        <f ca="1">IF(ISERROR($S1127),"",OFFSET(K!$D$1,$S1127-1,0)&amp;"")</f>
        <v/>
      </c>
      <c r="E1127" s="193" t="str">
        <f ca="1">IF(ISERROR($S1127),"",OFFSET(K!$C$1,$S1127-1,0)&amp;"")</f>
        <v/>
      </c>
      <c r="F1127" s="193" t="str">
        <f ca="1">IF(ISERROR($S1127),"",OFFSET(K!$F$1,$S1127-1,0))</f>
        <v/>
      </c>
      <c r="G1127" s="193" t="str">
        <f ca="1">IF(C1127=$U$4,"Enter smelter details", IF(ISERROR($S1127),"",OFFSET(K!$G$1,$S1127-1,0)))</f>
        <v/>
      </c>
      <c r="H1127" s="258"/>
      <c r="I1127" s="258"/>
      <c r="J1127" s="258"/>
      <c r="K1127" s="258"/>
      <c r="L1127" s="258"/>
      <c r="M1127" s="258"/>
      <c r="N1127" s="258"/>
      <c r="O1127" s="258"/>
      <c r="P1127" s="258"/>
      <c r="Q1127" s="259"/>
      <c r="R1127" s="192"/>
      <c r="S1127" s="150" t="e">
        <f>IF(OR(C1127="",C1127=T$4),NA(),MATCH($B1127&amp;$C1127,K!$E:$E,0))</f>
        <v>#N/A</v>
      </c>
    </row>
    <row r="1128" spans="1:19" ht="20.25">
      <c r="A1128" s="222"/>
      <c r="B1128" s="193"/>
      <c r="C1128" s="193"/>
      <c r="D1128" s="193" t="str">
        <f ca="1">IF(ISERROR($S1128),"",OFFSET(K!$D$1,$S1128-1,0)&amp;"")</f>
        <v/>
      </c>
      <c r="E1128" s="193" t="str">
        <f ca="1">IF(ISERROR($S1128),"",OFFSET(K!$C$1,$S1128-1,0)&amp;"")</f>
        <v/>
      </c>
      <c r="F1128" s="193" t="str">
        <f ca="1">IF(ISERROR($S1128),"",OFFSET(K!$F$1,$S1128-1,0))</f>
        <v/>
      </c>
      <c r="G1128" s="193" t="str">
        <f ca="1">IF(C1128=$U$4,"Enter smelter details", IF(ISERROR($S1128),"",OFFSET(K!$G$1,$S1128-1,0)))</f>
        <v/>
      </c>
      <c r="H1128" s="258"/>
      <c r="I1128" s="258"/>
      <c r="J1128" s="258"/>
      <c r="K1128" s="258"/>
      <c r="L1128" s="258"/>
      <c r="M1128" s="258"/>
      <c r="N1128" s="258"/>
      <c r="O1128" s="258"/>
      <c r="P1128" s="258"/>
      <c r="Q1128" s="259"/>
      <c r="R1128" s="192"/>
      <c r="S1128" s="150" t="e">
        <f>IF(OR(C1128="",C1128=T$4),NA(),MATCH($B1128&amp;$C1128,K!$E:$E,0))</f>
        <v>#N/A</v>
      </c>
    </row>
    <row r="1129" spans="1:19" ht="20.25">
      <c r="A1129" s="222"/>
      <c r="B1129" s="193"/>
      <c r="C1129" s="193"/>
      <c r="D1129" s="193" t="str">
        <f ca="1">IF(ISERROR($S1129),"",OFFSET(K!$D$1,$S1129-1,0)&amp;"")</f>
        <v/>
      </c>
      <c r="E1129" s="193" t="str">
        <f ca="1">IF(ISERROR($S1129),"",OFFSET(K!$C$1,$S1129-1,0)&amp;"")</f>
        <v/>
      </c>
      <c r="F1129" s="193" t="str">
        <f ca="1">IF(ISERROR($S1129),"",OFFSET(K!$F$1,$S1129-1,0))</f>
        <v/>
      </c>
      <c r="G1129" s="193" t="str">
        <f ca="1">IF(C1129=$U$4,"Enter smelter details", IF(ISERROR($S1129),"",OFFSET(K!$G$1,$S1129-1,0)))</f>
        <v/>
      </c>
      <c r="H1129" s="258"/>
      <c r="I1129" s="258"/>
      <c r="J1129" s="258"/>
      <c r="K1129" s="258"/>
      <c r="L1129" s="258"/>
      <c r="M1129" s="258"/>
      <c r="N1129" s="258"/>
      <c r="O1129" s="258"/>
      <c r="P1129" s="258"/>
      <c r="Q1129" s="259"/>
      <c r="R1129" s="192"/>
      <c r="S1129" s="150" t="e">
        <f>IF(OR(C1129="",C1129=T$4),NA(),MATCH($B1129&amp;$C1129,K!$E:$E,0))</f>
        <v>#N/A</v>
      </c>
    </row>
    <row r="1130" spans="1:19" ht="20.25">
      <c r="A1130" s="222"/>
      <c r="B1130" s="193"/>
      <c r="C1130" s="193"/>
      <c r="D1130" s="193" t="str">
        <f ca="1">IF(ISERROR($S1130),"",OFFSET(K!$D$1,$S1130-1,0)&amp;"")</f>
        <v/>
      </c>
      <c r="E1130" s="193" t="str">
        <f ca="1">IF(ISERROR($S1130),"",OFFSET(K!$C$1,$S1130-1,0)&amp;"")</f>
        <v/>
      </c>
      <c r="F1130" s="193" t="str">
        <f ca="1">IF(ISERROR($S1130),"",OFFSET(K!$F$1,$S1130-1,0))</f>
        <v/>
      </c>
      <c r="G1130" s="193" t="str">
        <f ca="1">IF(C1130=$U$4,"Enter smelter details", IF(ISERROR($S1130),"",OFFSET(K!$G$1,$S1130-1,0)))</f>
        <v/>
      </c>
      <c r="H1130" s="258"/>
      <c r="I1130" s="258"/>
      <c r="J1130" s="258"/>
      <c r="K1130" s="258"/>
      <c r="L1130" s="258"/>
      <c r="M1130" s="258"/>
      <c r="N1130" s="258"/>
      <c r="O1130" s="258"/>
      <c r="P1130" s="258"/>
      <c r="Q1130" s="259"/>
      <c r="R1130" s="192"/>
      <c r="S1130" s="150" t="e">
        <f>IF(OR(C1130="",C1130=T$4),NA(),MATCH($B1130&amp;$C1130,K!$E:$E,0))</f>
        <v>#N/A</v>
      </c>
    </row>
    <row r="1131" spans="1:19" ht="20.25">
      <c r="A1131" s="222"/>
      <c r="B1131" s="193"/>
      <c r="C1131" s="193"/>
      <c r="D1131" s="193" t="str">
        <f ca="1">IF(ISERROR($S1131),"",OFFSET(K!$D$1,$S1131-1,0)&amp;"")</f>
        <v/>
      </c>
      <c r="E1131" s="193" t="str">
        <f ca="1">IF(ISERROR($S1131),"",OFFSET(K!$C$1,$S1131-1,0)&amp;"")</f>
        <v/>
      </c>
      <c r="F1131" s="193" t="str">
        <f ca="1">IF(ISERROR($S1131),"",OFFSET(K!$F$1,$S1131-1,0))</f>
        <v/>
      </c>
      <c r="G1131" s="193" t="str">
        <f ca="1">IF(C1131=$U$4,"Enter smelter details", IF(ISERROR($S1131),"",OFFSET(K!$G$1,$S1131-1,0)))</f>
        <v/>
      </c>
      <c r="H1131" s="258"/>
      <c r="I1131" s="258"/>
      <c r="J1131" s="258"/>
      <c r="K1131" s="258"/>
      <c r="L1131" s="258"/>
      <c r="M1131" s="258"/>
      <c r="N1131" s="258"/>
      <c r="O1131" s="258"/>
      <c r="P1131" s="258"/>
      <c r="Q1131" s="259"/>
      <c r="R1131" s="192"/>
      <c r="S1131" s="150" t="e">
        <f>IF(OR(C1131="",C1131=T$4),NA(),MATCH($B1131&amp;$C1131,K!$E:$E,0))</f>
        <v>#N/A</v>
      </c>
    </row>
    <row r="1132" spans="1:19" ht="20.25">
      <c r="A1132" s="222"/>
      <c r="B1132" s="193"/>
      <c r="C1132" s="193"/>
      <c r="D1132" s="193" t="str">
        <f ca="1">IF(ISERROR($S1132),"",OFFSET(K!$D$1,$S1132-1,0)&amp;"")</f>
        <v/>
      </c>
      <c r="E1132" s="193" t="str">
        <f ca="1">IF(ISERROR($S1132),"",OFFSET(K!$C$1,$S1132-1,0)&amp;"")</f>
        <v/>
      </c>
      <c r="F1132" s="193" t="str">
        <f ca="1">IF(ISERROR($S1132),"",OFFSET(K!$F$1,$S1132-1,0))</f>
        <v/>
      </c>
      <c r="G1132" s="193" t="str">
        <f ca="1">IF(C1132=$U$4,"Enter smelter details", IF(ISERROR($S1132),"",OFFSET(K!$G$1,$S1132-1,0)))</f>
        <v/>
      </c>
      <c r="H1132" s="258"/>
      <c r="I1132" s="258"/>
      <c r="J1132" s="258"/>
      <c r="K1132" s="258"/>
      <c r="L1132" s="258"/>
      <c r="M1132" s="258"/>
      <c r="N1132" s="258"/>
      <c r="O1132" s="258"/>
      <c r="P1132" s="258"/>
      <c r="Q1132" s="259"/>
      <c r="R1132" s="192"/>
      <c r="S1132" s="150" t="e">
        <f>IF(OR(C1132="",C1132=T$4),NA(),MATCH($B1132&amp;$C1132,K!$E:$E,0))</f>
        <v>#N/A</v>
      </c>
    </row>
    <row r="1133" spans="1:19" ht="20.25">
      <c r="A1133" s="222"/>
      <c r="B1133" s="193"/>
      <c r="C1133" s="193"/>
      <c r="D1133" s="193" t="str">
        <f ca="1">IF(ISERROR($S1133),"",OFFSET(K!$D$1,$S1133-1,0)&amp;"")</f>
        <v/>
      </c>
      <c r="E1133" s="193" t="str">
        <f ca="1">IF(ISERROR($S1133),"",OFFSET(K!$C$1,$S1133-1,0)&amp;"")</f>
        <v/>
      </c>
      <c r="F1133" s="193" t="str">
        <f ca="1">IF(ISERROR($S1133),"",OFFSET(K!$F$1,$S1133-1,0))</f>
        <v/>
      </c>
      <c r="G1133" s="193" t="str">
        <f ca="1">IF(C1133=$U$4,"Enter smelter details", IF(ISERROR($S1133),"",OFFSET(K!$G$1,$S1133-1,0)))</f>
        <v/>
      </c>
      <c r="H1133" s="258"/>
      <c r="I1133" s="258"/>
      <c r="J1133" s="258"/>
      <c r="K1133" s="258"/>
      <c r="L1133" s="258"/>
      <c r="M1133" s="258"/>
      <c r="N1133" s="258"/>
      <c r="O1133" s="258"/>
      <c r="P1133" s="258"/>
      <c r="Q1133" s="259"/>
      <c r="R1133" s="192"/>
      <c r="S1133" s="150" t="e">
        <f>IF(OR(C1133="",C1133=T$4),NA(),MATCH($B1133&amp;$C1133,K!$E:$E,0))</f>
        <v>#N/A</v>
      </c>
    </row>
    <row r="1134" spans="1:19" ht="20.25">
      <c r="A1134" s="222"/>
      <c r="B1134" s="193"/>
      <c r="C1134" s="193"/>
      <c r="D1134" s="193" t="str">
        <f ca="1">IF(ISERROR($S1134),"",OFFSET(K!$D$1,$S1134-1,0)&amp;"")</f>
        <v/>
      </c>
      <c r="E1134" s="193" t="str">
        <f ca="1">IF(ISERROR($S1134),"",OFFSET(K!$C$1,$S1134-1,0)&amp;"")</f>
        <v/>
      </c>
      <c r="F1134" s="193" t="str">
        <f ca="1">IF(ISERROR($S1134),"",OFFSET(K!$F$1,$S1134-1,0))</f>
        <v/>
      </c>
      <c r="G1134" s="193" t="str">
        <f ca="1">IF(C1134=$U$4,"Enter smelter details", IF(ISERROR($S1134),"",OFFSET(K!$G$1,$S1134-1,0)))</f>
        <v/>
      </c>
      <c r="H1134" s="258"/>
      <c r="I1134" s="258"/>
      <c r="J1134" s="258"/>
      <c r="K1134" s="258"/>
      <c r="L1134" s="258"/>
      <c r="M1134" s="258"/>
      <c r="N1134" s="258"/>
      <c r="O1134" s="258"/>
      <c r="P1134" s="258"/>
      <c r="Q1134" s="259"/>
      <c r="R1134" s="192"/>
      <c r="S1134" s="150" t="e">
        <f>IF(OR(C1134="",C1134=T$4),NA(),MATCH($B1134&amp;$C1134,K!$E:$E,0))</f>
        <v>#N/A</v>
      </c>
    </row>
    <row r="1135" spans="1:19" ht="20.25">
      <c r="A1135" s="222"/>
      <c r="B1135" s="193"/>
      <c r="C1135" s="193"/>
      <c r="D1135" s="193" t="str">
        <f ca="1">IF(ISERROR($S1135),"",OFFSET(K!$D$1,$S1135-1,0)&amp;"")</f>
        <v/>
      </c>
      <c r="E1135" s="193" t="str">
        <f ca="1">IF(ISERROR($S1135),"",OFFSET(K!$C$1,$S1135-1,0)&amp;"")</f>
        <v/>
      </c>
      <c r="F1135" s="193" t="str">
        <f ca="1">IF(ISERROR($S1135),"",OFFSET(K!$F$1,$S1135-1,0))</f>
        <v/>
      </c>
      <c r="G1135" s="193" t="str">
        <f ca="1">IF(C1135=$U$4,"Enter smelter details", IF(ISERROR($S1135),"",OFFSET(K!$G$1,$S1135-1,0)))</f>
        <v/>
      </c>
      <c r="H1135" s="258"/>
      <c r="I1135" s="258"/>
      <c r="J1135" s="258"/>
      <c r="K1135" s="258"/>
      <c r="L1135" s="258"/>
      <c r="M1135" s="258"/>
      <c r="N1135" s="258"/>
      <c r="O1135" s="258"/>
      <c r="P1135" s="258"/>
      <c r="Q1135" s="259"/>
      <c r="R1135" s="192"/>
      <c r="S1135" s="150" t="e">
        <f>IF(OR(C1135="",C1135=T$4),NA(),MATCH($B1135&amp;$C1135,K!$E:$E,0))</f>
        <v>#N/A</v>
      </c>
    </row>
    <row r="1136" spans="1:19" ht="20.25">
      <c r="A1136" s="222"/>
      <c r="B1136" s="193"/>
      <c r="C1136" s="193"/>
      <c r="D1136" s="193" t="str">
        <f ca="1">IF(ISERROR($S1136),"",OFFSET(K!$D$1,$S1136-1,0)&amp;"")</f>
        <v/>
      </c>
      <c r="E1136" s="193" t="str">
        <f ca="1">IF(ISERROR($S1136),"",OFFSET(K!$C$1,$S1136-1,0)&amp;"")</f>
        <v/>
      </c>
      <c r="F1136" s="193" t="str">
        <f ca="1">IF(ISERROR($S1136),"",OFFSET(K!$F$1,$S1136-1,0))</f>
        <v/>
      </c>
      <c r="G1136" s="193" t="str">
        <f ca="1">IF(C1136=$U$4,"Enter smelter details", IF(ISERROR($S1136),"",OFFSET(K!$G$1,$S1136-1,0)))</f>
        <v/>
      </c>
      <c r="H1136" s="258"/>
      <c r="I1136" s="258"/>
      <c r="J1136" s="258"/>
      <c r="K1136" s="258"/>
      <c r="L1136" s="258"/>
      <c r="M1136" s="258"/>
      <c r="N1136" s="258"/>
      <c r="O1136" s="258"/>
      <c r="P1136" s="258"/>
      <c r="Q1136" s="259"/>
      <c r="R1136" s="192"/>
      <c r="S1136" s="150" t="e">
        <f>IF(OR(C1136="",C1136=T$4),NA(),MATCH($B1136&amp;$C1136,K!$E:$E,0))</f>
        <v>#N/A</v>
      </c>
    </row>
    <row r="1137" spans="1:19" ht="20.25">
      <c r="A1137" s="222"/>
      <c r="B1137" s="193"/>
      <c r="C1137" s="193"/>
      <c r="D1137" s="193" t="str">
        <f ca="1">IF(ISERROR($S1137),"",OFFSET(K!$D$1,$S1137-1,0)&amp;"")</f>
        <v/>
      </c>
      <c r="E1137" s="193" t="str">
        <f ca="1">IF(ISERROR($S1137),"",OFFSET(K!$C$1,$S1137-1,0)&amp;"")</f>
        <v/>
      </c>
      <c r="F1137" s="193" t="str">
        <f ca="1">IF(ISERROR($S1137),"",OFFSET(K!$F$1,$S1137-1,0))</f>
        <v/>
      </c>
      <c r="G1137" s="193" t="str">
        <f ca="1">IF(C1137=$U$4,"Enter smelter details", IF(ISERROR($S1137),"",OFFSET(K!$G$1,$S1137-1,0)))</f>
        <v/>
      </c>
      <c r="H1137" s="258"/>
      <c r="I1137" s="258"/>
      <c r="J1137" s="258"/>
      <c r="K1137" s="258"/>
      <c r="L1137" s="258"/>
      <c r="M1137" s="258"/>
      <c r="N1137" s="258"/>
      <c r="O1137" s="258"/>
      <c r="P1137" s="258"/>
      <c r="Q1137" s="259"/>
      <c r="R1137" s="192"/>
      <c r="S1137" s="150" t="e">
        <f>IF(OR(C1137="",C1137=T$4),NA(),MATCH($B1137&amp;$C1137,K!$E:$E,0))</f>
        <v>#N/A</v>
      </c>
    </row>
    <row r="1138" spans="1:19" ht="20.25">
      <c r="A1138" s="222"/>
      <c r="B1138" s="193"/>
      <c r="C1138" s="193"/>
      <c r="D1138" s="193" t="str">
        <f ca="1">IF(ISERROR($S1138),"",OFFSET(K!$D$1,$S1138-1,0)&amp;"")</f>
        <v/>
      </c>
      <c r="E1138" s="193" t="str">
        <f ca="1">IF(ISERROR($S1138),"",OFFSET(K!$C$1,$S1138-1,0)&amp;"")</f>
        <v/>
      </c>
      <c r="F1138" s="193" t="str">
        <f ca="1">IF(ISERROR($S1138),"",OFFSET(K!$F$1,$S1138-1,0))</f>
        <v/>
      </c>
      <c r="G1138" s="193" t="str">
        <f ca="1">IF(C1138=$U$4,"Enter smelter details", IF(ISERROR($S1138),"",OFFSET(K!$G$1,$S1138-1,0)))</f>
        <v/>
      </c>
      <c r="H1138" s="258"/>
      <c r="I1138" s="258"/>
      <c r="J1138" s="258"/>
      <c r="K1138" s="258"/>
      <c r="L1138" s="258"/>
      <c r="M1138" s="258"/>
      <c r="N1138" s="258"/>
      <c r="O1138" s="258"/>
      <c r="P1138" s="258"/>
      <c r="Q1138" s="259"/>
      <c r="R1138" s="192"/>
      <c r="S1138" s="150" t="e">
        <f>IF(OR(C1138="",C1138=T$4),NA(),MATCH($B1138&amp;$C1138,K!$E:$E,0))</f>
        <v>#N/A</v>
      </c>
    </row>
    <row r="1139" spans="1:19" ht="20.25">
      <c r="A1139" s="222"/>
      <c r="B1139" s="193"/>
      <c r="C1139" s="193"/>
      <c r="D1139" s="193" t="str">
        <f ca="1">IF(ISERROR($S1139),"",OFFSET(K!$D$1,$S1139-1,0)&amp;"")</f>
        <v/>
      </c>
      <c r="E1139" s="193" t="str">
        <f ca="1">IF(ISERROR($S1139),"",OFFSET(K!$C$1,$S1139-1,0)&amp;"")</f>
        <v/>
      </c>
      <c r="F1139" s="193" t="str">
        <f ca="1">IF(ISERROR($S1139),"",OFFSET(K!$F$1,$S1139-1,0))</f>
        <v/>
      </c>
      <c r="G1139" s="193" t="str">
        <f ca="1">IF(C1139=$U$4,"Enter smelter details", IF(ISERROR($S1139),"",OFFSET(K!$G$1,$S1139-1,0)))</f>
        <v/>
      </c>
      <c r="H1139" s="258"/>
      <c r="I1139" s="258"/>
      <c r="J1139" s="258"/>
      <c r="K1139" s="258"/>
      <c r="L1139" s="258"/>
      <c r="M1139" s="258"/>
      <c r="N1139" s="258"/>
      <c r="O1139" s="258"/>
      <c r="P1139" s="258"/>
      <c r="Q1139" s="259"/>
      <c r="R1139" s="192"/>
      <c r="S1139" s="150" t="e">
        <f>IF(OR(C1139="",C1139=T$4),NA(),MATCH($B1139&amp;$C1139,K!$E:$E,0))</f>
        <v>#N/A</v>
      </c>
    </row>
    <row r="1140" spans="1:19" ht="20.25">
      <c r="A1140" s="222"/>
      <c r="B1140" s="193"/>
      <c r="C1140" s="193"/>
      <c r="D1140" s="193" t="str">
        <f ca="1">IF(ISERROR($S1140),"",OFFSET(K!$D$1,$S1140-1,0)&amp;"")</f>
        <v/>
      </c>
      <c r="E1140" s="193" t="str">
        <f ca="1">IF(ISERROR($S1140),"",OFFSET(K!$C$1,$S1140-1,0)&amp;"")</f>
        <v/>
      </c>
      <c r="F1140" s="193" t="str">
        <f ca="1">IF(ISERROR($S1140),"",OFFSET(K!$F$1,$S1140-1,0))</f>
        <v/>
      </c>
      <c r="G1140" s="193" t="str">
        <f ca="1">IF(C1140=$U$4,"Enter smelter details", IF(ISERROR($S1140),"",OFFSET(K!$G$1,$S1140-1,0)))</f>
        <v/>
      </c>
      <c r="H1140" s="258"/>
      <c r="I1140" s="258"/>
      <c r="J1140" s="258"/>
      <c r="K1140" s="258"/>
      <c r="L1140" s="258"/>
      <c r="M1140" s="258"/>
      <c r="N1140" s="258"/>
      <c r="O1140" s="258"/>
      <c r="P1140" s="258"/>
      <c r="Q1140" s="259"/>
      <c r="R1140" s="192"/>
      <c r="S1140" s="150" t="e">
        <f>IF(OR(C1140="",C1140=T$4),NA(),MATCH($B1140&amp;$C1140,K!$E:$E,0))</f>
        <v>#N/A</v>
      </c>
    </row>
    <row r="1141" spans="1:19" ht="20.25">
      <c r="A1141" s="222"/>
      <c r="B1141" s="193"/>
      <c r="C1141" s="193"/>
      <c r="D1141" s="193" t="str">
        <f ca="1">IF(ISERROR($S1141),"",OFFSET(K!$D$1,$S1141-1,0)&amp;"")</f>
        <v/>
      </c>
      <c r="E1141" s="193" t="str">
        <f ca="1">IF(ISERROR($S1141),"",OFFSET(K!$C$1,$S1141-1,0)&amp;"")</f>
        <v/>
      </c>
      <c r="F1141" s="193" t="str">
        <f ca="1">IF(ISERROR($S1141),"",OFFSET(K!$F$1,$S1141-1,0))</f>
        <v/>
      </c>
      <c r="G1141" s="193" t="str">
        <f ca="1">IF(C1141=$U$4,"Enter smelter details", IF(ISERROR($S1141),"",OFFSET(K!$G$1,$S1141-1,0)))</f>
        <v/>
      </c>
      <c r="H1141" s="258"/>
      <c r="I1141" s="258"/>
      <c r="J1141" s="258"/>
      <c r="K1141" s="258"/>
      <c r="L1141" s="258"/>
      <c r="M1141" s="258"/>
      <c r="N1141" s="258"/>
      <c r="O1141" s="258"/>
      <c r="P1141" s="258"/>
      <c r="Q1141" s="259"/>
      <c r="R1141" s="192"/>
      <c r="S1141" s="150" t="e">
        <f>IF(OR(C1141="",C1141=T$4),NA(),MATCH($B1141&amp;$C1141,K!$E:$E,0))</f>
        <v>#N/A</v>
      </c>
    </row>
    <row r="1142" spans="1:19" ht="20.25">
      <c r="A1142" s="222"/>
      <c r="B1142" s="193"/>
      <c r="C1142" s="193"/>
      <c r="D1142" s="193" t="str">
        <f ca="1">IF(ISERROR($S1142),"",OFFSET(K!$D$1,$S1142-1,0)&amp;"")</f>
        <v/>
      </c>
      <c r="E1142" s="193" t="str">
        <f ca="1">IF(ISERROR($S1142),"",OFFSET(K!$C$1,$S1142-1,0)&amp;"")</f>
        <v/>
      </c>
      <c r="F1142" s="193" t="str">
        <f ca="1">IF(ISERROR($S1142),"",OFFSET(K!$F$1,$S1142-1,0))</f>
        <v/>
      </c>
      <c r="G1142" s="193" t="str">
        <f ca="1">IF(C1142=$U$4,"Enter smelter details", IF(ISERROR($S1142),"",OFFSET(K!$G$1,$S1142-1,0)))</f>
        <v/>
      </c>
      <c r="H1142" s="258"/>
      <c r="I1142" s="258"/>
      <c r="J1142" s="258"/>
      <c r="K1142" s="258"/>
      <c r="L1142" s="258"/>
      <c r="M1142" s="258"/>
      <c r="N1142" s="258"/>
      <c r="O1142" s="258"/>
      <c r="P1142" s="258"/>
      <c r="Q1142" s="259"/>
      <c r="R1142" s="192"/>
      <c r="S1142" s="150" t="e">
        <f>IF(OR(C1142="",C1142=T$4),NA(),MATCH($B1142&amp;$C1142,K!$E:$E,0))</f>
        <v>#N/A</v>
      </c>
    </row>
    <row r="1143" spans="1:19" ht="20.25">
      <c r="A1143" s="222"/>
      <c r="B1143" s="193"/>
      <c r="C1143" s="193"/>
      <c r="D1143" s="193" t="str">
        <f ca="1">IF(ISERROR($S1143),"",OFFSET(K!$D$1,$S1143-1,0)&amp;"")</f>
        <v/>
      </c>
      <c r="E1143" s="193" t="str">
        <f ca="1">IF(ISERROR($S1143),"",OFFSET(K!$C$1,$S1143-1,0)&amp;"")</f>
        <v/>
      </c>
      <c r="F1143" s="193" t="str">
        <f ca="1">IF(ISERROR($S1143),"",OFFSET(K!$F$1,$S1143-1,0))</f>
        <v/>
      </c>
      <c r="G1143" s="193" t="str">
        <f ca="1">IF(C1143=$U$4,"Enter smelter details", IF(ISERROR($S1143),"",OFFSET(K!$G$1,$S1143-1,0)))</f>
        <v/>
      </c>
      <c r="H1143" s="258"/>
      <c r="I1143" s="258"/>
      <c r="J1143" s="258"/>
      <c r="K1143" s="258"/>
      <c r="L1143" s="258"/>
      <c r="M1143" s="258"/>
      <c r="N1143" s="258"/>
      <c r="O1143" s="258"/>
      <c r="P1143" s="258"/>
      <c r="Q1143" s="259"/>
      <c r="R1143" s="192"/>
      <c r="S1143" s="150" t="e">
        <f>IF(OR(C1143="",C1143=T$4),NA(),MATCH($B1143&amp;$C1143,K!$E:$E,0))</f>
        <v>#N/A</v>
      </c>
    </row>
    <row r="1144" spans="1:19" ht="20.25">
      <c r="A1144" s="222"/>
      <c r="B1144" s="193"/>
      <c r="C1144" s="193"/>
      <c r="D1144" s="193" t="str">
        <f ca="1">IF(ISERROR($S1144),"",OFFSET(K!$D$1,$S1144-1,0)&amp;"")</f>
        <v/>
      </c>
      <c r="E1144" s="193" t="str">
        <f ca="1">IF(ISERROR($S1144),"",OFFSET(K!$C$1,$S1144-1,0)&amp;"")</f>
        <v/>
      </c>
      <c r="F1144" s="193" t="str">
        <f ca="1">IF(ISERROR($S1144),"",OFFSET(K!$F$1,$S1144-1,0))</f>
        <v/>
      </c>
      <c r="G1144" s="193" t="str">
        <f ca="1">IF(C1144=$U$4,"Enter smelter details", IF(ISERROR($S1144),"",OFFSET(K!$G$1,$S1144-1,0)))</f>
        <v/>
      </c>
      <c r="H1144" s="258"/>
      <c r="I1144" s="258"/>
      <c r="J1144" s="258"/>
      <c r="K1144" s="258"/>
      <c r="L1144" s="258"/>
      <c r="M1144" s="258"/>
      <c r="N1144" s="258"/>
      <c r="O1144" s="258"/>
      <c r="P1144" s="258"/>
      <c r="Q1144" s="259"/>
      <c r="R1144" s="192"/>
      <c r="S1144" s="150" t="e">
        <f>IF(OR(C1144="",C1144=T$4),NA(),MATCH($B1144&amp;$C1144,K!$E:$E,0))</f>
        <v>#N/A</v>
      </c>
    </row>
    <row r="1145" spans="1:19" ht="20.25">
      <c r="A1145" s="222"/>
      <c r="B1145" s="193"/>
      <c r="C1145" s="193"/>
      <c r="D1145" s="193" t="str">
        <f ca="1">IF(ISERROR($S1145),"",OFFSET(K!$D$1,$S1145-1,0)&amp;"")</f>
        <v/>
      </c>
      <c r="E1145" s="193" t="str">
        <f ca="1">IF(ISERROR($S1145),"",OFFSET(K!$C$1,$S1145-1,0)&amp;"")</f>
        <v/>
      </c>
      <c r="F1145" s="193" t="str">
        <f ca="1">IF(ISERROR($S1145),"",OFFSET(K!$F$1,$S1145-1,0))</f>
        <v/>
      </c>
      <c r="G1145" s="193" t="str">
        <f ca="1">IF(C1145=$U$4,"Enter smelter details", IF(ISERROR($S1145),"",OFFSET(K!$G$1,$S1145-1,0)))</f>
        <v/>
      </c>
      <c r="H1145" s="258"/>
      <c r="I1145" s="258"/>
      <c r="J1145" s="258"/>
      <c r="K1145" s="258"/>
      <c r="L1145" s="258"/>
      <c r="M1145" s="258"/>
      <c r="N1145" s="258"/>
      <c r="O1145" s="258"/>
      <c r="P1145" s="258"/>
      <c r="Q1145" s="259"/>
      <c r="R1145" s="192"/>
      <c r="S1145" s="150" t="e">
        <f>IF(OR(C1145="",C1145=T$4),NA(),MATCH($B1145&amp;$C1145,K!$E:$E,0))</f>
        <v>#N/A</v>
      </c>
    </row>
    <row r="1146" spans="1:19" ht="20.25">
      <c r="A1146" s="222"/>
      <c r="B1146" s="193"/>
      <c r="C1146" s="193"/>
      <c r="D1146" s="193" t="str">
        <f ca="1">IF(ISERROR($S1146),"",OFFSET(K!$D$1,$S1146-1,0)&amp;"")</f>
        <v/>
      </c>
      <c r="E1146" s="193" t="str">
        <f ca="1">IF(ISERROR($S1146),"",OFFSET(K!$C$1,$S1146-1,0)&amp;"")</f>
        <v/>
      </c>
      <c r="F1146" s="193" t="str">
        <f ca="1">IF(ISERROR($S1146),"",OFFSET(K!$F$1,$S1146-1,0))</f>
        <v/>
      </c>
      <c r="G1146" s="193" t="str">
        <f ca="1">IF(C1146=$U$4,"Enter smelter details", IF(ISERROR($S1146),"",OFFSET(K!$G$1,$S1146-1,0)))</f>
        <v/>
      </c>
      <c r="H1146" s="258"/>
      <c r="I1146" s="258"/>
      <c r="J1146" s="258"/>
      <c r="K1146" s="258"/>
      <c r="L1146" s="258"/>
      <c r="M1146" s="258"/>
      <c r="N1146" s="258"/>
      <c r="O1146" s="258"/>
      <c r="P1146" s="258"/>
      <c r="Q1146" s="259"/>
      <c r="R1146" s="192"/>
      <c r="S1146" s="150" t="e">
        <f>IF(OR(C1146="",C1146=T$4),NA(),MATCH($B1146&amp;$C1146,K!$E:$E,0))</f>
        <v>#N/A</v>
      </c>
    </row>
    <row r="1147" spans="1:19" ht="20.25">
      <c r="A1147" s="222"/>
      <c r="B1147" s="193"/>
      <c r="C1147" s="193"/>
      <c r="D1147" s="193" t="str">
        <f ca="1">IF(ISERROR($S1147),"",OFFSET(K!$D$1,$S1147-1,0)&amp;"")</f>
        <v/>
      </c>
      <c r="E1147" s="193" t="str">
        <f ca="1">IF(ISERROR($S1147),"",OFFSET(K!$C$1,$S1147-1,0)&amp;"")</f>
        <v/>
      </c>
      <c r="F1147" s="193" t="str">
        <f ca="1">IF(ISERROR($S1147),"",OFFSET(K!$F$1,$S1147-1,0))</f>
        <v/>
      </c>
      <c r="G1147" s="193" t="str">
        <f ca="1">IF(C1147=$U$4,"Enter smelter details", IF(ISERROR($S1147),"",OFFSET(K!$G$1,$S1147-1,0)))</f>
        <v/>
      </c>
      <c r="H1147" s="258"/>
      <c r="I1147" s="258"/>
      <c r="J1147" s="258"/>
      <c r="K1147" s="258"/>
      <c r="L1147" s="258"/>
      <c r="M1147" s="258"/>
      <c r="N1147" s="258"/>
      <c r="O1147" s="258"/>
      <c r="P1147" s="258"/>
      <c r="Q1147" s="259"/>
      <c r="R1147" s="192"/>
      <c r="S1147" s="150" t="e">
        <f>IF(OR(C1147="",C1147=T$4),NA(),MATCH($B1147&amp;$C1147,K!$E:$E,0))</f>
        <v>#N/A</v>
      </c>
    </row>
    <row r="1148" spans="1:19" ht="20.25">
      <c r="A1148" s="222"/>
      <c r="B1148" s="193"/>
      <c r="C1148" s="193"/>
      <c r="D1148" s="193" t="str">
        <f ca="1">IF(ISERROR($S1148),"",OFFSET(K!$D$1,$S1148-1,0)&amp;"")</f>
        <v/>
      </c>
      <c r="E1148" s="193" t="str">
        <f ca="1">IF(ISERROR($S1148),"",OFFSET(K!$C$1,$S1148-1,0)&amp;"")</f>
        <v/>
      </c>
      <c r="F1148" s="193" t="str">
        <f ca="1">IF(ISERROR($S1148),"",OFFSET(K!$F$1,$S1148-1,0))</f>
        <v/>
      </c>
      <c r="G1148" s="193" t="str">
        <f ca="1">IF(C1148=$U$4,"Enter smelter details", IF(ISERROR($S1148),"",OFFSET(K!$G$1,$S1148-1,0)))</f>
        <v/>
      </c>
      <c r="H1148" s="258"/>
      <c r="I1148" s="258"/>
      <c r="J1148" s="258"/>
      <c r="K1148" s="258"/>
      <c r="L1148" s="258"/>
      <c r="M1148" s="258"/>
      <c r="N1148" s="258"/>
      <c r="O1148" s="258"/>
      <c r="P1148" s="258"/>
      <c r="Q1148" s="259"/>
      <c r="R1148" s="192"/>
      <c r="S1148" s="150" t="e">
        <f>IF(OR(C1148="",C1148=T$4),NA(),MATCH($B1148&amp;$C1148,K!$E:$E,0))</f>
        <v>#N/A</v>
      </c>
    </row>
    <row r="1149" spans="1:19" ht="20.25">
      <c r="A1149" s="222"/>
      <c r="B1149" s="193"/>
      <c r="C1149" s="193"/>
      <c r="D1149" s="193" t="str">
        <f ca="1">IF(ISERROR($S1149),"",OFFSET(K!$D$1,$S1149-1,0)&amp;"")</f>
        <v/>
      </c>
      <c r="E1149" s="193" t="str">
        <f ca="1">IF(ISERROR($S1149),"",OFFSET(K!$C$1,$S1149-1,0)&amp;"")</f>
        <v/>
      </c>
      <c r="F1149" s="193" t="str">
        <f ca="1">IF(ISERROR($S1149),"",OFFSET(K!$F$1,$S1149-1,0))</f>
        <v/>
      </c>
      <c r="G1149" s="193" t="str">
        <f ca="1">IF(C1149=$U$4,"Enter smelter details", IF(ISERROR($S1149),"",OFFSET(K!$G$1,$S1149-1,0)))</f>
        <v/>
      </c>
      <c r="H1149" s="258"/>
      <c r="I1149" s="258"/>
      <c r="J1149" s="258"/>
      <c r="K1149" s="258"/>
      <c r="L1149" s="258"/>
      <c r="M1149" s="258"/>
      <c r="N1149" s="258"/>
      <c r="O1149" s="258"/>
      <c r="P1149" s="258"/>
      <c r="Q1149" s="259"/>
      <c r="R1149" s="192"/>
      <c r="S1149" s="150" t="e">
        <f>IF(OR(C1149="",C1149=T$4),NA(),MATCH($B1149&amp;$C1149,K!$E:$E,0))</f>
        <v>#N/A</v>
      </c>
    </row>
    <row r="1150" spans="1:19" ht="20.25">
      <c r="A1150" s="222"/>
      <c r="B1150" s="193"/>
      <c r="C1150" s="193"/>
      <c r="D1150" s="193" t="str">
        <f ca="1">IF(ISERROR($S1150),"",OFFSET(K!$D$1,$S1150-1,0)&amp;"")</f>
        <v/>
      </c>
      <c r="E1150" s="193" t="str">
        <f ca="1">IF(ISERROR($S1150),"",OFFSET(K!$C$1,$S1150-1,0)&amp;"")</f>
        <v/>
      </c>
      <c r="F1150" s="193" t="str">
        <f ca="1">IF(ISERROR($S1150),"",OFFSET(K!$F$1,$S1150-1,0))</f>
        <v/>
      </c>
      <c r="G1150" s="193" t="str">
        <f ca="1">IF(C1150=$U$4,"Enter smelter details", IF(ISERROR($S1150),"",OFFSET(K!$G$1,$S1150-1,0)))</f>
        <v/>
      </c>
      <c r="H1150" s="258"/>
      <c r="I1150" s="258"/>
      <c r="J1150" s="258"/>
      <c r="K1150" s="258"/>
      <c r="L1150" s="258"/>
      <c r="M1150" s="258"/>
      <c r="N1150" s="258"/>
      <c r="O1150" s="258"/>
      <c r="P1150" s="258"/>
      <c r="Q1150" s="259"/>
      <c r="R1150" s="192"/>
      <c r="S1150" s="150" t="e">
        <f>IF(OR(C1150="",C1150=T$4),NA(),MATCH($B1150&amp;$C1150,K!$E:$E,0))</f>
        <v>#N/A</v>
      </c>
    </row>
    <row r="1151" spans="1:19" ht="20.25">
      <c r="A1151" s="222"/>
      <c r="B1151" s="193"/>
      <c r="C1151" s="193"/>
      <c r="D1151" s="193" t="str">
        <f ca="1">IF(ISERROR($S1151),"",OFFSET(K!$D$1,$S1151-1,0)&amp;"")</f>
        <v/>
      </c>
      <c r="E1151" s="193" t="str">
        <f ca="1">IF(ISERROR($S1151),"",OFFSET(K!$C$1,$S1151-1,0)&amp;"")</f>
        <v/>
      </c>
      <c r="F1151" s="193" t="str">
        <f ca="1">IF(ISERROR($S1151),"",OFFSET(K!$F$1,$S1151-1,0))</f>
        <v/>
      </c>
      <c r="G1151" s="193" t="str">
        <f ca="1">IF(C1151=$U$4,"Enter smelter details", IF(ISERROR($S1151),"",OFFSET(K!$G$1,$S1151-1,0)))</f>
        <v/>
      </c>
      <c r="H1151" s="258"/>
      <c r="I1151" s="258"/>
      <c r="J1151" s="258"/>
      <c r="K1151" s="258"/>
      <c r="L1151" s="258"/>
      <c r="M1151" s="258"/>
      <c r="N1151" s="258"/>
      <c r="O1151" s="258"/>
      <c r="P1151" s="258"/>
      <c r="Q1151" s="259"/>
      <c r="R1151" s="192"/>
      <c r="S1151" s="150" t="e">
        <f>IF(OR(C1151="",C1151=T$4),NA(),MATCH($B1151&amp;$C1151,K!$E:$E,0))</f>
        <v>#N/A</v>
      </c>
    </row>
    <row r="1152" spans="1:19" ht="20.25">
      <c r="A1152" s="222"/>
      <c r="B1152" s="193"/>
      <c r="C1152" s="193"/>
      <c r="D1152" s="193" t="str">
        <f ca="1">IF(ISERROR($S1152),"",OFFSET(K!$D$1,$S1152-1,0)&amp;"")</f>
        <v/>
      </c>
      <c r="E1152" s="193" t="str">
        <f ca="1">IF(ISERROR($S1152),"",OFFSET(K!$C$1,$S1152-1,0)&amp;"")</f>
        <v/>
      </c>
      <c r="F1152" s="193" t="str">
        <f ca="1">IF(ISERROR($S1152),"",OFFSET(K!$F$1,$S1152-1,0))</f>
        <v/>
      </c>
      <c r="G1152" s="193" t="str">
        <f ca="1">IF(C1152=$U$4,"Enter smelter details", IF(ISERROR($S1152),"",OFFSET(K!$G$1,$S1152-1,0)))</f>
        <v/>
      </c>
      <c r="H1152" s="258"/>
      <c r="I1152" s="258"/>
      <c r="J1152" s="258"/>
      <c r="K1152" s="258"/>
      <c r="L1152" s="258"/>
      <c r="M1152" s="258"/>
      <c r="N1152" s="258"/>
      <c r="O1152" s="258"/>
      <c r="P1152" s="258"/>
      <c r="Q1152" s="259"/>
      <c r="R1152" s="192"/>
      <c r="S1152" s="150" t="e">
        <f>IF(OR(C1152="",C1152=T$4),NA(),MATCH($B1152&amp;$C1152,K!$E:$E,0))</f>
        <v>#N/A</v>
      </c>
    </row>
    <row r="1153" spans="1:19" ht="20.25">
      <c r="A1153" s="222"/>
      <c r="B1153" s="193"/>
      <c r="C1153" s="193"/>
      <c r="D1153" s="193" t="str">
        <f ca="1">IF(ISERROR($S1153),"",OFFSET(K!$D$1,$S1153-1,0)&amp;"")</f>
        <v/>
      </c>
      <c r="E1153" s="193" t="str">
        <f ca="1">IF(ISERROR($S1153),"",OFFSET(K!$C$1,$S1153-1,0)&amp;"")</f>
        <v/>
      </c>
      <c r="F1153" s="193" t="str">
        <f ca="1">IF(ISERROR($S1153),"",OFFSET(K!$F$1,$S1153-1,0))</f>
        <v/>
      </c>
      <c r="G1153" s="193" t="str">
        <f ca="1">IF(C1153=$U$4,"Enter smelter details", IF(ISERROR($S1153),"",OFFSET(K!$G$1,$S1153-1,0)))</f>
        <v/>
      </c>
      <c r="H1153" s="258"/>
      <c r="I1153" s="258"/>
      <c r="J1153" s="258"/>
      <c r="K1153" s="258"/>
      <c r="L1153" s="258"/>
      <c r="M1153" s="258"/>
      <c r="N1153" s="258"/>
      <c r="O1153" s="258"/>
      <c r="P1153" s="258"/>
      <c r="Q1153" s="259"/>
      <c r="R1153" s="192"/>
      <c r="S1153" s="150" t="e">
        <f>IF(OR(C1153="",C1153=T$4),NA(),MATCH($B1153&amp;$C1153,K!$E:$E,0))</f>
        <v>#N/A</v>
      </c>
    </row>
    <row r="1154" spans="1:19" ht="20.25">
      <c r="A1154" s="222"/>
      <c r="B1154" s="193"/>
      <c r="C1154" s="193"/>
      <c r="D1154" s="193" t="str">
        <f ca="1">IF(ISERROR($S1154),"",OFFSET(K!$D$1,$S1154-1,0)&amp;"")</f>
        <v/>
      </c>
      <c r="E1154" s="193" t="str">
        <f ca="1">IF(ISERROR($S1154),"",OFFSET(K!$C$1,$S1154-1,0)&amp;"")</f>
        <v/>
      </c>
      <c r="F1154" s="193" t="str">
        <f ca="1">IF(ISERROR($S1154),"",OFFSET(K!$F$1,$S1154-1,0))</f>
        <v/>
      </c>
      <c r="G1154" s="193" t="str">
        <f ca="1">IF(C1154=$U$4,"Enter smelter details", IF(ISERROR($S1154),"",OFFSET(K!$G$1,$S1154-1,0)))</f>
        <v/>
      </c>
      <c r="H1154" s="258"/>
      <c r="I1154" s="258"/>
      <c r="J1154" s="258"/>
      <c r="K1154" s="258"/>
      <c r="L1154" s="258"/>
      <c r="M1154" s="258"/>
      <c r="N1154" s="258"/>
      <c r="O1154" s="258"/>
      <c r="P1154" s="258"/>
      <c r="Q1154" s="259"/>
      <c r="R1154" s="192"/>
      <c r="S1154" s="150" t="e">
        <f>IF(OR(C1154="",C1154=T$4),NA(),MATCH($B1154&amp;$C1154,K!$E:$E,0))</f>
        <v>#N/A</v>
      </c>
    </row>
    <row r="1155" spans="1:19" ht="20.25">
      <c r="A1155" s="222"/>
      <c r="B1155" s="193"/>
      <c r="C1155" s="193"/>
      <c r="D1155" s="193" t="str">
        <f ca="1">IF(ISERROR($S1155),"",OFFSET(K!$D$1,$S1155-1,0)&amp;"")</f>
        <v/>
      </c>
      <c r="E1155" s="193" t="str">
        <f ca="1">IF(ISERROR($S1155),"",OFFSET(K!$C$1,$S1155-1,0)&amp;"")</f>
        <v/>
      </c>
      <c r="F1155" s="193" t="str">
        <f ca="1">IF(ISERROR($S1155),"",OFFSET(K!$F$1,$S1155-1,0))</f>
        <v/>
      </c>
      <c r="G1155" s="193" t="str">
        <f ca="1">IF(C1155=$U$4,"Enter smelter details", IF(ISERROR($S1155),"",OFFSET(K!$G$1,$S1155-1,0)))</f>
        <v/>
      </c>
      <c r="H1155" s="258"/>
      <c r="I1155" s="258"/>
      <c r="J1155" s="258"/>
      <c r="K1155" s="258"/>
      <c r="L1155" s="258"/>
      <c r="M1155" s="258"/>
      <c r="N1155" s="258"/>
      <c r="O1155" s="258"/>
      <c r="P1155" s="258"/>
      <c r="Q1155" s="259"/>
      <c r="R1155" s="192"/>
      <c r="S1155" s="150" t="e">
        <f>IF(OR(C1155="",C1155=T$4),NA(),MATCH($B1155&amp;$C1155,K!$E:$E,0))</f>
        <v>#N/A</v>
      </c>
    </row>
    <row r="1156" spans="1:19" ht="20.25">
      <c r="A1156" s="222"/>
      <c r="B1156" s="193"/>
      <c r="C1156" s="193"/>
      <c r="D1156" s="193" t="str">
        <f ca="1">IF(ISERROR($S1156),"",OFFSET(K!$D$1,$S1156-1,0)&amp;"")</f>
        <v/>
      </c>
      <c r="E1156" s="193" t="str">
        <f ca="1">IF(ISERROR($S1156),"",OFFSET(K!$C$1,$S1156-1,0)&amp;"")</f>
        <v/>
      </c>
      <c r="F1156" s="193" t="str">
        <f ca="1">IF(ISERROR($S1156),"",OFFSET(K!$F$1,$S1156-1,0))</f>
        <v/>
      </c>
      <c r="G1156" s="193" t="str">
        <f ca="1">IF(C1156=$U$4,"Enter smelter details", IF(ISERROR($S1156),"",OFFSET(K!$G$1,$S1156-1,0)))</f>
        <v/>
      </c>
      <c r="H1156" s="258"/>
      <c r="I1156" s="258"/>
      <c r="J1156" s="258"/>
      <c r="K1156" s="258"/>
      <c r="L1156" s="258"/>
      <c r="M1156" s="258"/>
      <c r="N1156" s="258"/>
      <c r="O1156" s="258"/>
      <c r="P1156" s="258"/>
      <c r="Q1156" s="259"/>
      <c r="R1156" s="192"/>
      <c r="S1156" s="150" t="e">
        <f>IF(OR(C1156="",C1156=T$4),NA(),MATCH($B1156&amp;$C1156,K!$E:$E,0))</f>
        <v>#N/A</v>
      </c>
    </row>
    <row r="1157" spans="1:19" ht="20.25">
      <c r="A1157" s="222"/>
      <c r="B1157" s="193"/>
      <c r="C1157" s="193"/>
      <c r="D1157" s="193" t="str">
        <f ca="1">IF(ISERROR($S1157),"",OFFSET(K!$D$1,$S1157-1,0)&amp;"")</f>
        <v/>
      </c>
      <c r="E1157" s="193" t="str">
        <f ca="1">IF(ISERROR($S1157),"",OFFSET(K!$C$1,$S1157-1,0)&amp;"")</f>
        <v/>
      </c>
      <c r="F1157" s="193" t="str">
        <f ca="1">IF(ISERROR($S1157),"",OFFSET(K!$F$1,$S1157-1,0))</f>
        <v/>
      </c>
      <c r="G1157" s="193" t="str">
        <f ca="1">IF(C1157=$U$4,"Enter smelter details", IF(ISERROR($S1157),"",OFFSET(K!$G$1,$S1157-1,0)))</f>
        <v/>
      </c>
      <c r="H1157" s="258"/>
      <c r="I1157" s="258"/>
      <c r="J1157" s="258"/>
      <c r="K1157" s="258"/>
      <c r="L1157" s="258"/>
      <c r="M1157" s="258"/>
      <c r="N1157" s="258"/>
      <c r="O1157" s="258"/>
      <c r="P1157" s="258"/>
      <c r="Q1157" s="259"/>
      <c r="R1157" s="192"/>
      <c r="S1157" s="150" t="e">
        <f>IF(OR(C1157="",C1157=T$4),NA(),MATCH($B1157&amp;$C1157,K!$E:$E,0))</f>
        <v>#N/A</v>
      </c>
    </row>
    <row r="1158" spans="1:19" ht="20.25">
      <c r="A1158" s="222"/>
      <c r="B1158" s="193"/>
      <c r="C1158" s="193"/>
      <c r="D1158" s="193" t="str">
        <f ca="1">IF(ISERROR($S1158),"",OFFSET(K!$D$1,$S1158-1,0)&amp;"")</f>
        <v/>
      </c>
      <c r="E1158" s="193" t="str">
        <f ca="1">IF(ISERROR($S1158),"",OFFSET(K!$C$1,$S1158-1,0)&amp;"")</f>
        <v/>
      </c>
      <c r="F1158" s="193" t="str">
        <f ca="1">IF(ISERROR($S1158),"",OFFSET(K!$F$1,$S1158-1,0))</f>
        <v/>
      </c>
      <c r="G1158" s="193" t="str">
        <f ca="1">IF(C1158=$U$4,"Enter smelter details", IF(ISERROR($S1158),"",OFFSET(K!$G$1,$S1158-1,0)))</f>
        <v/>
      </c>
      <c r="H1158" s="258"/>
      <c r="I1158" s="258"/>
      <c r="J1158" s="258"/>
      <c r="K1158" s="258"/>
      <c r="L1158" s="258"/>
      <c r="M1158" s="258"/>
      <c r="N1158" s="258"/>
      <c r="O1158" s="258"/>
      <c r="P1158" s="258"/>
      <c r="Q1158" s="259"/>
      <c r="R1158" s="192"/>
      <c r="S1158" s="150" t="e">
        <f>IF(OR(C1158="",C1158=T$4),NA(),MATCH($B1158&amp;$C1158,K!$E:$E,0))</f>
        <v>#N/A</v>
      </c>
    </row>
    <row r="1159" spans="1:19" ht="20.25">
      <c r="A1159" s="222"/>
      <c r="B1159" s="193"/>
      <c r="C1159" s="193"/>
      <c r="D1159" s="193" t="str">
        <f ca="1">IF(ISERROR($S1159),"",OFFSET(K!$D$1,$S1159-1,0)&amp;"")</f>
        <v/>
      </c>
      <c r="E1159" s="193" t="str">
        <f ca="1">IF(ISERROR($S1159),"",OFFSET(K!$C$1,$S1159-1,0)&amp;"")</f>
        <v/>
      </c>
      <c r="F1159" s="193" t="str">
        <f ca="1">IF(ISERROR($S1159),"",OFFSET(K!$F$1,$S1159-1,0))</f>
        <v/>
      </c>
      <c r="G1159" s="193" t="str">
        <f ca="1">IF(C1159=$U$4,"Enter smelter details", IF(ISERROR($S1159),"",OFFSET(K!$G$1,$S1159-1,0)))</f>
        <v/>
      </c>
      <c r="H1159" s="258"/>
      <c r="I1159" s="258"/>
      <c r="J1159" s="258"/>
      <c r="K1159" s="258"/>
      <c r="L1159" s="258"/>
      <c r="M1159" s="258"/>
      <c r="N1159" s="258"/>
      <c r="O1159" s="258"/>
      <c r="P1159" s="258"/>
      <c r="Q1159" s="259"/>
      <c r="R1159" s="192"/>
      <c r="S1159" s="150" t="e">
        <f>IF(OR(C1159="",C1159=T$4),NA(),MATCH($B1159&amp;$C1159,K!$E:$E,0))</f>
        <v>#N/A</v>
      </c>
    </row>
    <row r="1160" spans="1:19" ht="20.25">
      <c r="A1160" s="222"/>
      <c r="B1160" s="193"/>
      <c r="C1160" s="193"/>
      <c r="D1160" s="193" t="str">
        <f ca="1">IF(ISERROR($S1160),"",OFFSET(K!$D$1,$S1160-1,0)&amp;"")</f>
        <v/>
      </c>
      <c r="E1160" s="193" t="str">
        <f ca="1">IF(ISERROR($S1160),"",OFFSET(K!$C$1,$S1160-1,0)&amp;"")</f>
        <v/>
      </c>
      <c r="F1160" s="193" t="str">
        <f ca="1">IF(ISERROR($S1160),"",OFFSET(K!$F$1,$S1160-1,0))</f>
        <v/>
      </c>
      <c r="G1160" s="193" t="str">
        <f ca="1">IF(C1160=$U$4,"Enter smelter details", IF(ISERROR($S1160),"",OFFSET(K!$G$1,$S1160-1,0)))</f>
        <v/>
      </c>
      <c r="H1160" s="258"/>
      <c r="I1160" s="258"/>
      <c r="J1160" s="258"/>
      <c r="K1160" s="258"/>
      <c r="L1160" s="258"/>
      <c r="M1160" s="258"/>
      <c r="N1160" s="258"/>
      <c r="O1160" s="258"/>
      <c r="P1160" s="258"/>
      <c r="Q1160" s="259"/>
      <c r="R1160" s="192"/>
      <c r="S1160" s="150" t="e">
        <f>IF(OR(C1160="",C1160=T$4),NA(),MATCH($B1160&amp;$C1160,K!$E:$E,0))</f>
        <v>#N/A</v>
      </c>
    </row>
    <row r="1161" spans="1:19" ht="20.25">
      <c r="A1161" s="222"/>
      <c r="B1161" s="193"/>
      <c r="C1161" s="193"/>
      <c r="D1161" s="193" t="str">
        <f ca="1">IF(ISERROR($S1161),"",OFFSET(K!$D$1,$S1161-1,0)&amp;"")</f>
        <v/>
      </c>
      <c r="E1161" s="193" t="str">
        <f ca="1">IF(ISERROR($S1161),"",OFFSET(K!$C$1,$S1161-1,0)&amp;"")</f>
        <v/>
      </c>
      <c r="F1161" s="193" t="str">
        <f ca="1">IF(ISERROR($S1161),"",OFFSET(K!$F$1,$S1161-1,0))</f>
        <v/>
      </c>
      <c r="G1161" s="193" t="str">
        <f ca="1">IF(C1161=$U$4,"Enter smelter details", IF(ISERROR($S1161),"",OFFSET(K!$G$1,$S1161-1,0)))</f>
        <v/>
      </c>
      <c r="H1161" s="258"/>
      <c r="I1161" s="258"/>
      <c r="J1161" s="258"/>
      <c r="K1161" s="258"/>
      <c r="L1161" s="258"/>
      <c r="M1161" s="258"/>
      <c r="N1161" s="258"/>
      <c r="O1161" s="258"/>
      <c r="P1161" s="258"/>
      <c r="Q1161" s="259"/>
      <c r="R1161" s="192"/>
      <c r="S1161" s="150" t="e">
        <f>IF(OR(C1161="",C1161=T$4),NA(),MATCH($B1161&amp;$C1161,K!$E:$E,0))</f>
        <v>#N/A</v>
      </c>
    </row>
    <row r="1162" spans="1:19" ht="20.25">
      <c r="A1162" s="222"/>
      <c r="B1162" s="193"/>
      <c r="C1162" s="193"/>
      <c r="D1162" s="193" t="str">
        <f ca="1">IF(ISERROR($S1162),"",OFFSET(K!$D$1,$S1162-1,0)&amp;"")</f>
        <v/>
      </c>
      <c r="E1162" s="193" t="str">
        <f ca="1">IF(ISERROR($S1162),"",OFFSET(K!$C$1,$S1162-1,0)&amp;"")</f>
        <v/>
      </c>
      <c r="F1162" s="193" t="str">
        <f ca="1">IF(ISERROR($S1162),"",OFFSET(K!$F$1,$S1162-1,0))</f>
        <v/>
      </c>
      <c r="G1162" s="193" t="str">
        <f ca="1">IF(C1162=$U$4,"Enter smelter details", IF(ISERROR($S1162),"",OFFSET(K!$G$1,$S1162-1,0)))</f>
        <v/>
      </c>
      <c r="H1162" s="258"/>
      <c r="I1162" s="258"/>
      <c r="J1162" s="258"/>
      <c r="K1162" s="258"/>
      <c r="L1162" s="258"/>
      <c r="M1162" s="258"/>
      <c r="N1162" s="258"/>
      <c r="O1162" s="258"/>
      <c r="P1162" s="258"/>
      <c r="Q1162" s="259"/>
      <c r="R1162" s="192"/>
      <c r="S1162" s="150" t="e">
        <f>IF(OR(C1162="",C1162=T$4),NA(),MATCH($B1162&amp;$C1162,K!$E:$E,0))</f>
        <v>#N/A</v>
      </c>
    </row>
    <row r="1163" spans="1:19" ht="20.25">
      <c r="A1163" s="222"/>
      <c r="B1163" s="193"/>
      <c r="C1163" s="193"/>
      <c r="D1163" s="193" t="str">
        <f ca="1">IF(ISERROR($S1163),"",OFFSET(K!$D$1,$S1163-1,0)&amp;"")</f>
        <v/>
      </c>
      <c r="E1163" s="193" t="str">
        <f ca="1">IF(ISERROR($S1163),"",OFFSET(K!$C$1,$S1163-1,0)&amp;"")</f>
        <v/>
      </c>
      <c r="F1163" s="193" t="str">
        <f ca="1">IF(ISERROR($S1163),"",OFFSET(K!$F$1,$S1163-1,0))</f>
        <v/>
      </c>
      <c r="G1163" s="193" t="str">
        <f ca="1">IF(C1163=$U$4,"Enter smelter details", IF(ISERROR($S1163),"",OFFSET(K!$G$1,$S1163-1,0)))</f>
        <v/>
      </c>
      <c r="H1163" s="258"/>
      <c r="I1163" s="258"/>
      <c r="J1163" s="258"/>
      <c r="K1163" s="258"/>
      <c r="L1163" s="258"/>
      <c r="M1163" s="258"/>
      <c r="N1163" s="258"/>
      <c r="O1163" s="258"/>
      <c r="P1163" s="258"/>
      <c r="Q1163" s="259"/>
      <c r="R1163" s="192"/>
      <c r="S1163" s="150" t="e">
        <f>IF(OR(C1163="",C1163=T$4),NA(),MATCH($B1163&amp;$C1163,K!$E:$E,0))</f>
        <v>#N/A</v>
      </c>
    </row>
    <row r="1164" spans="1:19" ht="20.25">
      <c r="A1164" s="222"/>
      <c r="B1164" s="193"/>
      <c r="C1164" s="193"/>
      <c r="D1164" s="193" t="str">
        <f ca="1">IF(ISERROR($S1164),"",OFFSET(K!$D$1,$S1164-1,0)&amp;"")</f>
        <v/>
      </c>
      <c r="E1164" s="193" t="str">
        <f ca="1">IF(ISERROR($S1164),"",OFFSET(K!$C$1,$S1164-1,0)&amp;"")</f>
        <v/>
      </c>
      <c r="F1164" s="193" t="str">
        <f ca="1">IF(ISERROR($S1164),"",OFFSET(K!$F$1,$S1164-1,0))</f>
        <v/>
      </c>
      <c r="G1164" s="193" t="str">
        <f ca="1">IF(C1164=$U$4,"Enter smelter details", IF(ISERROR($S1164),"",OFFSET(K!$G$1,$S1164-1,0)))</f>
        <v/>
      </c>
      <c r="H1164" s="258"/>
      <c r="I1164" s="258"/>
      <c r="J1164" s="258"/>
      <c r="K1164" s="258"/>
      <c r="L1164" s="258"/>
      <c r="M1164" s="258"/>
      <c r="N1164" s="258"/>
      <c r="O1164" s="258"/>
      <c r="P1164" s="258"/>
      <c r="Q1164" s="259"/>
      <c r="R1164" s="192"/>
      <c r="S1164" s="150" t="e">
        <f>IF(OR(C1164="",C1164=T$4),NA(),MATCH($B1164&amp;$C1164,K!$E:$E,0))</f>
        <v>#N/A</v>
      </c>
    </row>
    <row r="1165" spans="1:19" ht="20.25">
      <c r="A1165" s="222"/>
      <c r="B1165" s="193"/>
      <c r="C1165" s="193"/>
      <c r="D1165" s="193" t="str">
        <f ca="1">IF(ISERROR($S1165),"",OFFSET(K!$D$1,$S1165-1,0)&amp;"")</f>
        <v/>
      </c>
      <c r="E1165" s="193" t="str">
        <f ca="1">IF(ISERROR($S1165),"",OFFSET(K!$C$1,$S1165-1,0)&amp;"")</f>
        <v/>
      </c>
      <c r="F1165" s="193" t="str">
        <f ca="1">IF(ISERROR($S1165),"",OFFSET(K!$F$1,$S1165-1,0))</f>
        <v/>
      </c>
      <c r="G1165" s="193" t="str">
        <f ca="1">IF(C1165=$U$4,"Enter smelter details", IF(ISERROR($S1165),"",OFFSET(K!$G$1,$S1165-1,0)))</f>
        <v/>
      </c>
      <c r="H1165" s="258"/>
      <c r="I1165" s="258"/>
      <c r="J1165" s="258"/>
      <c r="K1165" s="258"/>
      <c r="L1165" s="258"/>
      <c r="M1165" s="258"/>
      <c r="N1165" s="258"/>
      <c r="O1165" s="258"/>
      <c r="P1165" s="258"/>
      <c r="Q1165" s="259"/>
      <c r="R1165" s="192"/>
      <c r="S1165" s="150" t="e">
        <f>IF(OR(C1165="",C1165=T$4),NA(),MATCH($B1165&amp;$C1165,K!$E:$E,0))</f>
        <v>#N/A</v>
      </c>
    </row>
    <row r="1166" spans="1:19" ht="20.25">
      <c r="A1166" s="222"/>
      <c r="B1166" s="193"/>
      <c r="C1166" s="193"/>
      <c r="D1166" s="193" t="str">
        <f ca="1">IF(ISERROR($S1166),"",OFFSET(K!$D$1,$S1166-1,0)&amp;"")</f>
        <v/>
      </c>
      <c r="E1166" s="193" t="str">
        <f ca="1">IF(ISERROR($S1166),"",OFFSET(K!$C$1,$S1166-1,0)&amp;"")</f>
        <v/>
      </c>
      <c r="F1166" s="193" t="str">
        <f ca="1">IF(ISERROR($S1166),"",OFFSET(K!$F$1,$S1166-1,0))</f>
        <v/>
      </c>
      <c r="G1166" s="193" t="str">
        <f ca="1">IF(C1166=$U$4,"Enter smelter details", IF(ISERROR($S1166),"",OFFSET(K!$G$1,$S1166-1,0)))</f>
        <v/>
      </c>
      <c r="H1166" s="258"/>
      <c r="I1166" s="258"/>
      <c r="J1166" s="258"/>
      <c r="K1166" s="258"/>
      <c r="L1166" s="258"/>
      <c r="M1166" s="258"/>
      <c r="N1166" s="258"/>
      <c r="O1166" s="258"/>
      <c r="P1166" s="258"/>
      <c r="Q1166" s="259"/>
      <c r="R1166" s="192"/>
      <c r="S1166" s="150" t="e">
        <f>IF(OR(C1166="",C1166=T$4),NA(),MATCH($B1166&amp;$C1166,K!$E:$E,0))</f>
        <v>#N/A</v>
      </c>
    </row>
    <row r="1167" spans="1:19" ht="20.25">
      <c r="A1167" s="222"/>
      <c r="B1167" s="193"/>
      <c r="C1167" s="193"/>
      <c r="D1167" s="193" t="str">
        <f ca="1">IF(ISERROR($S1167),"",OFFSET(K!$D$1,$S1167-1,0)&amp;"")</f>
        <v/>
      </c>
      <c r="E1167" s="193" t="str">
        <f ca="1">IF(ISERROR($S1167),"",OFFSET(K!$C$1,$S1167-1,0)&amp;"")</f>
        <v/>
      </c>
      <c r="F1167" s="193" t="str">
        <f ca="1">IF(ISERROR($S1167),"",OFFSET(K!$F$1,$S1167-1,0))</f>
        <v/>
      </c>
      <c r="G1167" s="193" t="str">
        <f ca="1">IF(C1167=$U$4,"Enter smelter details", IF(ISERROR($S1167),"",OFFSET(K!$G$1,$S1167-1,0)))</f>
        <v/>
      </c>
      <c r="H1167" s="258"/>
      <c r="I1167" s="258"/>
      <c r="J1167" s="258"/>
      <c r="K1167" s="258"/>
      <c r="L1167" s="258"/>
      <c r="M1167" s="258"/>
      <c r="N1167" s="258"/>
      <c r="O1167" s="258"/>
      <c r="P1167" s="258"/>
      <c r="Q1167" s="259"/>
      <c r="R1167" s="192"/>
      <c r="S1167" s="150" t="e">
        <f>IF(OR(C1167="",C1167=T$4),NA(),MATCH($B1167&amp;$C1167,K!$E:$E,0))</f>
        <v>#N/A</v>
      </c>
    </row>
    <row r="1168" spans="1:19" ht="20.25">
      <c r="A1168" s="222"/>
      <c r="B1168" s="193"/>
      <c r="C1168" s="193"/>
      <c r="D1168" s="193" t="str">
        <f ca="1">IF(ISERROR($S1168),"",OFFSET(K!$D$1,$S1168-1,0)&amp;"")</f>
        <v/>
      </c>
      <c r="E1168" s="193" t="str">
        <f ca="1">IF(ISERROR($S1168),"",OFFSET(K!$C$1,$S1168-1,0)&amp;"")</f>
        <v/>
      </c>
      <c r="F1168" s="193" t="str">
        <f ca="1">IF(ISERROR($S1168),"",OFFSET(K!$F$1,$S1168-1,0))</f>
        <v/>
      </c>
      <c r="G1168" s="193" t="str">
        <f ca="1">IF(C1168=$U$4,"Enter smelter details", IF(ISERROR($S1168),"",OFFSET(K!$G$1,$S1168-1,0)))</f>
        <v/>
      </c>
      <c r="H1168" s="258"/>
      <c r="I1168" s="258"/>
      <c r="J1168" s="258"/>
      <c r="K1168" s="258"/>
      <c r="L1168" s="258"/>
      <c r="M1168" s="258"/>
      <c r="N1168" s="258"/>
      <c r="O1168" s="258"/>
      <c r="P1168" s="258"/>
      <c r="Q1168" s="259"/>
      <c r="R1168" s="192"/>
      <c r="S1168" s="150" t="e">
        <f>IF(OR(C1168="",C1168=T$4),NA(),MATCH($B1168&amp;$C1168,K!$E:$E,0))</f>
        <v>#N/A</v>
      </c>
    </row>
    <row r="1169" spans="1:19" ht="20.25">
      <c r="A1169" s="222"/>
      <c r="B1169" s="193"/>
      <c r="C1169" s="193"/>
      <c r="D1169" s="193" t="str">
        <f ca="1">IF(ISERROR($S1169),"",OFFSET(K!$D$1,$S1169-1,0)&amp;"")</f>
        <v/>
      </c>
      <c r="E1169" s="193" t="str">
        <f ca="1">IF(ISERROR($S1169),"",OFFSET(K!$C$1,$S1169-1,0)&amp;"")</f>
        <v/>
      </c>
      <c r="F1169" s="193" t="str">
        <f ca="1">IF(ISERROR($S1169),"",OFFSET(K!$F$1,$S1169-1,0))</f>
        <v/>
      </c>
      <c r="G1169" s="193" t="str">
        <f ca="1">IF(C1169=$U$4,"Enter smelter details", IF(ISERROR($S1169),"",OFFSET(K!$G$1,$S1169-1,0)))</f>
        <v/>
      </c>
      <c r="H1169" s="258"/>
      <c r="I1169" s="258"/>
      <c r="J1169" s="258"/>
      <c r="K1169" s="258"/>
      <c r="L1169" s="258"/>
      <c r="M1169" s="258"/>
      <c r="N1169" s="258"/>
      <c r="O1169" s="258"/>
      <c r="P1169" s="258"/>
      <c r="Q1169" s="259"/>
      <c r="R1169" s="192"/>
      <c r="S1169" s="150" t="e">
        <f>IF(OR(C1169="",C1169=T$4),NA(),MATCH($B1169&amp;$C1169,K!$E:$E,0))</f>
        <v>#N/A</v>
      </c>
    </row>
    <row r="1170" spans="1:19" ht="20.25">
      <c r="A1170" s="222"/>
      <c r="B1170" s="193"/>
      <c r="C1170" s="193"/>
      <c r="D1170" s="193" t="str">
        <f ca="1">IF(ISERROR($S1170),"",OFFSET(K!$D$1,$S1170-1,0)&amp;"")</f>
        <v/>
      </c>
      <c r="E1170" s="193" t="str">
        <f ca="1">IF(ISERROR($S1170),"",OFFSET(K!$C$1,$S1170-1,0)&amp;"")</f>
        <v/>
      </c>
      <c r="F1170" s="193" t="str">
        <f ca="1">IF(ISERROR($S1170),"",OFFSET(K!$F$1,$S1170-1,0))</f>
        <v/>
      </c>
      <c r="G1170" s="193" t="str">
        <f ca="1">IF(C1170=$U$4,"Enter smelter details", IF(ISERROR($S1170),"",OFFSET(K!$G$1,$S1170-1,0)))</f>
        <v/>
      </c>
      <c r="H1170" s="258"/>
      <c r="I1170" s="258"/>
      <c r="J1170" s="258"/>
      <c r="K1170" s="258"/>
      <c r="L1170" s="258"/>
      <c r="M1170" s="258"/>
      <c r="N1170" s="258"/>
      <c r="O1170" s="258"/>
      <c r="P1170" s="258"/>
      <c r="Q1170" s="259"/>
      <c r="R1170" s="192"/>
      <c r="S1170" s="150" t="e">
        <f>IF(OR(C1170="",C1170=T$4),NA(),MATCH($B1170&amp;$C1170,K!$E:$E,0))</f>
        <v>#N/A</v>
      </c>
    </row>
    <row r="1171" spans="1:19" ht="20.25">
      <c r="A1171" s="222"/>
      <c r="B1171" s="193"/>
      <c r="C1171" s="193"/>
      <c r="D1171" s="193" t="str">
        <f ca="1">IF(ISERROR($S1171),"",OFFSET(K!$D$1,$S1171-1,0)&amp;"")</f>
        <v/>
      </c>
      <c r="E1171" s="193" t="str">
        <f ca="1">IF(ISERROR($S1171),"",OFFSET(K!$C$1,$S1171-1,0)&amp;"")</f>
        <v/>
      </c>
      <c r="F1171" s="193" t="str">
        <f ca="1">IF(ISERROR($S1171),"",OFFSET(K!$F$1,$S1171-1,0))</f>
        <v/>
      </c>
      <c r="G1171" s="193" t="str">
        <f ca="1">IF(C1171=$U$4,"Enter smelter details", IF(ISERROR($S1171),"",OFFSET(K!$G$1,$S1171-1,0)))</f>
        <v/>
      </c>
      <c r="H1171" s="258"/>
      <c r="I1171" s="258"/>
      <c r="J1171" s="258"/>
      <c r="K1171" s="258"/>
      <c r="L1171" s="258"/>
      <c r="M1171" s="258"/>
      <c r="N1171" s="258"/>
      <c r="O1171" s="258"/>
      <c r="P1171" s="258"/>
      <c r="Q1171" s="259"/>
      <c r="R1171" s="192"/>
      <c r="S1171" s="150" t="e">
        <f>IF(OR(C1171="",C1171=T$4),NA(),MATCH($B1171&amp;$C1171,K!$E:$E,0))</f>
        <v>#N/A</v>
      </c>
    </row>
    <row r="1172" spans="1:19" ht="20.25">
      <c r="A1172" s="222"/>
      <c r="B1172" s="193"/>
      <c r="C1172" s="193"/>
      <c r="D1172" s="193" t="str">
        <f ca="1">IF(ISERROR($S1172),"",OFFSET(K!$D$1,$S1172-1,0)&amp;"")</f>
        <v/>
      </c>
      <c r="E1172" s="193" t="str">
        <f ca="1">IF(ISERROR($S1172),"",OFFSET(K!$C$1,$S1172-1,0)&amp;"")</f>
        <v/>
      </c>
      <c r="F1172" s="193" t="str">
        <f ca="1">IF(ISERROR($S1172),"",OFFSET(K!$F$1,$S1172-1,0))</f>
        <v/>
      </c>
      <c r="G1172" s="193" t="str">
        <f ca="1">IF(C1172=$U$4,"Enter smelter details", IF(ISERROR($S1172),"",OFFSET(K!$G$1,$S1172-1,0)))</f>
        <v/>
      </c>
      <c r="H1172" s="258"/>
      <c r="I1172" s="258"/>
      <c r="J1172" s="258"/>
      <c r="K1172" s="258"/>
      <c r="L1172" s="258"/>
      <c r="M1172" s="258"/>
      <c r="N1172" s="258"/>
      <c r="O1172" s="258"/>
      <c r="P1172" s="258"/>
      <c r="Q1172" s="259"/>
      <c r="R1172" s="192"/>
      <c r="S1172" s="150" t="e">
        <f>IF(OR(C1172="",C1172=T$4),NA(),MATCH($B1172&amp;$C1172,K!$E:$E,0))</f>
        <v>#N/A</v>
      </c>
    </row>
    <row r="1173" spans="1:19" ht="20.25">
      <c r="A1173" s="222"/>
      <c r="B1173" s="193"/>
      <c r="C1173" s="193"/>
      <c r="D1173" s="193" t="str">
        <f ca="1">IF(ISERROR($S1173),"",OFFSET(K!$D$1,$S1173-1,0)&amp;"")</f>
        <v/>
      </c>
      <c r="E1173" s="193" t="str">
        <f ca="1">IF(ISERROR($S1173),"",OFFSET(K!$C$1,$S1173-1,0)&amp;"")</f>
        <v/>
      </c>
      <c r="F1173" s="193" t="str">
        <f ca="1">IF(ISERROR($S1173),"",OFFSET(K!$F$1,$S1173-1,0))</f>
        <v/>
      </c>
      <c r="G1173" s="193" t="str">
        <f ca="1">IF(C1173=$U$4,"Enter smelter details", IF(ISERROR($S1173),"",OFFSET(K!$G$1,$S1173-1,0)))</f>
        <v/>
      </c>
      <c r="H1173" s="258"/>
      <c r="I1173" s="258"/>
      <c r="J1173" s="258"/>
      <c r="K1173" s="258"/>
      <c r="L1173" s="258"/>
      <c r="M1173" s="258"/>
      <c r="N1173" s="258"/>
      <c r="O1173" s="258"/>
      <c r="P1173" s="258"/>
      <c r="Q1173" s="259"/>
      <c r="R1173" s="192"/>
      <c r="S1173" s="150" t="e">
        <f>IF(OR(C1173="",C1173=T$4),NA(),MATCH($B1173&amp;$C1173,K!$E:$E,0))</f>
        <v>#N/A</v>
      </c>
    </row>
    <row r="1174" spans="1:19" ht="20.25">
      <c r="A1174" s="222"/>
      <c r="B1174" s="193"/>
      <c r="C1174" s="193"/>
      <c r="D1174" s="193" t="str">
        <f ca="1">IF(ISERROR($S1174),"",OFFSET(K!$D$1,$S1174-1,0)&amp;"")</f>
        <v/>
      </c>
      <c r="E1174" s="193" t="str">
        <f ca="1">IF(ISERROR($S1174),"",OFFSET(K!$C$1,$S1174-1,0)&amp;"")</f>
        <v/>
      </c>
      <c r="F1174" s="193" t="str">
        <f ca="1">IF(ISERROR($S1174),"",OFFSET(K!$F$1,$S1174-1,0))</f>
        <v/>
      </c>
      <c r="G1174" s="193" t="str">
        <f ca="1">IF(C1174=$U$4,"Enter smelter details", IF(ISERROR($S1174),"",OFFSET(K!$G$1,$S1174-1,0)))</f>
        <v/>
      </c>
      <c r="H1174" s="258"/>
      <c r="I1174" s="258"/>
      <c r="J1174" s="258"/>
      <c r="K1174" s="258"/>
      <c r="L1174" s="258"/>
      <c r="M1174" s="258"/>
      <c r="N1174" s="258"/>
      <c r="O1174" s="258"/>
      <c r="P1174" s="258"/>
      <c r="Q1174" s="259"/>
      <c r="R1174" s="192"/>
      <c r="S1174" s="150" t="e">
        <f>IF(OR(C1174="",C1174=T$4),NA(),MATCH($B1174&amp;$C1174,K!$E:$E,0))</f>
        <v>#N/A</v>
      </c>
    </row>
    <row r="1175" spans="1:19" ht="20.25">
      <c r="A1175" s="222"/>
      <c r="B1175" s="193"/>
      <c r="C1175" s="193"/>
      <c r="D1175" s="193" t="str">
        <f ca="1">IF(ISERROR($S1175),"",OFFSET(K!$D$1,$S1175-1,0)&amp;"")</f>
        <v/>
      </c>
      <c r="E1175" s="193" t="str">
        <f ca="1">IF(ISERROR($S1175),"",OFFSET(K!$C$1,$S1175-1,0)&amp;"")</f>
        <v/>
      </c>
      <c r="F1175" s="193" t="str">
        <f ca="1">IF(ISERROR($S1175),"",OFFSET(K!$F$1,$S1175-1,0))</f>
        <v/>
      </c>
      <c r="G1175" s="193" t="str">
        <f ca="1">IF(C1175=$U$4,"Enter smelter details", IF(ISERROR($S1175),"",OFFSET(K!$G$1,$S1175-1,0)))</f>
        <v/>
      </c>
      <c r="H1175" s="258"/>
      <c r="I1175" s="258"/>
      <c r="J1175" s="258"/>
      <c r="K1175" s="258"/>
      <c r="L1175" s="258"/>
      <c r="M1175" s="258"/>
      <c r="N1175" s="258"/>
      <c r="O1175" s="258"/>
      <c r="P1175" s="258"/>
      <c r="Q1175" s="259"/>
      <c r="R1175" s="192"/>
      <c r="S1175" s="150" t="e">
        <f>IF(OR(C1175="",C1175=T$4),NA(),MATCH($B1175&amp;$C1175,K!$E:$E,0))</f>
        <v>#N/A</v>
      </c>
    </row>
    <row r="1176" spans="1:19" ht="20.25">
      <c r="A1176" s="222"/>
      <c r="B1176" s="193"/>
      <c r="C1176" s="193"/>
      <c r="D1176" s="193" t="str">
        <f ca="1">IF(ISERROR($S1176),"",OFFSET(K!$D$1,$S1176-1,0)&amp;"")</f>
        <v/>
      </c>
      <c r="E1176" s="193" t="str">
        <f ca="1">IF(ISERROR($S1176),"",OFFSET(K!$C$1,$S1176-1,0)&amp;"")</f>
        <v/>
      </c>
      <c r="F1176" s="193" t="str">
        <f ca="1">IF(ISERROR($S1176),"",OFFSET(K!$F$1,$S1176-1,0))</f>
        <v/>
      </c>
      <c r="G1176" s="193" t="str">
        <f ca="1">IF(C1176=$U$4,"Enter smelter details", IF(ISERROR($S1176),"",OFFSET(K!$G$1,$S1176-1,0)))</f>
        <v/>
      </c>
      <c r="H1176" s="258"/>
      <c r="I1176" s="258"/>
      <c r="J1176" s="258"/>
      <c r="K1176" s="258"/>
      <c r="L1176" s="258"/>
      <c r="M1176" s="258"/>
      <c r="N1176" s="258"/>
      <c r="O1176" s="258"/>
      <c r="P1176" s="258"/>
      <c r="Q1176" s="259"/>
      <c r="R1176" s="192"/>
      <c r="S1176" s="150" t="e">
        <f>IF(OR(C1176="",C1176=T$4),NA(),MATCH($B1176&amp;$C1176,K!$E:$E,0))</f>
        <v>#N/A</v>
      </c>
    </row>
    <row r="1177" spans="1:19" ht="20.25">
      <c r="A1177" s="222"/>
      <c r="B1177" s="193"/>
      <c r="C1177" s="193"/>
      <c r="D1177" s="193" t="str">
        <f ca="1">IF(ISERROR($S1177),"",OFFSET(K!$D$1,$S1177-1,0)&amp;"")</f>
        <v/>
      </c>
      <c r="E1177" s="193" t="str">
        <f ca="1">IF(ISERROR($S1177),"",OFFSET(K!$C$1,$S1177-1,0)&amp;"")</f>
        <v/>
      </c>
      <c r="F1177" s="193" t="str">
        <f ca="1">IF(ISERROR($S1177),"",OFFSET(K!$F$1,$S1177-1,0))</f>
        <v/>
      </c>
      <c r="G1177" s="193" t="str">
        <f ca="1">IF(C1177=$U$4,"Enter smelter details", IF(ISERROR($S1177),"",OFFSET(K!$G$1,$S1177-1,0)))</f>
        <v/>
      </c>
      <c r="H1177" s="258"/>
      <c r="I1177" s="258"/>
      <c r="J1177" s="258"/>
      <c r="K1177" s="258"/>
      <c r="L1177" s="258"/>
      <c r="M1177" s="258"/>
      <c r="N1177" s="258"/>
      <c r="O1177" s="258"/>
      <c r="P1177" s="258"/>
      <c r="Q1177" s="259"/>
      <c r="R1177" s="192"/>
      <c r="S1177" s="150" t="e">
        <f>IF(OR(C1177="",C1177=T$4),NA(),MATCH($B1177&amp;$C1177,K!$E:$E,0))</f>
        <v>#N/A</v>
      </c>
    </row>
    <row r="1178" spans="1:19" ht="20.25">
      <c r="A1178" s="222"/>
      <c r="B1178" s="193"/>
      <c r="C1178" s="193"/>
      <c r="D1178" s="193" t="str">
        <f ca="1">IF(ISERROR($S1178),"",OFFSET(K!$D$1,$S1178-1,0)&amp;"")</f>
        <v/>
      </c>
      <c r="E1178" s="193" t="str">
        <f ca="1">IF(ISERROR($S1178),"",OFFSET(K!$C$1,$S1178-1,0)&amp;"")</f>
        <v/>
      </c>
      <c r="F1178" s="193" t="str">
        <f ca="1">IF(ISERROR($S1178),"",OFFSET(K!$F$1,$S1178-1,0))</f>
        <v/>
      </c>
      <c r="G1178" s="193" t="str">
        <f ca="1">IF(C1178=$U$4,"Enter smelter details", IF(ISERROR($S1178),"",OFFSET(K!$G$1,$S1178-1,0)))</f>
        <v/>
      </c>
      <c r="H1178" s="258"/>
      <c r="I1178" s="258"/>
      <c r="J1178" s="258"/>
      <c r="K1178" s="258"/>
      <c r="L1178" s="258"/>
      <c r="M1178" s="258"/>
      <c r="N1178" s="258"/>
      <c r="O1178" s="258"/>
      <c r="P1178" s="258"/>
      <c r="Q1178" s="259"/>
      <c r="R1178" s="192"/>
      <c r="S1178" s="150" t="e">
        <f>IF(OR(C1178="",C1178=T$4),NA(),MATCH($B1178&amp;$C1178,K!$E:$E,0))</f>
        <v>#N/A</v>
      </c>
    </row>
    <row r="1179" spans="1:19" ht="20.25">
      <c r="A1179" s="222"/>
      <c r="B1179" s="193"/>
      <c r="C1179" s="193"/>
      <c r="D1179" s="193" t="str">
        <f ca="1">IF(ISERROR($S1179),"",OFFSET(K!$D$1,$S1179-1,0)&amp;"")</f>
        <v/>
      </c>
      <c r="E1179" s="193" t="str">
        <f ca="1">IF(ISERROR($S1179),"",OFFSET(K!$C$1,$S1179-1,0)&amp;"")</f>
        <v/>
      </c>
      <c r="F1179" s="193" t="str">
        <f ca="1">IF(ISERROR($S1179),"",OFFSET(K!$F$1,$S1179-1,0))</f>
        <v/>
      </c>
      <c r="G1179" s="193" t="str">
        <f ca="1">IF(C1179=$U$4,"Enter smelter details", IF(ISERROR($S1179),"",OFFSET(K!$G$1,$S1179-1,0)))</f>
        <v/>
      </c>
      <c r="H1179" s="258"/>
      <c r="I1179" s="258"/>
      <c r="J1179" s="258"/>
      <c r="K1179" s="258"/>
      <c r="L1179" s="258"/>
      <c r="M1179" s="258"/>
      <c r="N1179" s="258"/>
      <c r="O1179" s="258"/>
      <c r="P1179" s="258"/>
      <c r="Q1179" s="259"/>
      <c r="R1179" s="192"/>
      <c r="S1179" s="150" t="e">
        <f>IF(OR(C1179="",C1179=T$4),NA(),MATCH($B1179&amp;$C1179,K!$E:$E,0))</f>
        <v>#N/A</v>
      </c>
    </row>
    <row r="1180" spans="1:19" ht="20.25">
      <c r="A1180" s="222"/>
      <c r="B1180" s="193"/>
      <c r="C1180" s="193"/>
      <c r="D1180" s="193" t="str">
        <f ca="1">IF(ISERROR($S1180),"",OFFSET(K!$D$1,$S1180-1,0)&amp;"")</f>
        <v/>
      </c>
      <c r="E1180" s="193" t="str">
        <f ca="1">IF(ISERROR($S1180),"",OFFSET(K!$C$1,$S1180-1,0)&amp;"")</f>
        <v/>
      </c>
      <c r="F1180" s="193" t="str">
        <f ca="1">IF(ISERROR($S1180),"",OFFSET(K!$F$1,$S1180-1,0))</f>
        <v/>
      </c>
      <c r="G1180" s="193" t="str">
        <f ca="1">IF(C1180=$U$4,"Enter smelter details", IF(ISERROR($S1180),"",OFFSET(K!$G$1,$S1180-1,0)))</f>
        <v/>
      </c>
      <c r="H1180" s="258"/>
      <c r="I1180" s="258"/>
      <c r="J1180" s="258"/>
      <c r="K1180" s="258"/>
      <c r="L1180" s="258"/>
      <c r="M1180" s="258"/>
      <c r="N1180" s="258"/>
      <c r="O1180" s="258"/>
      <c r="P1180" s="258"/>
      <c r="Q1180" s="259"/>
      <c r="R1180" s="192"/>
      <c r="S1180" s="150" t="e">
        <f>IF(OR(C1180="",C1180=T$4),NA(),MATCH($B1180&amp;$C1180,K!$E:$E,0))</f>
        <v>#N/A</v>
      </c>
    </row>
    <row r="1181" spans="1:19" ht="20.25">
      <c r="A1181" s="222"/>
      <c r="B1181" s="193"/>
      <c r="C1181" s="193"/>
      <c r="D1181" s="193" t="str">
        <f ca="1">IF(ISERROR($S1181),"",OFFSET(K!$D$1,$S1181-1,0)&amp;"")</f>
        <v/>
      </c>
      <c r="E1181" s="193" t="str">
        <f ca="1">IF(ISERROR($S1181),"",OFFSET(K!$C$1,$S1181-1,0)&amp;"")</f>
        <v/>
      </c>
      <c r="F1181" s="193" t="str">
        <f ca="1">IF(ISERROR($S1181),"",OFFSET(K!$F$1,$S1181-1,0))</f>
        <v/>
      </c>
      <c r="G1181" s="193" t="str">
        <f ca="1">IF(C1181=$U$4,"Enter smelter details", IF(ISERROR($S1181),"",OFFSET(K!$G$1,$S1181-1,0)))</f>
        <v/>
      </c>
      <c r="H1181" s="258"/>
      <c r="I1181" s="258"/>
      <c r="J1181" s="258"/>
      <c r="K1181" s="258"/>
      <c r="L1181" s="258"/>
      <c r="M1181" s="258"/>
      <c r="N1181" s="258"/>
      <c r="O1181" s="258"/>
      <c r="P1181" s="258"/>
      <c r="Q1181" s="259"/>
      <c r="R1181" s="192"/>
      <c r="S1181" s="150" t="e">
        <f>IF(OR(C1181="",C1181=T$4),NA(),MATCH($B1181&amp;$C1181,K!$E:$E,0))</f>
        <v>#N/A</v>
      </c>
    </row>
    <row r="1182" spans="1:19" ht="20.25">
      <c r="A1182" s="222"/>
      <c r="B1182" s="193"/>
      <c r="C1182" s="193"/>
      <c r="D1182" s="193" t="str">
        <f ca="1">IF(ISERROR($S1182),"",OFFSET(K!$D$1,$S1182-1,0)&amp;"")</f>
        <v/>
      </c>
      <c r="E1182" s="193" t="str">
        <f ca="1">IF(ISERROR($S1182),"",OFFSET(K!$C$1,$S1182-1,0)&amp;"")</f>
        <v/>
      </c>
      <c r="F1182" s="193" t="str">
        <f ca="1">IF(ISERROR($S1182),"",OFFSET(K!$F$1,$S1182-1,0))</f>
        <v/>
      </c>
      <c r="G1182" s="193" t="str">
        <f ca="1">IF(C1182=$U$4,"Enter smelter details", IF(ISERROR($S1182),"",OFFSET(K!$G$1,$S1182-1,0)))</f>
        <v/>
      </c>
      <c r="H1182" s="258"/>
      <c r="I1182" s="258"/>
      <c r="J1182" s="258"/>
      <c r="K1182" s="258"/>
      <c r="L1182" s="258"/>
      <c r="M1182" s="258"/>
      <c r="N1182" s="258"/>
      <c r="O1182" s="258"/>
      <c r="P1182" s="258"/>
      <c r="Q1182" s="259"/>
      <c r="R1182" s="192"/>
      <c r="S1182" s="150" t="e">
        <f>IF(OR(C1182="",C1182=T$4),NA(),MATCH($B1182&amp;$C1182,K!$E:$E,0))</f>
        <v>#N/A</v>
      </c>
    </row>
    <row r="1183" spans="1:19" ht="20.25">
      <c r="A1183" s="222"/>
      <c r="B1183" s="193"/>
      <c r="C1183" s="193"/>
      <c r="D1183" s="193" t="str">
        <f ca="1">IF(ISERROR($S1183),"",OFFSET(K!$D$1,$S1183-1,0)&amp;"")</f>
        <v/>
      </c>
      <c r="E1183" s="193" t="str">
        <f ca="1">IF(ISERROR($S1183),"",OFFSET(K!$C$1,$S1183-1,0)&amp;"")</f>
        <v/>
      </c>
      <c r="F1183" s="193" t="str">
        <f ca="1">IF(ISERROR($S1183),"",OFFSET(K!$F$1,$S1183-1,0))</f>
        <v/>
      </c>
      <c r="G1183" s="193" t="str">
        <f ca="1">IF(C1183=$U$4,"Enter smelter details", IF(ISERROR($S1183),"",OFFSET(K!$G$1,$S1183-1,0)))</f>
        <v/>
      </c>
      <c r="H1183" s="258"/>
      <c r="I1183" s="258"/>
      <c r="J1183" s="258"/>
      <c r="K1183" s="258"/>
      <c r="L1183" s="258"/>
      <c r="M1183" s="258"/>
      <c r="N1183" s="258"/>
      <c r="O1183" s="258"/>
      <c r="P1183" s="258"/>
      <c r="Q1183" s="259"/>
      <c r="R1183" s="192"/>
      <c r="S1183" s="150" t="e">
        <f>IF(OR(C1183="",C1183=T$4),NA(),MATCH($B1183&amp;$C1183,K!$E:$E,0))</f>
        <v>#N/A</v>
      </c>
    </row>
    <row r="1184" spans="1:19" ht="20.25">
      <c r="A1184" s="222"/>
      <c r="B1184" s="193"/>
      <c r="C1184" s="193"/>
      <c r="D1184" s="193" t="str">
        <f ca="1">IF(ISERROR($S1184),"",OFFSET(K!$D$1,$S1184-1,0)&amp;"")</f>
        <v/>
      </c>
      <c r="E1184" s="193" t="str">
        <f ca="1">IF(ISERROR($S1184),"",OFFSET(K!$C$1,$S1184-1,0)&amp;"")</f>
        <v/>
      </c>
      <c r="F1184" s="193" t="str">
        <f ca="1">IF(ISERROR($S1184),"",OFFSET(K!$F$1,$S1184-1,0))</f>
        <v/>
      </c>
      <c r="G1184" s="193" t="str">
        <f ca="1">IF(C1184=$U$4,"Enter smelter details", IF(ISERROR($S1184),"",OFFSET(K!$G$1,$S1184-1,0)))</f>
        <v/>
      </c>
      <c r="H1184" s="258"/>
      <c r="I1184" s="258"/>
      <c r="J1184" s="258"/>
      <c r="K1184" s="258"/>
      <c r="L1184" s="258"/>
      <c r="M1184" s="258"/>
      <c r="N1184" s="258"/>
      <c r="O1184" s="258"/>
      <c r="P1184" s="258"/>
      <c r="Q1184" s="259"/>
      <c r="R1184" s="192"/>
      <c r="S1184" s="150" t="e">
        <f>IF(OR(C1184="",C1184=T$4),NA(),MATCH($B1184&amp;$C1184,K!$E:$E,0))</f>
        <v>#N/A</v>
      </c>
    </row>
    <row r="1185" spans="1:19" ht="20.25">
      <c r="A1185" s="222"/>
      <c r="B1185" s="193"/>
      <c r="C1185" s="193"/>
      <c r="D1185" s="193" t="str">
        <f ca="1">IF(ISERROR($S1185),"",OFFSET(K!$D$1,$S1185-1,0)&amp;"")</f>
        <v/>
      </c>
      <c r="E1185" s="193" t="str">
        <f ca="1">IF(ISERROR($S1185),"",OFFSET(K!$C$1,$S1185-1,0)&amp;"")</f>
        <v/>
      </c>
      <c r="F1185" s="193" t="str">
        <f ca="1">IF(ISERROR($S1185),"",OFFSET(K!$F$1,$S1185-1,0))</f>
        <v/>
      </c>
      <c r="G1185" s="193" t="str">
        <f ca="1">IF(C1185=$U$4,"Enter smelter details", IF(ISERROR($S1185),"",OFFSET(K!$G$1,$S1185-1,0)))</f>
        <v/>
      </c>
      <c r="H1185" s="258"/>
      <c r="I1185" s="258"/>
      <c r="J1185" s="258"/>
      <c r="K1185" s="258"/>
      <c r="L1185" s="258"/>
      <c r="M1185" s="258"/>
      <c r="N1185" s="258"/>
      <c r="O1185" s="258"/>
      <c r="P1185" s="258"/>
      <c r="Q1185" s="259"/>
      <c r="R1185" s="192"/>
      <c r="S1185" s="150" t="e">
        <f>IF(OR(C1185="",C1185=T$4),NA(),MATCH($B1185&amp;$C1185,K!$E:$E,0))</f>
        <v>#N/A</v>
      </c>
    </row>
    <row r="1186" spans="1:19" ht="20.25">
      <c r="A1186" s="222"/>
      <c r="B1186" s="193"/>
      <c r="C1186" s="193"/>
      <c r="D1186" s="193" t="str">
        <f ca="1">IF(ISERROR($S1186),"",OFFSET(K!$D$1,$S1186-1,0)&amp;"")</f>
        <v/>
      </c>
      <c r="E1186" s="193" t="str">
        <f ca="1">IF(ISERROR($S1186),"",OFFSET(K!$C$1,$S1186-1,0)&amp;"")</f>
        <v/>
      </c>
      <c r="F1186" s="193" t="str">
        <f ca="1">IF(ISERROR($S1186),"",OFFSET(K!$F$1,$S1186-1,0))</f>
        <v/>
      </c>
      <c r="G1186" s="193" t="str">
        <f ca="1">IF(C1186=$U$4,"Enter smelter details", IF(ISERROR($S1186),"",OFFSET(K!$G$1,$S1186-1,0)))</f>
        <v/>
      </c>
      <c r="H1186" s="258"/>
      <c r="I1186" s="258"/>
      <c r="J1186" s="258"/>
      <c r="K1186" s="258"/>
      <c r="L1186" s="258"/>
      <c r="M1186" s="258"/>
      <c r="N1186" s="258"/>
      <c r="O1186" s="258"/>
      <c r="P1186" s="258"/>
      <c r="Q1186" s="259"/>
      <c r="R1186" s="192"/>
      <c r="S1186" s="150" t="e">
        <f>IF(OR(C1186="",C1186=T$4),NA(),MATCH($B1186&amp;$C1186,K!$E:$E,0))</f>
        <v>#N/A</v>
      </c>
    </row>
    <row r="1187" spans="1:19" ht="20.25">
      <c r="A1187" s="222"/>
      <c r="B1187" s="193"/>
      <c r="C1187" s="193"/>
      <c r="D1187" s="193" t="str">
        <f ca="1">IF(ISERROR($S1187),"",OFFSET(K!$D$1,$S1187-1,0)&amp;"")</f>
        <v/>
      </c>
      <c r="E1187" s="193" t="str">
        <f ca="1">IF(ISERROR($S1187),"",OFFSET(K!$C$1,$S1187-1,0)&amp;"")</f>
        <v/>
      </c>
      <c r="F1187" s="193" t="str">
        <f ca="1">IF(ISERROR($S1187),"",OFFSET(K!$F$1,$S1187-1,0))</f>
        <v/>
      </c>
      <c r="G1187" s="193" t="str">
        <f ca="1">IF(C1187=$U$4,"Enter smelter details", IF(ISERROR($S1187),"",OFFSET(K!$G$1,$S1187-1,0)))</f>
        <v/>
      </c>
      <c r="H1187" s="258"/>
      <c r="I1187" s="258"/>
      <c r="J1187" s="258"/>
      <c r="K1187" s="258"/>
      <c r="L1187" s="258"/>
      <c r="M1187" s="258"/>
      <c r="N1187" s="258"/>
      <c r="O1187" s="258"/>
      <c r="P1187" s="258"/>
      <c r="Q1187" s="259"/>
      <c r="R1187" s="192"/>
      <c r="S1187" s="150" t="e">
        <f>IF(OR(C1187="",C1187=T$4),NA(),MATCH($B1187&amp;$C1187,K!$E:$E,0))</f>
        <v>#N/A</v>
      </c>
    </row>
    <row r="1188" spans="1:19" ht="20.25">
      <c r="A1188" s="222"/>
      <c r="B1188" s="193"/>
      <c r="C1188" s="193"/>
      <c r="D1188" s="193" t="str">
        <f ca="1">IF(ISERROR($S1188),"",OFFSET(K!$D$1,$S1188-1,0)&amp;"")</f>
        <v/>
      </c>
      <c r="E1188" s="193" t="str">
        <f ca="1">IF(ISERROR($S1188),"",OFFSET(K!$C$1,$S1188-1,0)&amp;"")</f>
        <v/>
      </c>
      <c r="F1188" s="193" t="str">
        <f ca="1">IF(ISERROR($S1188),"",OFFSET(K!$F$1,$S1188-1,0))</f>
        <v/>
      </c>
      <c r="G1188" s="193" t="str">
        <f ca="1">IF(C1188=$U$4,"Enter smelter details", IF(ISERROR($S1188),"",OFFSET(K!$G$1,$S1188-1,0)))</f>
        <v/>
      </c>
      <c r="H1188" s="258"/>
      <c r="I1188" s="258"/>
      <c r="J1188" s="258"/>
      <c r="K1188" s="258"/>
      <c r="L1188" s="258"/>
      <c r="M1188" s="258"/>
      <c r="N1188" s="258"/>
      <c r="O1188" s="258"/>
      <c r="P1188" s="258"/>
      <c r="Q1188" s="259"/>
      <c r="R1188" s="192"/>
      <c r="S1188" s="150" t="e">
        <f>IF(OR(C1188="",C1188=T$4),NA(),MATCH($B1188&amp;$C1188,K!$E:$E,0))</f>
        <v>#N/A</v>
      </c>
    </row>
    <row r="1189" spans="1:19" ht="20.25">
      <c r="A1189" s="222"/>
      <c r="B1189" s="193"/>
      <c r="C1189" s="193"/>
      <c r="D1189" s="193" t="str">
        <f ca="1">IF(ISERROR($S1189),"",OFFSET(K!$D$1,$S1189-1,0)&amp;"")</f>
        <v/>
      </c>
      <c r="E1189" s="193" t="str">
        <f ca="1">IF(ISERROR($S1189),"",OFFSET(K!$C$1,$S1189-1,0)&amp;"")</f>
        <v/>
      </c>
      <c r="F1189" s="193" t="str">
        <f ca="1">IF(ISERROR($S1189),"",OFFSET(K!$F$1,$S1189-1,0))</f>
        <v/>
      </c>
      <c r="G1189" s="193" t="str">
        <f ca="1">IF(C1189=$U$4,"Enter smelter details", IF(ISERROR($S1189),"",OFFSET(K!$G$1,$S1189-1,0)))</f>
        <v/>
      </c>
      <c r="H1189" s="258"/>
      <c r="I1189" s="258"/>
      <c r="J1189" s="258"/>
      <c r="K1189" s="258"/>
      <c r="L1189" s="258"/>
      <c r="M1189" s="258"/>
      <c r="N1189" s="258"/>
      <c r="O1189" s="258"/>
      <c r="P1189" s="258"/>
      <c r="Q1189" s="259"/>
      <c r="R1189" s="192"/>
      <c r="S1189" s="150" t="e">
        <f>IF(OR(C1189="",C1189=T$4),NA(),MATCH($B1189&amp;$C1189,K!$E:$E,0))</f>
        <v>#N/A</v>
      </c>
    </row>
    <row r="1190" spans="1:19" ht="20.25">
      <c r="A1190" s="222"/>
      <c r="B1190" s="193"/>
      <c r="C1190" s="193"/>
      <c r="D1190" s="193" t="str">
        <f ca="1">IF(ISERROR($S1190),"",OFFSET(K!$D$1,$S1190-1,0)&amp;"")</f>
        <v/>
      </c>
      <c r="E1190" s="193" t="str">
        <f ca="1">IF(ISERROR($S1190),"",OFFSET(K!$C$1,$S1190-1,0)&amp;"")</f>
        <v/>
      </c>
      <c r="F1190" s="193" t="str">
        <f ca="1">IF(ISERROR($S1190),"",OFFSET(K!$F$1,$S1190-1,0))</f>
        <v/>
      </c>
      <c r="G1190" s="193" t="str">
        <f ca="1">IF(C1190=$U$4,"Enter smelter details", IF(ISERROR($S1190),"",OFFSET(K!$G$1,$S1190-1,0)))</f>
        <v/>
      </c>
      <c r="H1190" s="258"/>
      <c r="I1190" s="258"/>
      <c r="J1190" s="258"/>
      <c r="K1190" s="258"/>
      <c r="L1190" s="258"/>
      <c r="M1190" s="258"/>
      <c r="N1190" s="258"/>
      <c r="O1190" s="258"/>
      <c r="P1190" s="258"/>
      <c r="Q1190" s="259"/>
      <c r="R1190" s="192"/>
      <c r="S1190" s="150" t="e">
        <f>IF(OR(C1190="",C1190=T$4),NA(),MATCH($B1190&amp;$C1190,K!$E:$E,0))</f>
        <v>#N/A</v>
      </c>
    </row>
    <row r="1191" spans="1:19" ht="20.25">
      <c r="A1191" s="222"/>
      <c r="B1191" s="193"/>
      <c r="C1191" s="193"/>
      <c r="D1191" s="193" t="str">
        <f ca="1">IF(ISERROR($S1191),"",OFFSET(K!$D$1,$S1191-1,0)&amp;"")</f>
        <v/>
      </c>
      <c r="E1191" s="193" t="str">
        <f ca="1">IF(ISERROR($S1191),"",OFFSET(K!$C$1,$S1191-1,0)&amp;"")</f>
        <v/>
      </c>
      <c r="F1191" s="193" t="str">
        <f ca="1">IF(ISERROR($S1191),"",OFFSET(K!$F$1,$S1191-1,0))</f>
        <v/>
      </c>
      <c r="G1191" s="193" t="str">
        <f ca="1">IF(C1191=$U$4,"Enter smelter details", IF(ISERROR($S1191),"",OFFSET(K!$G$1,$S1191-1,0)))</f>
        <v/>
      </c>
      <c r="H1191" s="258"/>
      <c r="I1191" s="258"/>
      <c r="J1191" s="258"/>
      <c r="K1191" s="258"/>
      <c r="L1191" s="258"/>
      <c r="M1191" s="258"/>
      <c r="N1191" s="258"/>
      <c r="O1191" s="258"/>
      <c r="P1191" s="258"/>
      <c r="Q1191" s="259"/>
      <c r="R1191" s="192"/>
      <c r="S1191" s="150" t="e">
        <f>IF(OR(C1191="",C1191=T$4),NA(),MATCH($B1191&amp;$C1191,K!$E:$E,0))</f>
        <v>#N/A</v>
      </c>
    </row>
    <row r="1192" spans="1:19" ht="20.25">
      <c r="A1192" s="222"/>
      <c r="B1192" s="193"/>
      <c r="C1192" s="193"/>
      <c r="D1192" s="193" t="str">
        <f ca="1">IF(ISERROR($S1192),"",OFFSET(K!$D$1,$S1192-1,0)&amp;"")</f>
        <v/>
      </c>
      <c r="E1192" s="193" t="str">
        <f ca="1">IF(ISERROR($S1192),"",OFFSET(K!$C$1,$S1192-1,0)&amp;"")</f>
        <v/>
      </c>
      <c r="F1192" s="193" t="str">
        <f ca="1">IF(ISERROR($S1192),"",OFFSET(K!$F$1,$S1192-1,0))</f>
        <v/>
      </c>
      <c r="G1192" s="193" t="str">
        <f ca="1">IF(C1192=$U$4,"Enter smelter details", IF(ISERROR($S1192),"",OFFSET(K!$G$1,$S1192-1,0)))</f>
        <v/>
      </c>
      <c r="H1192" s="258"/>
      <c r="I1192" s="258"/>
      <c r="J1192" s="258"/>
      <c r="K1192" s="258"/>
      <c r="L1192" s="258"/>
      <c r="M1192" s="258"/>
      <c r="N1192" s="258"/>
      <c r="O1192" s="258"/>
      <c r="P1192" s="258"/>
      <c r="Q1192" s="259"/>
      <c r="R1192" s="192"/>
      <c r="S1192" s="150" t="e">
        <f>IF(OR(C1192="",C1192=T$4),NA(),MATCH($B1192&amp;$C1192,K!$E:$E,0))</f>
        <v>#N/A</v>
      </c>
    </row>
    <row r="1193" spans="1:19" ht="20.25">
      <c r="A1193" s="222"/>
      <c r="B1193" s="193"/>
      <c r="C1193" s="193"/>
      <c r="D1193" s="193" t="str">
        <f ca="1">IF(ISERROR($S1193),"",OFFSET(K!$D$1,$S1193-1,0)&amp;"")</f>
        <v/>
      </c>
      <c r="E1193" s="193" t="str">
        <f ca="1">IF(ISERROR($S1193),"",OFFSET(K!$C$1,$S1193-1,0)&amp;"")</f>
        <v/>
      </c>
      <c r="F1193" s="193" t="str">
        <f ca="1">IF(ISERROR($S1193),"",OFFSET(K!$F$1,$S1193-1,0))</f>
        <v/>
      </c>
      <c r="G1193" s="193" t="str">
        <f ca="1">IF(C1193=$U$4,"Enter smelter details", IF(ISERROR($S1193),"",OFFSET(K!$G$1,$S1193-1,0)))</f>
        <v/>
      </c>
      <c r="H1193" s="258"/>
      <c r="I1193" s="258"/>
      <c r="J1193" s="258"/>
      <c r="K1193" s="258"/>
      <c r="L1193" s="258"/>
      <c r="M1193" s="258"/>
      <c r="N1193" s="258"/>
      <c r="O1193" s="258"/>
      <c r="P1193" s="258"/>
      <c r="Q1193" s="259"/>
      <c r="R1193" s="192"/>
      <c r="S1193" s="150" t="e">
        <f>IF(OR(C1193="",C1193=T$4),NA(),MATCH($B1193&amp;$C1193,K!$E:$E,0))</f>
        <v>#N/A</v>
      </c>
    </row>
    <row r="1194" spans="1:19" ht="20.25">
      <c r="A1194" s="222"/>
      <c r="B1194" s="193"/>
      <c r="C1194" s="193"/>
      <c r="D1194" s="193" t="str">
        <f ca="1">IF(ISERROR($S1194),"",OFFSET(K!$D$1,$S1194-1,0)&amp;"")</f>
        <v/>
      </c>
      <c r="E1194" s="193" t="str">
        <f ca="1">IF(ISERROR($S1194),"",OFFSET(K!$C$1,$S1194-1,0)&amp;"")</f>
        <v/>
      </c>
      <c r="F1194" s="193" t="str">
        <f ca="1">IF(ISERROR($S1194),"",OFFSET(K!$F$1,$S1194-1,0))</f>
        <v/>
      </c>
      <c r="G1194" s="193" t="str">
        <f ca="1">IF(C1194=$U$4,"Enter smelter details", IF(ISERROR($S1194),"",OFFSET(K!$G$1,$S1194-1,0)))</f>
        <v/>
      </c>
      <c r="H1194" s="258"/>
      <c r="I1194" s="258"/>
      <c r="J1194" s="258"/>
      <c r="K1194" s="258"/>
      <c r="L1194" s="258"/>
      <c r="M1194" s="258"/>
      <c r="N1194" s="258"/>
      <c r="O1194" s="258"/>
      <c r="P1194" s="258"/>
      <c r="Q1194" s="259"/>
      <c r="R1194" s="192"/>
      <c r="S1194" s="150" t="e">
        <f>IF(OR(C1194="",C1194=T$4),NA(),MATCH($B1194&amp;$C1194,K!$E:$E,0))</f>
        <v>#N/A</v>
      </c>
    </row>
    <row r="1195" spans="1:19" ht="20.25">
      <c r="A1195" s="222"/>
      <c r="B1195" s="193"/>
      <c r="C1195" s="193"/>
      <c r="D1195" s="193" t="str">
        <f ca="1">IF(ISERROR($S1195),"",OFFSET(K!$D$1,$S1195-1,0)&amp;"")</f>
        <v/>
      </c>
      <c r="E1195" s="193" t="str">
        <f ca="1">IF(ISERROR($S1195),"",OFFSET(K!$C$1,$S1195-1,0)&amp;"")</f>
        <v/>
      </c>
      <c r="F1195" s="193" t="str">
        <f ca="1">IF(ISERROR($S1195),"",OFFSET(K!$F$1,$S1195-1,0))</f>
        <v/>
      </c>
      <c r="G1195" s="193" t="str">
        <f ca="1">IF(C1195=$U$4,"Enter smelter details", IF(ISERROR($S1195),"",OFFSET(K!$G$1,$S1195-1,0)))</f>
        <v/>
      </c>
      <c r="H1195" s="258"/>
      <c r="I1195" s="258"/>
      <c r="J1195" s="258"/>
      <c r="K1195" s="258"/>
      <c r="L1195" s="258"/>
      <c r="M1195" s="258"/>
      <c r="N1195" s="258"/>
      <c r="O1195" s="258"/>
      <c r="P1195" s="258"/>
      <c r="Q1195" s="259"/>
      <c r="R1195" s="192"/>
      <c r="S1195" s="150" t="e">
        <f>IF(OR(C1195="",C1195=T$4),NA(),MATCH($B1195&amp;$C1195,K!$E:$E,0))</f>
        <v>#N/A</v>
      </c>
    </row>
    <row r="1196" spans="1:19" ht="20.25">
      <c r="A1196" s="222"/>
      <c r="B1196" s="193"/>
      <c r="C1196" s="193"/>
      <c r="D1196" s="193" t="str">
        <f ca="1">IF(ISERROR($S1196),"",OFFSET(K!$D$1,$S1196-1,0)&amp;"")</f>
        <v/>
      </c>
      <c r="E1196" s="193" t="str">
        <f ca="1">IF(ISERROR($S1196),"",OFFSET(K!$C$1,$S1196-1,0)&amp;"")</f>
        <v/>
      </c>
      <c r="F1196" s="193" t="str">
        <f ca="1">IF(ISERROR($S1196),"",OFFSET(K!$F$1,$S1196-1,0))</f>
        <v/>
      </c>
      <c r="G1196" s="193" t="str">
        <f ca="1">IF(C1196=$U$4,"Enter smelter details", IF(ISERROR($S1196),"",OFFSET(K!$G$1,$S1196-1,0)))</f>
        <v/>
      </c>
      <c r="H1196" s="258"/>
      <c r="I1196" s="258"/>
      <c r="J1196" s="258"/>
      <c r="K1196" s="258"/>
      <c r="L1196" s="258"/>
      <c r="M1196" s="258"/>
      <c r="N1196" s="258"/>
      <c r="O1196" s="258"/>
      <c r="P1196" s="258"/>
      <c r="Q1196" s="259"/>
      <c r="R1196" s="192"/>
      <c r="S1196" s="150" t="e">
        <f>IF(OR(C1196="",C1196=T$4),NA(),MATCH($B1196&amp;$C1196,K!$E:$E,0))</f>
        <v>#N/A</v>
      </c>
    </row>
    <row r="1197" spans="1:19" ht="20.25">
      <c r="A1197" s="222"/>
      <c r="B1197" s="193"/>
      <c r="C1197" s="193"/>
      <c r="D1197" s="193" t="str">
        <f ca="1">IF(ISERROR($S1197),"",OFFSET(K!$D$1,$S1197-1,0)&amp;"")</f>
        <v/>
      </c>
      <c r="E1197" s="193" t="str">
        <f ca="1">IF(ISERROR($S1197),"",OFFSET(K!$C$1,$S1197-1,0)&amp;"")</f>
        <v/>
      </c>
      <c r="F1197" s="193" t="str">
        <f ca="1">IF(ISERROR($S1197),"",OFFSET(K!$F$1,$S1197-1,0))</f>
        <v/>
      </c>
      <c r="G1197" s="193" t="str">
        <f ca="1">IF(C1197=$U$4,"Enter smelter details", IF(ISERROR($S1197),"",OFFSET(K!$G$1,$S1197-1,0)))</f>
        <v/>
      </c>
      <c r="H1197" s="258"/>
      <c r="I1197" s="258"/>
      <c r="J1197" s="258"/>
      <c r="K1197" s="258"/>
      <c r="L1197" s="258"/>
      <c r="M1197" s="258"/>
      <c r="N1197" s="258"/>
      <c r="O1197" s="258"/>
      <c r="P1197" s="258"/>
      <c r="Q1197" s="259"/>
      <c r="R1197" s="192"/>
      <c r="S1197" s="150" t="e">
        <f>IF(OR(C1197="",C1197=T$4),NA(),MATCH($B1197&amp;$C1197,K!$E:$E,0))</f>
        <v>#N/A</v>
      </c>
    </row>
    <row r="1198" spans="1:19" ht="20.25">
      <c r="A1198" s="222"/>
      <c r="B1198" s="193"/>
      <c r="C1198" s="193"/>
      <c r="D1198" s="193" t="str">
        <f ca="1">IF(ISERROR($S1198),"",OFFSET(K!$D$1,$S1198-1,0)&amp;"")</f>
        <v/>
      </c>
      <c r="E1198" s="193" t="str">
        <f ca="1">IF(ISERROR($S1198),"",OFFSET(K!$C$1,$S1198-1,0)&amp;"")</f>
        <v/>
      </c>
      <c r="F1198" s="193" t="str">
        <f ca="1">IF(ISERROR($S1198),"",OFFSET(K!$F$1,$S1198-1,0))</f>
        <v/>
      </c>
      <c r="G1198" s="193" t="str">
        <f ca="1">IF(C1198=$U$4,"Enter smelter details", IF(ISERROR($S1198),"",OFFSET(K!$G$1,$S1198-1,0)))</f>
        <v/>
      </c>
      <c r="H1198" s="258"/>
      <c r="I1198" s="258"/>
      <c r="J1198" s="258"/>
      <c r="K1198" s="258"/>
      <c r="L1198" s="258"/>
      <c r="M1198" s="258"/>
      <c r="N1198" s="258"/>
      <c r="O1198" s="258"/>
      <c r="P1198" s="258"/>
      <c r="Q1198" s="259"/>
      <c r="R1198" s="192"/>
      <c r="S1198" s="150" t="e">
        <f>IF(OR(C1198="",C1198=T$4),NA(),MATCH($B1198&amp;$C1198,K!$E:$E,0))</f>
        <v>#N/A</v>
      </c>
    </row>
    <row r="1199" spans="1:19" ht="20.25">
      <c r="A1199" s="222"/>
      <c r="B1199" s="193"/>
      <c r="C1199" s="193"/>
      <c r="D1199" s="193" t="str">
        <f ca="1">IF(ISERROR($S1199),"",OFFSET(K!$D$1,$S1199-1,0)&amp;"")</f>
        <v/>
      </c>
      <c r="E1199" s="193" t="str">
        <f ca="1">IF(ISERROR($S1199),"",OFFSET(K!$C$1,$S1199-1,0)&amp;"")</f>
        <v/>
      </c>
      <c r="F1199" s="193" t="str">
        <f ca="1">IF(ISERROR($S1199),"",OFFSET(K!$F$1,$S1199-1,0))</f>
        <v/>
      </c>
      <c r="G1199" s="193" t="str">
        <f ca="1">IF(C1199=$U$4,"Enter smelter details", IF(ISERROR($S1199),"",OFFSET(K!$G$1,$S1199-1,0)))</f>
        <v/>
      </c>
      <c r="H1199" s="258"/>
      <c r="I1199" s="258"/>
      <c r="J1199" s="258"/>
      <c r="K1199" s="258"/>
      <c r="L1199" s="258"/>
      <c r="M1199" s="258"/>
      <c r="N1199" s="258"/>
      <c r="O1199" s="258"/>
      <c r="P1199" s="258"/>
      <c r="Q1199" s="259"/>
      <c r="R1199" s="192"/>
      <c r="S1199" s="150" t="e">
        <f>IF(OR(C1199="",C1199=T$4),NA(),MATCH($B1199&amp;$C1199,K!$E:$E,0))</f>
        <v>#N/A</v>
      </c>
    </row>
    <row r="1200" spans="1:19" ht="20.25">
      <c r="A1200" s="222"/>
      <c r="B1200" s="193"/>
      <c r="C1200" s="193"/>
      <c r="D1200" s="193" t="str">
        <f ca="1">IF(ISERROR($S1200),"",OFFSET(K!$D$1,$S1200-1,0)&amp;"")</f>
        <v/>
      </c>
      <c r="E1200" s="193" t="str">
        <f ca="1">IF(ISERROR($S1200),"",OFFSET(K!$C$1,$S1200-1,0)&amp;"")</f>
        <v/>
      </c>
      <c r="F1200" s="193" t="str">
        <f ca="1">IF(ISERROR($S1200),"",OFFSET(K!$F$1,$S1200-1,0))</f>
        <v/>
      </c>
      <c r="G1200" s="193" t="str">
        <f ca="1">IF(C1200=$U$4,"Enter smelter details", IF(ISERROR($S1200),"",OFFSET(K!$G$1,$S1200-1,0)))</f>
        <v/>
      </c>
      <c r="H1200" s="258"/>
      <c r="I1200" s="258"/>
      <c r="J1200" s="258"/>
      <c r="K1200" s="258"/>
      <c r="L1200" s="258"/>
      <c r="M1200" s="258"/>
      <c r="N1200" s="258"/>
      <c r="O1200" s="258"/>
      <c r="P1200" s="258"/>
      <c r="Q1200" s="259"/>
      <c r="R1200" s="192"/>
      <c r="S1200" s="150" t="e">
        <f>IF(OR(C1200="",C1200=T$4),NA(),MATCH($B1200&amp;$C1200,K!$E:$E,0))</f>
        <v>#N/A</v>
      </c>
    </row>
    <row r="1201" spans="1:19" ht="20.25">
      <c r="A1201" s="222"/>
      <c r="B1201" s="193"/>
      <c r="C1201" s="193"/>
      <c r="D1201" s="193" t="str">
        <f ca="1">IF(ISERROR($S1201),"",OFFSET(K!$D$1,$S1201-1,0)&amp;"")</f>
        <v/>
      </c>
      <c r="E1201" s="193" t="str">
        <f ca="1">IF(ISERROR($S1201),"",OFFSET(K!$C$1,$S1201-1,0)&amp;"")</f>
        <v/>
      </c>
      <c r="F1201" s="193" t="str">
        <f ca="1">IF(ISERROR($S1201),"",OFFSET(K!$F$1,$S1201-1,0))</f>
        <v/>
      </c>
      <c r="G1201" s="193" t="str">
        <f ca="1">IF(C1201=$U$4,"Enter smelter details", IF(ISERROR($S1201),"",OFFSET(K!$G$1,$S1201-1,0)))</f>
        <v/>
      </c>
      <c r="H1201" s="258"/>
      <c r="I1201" s="258"/>
      <c r="J1201" s="258"/>
      <c r="K1201" s="258"/>
      <c r="L1201" s="258"/>
      <c r="M1201" s="258"/>
      <c r="N1201" s="258"/>
      <c r="O1201" s="258"/>
      <c r="P1201" s="258"/>
      <c r="Q1201" s="259"/>
      <c r="R1201" s="192"/>
      <c r="S1201" s="150" t="e">
        <f>IF(OR(C1201="",C1201=T$4),NA(),MATCH($B1201&amp;$C1201,K!$E:$E,0))</f>
        <v>#N/A</v>
      </c>
    </row>
    <row r="1202" spans="1:19" ht="20.25">
      <c r="A1202" s="222"/>
      <c r="B1202" s="193"/>
      <c r="C1202" s="193"/>
      <c r="D1202" s="193" t="str">
        <f ca="1">IF(ISERROR($S1202),"",OFFSET(K!$D$1,$S1202-1,0)&amp;"")</f>
        <v/>
      </c>
      <c r="E1202" s="193" t="str">
        <f ca="1">IF(ISERROR($S1202),"",OFFSET(K!$C$1,$S1202-1,0)&amp;"")</f>
        <v/>
      </c>
      <c r="F1202" s="193" t="str">
        <f ca="1">IF(ISERROR($S1202),"",OFFSET(K!$F$1,$S1202-1,0))</f>
        <v/>
      </c>
      <c r="G1202" s="193" t="str">
        <f ca="1">IF(C1202=$U$4,"Enter smelter details", IF(ISERROR($S1202),"",OFFSET(K!$G$1,$S1202-1,0)))</f>
        <v/>
      </c>
      <c r="H1202" s="258"/>
      <c r="I1202" s="258"/>
      <c r="J1202" s="258"/>
      <c r="K1202" s="258"/>
      <c r="L1202" s="258"/>
      <c r="M1202" s="258"/>
      <c r="N1202" s="258"/>
      <c r="O1202" s="258"/>
      <c r="P1202" s="258"/>
      <c r="Q1202" s="259"/>
      <c r="R1202" s="192"/>
      <c r="S1202" s="150" t="e">
        <f>IF(OR(C1202="",C1202=T$4),NA(),MATCH($B1202&amp;$C1202,K!$E:$E,0))</f>
        <v>#N/A</v>
      </c>
    </row>
    <row r="1203" spans="1:19" ht="20.25">
      <c r="A1203" s="222"/>
      <c r="B1203" s="193"/>
      <c r="C1203" s="193"/>
      <c r="D1203" s="193" t="str">
        <f ca="1">IF(ISERROR($S1203),"",OFFSET(K!$D$1,$S1203-1,0)&amp;"")</f>
        <v/>
      </c>
      <c r="E1203" s="193" t="str">
        <f ca="1">IF(ISERROR($S1203),"",OFFSET(K!$C$1,$S1203-1,0)&amp;"")</f>
        <v/>
      </c>
      <c r="F1203" s="193" t="str">
        <f ca="1">IF(ISERROR($S1203),"",OFFSET(K!$F$1,$S1203-1,0))</f>
        <v/>
      </c>
      <c r="G1203" s="193" t="str">
        <f ca="1">IF(C1203=$U$4,"Enter smelter details", IF(ISERROR($S1203),"",OFFSET(K!$G$1,$S1203-1,0)))</f>
        <v/>
      </c>
      <c r="H1203" s="258"/>
      <c r="I1203" s="258"/>
      <c r="J1203" s="258"/>
      <c r="K1203" s="258"/>
      <c r="L1203" s="258"/>
      <c r="M1203" s="258"/>
      <c r="N1203" s="258"/>
      <c r="O1203" s="258"/>
      <c r="P1203" s="258"/>
      <c r="Q1203" s="259"/>
      <c r="R1203" s="192"/>
      <c r="S1203" s="150" t="e">
        <f>IF(OR(C1203="",C1203=T$4),NA(),MATCH($B1203&amp;$C1203,K!$E:$E,0))</f>
        <v>#N/A</v>
      </c>
    </row>
    <row r="1204" spans="1:19" ht="20.25">
      <c r="A1204" s="222"/>
      <c r="B1204" s="193"/>
      <c r="C1204" s="193"/>
      <c r="D1204" s="193" t="str">
        <f ca="1">IF(ISERROR($S1204),"",OFFSET(K!$D$1,$S1204-1,0)&amp;"")</f>
        <v/>
      </c>
      <c r="E1204" s="193" t="str">
        <f ca="1">IF(ISERROR($S1204),"",OFFSET(K!$C$1,$S1204-1,0)&amp;"")</f>
        <v/>
      </c>
      <c r="F1204" s="193" t="str">
        <f ca="1">IF(ISERROR($S1204),"",OFFSET(K!$F$1,$S1204-1,0))</f>
        <v/>
      </c>
      <c r="G1204" s="193" t="str">
        <f ca="1">IF(C1204=$U$4,"Enter smelter details", IF(ISERROR($S1204),"",OFFSET(K!$G$1,$S1204-1,0)))</f>
        <v/>
      </c>
      <c r="H1204" s="258"/>
      <c r="I1204" s="258"/>
      <c r="J1204" s="258"/>
      <c r="K1204" s="258"/>
      <c r="L1204" s="258"/>
      <c r="M1204" s="258"/>
      <c r="N1204" s="258"/>
      <c r="O1204" s="258"/>
      <c r="P1204" s="258"/>
      <c r="Q1204" s="259"/>
      <c r="R1204" s="192"/>
      <c r="S1204" s="150" t="e">
        <f>IF(OR(C1204="",C1204=T$4),NA(),MATCH($B1204&amp;$C1204,K!$E:$E,0))</f>
        <v>#N/A</v>
      </c>
    </row>
    <row r="1205" spans="1:19" ht="20.25">
      <c r="A1205" s="222"/>
      <c r="B1205" s="193"/>
      <c r="C1205" s="193"/>
      <c r="D1205" s="193" t="str">
        <f ca="1">IF(ISERROR($S1205),"",OFFSET(K!$D$1,$S1205-1,0)&amp;"")</f>
        <v/>
      </c>
      <c r="E1205" s="193" t="str">
        <f ca="1">IF(ISERROR($S1205),"",OFFSET(K!$C$1,$S1205-1,0)&amp;"")</f>
        <v/>
      </c>
      <c r="F1205" s="193" t="str">
        <f ca="1">IF(ISERROR($S1205),"",OFFSET(K!$F$1,$S1205-1,0))</f>
        <v/>
      </c>
      <c r="G1205" s="193" t="str">
        <f ca="1">IF(C1205=$U$4,"Enter smelter details", IF(ISERROR($S1205),"",OFFSET(K!$G$1,$S1205-1,0)))</f>
        <v/>
      </c>
      <c r="H1205" s="258"/>
      <c r="I1205" s="258"/>
      <c r="J1205" s="258"/>
      <c r="K1205" s="258"/>
      <c r="L1205" s="258"/>
      <c r="M1205" s="258"/>
      <c r="N1205" s="258"/>
      <c r="O1205" s="258"/>
      <c r="P1205" s="258"/>
      <c r="Q1205" s="259"/>
      <c r="R1205" s="192"/>
      <c r="S1205" s="150" t="e">
        <f>IF(OR(C1205="",C1205=T$4),NA(),MATCH($B1205&amp;$C1205,K!$E:$E,0))</f>
        <v>#N/A</v>
      </c>
    </row>
    <row r="1206" spans="1:19" ht="20.25">
      <c r="A1206" s="222"/>
      <c r="B1206" s="193"/>
      <c r="C1206" s="193"/>
      <c r="D1206" s="193" t="str">
        <f ca="1">IF(ISERROR($S1206),"",OFFSET(K!$D$1,$S1206-1,0)&amp;"")</f>
        <v/>
      </c>
      <c r="E1206" s="193" t="str">
        <f ca="1">IF(ISERROR($S1206),"",OFFSET(K!$C$1,$S1206-1,0)&amp;"")</f>
        <v/>
      </c>
      <c r="F1206" s="193" t="str">
        <f ca="1">IF(ISERROR($S1206),"",OFFSET(K!$F$1,$S1206-1,0))</f>
        <v/>
      </c>
      <c r="G1206" s="193" t="str">
        <f ca="1">IF(C1206=$U$4,"Enter smelter details", IF(ISERROR($S1206),"",OFFSET(K!$G$1,$S1206-1,0)))</f>
        <v/>
      </c>
      <c r="H1206" s="258"/>
      <c r="I1206" s="258"/>
      <c r="J1206" s="258"/>
      <c r="K1206" s="258"/>
      <c r="L1206" s="258"/>
      <c r="M1206" s="258"/>
      <c r="N1206" s="258"/>
      <c r="O1206" s="258"/>
      <c r="P1206" s="258"/>
      <c r="Q1206" s="259"/>
      <c r="R1206" s="192"/>
      <c r="S1206" s="150" t="e">
        <f>IF(OR(C1206="",C1206=T$4),NA(),MATCH($B1206&amp;$C1206,K!$E:$E,0))</f>
        <v>#N/A</v>
      </c>
    </row>
    <row r="1207" spans="1:19" ht="20.25">
      <c r="A1207" s="222"/>
      <c r="B1207" s="193"/>
      <c r="C1207" s="193"/>
      <c r="D1207" s="193" t="str">
        <f ca="1">IF(ISERROR($S1207),"",OFFSET(K!$D$1,$S1207-1,0)&amp;"")</f>
        <v/>
      </c>
      <c r="E1207" s="193" t="str">
        <f ca="1">IF(ISERROR($S1207),"",OFFSET(K!$C$1,$S1207-1,0)&amp;"")</f>
        <v/>
      </c>
      <c r="F1207" s="193" t="str">
        <f ca="1">IF(ISERROR($S1207),"",OFFSET(K!$F$1,$S1207-1,0))</f>
        <v/>
      </c>
      <c r="G1207" s="193" t="str">
        <f ca="1">IF(C1207=$U$4,"Enter smelter details", IF(ISERROR($S1207),"",OFFSET(K!$G$1,$S1207-1,0)))</f>
        <v/>
      </c>
      <c r="H1207" s="258"/>
      <c r="I1207" s="258"/>
      <c r="J1207" s="258"/>
      <c r="K1207" s="258"/>
      <c r="L1207" s="258"/>
      <c r="M1207" s="258"/>
      <c r="N1207" s="258"/>
      <c r="O1207" s="258"/>
      <c r="P1207" s="258"/>
      <c r="Q1207" s="259"/>
      <c r="R1207" s="192"/>
      <c r="S1207" s="150" t="e">
        <f>IF(OR(C1207="",C1207=T$4),NA(),MATCH($B1207&amp;$C1207,K!$E:$E,0))</f>
        <v>#N/A</v>
      </c>
    </row>
    <row r="1208" spans="1:19" ht="20.25">
      <c r="A1208" s="222"/>
      <c r="B1208" s="193"/>
      <c r="C1208" s="193"/>
      <c r="D1208" s="193" t="str">
        <f ca="1">IF(ISERROR($S1208),"",OFFSET(K!$D$1,$S1208-1,0)&amp;"")</f>
        <v/>
      </c>
      <c r="E1208" s="193" t="str">
        <f ca="1">IF(ISERROR($S1208),"",OFFSET(K!$C$1,$S1208-1,0)&amp;"")</f>
        <v/>
      </c>
      <c r="F1208" s="193" t="str">
        <f ca="1">IF(ISERROR($S1208),"",OFFSET(K!$F$1,$S1208-1,0))</f>
        <v/>
      </c>
      <c r="G1208" s="193" t="str">
        <f ca="1">IF(C1208=$U$4,"Enter smelter details", IF(ISERROR($S1208),"",OFFSET(K!$G$1,$S1208-1,0)))</f>
        <v/>
      </c>
      <c r="H1208" s="258"/>
      <c r="I1208" s="258"/>
      <c r="J1208" s="258"/>
      <c r="K1208" s="258"/>
      <c r="L1208" s="258"/>
      <c r="M1208" s="258"/>
      <c r="N1208" s="258"/>
      <c r="O1208" s="258"/>
      <c r="P1208" s="258"/>
      <c r="Q1208" s="259"/>
      <c r="R1208" s="192"/>
      <c r="S1208" s="150" t="e">
        <f>IF(OR(C1208="",C1208=T$4),NA(),MATCH($B1208&amp;$C1208,K!$E:$E,0))</f>
        <v>#N/A</v>
      </c>
    </row>
    <row r="1209" spans="1:19" ht="20.25">
      <c r="A1209" s="222"/>
      <c r="B1209" s="193"/>
      <c r="C1209" s="193"/>
      <c r="D1209" s="193" t="str">
        <f ca="1">IF(ISERROR($S1209),"",OFFSET(K!$D$1,$S1209-1,0)&amp;"")</f>
        <v/>
      </c>
      <c r="E1209" s="193" t="str">
        <f ca="1">IF(ISERROR($S1209),"",OFFSET(K!$C$1,$S1209-1,0)&amp;"")</f>
        <v/>
      </c>
      <c r="F1209" s="193" t="str">
        <f ca="1">IF(ISERROR($S1209),"",OFFSET(K!$F$1,$S1209-1,0))</f>
        <v/>
      </c>
      <c r="G1209" s="193" t="str">
        <f ca="1">IF(C1209=$U$4,"Enter smelter details", IF(ISERROR($S1209),"",OFFSET(K!$G$1,$S1209-1,0)))</f>
        <v/>
      </c>
      <c r="H1209" s="258"/>
      <c r="I1209" s="258"/>
      <c r="J1209" s="258"/>
      <c r="K1209" s="258"/>
      <c r="L1209" s="258"/>
      <c r="M1209" s="258"/>
      <c r="N1209" s="258"/>
      <c r="O1209" s="258"/>
      <c r="P1209" s="258"/>
      <c r="Q1209" s="259"/>
      <c r="R1209" s="192"/>
      <c r="S1209" s="150" t="e">
        <f>IF(OR(C1209="",C1209=T$4),NA(),MATCH($B1209&amp;$C1209,K!$E:$E,0))</f>
        <v>#N/A</v>
      </c>
    </row>
    <row r="1210" spans="1:19" ht="20.25">
      <c r="A1210" s="222"/>
      <c r="B1210" s="193"/>
      <c r="C1210" s="193"/>
      <c r="D1210" s="193" t="str">
        <f ca="1">IF(ISERROR($S1210),"",OFFSET(K!$D$1,$S1210-1,0)&amp;"")</f>
        <v/>
      </c>
      <c r="E1210" s="193" t="str">
        <f ca="1">IF(ISERROR($S1210),"",OFFSET(K!$C$1,$S1210-1,0)&amp;"")</f>
        <v/>
      </c>
      <c r="F1210" s="193" t="str">
        <f ca="1">IF(ISERROR($S1210),"",OFFSET(K!$F$1,$S1210-1,0))</f>
        <v/>
      </c>
      <c r="G1210" s="193" t="str">
        <f ca="1">IF(C1210=$U$4,"Enter smelter details", IF(ISERROR($S1210),"",OFFSET(K!$G$1,$S1210-1,0)))</f>
        <v/>
      </c>
      <c r="H1210" s="258"/>
      <c r="I1210" s="258"/>
      <c r="J1210" s="258"/>
      <c r="K1210" s="258"/>
      <c r="L1210" s="258"/>
      <c r="M1210" s="258"/>
      <c r="N1210" s="258"/>
      <c r="O1210" s="258"/>
      <c r="P1210" s="258"/>
      <c r="Q1210" s="259"/>
      <c r="R1210" s="192"/>
      <c r="S1210" s="150" t="e">
        <f>IF(OR(C1210="",C1210=T$4),NA(),MATCH($B1210&amp;$C1210,K!$E:$E,0))</f>
        <v>#N/A</v>
      </c>
    </row>
    <row r="1211" spans="1:19" ht="20.25">
      <c r="A1211" s="222"/>
      <c r="B1211" s="193"/>
      <c r="C1211" s="193"/>
      <c r="D1211" s="193" t="str">
        <f ca="1">IF(ISERROR($S1211),"",OFFSET(K!$D$1,$S1211-1,0)&amp;"")</f>
        <v/>
      </c>
      <c r="E1211" s="193" t="str">
        <f ca="1">IF(ISERROR($S1211),"",OFFSET(K!$C$1,$S1211-1,0)&amp;"")</f>
        <v/>
      </c>
      <c r="F1211" s="193" t="str">
        <f ca="1">IF(ISERROR($S1211),"",OFFSET(K!$F$1,$S1211-1,0))</f>
        <v/>
      </c>
      <c r="G1211" s="193" t="str">
        <f ca="1">IF(C1211=$U$4,"Enter smelter details", IF(ISERROR($S1211),"",OFFSET(K!$G$1,$S1211-1,0)))</f>
        <v/>
      </c>
      <c r="H1211" s="258"/>
      <c r="I1211" s="258"/>
      <c r="J1211" s="258"/>
      <c r="K1211" s="258"/>
      <c r="L1211" s="258"/>
      <c r="M1211" s="258"/>
      <c r="N1211" s="258"/>
      <c r="O1211" s="258"/>
      <c r="P1211" s="258"/>
      <c r="Q1211" s="259"/>
      <c r="R1211" s="192"/>
      <c r="S1211" s="150" t="e">
        <f>IF(OR(C1211="",C1211=T$4),NA(),MATCH($B1211&amp;$C1211,K!$E:$E,0))</f>
        <v>#N/A</v>
      </c>
    </row>
    <row r="1212" spans="1:19" ht="20.25">
      <c r="A1212" s="222"/>
      <c r="B1212" s="193"/>
      <c r="C1212" s="193"/>
      <c r="D1212" s="193" t="str">
        <f ca="1">IF(ISERROR($S1212),"",OFFSET(K!$D$1,$S1212-1,0)&amp;"")</f>
        <v/>
      </c>
      <c r="E1212" s="193" t="str">
        <f ca="1">IF(ISERROR($S1212),"",OFFSET(K!$C$1,$S1212-1,0)&amp;"")</f>
        <v/>
      </c>
      <c r="F1212" s="193" t="str">
        <f ca="1">IF(ISERROR($S1212),"",OFFSET(K!$F$1,$S1212-1,0))</f>
        <v/>
      </c>
      <c r="G1212" s="193" t="str">
        <f ca="1">IF(C1212=$U$4,"Enter smelter details", IF(ISERROR($S1212),"",OFFSET(K!$G$1,$S1212-1,0)))</f>
        <v/>
      </c>
      <c r="H1212" s="258"/>
      <c r="I1212" s="258"/>
      <c r="J1212" s="258"/>
      <c r="K1212" s="258"/>
      <c r="L1212" s="258"/>
      <c r="M1212" s="258"/>
      <c r="N1212" s="258"/>
      <c r="O1212" s="258"/>
      <c r="P1212" s="258"/>
      <c r="Q1212" s="259"/>
      <c r="R1212" s="192"/>
      <c r="S1212" s="150" t="e">
        <f>IF(OR(C1212="",C1212=T$4),NA(),MATCH($B1212&amp;$C1212,K!$E:$E,0))</f>
        <v>#N/A</v>
      </c>
    </row>
    <row r="1213" spans="1:19" ht="20.25">
      <c r="A1213" s="222"/>
      <c r="B1213" s="193"/>
      <c r="C1213" s="193"/>
      <c r="D1213" s="193" t="str">
        <f ca="1">IF(ISERROR($S1213),"",OFFSET(K!$D$1,$S1213-1,0)&amp;"")</f>
        <v/>
      </c>
      <c r="E1213" s="193" t="str">
        <f ca="1">IF(ISERROR($S1213),"",OFFSET(K!$C$1,$S1213-1,0)&amp;"")</f>
        <v/>
      </c>
      <c r="F1213" s="193" t="str">
        <f ca="1">IF(ISERROR($S1213),"",OFFSET(K!$F$1,$S1213-1,0))</f>
        <v/>
      </c>
      <c r="G1213" s="193" t="str">
        <f ca="1">IF(C1213=$U$4,"Enter smelter details", IF(ISERROR($S1213),"",OFFSET(K!$G$1,$S1213-1,0)))</f>
        <v/>
      </c>
      <c r="H1213" s="258"/>
      <c r="I1213" s="258"/>
      <c r="J1213" s="258"/>
      <c r="K1213" s="258"/>
      <c r="L1213" s="258"/>
      <c r="M1213" s="258"/>
      <c r="N1213" s="258"/>
      <c r="O1213" s="258"/>
      <c r="P1213" s="258"/>
      <c r="Q1213" s="259"/>
      <c r="R1213" s="192"/>
      <c r="S1213" s="150" t="e">
        <f>IF(OR(C1213="",C1213=T$4),NA(),MATCH($B1213&amp;$C1213,K!$E:$E,0))</f>
        <v>#N/A</v>
      </c>
    </row>
    <row r="1214" spans="1:19" ht="20.25">
      <c r="A1214" s="222"/>
      <c r="B1214" s="193"/>
      <c r="C1214" s="193"/>
      <c r="D1214" s="193" t="str">
        <f ca="1">IF(ISERROR($S1214),"",OFFSET(K!$D$1,$S1214-1,0)&amp;"")</f>
        <v/>
      </c>
      <c r="E1214" s="193" t="str">
        <f ca="1">IF(ISERROR($S1214),"",OFFSET(K!$C$1,$S1214-1,0)&amp;"")</f>
        <v/>
      </c>
      <c r="F1214" s="193" t="str">
        <f ca="1">IF(ISERROR($S1214),"",OFFSET(K!$F$1,$S1214-1,0))</f>
        <v/>
      </c>
      <c r="G1214" s="193" t="str">
        <f ca="1">IF(C1214=$U$4,"Enter smelter details", IF(ISERROR($S1214),"",OFFSET(K!$G$1,$S1214-1,0)))</f>
        <v/>
      </c>
      <c r="H1214" s="258"/>
      <c r="I1214" s="258"/>
      <c r="J1214" s="258"/>
      <c r="K1214" s="258"/>
      <c r="L1214" s="258"/>
      <c r="M1214" s="258"/>
      <c r="N1214" s="258"/>
      <c r="O1214" s="258"/>
      <c r="P1214" s="258"/>
      <c r="Q1214" s="259"/>
      <c r="R1214" s="192"/>
      <c r="S1214" s="150" t="e">
        <f>IF(OR(C1214="",C1214=T$4),NA(),MATCH($B1214&amp;$C1214,K!$E:$E,0))</f>
        <v>#N/A</v>
      </c>
    </row>
    <row r="1215" spans="1:19" ht="20.25">
      <c r="A1215" s="222"/>
      <c r="B1215" s="193"/>
      <c r="C1215" s="193"/>
      <c r="D1215" s="193" t="str">
        <f ca="1">IF(ISERROR($S1215),"",OFFSET(K!$D$1,$S1215-1,0)&amp;"")</f>
        <v/>
      </c>
      <c r="E1215" s="193" t="str">
        <f ca="1">IF(ISERROR($S1215),"",OFFSET(K!$C$1,$S1215-1,0)&amp;"")</f>
        <v/>
      </c>
      <c r="F1215" s="193" t="str">
        <f ca="1">IF(ISERROR($S1215),"",OFFSET(K!$F$1,$S1215-1,0))</f>
        <v/>
      </c>
      <c r="G1215" s="193" t="str">
        <f ca="1">IF(C1215=$U$4,"Enter smelter details", IF(ISERROR($S1215),"",OFFSET(K!$G$1,$S1215-1,0)))</f>
        <v/>
      </c>
      <c r="H1215" s="258"/>
      <c r="I1215" s="258"/>
      <c r="J1215" s="258"/>
      <c r="K1215" s="258"/>
      <c r="L1215" s="258"/>
      <c r="M1215" s="258"/>
      <c r="N1215" s="258"/>
      <c r="O1215" s="258"/>
      <c r="P1215" s="258"/>
      <c r="Q1215" s="259"/>
      <c r="R1215" s="192"/>
      <c r="S1215" s="150" t="e">
        <f>IF(OR(C1215="",C1215=T$4),NA(),MATCH($B1215&amp;$C1215,K!$E:$E,0))</f>
        <v>#N/A</v>
      </c>
    </row>
    <row r="1216" spans="1:19" ht="20.25">
      <c r="A1216" s="222"/>
      <c r="B1216" s="193"/>
      <c r="C1216" s="193"/>
      <c r="D1216" s="193" t="str">
        <f ca="1">IF(ISERROR($S1216),"",OFFSET(K!$D$1,$S1216-1,0)&amp;"")</f>
        <v/>
      </c>
      <c r="E1216" s="193" t="str">
        <f ca="1">IF(ISERROR($S1216),"",OFFSET(K!$C$1,$S1216-1,0)&amp;"")</f>
        <v/>
      </c>
      <c r="F1216" s="193" t="str">
        <f ca="1">IF(ISERROR($S1216),"",OFFSET(K!$F$1,$S1216-1,0))</f>
        <v/>
      </c>
      <c r="G1216" s="193" t="str">
        <f ca="1">IF(C1216=$U$4,"Enter smelter details", IF(ISERROR($S1216),"",OFFSET(K!$G$1,$S1216-1,0)))</f>
        <v/>
      </c>
      <c r="H1216" s="258"/>
      <c r="I1216" s="258"/>
      <c r="J1216" s="258"/>
      <c r="K1216" s="258"/>
      <c r="L1216" s="258"/>
      <c r="M1216" s="258"/>
      <c r="N1216" s="258"/>
      <c r="O1216" s="258"/>
      <c r="P1216" s="258"/>
      <c r="Q1216" s="259"/>
      <c r="R1216" s="192"/>
      <c r="S1216" s="150" t="e">
        <f>IF(OR(C1216="",C1216=T$4),NA(),MATCH($B1216&amp;$C1216,K!$E:$E,0))</f>
        <v>#N/A</v>
      </c>
    </row>
    <row r="1217" spans="1:19" ht="20.25">
      <c r="A1217" s="222"/>
      <c r="B1217" s="193"/>
      <c r="C1217" s="193"/>
      <c r="D1217" s="193" t="str">
        <f ca="1">IF(ISERROR($S1217),"",OFFSET(K!$D$1,$S1217-1,0)&amp;"")</f>
        <v/>
      </c>
      <c r="E1217" s="193" t="str">
        <f ca="1">IF(ISERROR($S1217),"",OFFSET(K!$C$1,$S1217-1,0)&amp;"")</f>
        <v/>
      </c>
      <c r="F1217" s="193" t="str">
        <f ca="1">IF(ISERROR($S1217),"",OFFSET(K!$F$1,$S1217-1,0))</f>
        <v/>
      </c>
      <c r="G1217" s="193" t="str">
        <f ca="1">IF(C1217=$U$4,"Enter smelter details", IF(ISERROR($S1217),"",OFFSET(K!$G$1,$S1217-1,0)))</f>
        <v/>
      </c>
      <c r="H1217" s="258"/>
      <c r="I1217" s="258"/>
      <c r="J1217" s="258"/>
      <c r="K1217" s="258"/>
      <c r="L1217" s="258"/>
      <c r="M1217" s="258"/>
      <c r="N1217" s="258"/>
      <c r="O1217" s="258"/>
      <c r="P1217" s="258"/>
      <c r="Q1217" s="259"/>
      <c r="R1217" s="192"/>
      <c r="S1217" s="150" t="e">
        <f>IF(OR(C1217="",C1217=T$4),NA(),MATCH($B1217&amp;$C1217,K!$E:$E,0))</f>
        <v>#N/A</v>
      </c>
    </row>
    <row r="1218" spans="1:19" ht="20.25">
      <c r="A1218" s="222"/>
      <c r="B1218" s="193"/>
      <c r="C1218" s="193"/>
      <c r="D1218" s="193" t="str">
        <f ca="1">IF(ISERROR($S1218),"",OFFSET(K!$D$1,$S1218-1,0)&amp;"")</f>
        <v/>
      </c>
      <c r="E1218" s="193" t="str">
        <f ca="1">IF(ISERROR($S1218),"",OFFSET(K!$C$1,$S1218-1,0)&amp;"")</f>
        <v/>
      </c>
      <c r="F1218" s="193" t="str">
        <f ca="1">IF(ISERROR($S1218),"",OFFSET(K!$F$1,$S1218-1,0))</f>
        <v/>
      </c>
      <c r="G1218" s="193" t="str">
        <f ca="1">IF(C1218=$U$4,"Enter smelter details", IF(ISERROR($S1218),"",OFFSET(K!$G$1,$S1218-1,0)))</f>
        <v/>
      </c>
      <c r="H1218" s="258"/>
      <c r="I1218" s="258"/>
      <c r="J1218" s="258"/>
      <c r="K1218" s="258"/>
      <c r="L1218" s="258"/>
      <c r="M1218" s="258"/>
      <c r="N1218" s="258"/>
      <c r="O1218" s="258"/>
      <c r="P1218" s="258"/>
      <c r="Q1218" s="259"/>
      <c r="R1218" s="192"/>
      <c r="S1218" s="150" t="e">
        <f>IF(OR(C1218="",C1218=T$4),NA(),MATCH($B1218&amp;$C1218,K!$E:$E,0))</f>
        <v>#N/A</v>
      </c>
    </row>
    <row r="1219" spans="1:19" ht="20.25">
      <c r="A1219" s="222"/>
      <c r="B1219" s="193"/>
      <c r="C1219" s="193"/>
      <c r="D1219" s="193" t="str">
        <f ca="1">IF(ISERROR($S1219),"",OFFSET(K!$D$1,$S1219-1,0)&amp;"")</f>
        <v/>
      </c>
      <c r="E1219" s="193" t="str">
        <f ca="1">IF(ISERROR($S1219),"",OFFSET(K!$C$1,$S1219-1,0)&amp;"")</f>
        <v/>
      </c>
      <c r="F1219" s="193" t="str">
        <f ca="1">IF(ISERROR($S1219),"",OFFSET(K!$F$1,$S1219-1,0))</f>
        <v/>
      </c>
      <c r="G1219" s="193" t="str">
        <f ca="1">IF(C1219=$U$4,"Enter smelter details", IF(ISERROR($S1219),"",OFFSET(K!$G$1,$S1219-1,0)))</f>
        <v/>
      </c>
      <c r="H1219" s="258"/>
      <c r="I1219" s="258"/>
      <c r="J1219" s="258"/>
      <c r="K1219" s="258"/>
      <c r="L1219" s="258"/>
      <c r="M1219" s="258"/>
      <c r="N1219" s="258"/>
      <c r="O1219" s="258"/>
      <c r="P1219" s="258"/>
      <c r="Q1219" s="259"/>
      <c r="R1219" s="192"/>
      <c r="S1219" s="150" t="e">
        <f>IF(OR(C1219="",C1219=T$4),NA(),MATCH($B1219&amp;$C1219,K!$E:$E,0))</f>
        <v>#N/A</v>
      </c>
    </row>
    <row r="1220" spans="1:19" ht="20.25">
      <c r="A1220" s="222"/>
      <c r="B1220" s="193"/>
      <c r="C1220" s="193"/>
      <c r="D1220" s="193" t="str">
        <f ca="1">IF(ISERROR($S1220),"",OFFSET(K!$D$1,$S1220-1,0)&amp;"")</f>
        <v/>
      </c>
      <c r="E1220" s="193" t="str">
        <f ca="1">IF(ISERROR($S1220),"",OFFSET(K!$C$1,$S1220-1,0)&amp;"")</f>
        <v/>
      </c>
      <c r="F1220" s="193" t="str">
        <f ca="1">IF(ISERROR($S1220),"",OFFSET(K!$F$1,$S1220-1,0))</f>
        <v/>
      </c>
      <c r="G1220" s="193" t="str">
        <f ca="1">IF(C1220=$U$4,"Enter smelter details", IF(ISERROR($S1220),"",OFFSET(K!$G$1,$S1220-1,0)))</f>
        <v/>
      </c>
      <c r="H1220" s="258"/>
      <c r="I1220" s="258"/>
      <c r="J1220" s="258"/>
      <c r="K1220" s="258"/>
      <c r="L1220" s="258"/>
      <c r="M1220" s="258"/>
      <c r="N1220" s="258"/>
      <c r="O1220" s="258"/>
      <c r="P1220" s="258"/>
      <c r="Q1220" s="259"/>
      <c r="R1220" s="192"/>
      <c r="S1220" s="150" t="e">
        <f>IF(OR(C1220="",C1220=T$4),NA(),MATCH($B1220&amp;$C1220,K!$E:$E,0))</f>
        <v>#N/A</v>
      </c>
    </row>
    <row r="1221" spans="1:19" ht="20.25">
      <c r="A1221" s="222"/>
      <c r="B1221" s="193"/>
      <c r="C1221" s="193"/>
      <c r="D1221" s="193" t="str">
        <f ca="1">IF(ISERROR($S1221),"",OFFSET(K!$D$1,$S1221-1,0)&amp;"")</f>
        <v/>
      </c>
      <c r="E1221" s="193" t="str">
        <f ca="1">IF(ISERROR($S1221),"",OFFSET(K!$C$1,$S1221-1,0)&amp;"")</f>
        <v/>
      </c>
      <c r="F1221" s="193" t="str">
        <f ca="1">IF(ISERROR($S1221),"",OFFSET(K!$F$1,$S1221-1,0))</f>
        <v/>
      </c>
      <c r="G1221" s="193" t="str">
        <f ca="1">IF(C1221=$U$4,"Enter smelter details", IF(ISERROR($S1221),"",OFFSET(K!$G$1,$S1221-1,0)))</f>
        <v/>
      </c>
      <c r="H1221" s="258"/>
      <c r="I1221" s="258"/>
      <c r="J1221" s="258"/>
      <c r="K1221" s="258"/>
      <c r="L1221" s="258"/>
      <c r="M1221" s="258"/>
      <c r="N1221" s="258"/>
      <c r="O1221" s="258"/>
      <c r="P1221" s="258"/>
      <c r="Q1221" s="259"/>
      <c r="R1221" s="192"/>
      <c r="S1221" s="150" t="e">
        <f>IF(OR(C1221="",C1221=T$4),NA(),MATCH($B1221&amp;$C1221,K!$E:$E,0))</f>
        <v>#N/A</v>
      </c>
    </row>
    <row r="1222" spans="1:19" ht="20.25">
      <c r="A1222" s="222"/>
      <c r="B1222" s="193"/>
      <c r="C1222" s="193"/>
      <c r="D1222" s="193" t="str">
        <f ca="1">IF(ISERROR($S1222),"",OFFSET(K!$D$1,$S1222-1,0)&amp;"")</f>
        <v/>
      </c>
      <c r="E1222" s="193" t="str">
        <f ca="1">IF(ISERROR($S1222),"",OFFSET(K!$C$1,$S1222-1,0)&amp;"")</f>
        <v/>
      </c>
      <c r="F1222" s="193" t="str">
        <f ca="1">IF(ISERROR($S1222),"",OFFSET(K!$F$1,$S1222-1,0))</f>
        <v/>
      </c>
      <c r="G1222" s="193" t="str">
        <f ca="1">IF(C1222=$U$4,"Enter smelter details", IF(ISERROR($S1222),"",OFFSET(K!$G$1,$S1222-1,0)))</f>
        <v/>
      </c>
      <c r="H1222" s="258"/>
      <c r="I1222" s="258"/>
      <c r="J1222" s="258"/>
      <c r="K1222" s="258"/>
      <c r="L1222" s="258"/>
      <c r="M1222" s="258"/>
      <c r="N1222" s="258"/>
      <c r="O1222" s="258"/>
      <c r="P1222" s="258"/>
      <c r="Q1222" s="259"/>
      <c r="R1222" s="192"/>
      <c r="S1222" s="150" t="e">
        <f>IF(OR(C1222="",C1222=T$4),NA(),MATCH($B1222&amp;$C1222,K!$E:$E,0))</f>
        <v>#N/A</v>
      </c>
    </row>
    <row r="1223" spans="1:19" ht="20.25">
      <c r="A1223" s="222"/>
      <c r="B1223" s="193"/>
      <c r="C1223" s="193"/>
      <c r="D1223" s="193" t="str">
        <f ca="1">IF(ISERROR($S1223),"",OFFSET(K!$D$1,$S1223-1,0)&amp;"")</f>
        <v/>
      </c>
      <c r="E1223" s="193" t="str">
        <f ca="1">IF(ISERROR($S1223),"",OFFSET(K!$C$1,$S1223-1,0)&amp;"")</f>
        <v/>
      </c>
      <c r="F1223" s="193" t="str">
        <f ca="1">IF(ISERROR($S1223),"",OFFSET(K!$F$1,$S1223-1,0))</f>
        <v/>
      </c>
      <c r="G1223" s="193" t="str">
        <f ca="1">IF(C1223=$U$4,"Enter smelter details", IF(ISERROR($S1223),"",OFFSET(K!$G$1,$S1223-1,0)))</f>
        <v/>
      </c>
      <c r="H1223" s="258"/>
      <c r="I1223" s="258"/>
      <c r="J1223" s="258"/>
      <c r="K1223" s="258"/>
      <c r="L1223" s="258"/>
      <c r="M1223" s="258"/>
      <c r="N1223" s="258"/>
      <c r="O1223" s="258"/>
      <c r="P1223" s="258"/>
      <c r="Q1223" s="259"/>
      <c r="R1223" s="192"/>
      <c r="S1223" s="150" t="e">
        <f>IF(OR(C1223="",C1223=T$4),NA(),MATCH($B1223&amp;$C1223,K!$E:$E,0))</f>
        <v>#N/A</v>
      </c>
    </row>
    <row r="1224" spans="1:19" ht="20.25">
      <c r="A1224" s="222"/>
      <c r="B1224" s="193"/>
      <c r="C1224" s="193"/>
      <c r="D1224" s="193" t="str">
        <f ca="1">IF(ISERROR($S1224),"",OFFSET(K!$D$1,$S1224-1,0)&amp;"")</f>
        <v/>
      </c>
      <c r="E1224" s="193" t="str">
        <f ca="1">IF(ISERROR($S1224),"",OFFSET(K!$C$1,$S1224-1,0)&amp;"")</f>
        <v/>
      </c>
      <c r="F1224" s="193" t="str">
        <f ca="1">IF(ISERROR($S1224),"",OFFSET(K!$F$1,$S1224-1,0))</f>
        <v/>
      </c>
      <c r="G1224" s="193" t="str">
        <f ca="1">IF(C1224=$U$4,"Enter smelter details", IF(ISERROR($S1224),"",OFFSET(K!$G$1,$S1224-1,0)))</f>
        <v/>
      </c>
      <c r="H1224" s="258"/>
      <c r="I1224" s="258"/>
      <c r="J1224" s="258"/>
      <c r="K1224" s="258"/>
      <c r="L1224" s="258"/>
      <c r="M1224" s="258"/>
      <c r="N1224" s="258"/>
      <c r="O1224" s="258"/>
      <c r="P1224" s="258"/>
      <c r="Q1224" s="259"/>
      <c r="R1224" s="192"/>
      <c r="S1224" s="150" t="e">
        <f>IF(OR(C1224="",C1224=T$4),NA(),MATCH($B1224&amp;$C1224,K!$E:$E,0))</f>
        <v>#N/A</v>
      </c>
    </row>
    <row r="1225" spans="1:19" ht="20.25">
      <c r="A1225" s="222"/>
      <c r="B1225" s="193"/>
      <c r="C1225" s="193"/>
      <c r="D1225" s="193" t="str">
        <f ca="1">IF(ISERROR($S1225),"",OFFSET(K!$D$1,$S1225-1,0)&amp;"")</f>
        <v/>
      </c>
      <c r="E1225" s="193" t="str">
        <f ca="1">IF(ISERROR($S1225),"",OFFSET(K!$C$1,$S1225-1,0)&amp;"")</f>
        <v/>
      </c>
      <c r="F1225" s="193" t="str">
        <f ca="1">IF(ISERROR($S1225),"",OFFSET(K!$F$1,$S1225-1,0))</f>
        <v/>
      </c>
      <c r="G1225" s="193" t="str">
        <f ca="1">IF(C1225=$U$4,"Enter smelter details", IF(ISERROR($S1225),"",OFFSET(K!$G$1,$S1225-1,0)))</f>
        <v/>
      </c>
      <c r="H1225" s="258"/>
      <c r="I1225" s="258"/>
      <c r="J1225" s="258"/>
      <c r="K1225" s="258"/>
      <c r="L1225" s="258"/>
      <c r="M1225" s="258"/>
      <c r="N1225" s="258"/>
      <c r="O1225" s="258"/>
      <c r="P1225" s="258"/>
      <c r="Q1225" s="259"/>
      <c r="R1225" s="192"/>
      <c r="S1225" s="150" t="e">
        <f>IF(OR(C1225="",C1225=T$4),NA(),MATCH($B1225&amp;$C1225,K!$E:$E,0))</f>
        <v>#N/A</v>
      </c>
    </row>
    <row r="1226" spans="1:19" ht="20.25">
      <c r="A1226" s="222"/>
      <c r="B1226" s="193"/>
      <c r="C1226" s="193"/>
      <c r="D1226" s="193" t="str">
        <f ca="1">IF(ISERROR($S1226),"",OFFSET(K!$D$1,$S1226-1,0)&amp;"")</f>
        <v/>
      </c>
      <c r="E1226" s="193" t="str">
        <f ca="1">IF(ISERROR($S1226),"",OFFSET(K!$C$1,$S1226-1,0)&amp;"")</f>
        <v/>
      </c>
      <c r="F1226" s="193" t="str">
        <f ca="1">IF(ISERROR($S1226),"",OFFSET(K!$F$1,$S1226-1,0))</f>
        <v/>
      </c>
      <c r="G1226" s="193" t="str">
        <f ca="1">IF(C1226=$U$4,"Enter smelter details", IF(ISERROR($S1226),"",OFFSET(K!$G$1,$S1226-1,0)))</f>
        <v/>
      </c>
      <c r="H1226" s="258"/>
      <c r="I1226" s="258"/>
      <c r="J1226" s="258"/>
      <c r="K1226" s="258"/>
      <c r="L1226" s="258"/>
      <c r="M1226" s="258"/>
      <c r="N1226" s="258"/>
      <c r="O1226" s="258"/>
      <c r="P1226" s="258"/>
      <c r="Q1226" s="259"/>
      <c r="R1226" s="192"/>
      <c r="S1226" s="150" t="e">
        <f>IF(OR(C1226="",C1226=T$4),NA(),MATCH($B1226&amp;$C1226,K!$E:$E,0))</f>
        <v>#N/A</v>
      </c>
    </row>
    <row r="1227" spans="1:19" ht="20.25">
      <c r="A1227" s="222"/>
      <c r="B1227" s="193"/>
      <c r="C1227" s="193"/>
      <c r="D1227" s="193" t="str">
        <f ca="1">IF(ISERROR($S1227),"",OFFSET(K!$D$1,$S1227-1,0)&amp;"")</f>
        <v/>
      </c>
      <c r="E1227" s="193" t="str">
        <f ca="1">IF(ISERROR($S1227),"",OFFSET(K!$C$1,$S1227-1,0)&amp;"")</f>
        <v/>
      </c>
      <c r="F1227" s="193" t="str">
        <f ca="1">IF(ISERROR($S1227),"",OFFSET(K!$F$1,$S1227-1,0))</f>
        <v/>
      </c>
      <c r="G1227" s="193" t="str">
        <f ca="1">IF(C1227=$U$4,"Enter smelter details", IF(ISERROR($S1227),"",OFFSET(K!$G$1,$S1227-1,0)))</f>
        <v/>
      </c>
      <c r="H1227" s="258"/>
      <c r="I1227" s="258"/>
      <c r="J1227" s="258"/>
      <c r="K1227" s="258"/>
      <c r="L1227" s="258"/>
      <c r="M1227" s="258"/>
      <c r="N1227" s="258"/>
      <c r="O1227" s="258"/>
      <c r="P1227" s="258"/>
      <c r="Q1227" s="259"/>
      <c r="R1227" s="192"/>
      <c r="S1227" s="150" t="e">
        <f>IF(OR(C1227="",C1227=T$4),NA(),MATCH($B1227&amp;$C1227,K!$E:$E,0))</f>
        <v>#N/A</v>
      </c>
    </row>
    <row r="1228" spans="1:19" ht="20.25">
      <c r="A1228" s="222"/>
      <c r="B1228" s="193"/>
      <c r="C1228" s="193"/>
      <c r="D1228" s="193" t="str">
        <f ca="1">IF(ISERROR($S1228),"",OFFSET(K!$D$1,$S1228-1,0)&amp;"")</f>
        <v/>
      </c>
      <c r="E1228" s="193" t="str">
        <f ca="1">IF(ISERROR($S1228),"",OFFSET(K!$C$1,$S1228-1,0)&amp;"")</f>
        <v/>
      </c>
      <c r="F1228" s="193" t="str">
        <f ca="1">IF(ISERROR($S1228),"",OFFSET(K!$F$1,$S1228-1,0))</f>
        <v/>
      </c>
      <c r="G1228" s="193" t="str">
        <f ca="1">IF(C1228=$U$4,"Enter smelter details", IF(ISERROR($S1228),"",OFFSET(K!$G$1,$S1228-1,0)))</f>
        <v/>
      </c>
      <c r="H1228" s="258"/>
      <c r="I1228" s="258"/>
      <c r="J1228" s="258"/>
      <c r="K1228" s="258"/>
      <c r="L1228" s="258"/>
      <c r="M1228" s="258"/>
      <c r="N1228" s="258"/>
      <c r="O1228" s="258"/>
      <c r="P1228" s="258"/>
      <c r="Q1228" s="259"/>
      <c r="R1228" s="192"/>
      <c r="S1228" s="150" t="e">
        <f>IF(OR(C1228="",C1228=T$4),NA(),MATCH($B1228&amp;$C1228,K!$E:$E,0))</f>
        <v>#N/A</v>
      </c>
    </row>
    <row r="1229" spans="1:19" ht="20.25">
      <c r="A1229" s="222"/>
      <c r="B1229" s="193"/>
      <c r="C1229" s="193"/>
      <c r="D1229" s="193" t="str">
        <f ca="1">IF(ISERROR($S1229),"",OFFSET(K!$D$1,$S1229-1,0)&amp;"")</f>
        <v/>
      </c>
      <c r="E1229" s="193" t="str">
        <f ca="1">IF(ISERROR($S1229),"",OFFSET(K!$C$1,$S1229-1,0)&amp;"")</f>
        <v/>
      </c>
      <c r="F1229" s="193" t="str">
        <f ca="1">IF(ISERROR($S1229),"",OFFSET(K!$F$1,$S1229-1,0))</f>
        <v/>
      </c>
      <c r="G1229" s="193" t="str">
        <f ca="1">IF(C1229=$U$4,"Enter smelter details", IF(ISERROR($S1229),"",OFFSET(K!$G$1,$S1229-1,0)))</f>
        <v/>
      </c>
      <c r="H1229" s="258"/>
      <c r="I1229" s="258"/>
      <c r="J1229" s="258"/>
      <c r="K1229" s="258"/>
      <c r="L1229" s="258"/>
      <c r="M1229" s="258"/>
      <c r="N1229" s="258"/>
      <c r="O1229" s="258"/>
      <c r="P1229" s="258"/>
      <c r="Q1229" s="259"/>
      <c r="R1229" s="192"/>
      <c r="S1229" s="150" t="e">
        <f>IF(OR(C1229="",C1229=T$4),NA(),MATCH($B1229&amp;$C1229,K!$E:$E,0))</f>
        <v>#N/A</v>
      </c>
    </row>
    <row r="1230" spans="1:19" ht="20.25">
      <c r="A1230" s="222"/>
      <c r="B1230" s="193"/>
      <c r="C1230" s="193"/>
      <c r="D1230" s="193" t="str">
        <f ca="1">IF(ISERROR($S1230),"",OFFSET(K!$D$1,$S1230-1,0)&amp;"")</f>
        <v/>
      </c>
      <c r="E1230" s="193" t="str">
        <f ca="1">IF(ISERROR($S1230),"",OFFSET(K!$C$1,$S1230-1,0)&amp;"")</f>
        <v/>
      </c>
      <c r="F1230" s="193" t="str">
        <f ca="1">IF(ISERROR($S1230),"",OFFSET(K!$F$1,$S1230-1,0))</f>
        <v/>
      </c>
      <c r="G1230" s="193" t="str">
        <f ca="1">IF(C1230=$U$4,"Enter smelter details", IF(ISERROR($S1230),"",OFFSET(K!$G$1,$S1230-1,0)))</f>
        <v/>
      </c>
      <c r="H1230" s="258"/>
      <c r="I1230" s="258"/>
      <c r="J1230" s="258"/>
      <c r="K1230" s="258"/>
      <c r="L1230" s="258"/>
      <c r="M1230" s="258"/>
      <c r="N1230" s="258"/>
      <c r="O1230" s="258"/>
      <c r="P1230" s="258"/>
      <c r="Q1230" s="259"/>
      <c r="R1230" s="192"/>
      <c r="S1230" s="150" t="e">
        <f>IF(OR(C1230="",C1230=T$4),NA(),MATCH($B1230&amp;$C1230,K!$E:$E,0))</f>
        <v>#N/A</v>
      </c>
    </row>
    <row r="1231" spans="1:19" ht="20.25">
      <c r="A1231" s="222"/>
      <c r="B1231" s="193"/>
      <c r="C1231" s="193"/>
      <c r="D1231" s="193" t="str">
        <f ca="1">IF(ISERROR($S1231),"",OFFSET(K!$D$1,$S1231-1,0)&amp;"")</f>
        <v/>
      </c>
      <c r="E1231" s="193" t="str">
        <f ca="1">IF(ISERROR($S1231),"",OFFSET(K!$C$1,$S1231-1,0)&amp;"")</f>
        <v/>
      </c>
      <c r="F1231" s="193" t="str">
        <f ca="1">IF(ISERROR($S1231),"",OFFSET(K!$F$1,$S1231-1,0))</f>
        <v/>
      </c>
      <c r="G1231" s="193" t="str">
        <f ca="1">IF(C1231=$U$4,"Enter smelter details", IF(ISERROR($S1231),"",OFFSET(K!$G$1,$S1231-1,0)))</f>
        <v/>
      </c>
      <c r="H1231" s="258"/>
      <c r="I1231" s="258"/>
      <c r="J1231" s="258"/>
      <c r="K1231" s="258"/>
      <c r="L1231" s="258"/>
      <c r="M1231" s="258"/>
      <c r="N1231" s="258"/>
      <c r="O1231" s="258"/>
      <c r="P1231" s="258"/>
      <c r="Q1231" s="259"/>
      <c r="R1231" s="192"/>
      <c r="S1231" s="150" t="e">
        <f>IF(OR(C1231="",C1231=T$4),NA(),MATCH($B1231&amp;$C1231,K!$E:$E,0))</f>
        <v>#N/A</v>
      </c>
    </row>
    <row r="1232" spans="1:19" ht="20.25">
      <c r="A1232" s="222"/>
      <c r="B1232" s="193"/>
      <c r="C1232" s="193"/>
      <c r="D1232" s="193" t="str">
        <f ca="1">IF(ISERROR($S1232),"",OFFSET(K!$D$1,$S1232-1,0)&amp;"")</f>
        <v/>
      </c>
      <c r="E1232" s="193" t="str">
        <f ca="1">IF(ISERROR($S1232),"",OFFSET(K!$C$1,$S1232-1,0)&amp;"")</f>
        <v/>
      </c>
      <c r="F1232" s="193" t="str">
        <f ca="1">IF(ISERROR($S1232),"",OFFSET(K!$F$1,$S1232-1,0))</f>
        <v/>
      </c>
      <c r="G1232" s="193" t="str">
        <f ca="1">IF(C1232=$U$4,"Enter smelter details", IF(ISERROR($S1232),"",OFFSET(K!$G$1,$S1232-1,0)))</f>
        <v/>
      </c>
      <c r="H1232" s="258"/>
      <c r="I1232" s="258"/>
      <c r="J1232" s="258"/>
      <c r="K1232" s="258"/>
      <c r="L1232" s="258"/>
      <c r="M1232" s="258"/>
      <c r="N1232" s="258"/>
      <c r="O1232" s="258"/>
      <c r="P1232" s="258"/>
      <c r="Q1232" s="259"/>
      <c r="R1232" s="192"/>
      <c r="S1232" s="150" t="e">
        <f>IF(OR(C1232="",C1232=T$4),NA(),MATCH($B1232&amp;$C1232,K!$E:$E,0))</f>
        <v>#N/A</v>
      </c>
    </row>
    <row r="1233" spans="1:19" ht="20.25">
      <c r="A1233" s="222"/>
      <c r="B1233" s="193"/>
      <c r="C1233" s="193"/>
      <c r="D1233" s="193" t="str">
        <f ca="1">IF(ISERROR($S1233),"",OFFSET(K!$D$1,$S1233-1,0)&amp;"")</f>
        <v/>
      </c>
      <c r="E1233" s="193" t="str">
        <f ca="1">IF(ISERROR($S1233),"",OFFSET(K!$C$1,$S1233-1,0)&amp;"")</f>
        <v/>
      </c>
      <c r="F1233" s="193" t="str">
        <f ca="1">IF(ISERROR($S1233),"",OFFSET(K!$F$1,$S1233-1,0))</f>
        <v/>
      </c>
      <c r="G1233" s="193" t="str">
        <f ca="1">IF(C1233=$U$4,"Enter smelter details", IF(ISERROR($S1233),"",OFFSET(K!$G$1,$S1233-1,0)))</f>
        <v/>
      </c>
      <c r="H1233" s="258"/>
      <c r="I1233" s="258"/>
      <c r="J1233" s="258"/>
      <c r="K1233" s="258"/>
      <c r="L1233" s="258"/>
      <c r="M1233" s="258"/>
      <c r="N1233" s="258"/>
      <c r="O1233" s="258"/>
      <c r="P1233" s="258"/>
      <c r="Q1233" s="259"/>
      <c r="R1233" s="192"/>
      <c r="S1233" s="150" t="e">
        <f>IF(OR(C1233="",C1233=T$4),NA(),MATCH($B1233&amp;$C1233,K!$E:$E,0))</f>
        <v>#N/A</v>
      </c>
    </row>
    <row r="1234" spans="1:19" ht="20.25">
      <c r="A1234" s="222"/>
      <c r="B1234" s="193"/>
      <c r="C1234" s="193"/>
      <c r="D1234" s="193" t="str">
        <f ca="1">IF(ISERROR($S1234),"",OFFSET(K!$D$1,$S1234-1,0)&amp;"")</f>
        <v/>
      </c>
      <c r="E1234" s="193" t="str">
        <f ca="1">IF(ISERROR($S1234),"",OFFSET(K!$C$1,$S1234-1,0)&amp;"")</f>
        <v/>
      </c>
      <c r="F1234" s="193" t="str">
        <f ca="1">IF(ISERROR($S1234),"",OFFSET(K!$F$1,$S1234-1,0))</f>
        <v/>
      </c>
      <c r="G1234" s="193" t="str">
        <f ca="1">IF(C1234=$U$4,"Enter smelter details", IF(ISERROR($S1234),"",OFFSET(K!$G$1,$S1234-1,0)))</f>
        <v/>
      </c>
      <c r="H1234" s="258"/>
      <c r="I1234" s="258"/>
      <c r="J1234" s="258"/>
      <c r="K1234" s="258"/>
      <c r="L1234" s="258"/>
      <c r="M1234" s="258"/>
      <c r="N1234" s="258"/>
      <c r="O1234" s="258"/>
      <c r="P1234" s="258"/>
      <c r="Q1234" s="259"/>
      <c r="R1234" s="192"/>
      <c r="S1234" s="150" t="e">
        <f>IF(OR(C1234="",C1234=T$4),NA(),MATCH($B1234&amp;$C1234,K!$E:$E,0))</f>
        <v>#N/A</v>
      </c>
    </row>
    <row r="1235" spans="1:19" ht="20.25">
      <c r="A1235" s="222"/>
      <c r="B1235" s="193"/>
      <c r="C1235" s="193"/>
      <c r="D1235" s="193" t="str">
        <f ca="1">IF(ISERROR($S1235),"",OFFSET(K!$D$1,$S1235-1,0)&amp;"")</f>
        <v/>
      </c>
      <c r="E1235" s="193" t="str">
        <f ca="1">IF(ISERROR($S1235),"",OFFSET(K!$C$1,$S1235-1,0)&amp;"")</f>
        <v/>
      </c>
      <c r="F1235" s="193" t="str">
        <f ca="1">IF(ISERROR($S1235),"",OFFSET(K!$F$1,$S1235-1,0))</f>
        <v/>
      </c>
      <c r="G1235" s="193" t="str">
        <f ca="1">IF(C1235=$U$4,"Enter smelter details", IF(ISERROR($S1235),"",OFFSET(K!$G$1,$S1235-1,0)))</f>
        <v/>
      </c>
      <c r="H1235" s="258"/>
      <c r="I1235" s="258"/>
      <c r="J1235" s="258"/>
      <c r="K1235" s="258"/>
      <c r="L1235" s="258"/>
      <c r="M1235" s="258"/>
      <c r="N1235" s="258"/>
      <c r="O1235" s="258"/>
      <c r="P1235" s="258"/>
      <c r="Q1235" s="259"/>
      <c r="R1235" s="192"/>
      <c r="S1235" s="150" t="e">
        <f>IF(OR(C1235="",C1235=T$4),NA(),MATCH($B1235&amp;$C1235,K!$E:$E,0))</f>
        <v>#N/A</v>
      </c>
    </row>
    <row r="1236" spans="1:19" ht="20.25">
      <c r="A1236" s="222"/>
      <c r="B1236" s="193"/>
      <c r="C1236" s="193"/>
      <c r="D1236" s="193" t="str">
        <f ca="1">IF(ISERROR($S1236),"",OFFSET(K!$D$1,$S1236-1,0)&amp;"")</f>
        <v/>
      </c>
      <c r="E1236" s="193" t="str">
        <f ca="1">IF(ISERROR($S1236),"",OFFSET(K!$C$1,$S1236-1,0)&amp;"")</f>
        <v/>
      </c>
      <c r="F1236" s="193" t="str">
        <f ca="1">IF(ISERROR($S1236),"",OFFSET(K!$F$1,$S1236-1,0))</f>
        <v/>
      </c>
      <c r="G1236" s="193" t="str">
        <f ca="1">IF(C1236=$U$4,"Enter smelter details", IF(ISERROR($S1236),"",OFFSET(K!$G$1,$S1236-1,0)))</f>
        <v/>
      </c>
      <c r="H1236" s="258"/>
      <c r="I1236" s="258"/>
      <c r="J1236" s="258"/>
      <c r="K1236" s="258"/>
      <c r="L1236" s="258"/>
      <c r="M1236" s="258"/>
      <c r="N1236" s="258"/>
      <c r="O1236" s="258"/>
      <c r="P1236" s="258"/>
      <c r="Q1236" s="259"/>
      <c r="R1236" s="192"/>
      <c r="S1236" s="150" t="e">
        <f>IF(OR(C1236="",C1236=T$4),NA(),MATCH($B1236&amp;$C1236,K!$E:$E,0))</f>
        <v>#N/A</v>
      </c>
    </row>
    <row r="1237" spans="1:19" ht="20.25">
      <c r="A1237" s="222"/>
      <c r="B1237" s="193"/>
      <c r="C1237" s="193"/>
      <c r="D1237" s="193" t="str">
        <f ca="1">IF(ISERROR($S1237),"",OFFSET(K!$D$1,$S1237-1,0)&amp;"")</f>
        <v/>
      </c>
      <c r="E1237" s="193" t="str">
        <f ca="1">IF(ISERROR($S1237),"",OFFSET(K!$C$1,$S1237-1,0)&amp;"")</f>
        <v/>
      </c>
      <c r="F1237" s="193" t="str">
        <f ca="1">IF(ISERROR($S1237),"",OFFSET(K!$F$1,$S1237-1,0))</f>
        <v/>
      </c>
      <c r="G1237" s="193" t="str">
        <f ca="1">IF(C1237=$U$4,"Enter smelter details", IF(ISERROR($S1237),"",OFFSET(K!$G$1,$S1237-1,0)))</f>
        <v/>
      </c>
      <c r="H1237" s="258"/>
      <c r="I1237" s="258"/>
      <c r="J1237" s="258"/>
      <c r="K1237" s="258"/>
      <c r="L1237" s="258"/>
      <c r="M1237" s="258"/>
      <c r="N1237" s="258"/>
      <c r="O1237" s="258"/>
      <c r="P1237" s="258"/>
      <c r="Q1237" s="259"/>
      <c r="R1237" s="192"/>
      <c r="S1237" s="150" t="e">
        <f>IF(OR(C1237="",C1237=T$4),NA(),MATCH($B1237&amp;$C1237,K!$E:$E,0))</f>
        <v>#N/A</v>
      </c>
    </row>
    <row r="1238" spans="1:19" ht="20.25">
      <c r="A1238" s="222"/>
      <c r="B1238" s="193"/>
      <c r="C1238" s="193"/>
      <c r="D1238" s="193" t="str">
        <f ca="1">IF(ISERROR($S1238),"",OFFSET(K!$D$1,$S1238-1,0)&amp;"")</f>
        <v/>
      </c>
      <c r="E1238" s="193" t="str">
        <f ca="1">IF(ISERROR($S1238),"",OFFSET(K!$C$1,$S1238-1,0)&amp;"")</f>
        <v/>
      </c>
      <c r="F1238" s="193" t="str">
        <f ca="1">IF(ISERROR($S1238),"",OFFSET(K!$F$1,$S1238-1,0))</f>
        <v/>
      </c>
      <c r="G1238" s="193" t="str">
        <f ca="1">IF(C1238=$U$4,"Enter smelter details", IF(ISERROR($S1238),"",OFFSET(K!$G$1,$S1238-1,0)))</f>
        <v/>
      </c>
      <c r="H1238" s="258"/>
      <c r="I1238" s="258"/>
      <c r="J1238" s="258"/>
      <c r="K1238" s="258"/>
      <c r="L1238" s="258"/>
      <c r="M1238" s="258"/>
      <c r="N1238" s="258"/>
      <c r="O1238" s="258"/>
      <c r="P1238" s="258"/>
      <c r="Q1238" s="259"/>
      <c r="R1238" s="192"/>
      <c r="S1238" s="150" t="e">
        <f>IF(OR(C1238="",C1238=T$4),NA(),MATCH($B1238&amp;$C1238,K!$E:$E,0))</f>
        <v>#N/A</v>
      </c>
    </row>
    <row r="1239" spans="1:19" ht="20.25">
      <c r="A1239" s="222"/>
      <c r="B1239" s="193"/>
      <c r="C1239" s="193"/>
      <c r="D1239" s="193" t="str">
        <f ca="1">IF(ISERROR($S1239),"",OFFSET(K!$D$1,$S1239-1,0)&amp;"")</f>
        <v/>
      </c>
      <c r="E1239" s="193" t="str">
        <f ca="1">IF(ISERROR($S1239),"",OFFSET(K!$C$1,$S1239-1,0)&amp;"")</f>
        <v/>
      </c>
      <c r="F1239" s="193" t="str">
        <f ca="1">IF(ISERROR($S1239),"",OFFSET(K!$F$1,$S1239-1,0))</f>
        <v/>
      </c>
      <c r="G1239" s="193" t="str">
        <f ca="1">IF(C1239=$U$4,"Enter smelter details", IF(ISERROR($S1239),"",OFFSET(K!$G$1,$S1239-1,0)))</f>
        <v/>
      </c>
      <c r="H1239" s="258"/>
      <c r="I1239" s="258"/>
      <c r="J1239" s="258"/>
      <c r="K1239" s="258"/>
      <c r="L1239" s="258"/>
      <c r="M1239" s="258"/>
      <c r="N1239" s="258"/>
      <c r="O1239" s="258"/>
      <c r="P1239" s="258"/>
      <c r="Q1239" s="259"/>
      <c r="R1239" s="192"/>
      <c r="S1239" s="150" t="e">
        <f>IF(OR(C1239="",C1239=T$4),NA(),MATCH($B1239&amp;$C1239,K!$E:$E,0))</f>
        <v>#N/A</v>
      </c>
    </row>
    <row r="1240" spans="1:19" ht="20.25">
      <c r="A1240" s="222"/>
      <c r="B1240" s="193"/>
      <c r="C1240" s="193"/>
      <c r="D1240" s="193" t="str">
        <f ca="1">IF(ISERROR($S1240),"",OFFSET(K!$D$1,$S1240-1,0)&amp;"")</f>
        <v/>
      </c>
      <c r="E1240" s="193" t="str">
        <f ca="1">IF(ISERROR($S1240),"",OFFSET(K!$C$1,$S1240-1,0)&amp;"")</f>
        <v/>
      </c>
      <c r="F1240" s="193" t="str">
        <f ca="1">IF(ISERROR($S1240),"",OFFSET(K!$F$1,$S1240-1,0))</f>
        <v/>
      </c>
      <c r="G1240" s="193" t="str">
        <f ca="1">IF(C1240=$U$4,"Enter smelter details", IF(ISERROR($S1240),"",OFFSET(K!$G$1,$S1240-1,0)))</f>
        <v/>
      </c>
      <c r="H1240" s="258"/>
      <c r="I1240" s="258"/>
      <c r="J1240" s="258"/>
      <c r="K1240" s="258"/>
      <c r="L1240" s="258"/>
      <c r="M1240" s="258"/>
      <c r="N1240" s="258"/>
      <c r="O1240" s="258"/>
      <c r="P1240" s="258"/>
      <c r="Q1240" s="259"/>
      <c r="R1240" s="192"/>
      <c r="S1240" s="150" t="e">
        <f>IF(OR(C1240="",C1240=T$4),NA(),MATCH($B1240&amp;$C1240,K!$E:$E,0))</f>
        <v>#N/A</v>
      </c>
    </row>
    <row r="1241" spans="1:19" ht="20.25">
      <c r="A1241" s="222"/>
      <c r="B1241" s="193"/>
      <c r="C1241" s="193"/>
      <c r="D1241" s="193" t="str">
        <f ca="1">IF(ISERROR($S1241),"",OFFSET(K!$D$1,$S1241-1,0)&amp;"")</f>
        <v/>
      </c>
      <c r="E1241" s="193" t="str">
        <f ca="1">IF(ISERROR($S1241),"",OFFSET(K!$C$1,$S1241-1,0)&amp;"")</f>
        <v/>
      </c>
      <c r="F1241" s="193" t="str">
        <f ca="1">IF(ISERROR($S1241),"",OFFSET(K!$F$1,$S1241-1,0))</f>
        <v/>
      </c>
      <c r="G1241" s="193" t="str">
        <f ca="1">IF(C1241=$U$4,"Enter smelter details", IF(ISERROR($S1241),"",OFFSET(K!$G$1,$S1241-1,0)))</f>
        <v/>
      </c>
      <c r="H1241" s="258"/>
      <c r="I1241" s="258"/>
      <c r="J1241" s="258"/>
      <c r="K1241" s="258"/>
      <c r="L1241" s="258"/>
      <c r="M1241" s="258"/>
      <c r="N1241" s="258"/>
      <c r="O1241" s="258"/>
      <c r="P1241" s="258"/>
      <c r="Q1241" s="259"/>
      <c r="R1241" s="192"/>
      <c r="S1241" s="150" t="e">
        <f>IF(OR(C1241="",C1241=T$4),NA(),MATCH($B1241&amp;$C1241,K!$E:$E,0))</f>
        <v>#N/A</v>
      </c>
    </row>
    <row r="1242" spans="1:19" ht="20.25">
      <c r="A1242" s="222"/>
      <c r="B1242" s="193"/>
      <c r="C1242" s="193"/>
      <c r="D1242" s="193" t="str">
        <f ca="1">IF(ISERROR($S1242),"",OFFSET(K!$D$1,$S1242-1,0)&amp;"")</f>
        <v/>
      </c>
      <c r="E1242" s="193" t="str">
        <f ca="1">IF(ISERROR($S1242),"",OFFSET(K!$C$1,$S1242-1,0)&amp;"")</f>
        <v/>
      </c>
      <c r="F1242" s="193" t="str">
        <f ca="1">IF(ISERROR($S1242),"",OFFSET(K!$F$1,$S1242-1,0))</f>
        <v/>
      </c>
      <c r="G1242" s="193" t="str">
        <f ca="1">IF(C1242=$U$4,"Enter smelter details", IF(ISERROR($S1242),"",OFFSET(K!$G$1,$S1242-1,0)))</f>
        <v/>
      </c>
      <c r="H1242" s="258"/>
      <c r="I1242" s="258"/>
      <c r="J1242" s="258"/>
      <c r="K1242" s="258"/>
      <c r="L1242" s="258"/>
      <c r="M1242" s="258"/>
      <c r="N1242" s="258"/>
      <c r="O1242" s="258"/>
      <c r="P1242" s="258"/>
      <c r="Q1242" s="259"/>
      <c r="R1242" s="192"/>
      <c r="S1242" s="150" t="e">
        <f>IF(OR(C1242="",C1242=T$4),NA(),MATCH($B1242&amp;$C1242,K!$E:$E,0))</f>
        <v>#N/A</v>
      </c>
    </row>
    <row r="1243" spans="1:19" ht="20.25">
      <c r="A1243" s="222"/>
      <c r="B1243" s="193"/>
      <c r="C1243" s="193"/>
      <c r="D1243" s="193" t="str">
        <f ca="1">IF(ISERROR($S1243),"",OFFSET(K!$D$1,$S1243-1,0)&amp;"")</f>
        <v/>
      </c>
      <c r="E1243" s="193" t="str">
        <f ca="1">IF(ISERROR($S1243),"",OFFSET(K!$C$1,$S1243-1,0)&amp;"")</f>
        <v/>
      </c>
      <c r="F1243" s="193" t="str">
        <f ca="1">IF(ISERROR($S1243),"",OFFSET(K!$F$1,$S1243-1,0))</f>
        <v/>
      </c>
      <c r="G1243" s="193" t="str">
        <f ca="1">IF(C1243=$U$4,"Enter smelter details", IF(ISERROR($S1243),"",OFFSET(K!$G$1,$S1243-1,0)))</f>
        <v/>
      </c>
      <c r="H1243" s="258"/>
      <c r="I1243" s="258"/>
      <c r="J1243" s="258"/>
      <c r="K1243" s="258"/>
      <c r="L1243" s="258"/>
      <c r="M1243" s="258"/>
      <c r="N1243" s="258"/>
      <c r="O1243" s="258"/>
      <c r="P1243" s="258"/>
      <c r="Q1243" s="259"/>
      <c r="R1243" s="192"/>
      <c r="S1243" s="150" t="e">
        <f>IF(OR(C1243="",C1243=T$4),NA(),MATCH($B1243&amp;$C1243,K!$E:$E,0))</f>
        <v>#N/A</v>
      </c>
    </row>
    <row r="1244" spans="1:19" ht="20.25">
      <c r="A1244" s="222"/>
      <c r="B1244" s="193"/>
      <c r="C1244" s="193"/>
      <c r="D1244" s="193" t="str">
        <f ca="1">IF(ISERROR($S1244),"",OFFSET(K!$D$1,$S1244-1,0)&amp;"")</f>
        <v/>
      </c>
      <c r="E1244" s="193" t="str">
        <f ca="1">IF(ISERROR($S1244),"",OFFSET(K!$C$1,$S1244-1,0)&amp;"")</f>
        <v/>
      </c>
      <c r="F1244" s="193" t="str">
        <f ca="1">IF(ISERROR($S1244),"",OFFSET(K!$F$1,$S1244-1,0))</f>
        <v/>
      </c>
      <c r="G1244" s="193" t="str">
        <f ca="1">IF(C1244=$U$4,"Enter smelter details", IF(ISERROR($S1244),"",OFFSET(K!$G$1,$S1244-1,0)))</f>
        <v/>
      </c>
      <c r="H1244" s="258"/>
      <c r="I1244" s="258"/>
      <c r="J1244" s="258"/>
      <c r="K1244" s="258"/>
      <c r="L1244" s="258"/>
      <c r="M1244" s="258"/>
      <c r="N1244" s="258"/>
      <c r="O1244" s="258"/>
      <c r="P1244" s="258"/>
      <c r="Q1244" s="259"/>
      <c r="R1244" s="192"/>
      <c r="S1244" s="150" t="e">
        <f>IF(OR(C1244="",C1244=T$4),NA(),MATCH($B1244&amp;$C1244,K!$E:$E,0))</f>
        <v>#N/A</v>
      </c>
    </row>
    <row r="1245" spans="1:19" ht="20.25">
      <c r="A1245" s="222"/>
      <c r="B1245" s="193"/>
      <c r="C1245" s="193"/>
      <c r="D1245" s="193" t="str">
        <f ca="1">IF(ISERROR($S1245),"",OFFSET(K!$D$1,$S1245-1,0)&amp;"")</f>
        <v/>
      </c>
      <c r="E1245" s="193" t="str">
        <f ca="1">IF(ISERROR($S1245),"",OFFSET(K!$C$1,$S1245-1,0)&amp;"")</f>
        <v/>
      </c>
      <c r="F1245" s="193" t="str">
        <f ca="1">IF(ISERROR($S1245),"",OFFSET(K!$F$1,$S1245-1,0))</f>
        <v/>
      </c>
      <c r="G1245" s="193" t="str">
        <f ca="1">IF(C1245=$U$4,"Enter smelter details", IF(ISERROR($S1245),"",OFFSET(K!$G$1,$S1245-1,0)))</f>
        <v/>
      </c>
      <c r="H1245" s="258"/>
      <c r="I1245" s="258"/>
      <c r="J1245" s="258"/>
      <c r="K1245" s="258"/>
      <c r="L1245" s="258"/>
      <c r="M1245" s="258"/>
      <c r="N1245" s="258"/>
      <c r="O1245" s="258"/>
      <c r="P1245" s="258"/>
      <c r="Q1245" s="259"/>
      <c r="R1245" s="192"/>
      <c r="S1245" s="150" t="e">
        <f>IF(OR(C1245="",C1245=T$4),NA(),MATCH($B1245&amp;$C1245,K!$E:$E,0))</f>
        <v>#N/A</v>
      </c>
    </row>
    <row r="1246" spans="1:19" ht="20.25">
      <c r="A1246" s="222"/>
      <c r="B1246" s="193"/>
      <c r="C1246" s="193"/>
      <c r="D1246" s="193" t="str">
        <f ca="1">IF(ISERROR($S1246),"",OFFSET(K!$D$1,$S1246-1,0)&amp;"")</f>
        <v/>
      </c>
      <c r="E1246" s="193" t="str">
        <f ca="1">IF(ISERROR($S1246),"",OFFSET(K!$C$1,$S1246-1,0)&amp;"")</f>
        <v/>
      </c>
      <c r="F1246" s="193" t="str">
        <f ca="1">IF(ISERROR($S1246),"",OFFSET(K!$F$1,$S1246-1,0))</f>
        <v/>
      </c>
      <c r="G1246" s="193" t="str">
        <f ca="1">IF(C1246=$U$4,"Enter smelter details", IF(ISERROR($S1246),"",OFFSET(K!$G$1,$S1246-1,0)))</f>
        <v/>
      </c>
      <c r="H1246" s="258"/>
      <c r="I1246" s="258"/>
      <c r="J1246" s="258"/>
      <c r="K1246" s="258"/>
      <c r="L1246" s="258"/>
      <c r="M1246" s="258"/>
      <c r="N1246" s="258"/>
      <c r="O1246" s="258"/>
      <c r="P1246" s="258"/>
      <c r="Q1246" s="259"/>
      <c r="R1246" s="192"/>
      <c r="S1246" s="150" t="e">
        <f>IF(OR(C1246="",C1246=T$4),NA(),MATCH($B1246&amp;$C1246,K!$E:$E,0))</f>
        <v>#N/A</v>
      </c>
    </row>
    <row r="1247" spans="1:19" ht="20.25">
      <c r="A1247" s="222"/>
      <c r="B1247" s="193"/>
      <c r="C1247" s="193"/>
      <c r="D1247" s="193" t="str">
        <f ca="1">IF(ISERROR($S1247),"",OFFSET(K!$D$1,$S1247-1,0)&amp;"")</f>
        <v/>
      </c>
      <c r="E1247" s="193" t="str">
        <f ca="1">IF(ISERROR($S1247),"",OFFSET(K!$C$1,$S1247-1,0)&amp;"")</f>
        <v/>
      </c>
      <c r="F1247" s="193" t="str">
        <f ca="1">IF(ISERROR($S1247),"",OFFSET(K!$F$1,$S1247-1,0))</f>
        <v/>
      </c>
      <c r="G1247" s="193" t="str">
        <f ca="1">IF(C1247=$U$4,"Enter smelter details", IF(ISERROR($S1247),"",OFFSET(K!$G$1,$S1247-1,0)))</f>
        <v/>
      </c>
      <c r="H1247" s="258"/>
      <c r="I1247" s="258"/>
      <c r="J1247" s="258"/>
      <c r="K1247" s="258"/>
      <c r="L1247" s="258"/>
      <c r="M1247" s="258"/>
      <c r="N1247" s="258"/>
      <c r="O1247" s="258"/>
      <c r="P1247" s="258"/>
      <c r="Q1247" s="259"/>
      <c r="R1247" s="192"/>
      <c r="S1247" s="150" t="e">
        <f>IF(OR(C1247="",C1247=T$4),NA(),MATCH($B1247&amp;$C1247,K!$E:$E,0))</f>
        <v>#N/A</v>
      </c>
    </row>
    <row r="1248" spans="1:19" ht="20.25">
      <c r="A1248" s="222"/>
      <c r="B1248" s="193"/>
      <c r="C1248" s="193"/>
      <c r="D1248" s="193" t="str">
        <f ca="1">IF(ISERROR($S1248),"",OFFSET(K!$D$1,$S1248-1,0)&amp;"")</f>
        <v/>
      </c>
      <c r="E1248" s="193" t="str">
        <f ca="1">IF(ISERROR($S1248),"",OFFSET(K!$C$1,$S1248-1,0)&amp;"")</f>
        <v/>
      </c>
      <c r="F1248" s="193" t="str">
        <f ca="1">IF(ISERROR($S1248),"",OFFSET(K!$F$1,$S1248-1,0))</f>
        <v/>
      </c>
      <c r="G1248" s="193" t="str">
        <f ca="1">IF(C1248=$U$4,"Enter smelter details", IF(ISERROR($S1248),"",OFFSET(K!$G$1,$S1248-1,0)))</f>
        <v/>
      </c>
      <c r="H1248" s="258"/>
      <c r="I1248" s="258"/>
      <c r="J1248" s="258"/>
      <c r="K1248" s="258"/>
      <c r="L1248" s="258"/>
      <c r="M1248" s="258"/>
      <c r="N1248" s="258"/>
      <c r="O1248" s="258"/>
      <c r="P1248" s="258"/>
      <c r="Q1248" s="259"/>
      <c r="R1248" s="192"/>
      <c r="S1248" s="150" t="e">
        <f>IF(OR(C1248="",C1248=T$4),NA(),MATCH($B1248&amp;$C1248,K!$E:$E,0))</f>
        <v>#N/A</v>
      </c>
    </row>
    <row r="1249" spans="1:19" ht="20.25">
      <c r="A1249" s="222"/>
      <c r="B1249" s="193"/>
      <c r="C1249" s="193"/>
      <c r="D1249" s="193" t="str">
        <f ca="1">IF(ISERROR($S1249),"",OFFSET(K!$D$1,$S1249-1,0)&amp;"")</f>
        <v/>
      </c>
      <c r="E1249" s="193" t="str">
        <f ca="1">IF(ISERROR($S1249),"",OFFSET(K!$C$1,$S1249-1,0)&amp;"")</f>
        <v/>
      </c>
      <c r="F1249" s="193" t="str">
        <f ca="1">IF(ISERROR($S1249),"",OFFSET(K!$F$1,$S1249-1,0))</f>
        <v/>
      </c>
      <c r="G1249" s="193" t="str">
        <f ca="1">IF(C1249=$U$4,"Enter smelter details", IF(ISERROR($S1249),"",OFFSET(K!$G$1,$S1249-1,0)))</f>
        <v/>
      </c>
      <c r="H1249" s="258"/>
      <c r="I1249" s="258"/>
      <c r="J1249" s="258"/>
      <c r="K1249" s="258"/>
      <c r="L1249" s="258"/>
      <c r="M1249" s="258"/>
      <c r="N1249" s="258"/>
      <c r="O1249" s="258"/>
      <c r="P1249" s="258"/>
      <c r="Q1249" s="259"/>
      <c r="R1249" s="192"/>
      <c r="S1249" s="150" t="e">
        <f>IF(OR(C1249="",C1249=T$4),NA(),MATCH($B1249&amp;$C1249,K!$E:$E,0))</f>
        <v>#N/A</v>
      </c>
    </row>
    <row r="1250" spans="1:19" ht="20.25">
      <c r="A1250" s="222"/>
      <c r="B1250" s="193"/>
      <c r="C1250" s="193"/>
      <c r="D1250" s="193" t="str">
        <f ca="1">IF(ISERROR($S1250),"",OFFSET(K!$D$1,$S1250-1,0)&amp;"")</f>
        <v/>
      </c>
      <c r="E1250" s="193" t="str">
        <f ca="1">IF(ISERROR($S1250),"",OFFSET(K!$C$1,$S1250-1,0)&amp;"")</f>
        <v/>
      </c>
      <c r="F1250" s="193" t="str">
        <f ca="1">IF(ISERROR($S1250),"",OFFSET(K!$F$1,$S1250-1,0))</f>
        <v/>
      </c>
      <c r="G1250" s="193" t="str">
        <f ca="1">IF(C1250=$U$4,"Enter smelter details", IF(ISERROR($S1250),"",OFFSET(K!$G$1,$S1250-1,0)))</f>
        <v/>
      </c>
      <c r="H1250" s="258"/>
      <c r="I1250" s="258"/>
      <c r="J1250" s="258"/>
      <c r="K1250" s="258"/>
      <c r="L1250" s="258"/>
      <c r="M1250" s="258"/>
      <c r="N1250" s="258"/>
      <c r="O1250" s="258"/>
      <c r="P1250" s="258"/>
      <c r="Q1250" s="259"/>
      <c r="R1250" s="192"/>
      <c r="S1250" s="150" t="e">
        <f>IF(OR(C1250="",C1250=T$4),NA(),MATCH($B1250&amp;$C1250,K!$E:$E,0))</f>
        <v>#N/A</v>
      </c>
    </row>
    <row r="1251" spans="1:19" ht="20.25">
      <c r="A1251" s="222"/>
      <c r="B1251" s="193"/>
      <c r="C1251" s="193"/>
      <c r="D1251" s="193" t="str">
        <f ca="1">IF(ISERROR($S1251),"",OFFSET(K!$D$1,$S1251-1,0)&amp;"")</f>
        <v/>
      </c>
      <c r="E1251" s="193" t="str">
        <f ca="1">IF(ISERROR($S1251),"",OFFSET(K!$C$1,$S1251-1,0)&amp;"")</f>
        <v/>
      </c>
      <c r="F1251" s="193" t="str">
        <f ca="1">IF(ISERROR($S1251),"",OFFSET(K!$F$1,$S1251-1,0))</f>
        <v/>
      </c>
      <c r="G1251" s="193" t="str">
        <f ca="1">IF(C1251=$U$4,"Enter smelter details", IF(ISERROR($S1251),"",OFFSET(K!$G$1,$S1251-1,0)))</f>
        <v/>
      </c>
      <c r="H1251" s="258"/>
      <c r="I1251" s="258"/>
      <c r="J1251" s="258"/>
      <c r="K1251" s="258"/>
      <c r="L1251" s="258"/>
      <c r="M1251" s="258"/>
      <c r="N1251" s="258"/>
      <c r="O1251" s="258"/>
      <c r="P1251" s="258"/>
      <c r="Q1251" s="259"/>
      <c r="R1251" s="192"/>
      <c r="S1251" s="150" t="e">
        <f>IF(OR(C1251="",C1251=T$4),NA(),MATCH($B1251&amp;$C1251,K!$E:$E,0))</f>
        <v>#N/A</v>
      </c>
    </row>
    <row r="1252" spans="1:19" ht="20.25">
      <c r="A1252" s="222"/>
      <c r="B1252" s="193"/>
      <c r="C1252" s="193"/>
      <c r="D1252" s="193" t="str">
        <f ca="1">IF(ISERROR($S1252),"",OFFSET(K!$D$1,$S1252-1,0)&amp;"")</f>
        <v/>
      </c>
      <c r="E1252" s="193" t="str">
        <f ca="1">IF(ISERROR($S1252),"",OFFSET(K!$C$1,$S1252-1,0)&amp;"")</f>
        <v/>
      </c>
      <c r="F1252" s="193" t="str">
        <f ca="1">IF(ISERROR($S1252),"",OFFSET(K!$F$1,$S1252-1,0))</f>
        <v/>
      </c>
      <c r="G1252" s="193" t="str">
        <f ca="1">IF(C1252=$U$4,"Enter smelter details", IF(ISERROR($S1252),"",OFFSET(K!$G$1,$S1252-1,0)))</f>
        <v/>
      </c>
      <c r="H1252" s="258"/>
      <c r="I1252" s="258"/>
      <c r="J1252" s="258"/>
      <c r="K1252" s="258"/>
      <c r="L1252" s="258"/>
      <c r="M1252" s="258"/>
      <c r="N1252" s="258"/>
      <c r="O1252" s="258"/>
      <c r="P1252" s="258"/>
      <c r="Q1252" s="259"/>
      <c r="R1252" s="192"/>
      <c r="S1252" s="150" t="e">
        <f>IF(OR(C1252="",C1252=T$4),NA(),MATCH($B1252&amp;$C1252,K!$E:$E,0))</f>
        <v>#N/A</v>
      </c>
    </row>
    <row r="1253" spans="1:19" ht="20.25">
      <c r="A1253" s="222"/>
      <c r="B1253" s="193"/>
      <c r="C1253" s="193"/>
      <c r="D1253" s="193" t="str">
        <f ca="1">IF(ISERROR($S1253),"",OFFSET(K!$D$1,$S1253-1,0)&amp;"")</f>
        <v/>
      </c>
      <c r="E1253" s="193" t="str">
        <f ca="1">IF(ISERROR($S1253),"",OFFSET(K!$C$1,$S1253-1,0)&amp;"")</f>
        <v/>
      </c>
      <c r="F1253" s="193" t="str">
        <f ca="1">IF(ISERROR($S1253),"",OFFSET(K!$F$1,$S1253-1,0))</f>
        <v/>
      </c>
      <c r="G1253" s="193" t="str">
        <f ca="1">IF(C1253=$U$4,"Enter smelter details", IF(ISERROR($S1253),"",OFFSET(K!$G$1,$S1253-1,0)))</f>
        <v/>
      </c>
      <c r="H1253" s="258"/>
      <c r="I1253" s="258"/>
      <c r="J1253" s="258"/>
      <c r="K1253" s="258"/>
      <c r="L1253" s="258"/>
      <c r="M1253" s="258"/>
      <c r="N1253" s="258"/>
      <c r="O1253" s="258"/>
      <c r="P1253" s="258"/>
      <c r="Q1253" s="259"/>
      <c r="R1253" s="192"/>
      <c r="S1253" s="150" t="e">
        <f>IF(OR(C1253="",C1253=T$4),NA(),MATCH($B1253&amp;$C1253,K!$E:$E,0))</f>
        <v>#N/A</v>
      </c>
    </row>
    <row r="1254" spans="1:19" ht="20.25">
      <c r="A1254" s="222"/>
      <c r="B1254" s="193"/>
      <c r="C1254" s="193"/>
      <c r="D1254" s="193" t="str">
        <f ca="1">IF(ISERROR($S1254),"",OFFSET(K!$D$1,$S1254-1,0)&amp;"")</f>
        <v/>
      </c>
      <c r="E1254" s="193" t="str">
        <f ca="1">IF(ISERROR($S1254),"",OFFSET(K!$C$1,$S1254-1,0)&amp;"")</f>
        <v/>
      </c>
      <c r="F1254" s="193" t="str">
        <f ca="1">IF(ISERROR($S1254),"",OFFSET(K!$F$1,$S1254-1,0))</f>
        <v/>
      </c>
      <c r="G1254" s="193" t="str">
        <f ca="1">IF(C1254=$U$4,"Enter smelter details", IF(ISERROR($S1254),"",OFFSET(K!$G$1,$S1254-1,0)))</f>
        <v/>
      </c>
      <c r="H1254" s="258"/>
      <c r="I1254" s="258"/>
      <c r="J1254" s="258"/>
      <c r="K1254" s="258"/>
      <c r="L1254" s="258"/>
      <c r="M1254" s="258"/>
      <c r="N1254" s="258"/>
      <c r="O1254" s="258"/>
      <c r="P1254" s="258"/>
      <c r="Q1254" s="259"/>
      <c r="R1254" s="192"/>
      <c r="S1254" s="150" t="e">
        <f>IF(OR(C1254="",C1254=T$4),NA(),MATCH($B1254&amp;$C1254,K!$E:$E,0))</f>
        <v>#N/A</v>
      </c>
    </row>
    <row r="1255" spans="1:19" ht="20.25">
      <c r="A1255" s="222"/>
      <c r="B1255" s="193"/>
      <c r="C1255" s="193"/>
      <c r="D1255" s="193" t="str">
        <f ca="1">IF(ISERROR($S1255),"",OFFSET(K!$D$1,$S1255-1,0)&amp;"")</f>
        <v/>
      </c>
      <c r="E1255" s="193" t="str">
        <f ca="1">IF(ISERROR($S1255),"",OFFSET(K!$C$1,$S1255-1,0)&amp;"")</f>
        <v/>
      </c>
      <c r="F1255" s="193" t="str">
        <f ca="1">IF(ISERROR($S1255),"",OFFSET(K!$F$1,$S1255-1,0))</f>
        <v/>
      </c>
      <c r="G1255" s="193" t="str">
        <f ca="1">IF(C1255=$U$4,"Enter smelter details", IF(ISERROR($S1255),"",OFFSET(K!$G$1,$S1255-1,0)))</f>
        <v/>
      </c>
      <c r="H1255" s="258"/>
      <c r="I1255" s="258"/>
      <c r="J1255" s="258"/>
      <c r="K1255" s="258"/>
      <c r="L1255" s="258"/>
      <c r="M1255" s="258"/>
      <c r="N1255" s="258"/>
      <c r="O1255" s="258"/>
      <c r="P1255" s="258"/>
      <c r="Q1255" s="259"/>
      <c r="R1255" s="192"/>
      <c r="S1255" s="150" t="e">
        <f>IF(OR(C1255="",C1255=T$4),NA(),MATCH($B1255&amp;$C1255,K!$E:$E,0))</f>
        <v>#N/A</v>
      </c>
    </row>
    <row r="1256" spans="1:19" ht="20.25">
      <c r="A1256" s="222"/>
      <c r="B1256" s="193"/>
      <c r="C1256" s="193"/>
      <c r="D1256" s="193" t="str">
        <f ca="1">IF(ISERROR($S1256),"",OFFSET(K!$D$1,$S1256-1,0)&amp;"")</f>
        <v/>
      </c>
      <c r="E1256" s="193" t="str">
        <f ca="1">IF(ISERROR($S1256),"",OFFSET(K!$C$1,$S1256-1,0)&amp;"")</f>
        <v/>
      </c>
      <c r="F1256" s="193" t="str">
        <f ca="1">IF(ISERROR($S1256),"",OFFSET(K!$F$1,$S1256-1,0))</f>
        <v/>
      </c>
      <c r="G1256" s="193" t="str">
        <f ca="1">IF(C1256=$U$4,"Enter smelter details", IF(ISERROR($S1256),"",OFFSET(K!$G$1,$S1256-1,0)))</f>
        <v/>
      </c>
      <c r="H1256" s="258"/>
      <c r="I1256" s="258"/>
      <c r="J1256" s="258"/>
      <c r="K1256" s="258"/>
      <c r="L1256" s="258"/>
      <c r="M1256" s="258"/>
      <c r="N1256" s="258"/>
      <c r="O1256" s="258"/>
      <c r="P1256" s="258"/>
      <c r="Q1256" s="259"/>
      <c r="R1256" s="192"/>
      <c r="S1256" s="150" t="e">
        <f>IF(OR(C1256="",C1256=T$4),NA(),MATCH($B1256&amp;$C1256,K!$E:$E,0))</f>
        <v>#N/A</v>
      </c>
    </row>
    <row r="1257" spans="1:19" ht="20.25">
      <c r="A1257" s="222"/>
      <c r="B1257" s="193"/>
      <c r="C1257" s="193"/>
      <c r="D1257" s="193" t="str">
        <f ca="1">IF(ISERROR($S1257),"",OFFSET(K!$D$1,$S1257-1,0)&amp;"")</f>
        <v/>
      </c>
      <c r="E1257" s="193" t="str">
        <f ca="1">IF(ISERROR($S1257),"",OFFSET(K!$C$1,$S1257-1,0)&amp;"")</f>
        <v/>
      </c>
      <c r="F1257" s="193" t="str">
        <f ca="1">IF(ISERROR($S1257),"",OFFSET(K!$F$1,$S1257-1,0))</f>
        <v/>
      </c>
      <c r="G1257" s="193" t="str">
        <f ca="1">IF(C1257=$U$4,"Enter smelter details", IF(ISERROR($S1257),"",OFFSET(K!$G$1,$S1257-1,0)))</f>
        <v/>
      </c>
      <c r="H1257" s="258"/>
      <c r="I1257" s="258"/>
      <c r="J1257" s="258"/>
      <c r="K1257" s="258"/>
      <c r="L1257" s="258"/>
      <c r="M1257" s="258"/>
      <c r="N1257" s="258"/>
      <c r="O1257" s="258"/>
      <c r="P1257" s="258"/>
      <c r="Q1257" s="259"/>
      <c r="R1257" s="192"/>
      <c r="S1257" s="150" t="e">
        <f>IF(OR(C1257="",C1257=T$4),NA(),MATCH($B1257&amp;$C1257,K!$E:$E,0))</f>
        <v>#N/A</v>
      </c>
    </row>
    <row r="1258" spans="1:19" ht="20.25">
      <c r="A1258" s="222"/>
      <c r="B1258" s="193"/>
      <c r="C1258" s="193"/>
      <c r="D1258" s="193" t="str">
        <f ca="1">IF(ISERROR($S1258),"",OFFSET(K!$D$1,$S1258-1,0)&amp;"")</f>
        <v/>
      </c>
      <c r="E1258" s="193" t="str">
        <f ca="1">IF(ISERROR($S1258),"",OFFSET(K!$C$1,$S1258-1,0)&amp;"")</f>
        <v/>
      </c>
      <c r="F1258" s="193" t="str">
        <f ca="1">IF(ISERROR($S1258),"",OFFSET(K!$F$1,$S1258-1,0))</f>
        <v/>
      </c>
      <c r="G1258" s="193" t="str">
        <f ca="1">IF(C1258=$U$4,"Enter smelter details", IF(ISERROR($S1258),"",OFFSET(K!$G$1,$S1258-1,0)))</f>
        <v/>
      </c>
      <c r="H1258" s="258"/>
      <c r="I1258" s="258"/>
      <c r="J1258" s="258"/>
      <c r="K1258" s="258"/>
      <c r="L1258" s="258"/>
      <c r="M1258" s="258"/>
      <c r="N1258" s="258"/>
      <c r="O1258" s="258"/>
      <c r="P1258" s="258"/>
      <c r="Q1258" s="259"/>
      <c r="R1258" s="192"/>
      <c r="S1258" s="150" t="e">
        <f>IF(OR(C1258="",C1258=T$4),NA(),MATCH($B1258&amp;$C1258,K!$E:$E,0))</f>
        <v>#N/A</v>
      </c>
    </row>
    <row r="1259" spans="1:19" ht="20.25">
      <c r="A1259" s="222"/>
      <c r="B1259" s="193"/>
      <c r="C1259" s="193"/>
      <c r="D1259" s="193" t="str">
        <f ca="1">IF(ISERROR($S1259),"",OFFSET(K!$D$1,$S1259-1,0)&amp;"")</f>
        <v/>
      </c>
      <c r="E1259" s="193" t="str">
        <f ca="1">IF(ISERROR($S1259),"",OFFSET(K!$C$1,$S1259-1,0)&amp;"")</f>
        <v/>
      </c>
      <c r="F1259" s="193" t="str">
        <f ca="1">IF(ISERROR($S1259),"",OFFSET(K!$F$1,$S1259-1,0))</f>
        <v/>
      </c>
      <c r="G1259" s="193" t="str">
        <f ca="1">IF(C1259=$U$4,"Enter smelter details", IF(ISERROR($S1259),"",OFFSET(K!$G$1,$S1259-1,0)))</f>
        <v/>
      </c>
      <c r="H1259" s="258"/>
      <c r="I1259" s="258"/>
      <c r="J1259" s="258"/>
      <c r="K1259" s="258"/>
      <c r="L1259" s="258"/>
      <c r="M1259" s="258"/>
      <c r="N1259" s="258"/>
      <c r="O1259" s="258"/>
      <c r="P1259" s="258"/>
      <c r="Q1259" s="259"/>
      <c r="R1259" s="192"/>
      <c r="S1259" s="150" t="e">
        <f>IF(OR(C1259="",C1259=T$4),NA(),MATCH($B1259&amp;$C1259,K!$E:$E,0))</f>
        <v>#N/A</v>
      </c>
    </row>
    <row r="1260" spans="1:19" ht="20.25">
      <c r="A1260" s="222"/>
      <c r="B1260" s="193"/>
      <c r="C1260" s="193"/>
      <c r="D1260" s="193" t="str">
        <f ca="1">IF(ISERROR($S1260),"",OFFSET(K!$D$1,$S1260-1,0)&amp;"")</f>
        <v/>
      </c>
      <c r="E1260" s="193" t="str">
        <f ca="1">IF(ISERROR($S1260),"",OFFSET(K!$C$1,$S1260-1,0)&amp;"")</f>
        <v/>
      </c>
      <c r="F1260" s="193" t="str">
        <f ca="1">IF(ISERROR($S1260),"",OFFSET(K!$F$1,$S1260-1,0))</f>
        <v/>
      </c>
      <c r="G1260" s="193" t="str">
        <f ca="1">IF(C1260=$U$4,"Enter smelter details", IF(ISERROR($S1260),"",OFFSET(K!$G$1,$S1260-1,0)))</f>
        <v/>
      </c>
      <c r="H1260" s="258"/>
      <c r="I1260" s="258"/>
      <c r="J1260" s="258"/>
      <c r="K1260" s="258"/>
      <c r="L1260" s="258"/>
      <c r="M1260" s="258"/>
      <c r="N1260" s="258"/>
      <c r="O1260" s="258"/>
      <c r="P1260" s="258"/>
      <c r="Q1260" s="259"/>
      <c r="R1260" s="192"/>
      <c r="S1260" s="150" t="e">
        <f>IF(OR(C1260="",C1260=T$4),NA(),MATCH($B1260&amp;$C1260,K!$E:$E,0))</f>
        <v>#N/A</v>
      </c>
    </row>
    <row r="1261" spans="1:19" ht="20.25">
      <c r="A1261" s="222"/>
      <c r="B1261" s="193"/>
      <c r="C1261" s="193"/>
      <c r="D1261" s="193" t="str">
        <f ca="1">IF(ISERROR($S1261),"",OFFSET(K!$D$1,$S1261-1,0)&amp;"")</f>
        <v/>
      </c>
      <c r="E1261" s="193" t="str">
        <f ca="1">IF(ISERROR($S1261),"",OFFSET(K!$C$1,$S1261-1,0)&amp;"")</f>
        <v/>
      </c>
      <c r="F1261" s="193" t="str">
        <f ca="1">IF(ISERROR($S1261),"",OFFSET(K!$F$1,$S1261-1,0))</f>
        <v/>
      </c>
      <c r="G1261" s="193" t="str">
        <f ca="1">IF(C1261=$U$4,"Enter smelter details", IF(ISERROR($S1261),"",OFFSET(K!$G$1,$S1261-1,0)))</f>
        <v/>
      </c>
      <c r="H1261" s="258"/>
      <c r="I1261" s="258"/>
      <c r="J1261" s="258"/>
      <c r="K1261" s="258"/>
      <c r="L1261" s="258"/>
      <c r="M1261" s="258"/>
      <c r="N1261" s="258"/>
      <c r="O1261" s="258"/>
      <c r="P1261" s="258"/>
      <c r="Q1261" s="259"/>
      <c r="R1261" s="192"/>
      <c r="S1261" s="150" t="e">
        <f>IF(OR(C1261="",C1261=T$4),NA(),MATCH($B1261&amp;$C1261,K!$E:$E,0))</f>
        <v>#N/A</v>
      </c>
    </row>
    <row r="1262" spans="1:19" ht="20.25">
      <c r="A1262" s="222"/>
      <c r="B1262" s="193"/>
      <c r="C1262" s="193"/>
      <c r="D1262" s="193" t="str">
        <f ca="1">IF(ISERROR($S1262),"",OFFSET(K!$D$1,$S1262-1,0)&amp;"")</f>
        <v/>
      </c>
      <c r="E1262" s="193" t="str">
        <f ca="1">IF(ISERROR($S1262),"",OFFSET(K!$C$1,$S1262-1,0)&amp;"")</f>
        <v/>
      </c>
      <c r="F1262" s="193" t="str">
        <f ca="1">IF(ISERROR($S1262),"",OFFSET(K!$F$1,$S1262-1,0))</f>
        <v/>
      </c>
      <c r="G1262" s="193" t="str">
        <f ca="1">IF(C1262=$U$4,"Enter smelter details", IF(ISERROR($S1262),"",OFFSET(K!$G$1,$S1262-1,0)))</f>
        <v/>
      </c>
      <c r="H1262" s="258"/>
      <c r="I1262" s="258"/>
      <c r="J1262" s="258"/>
      <c r="K1262" s="258"/>
      <c r="L1262" s="258"/>
      <c r="M1262" s="258"/>
      <c r="N1262" s="258"/>
      <c r="O1262" s="258"/>
      <c r="P1262" s="258"/>
      <c r="Q1262" s="259"/>
      <c r="R1262" s="192"/>
      <c r="S1262" s="150" t="e">
        <f>IF(OR(C1262="",C1262=T$4),NA(),MATCH($B1262&amp;$C1262,K!$E:$E,0))</f>
        <v>#N/A</v>
      </c>
    </row>
    <row r="1263" spans="1:19" ht="20.25">
      <c r="A1263" s="222"/>
      <c r="B1263" s="193"/>
      <c r="C1263" s="193"/>
      <c r="D1263" s="193" t="str">
        <f ca="1">IF(ISERROR($S1263),"",OFFSET(K!$D$1,$S1263-1,0)&amp;"")</f>
        <v/>
      </c>
      <c r="E1263" s="193" t="str">
        <f ca="1">IF(ISERROR($S1263),"",OFFSET(K!$C$1,$S1263-1,0)&amp;"")</f>
        <v/>
      </c>
      <c r="F1263" s="193" t="str">
        <f ca="1">IF(ISERROR($S1263),"",OFFSET(K!$F$1,$S1263-1,0))</f>
        <v/>
      </c>
      <c r="G1263" s="193" t="str">
        <f ca="1">IF(C1263=$U$4,"Enter smelter details", IF(ISERROR($S1263),"",OFFSET(K!$G$1,$S1263-1,0)))</f>
        <v/>
      </c>
      <c r="H1263" s="258"/>
      <c r="I1263" s="258"/>
      <c r="J1263" s="258"/>
      <c r="K1263" s="258"/>
      <c r="L1263" s="258"/>
      <c r="M1263" s="258"/>
      <c r="N1263" s="258"/>
      <c r="O1263" s="258"/>
      <c r="P1263" s="258"/>
      <c r="Q1263" s="259"/>
      <c r="R1263" s="192"/>
      <c r="S1263" s="150" t="e">
        <f>IF(OR(C1263="",C1263=T$4),NA(),MATCH($B1263&amp;$C1263,K!$E:$E,0))</f>
        <v>#N/A</v>
      </c>
    </row>
    <row r="1264" spans="1:19" ht="20.25">
      <c r="A1264" s="222"/>
      <c r="B1264" s="193"/>
      <c r="C1264" s="193"/>
      <c r="D1264" s="193" t="str">
        <f ca="1">IF(ISERROR($S1264),"",OFFSET(K!$D$1,$S1264-1,0)&amp;"")</f>
        <v/>
      </c>
      <c r="E1264" s="193" t="str">
        <f ca="1">IF(ISERROR($S1264),"",OFFSET(K!$C$1,$S1264-1,0)&amp;"")</f>
        <v/>
      </c>
      <c r="F1264" s="193" t="str">
        <f ca="1">IF(ISERROR($S1264),"",OFFSET(K!$F$1,$S1264-1,0))</f>
        <v/>
      </c>
      <c r="G1264" s="193" t="str">
        <f ca="1">IF(C1264=$U$4,"Enter smelter details", IF(ISERROR($S1264),"",OFFSET(K!$G$1,$S1264-1,0)))</f>
        <v/>
      </c>
      <c r="H1264" s="258"/>
      <c r="I1264" s="258"/>
      <c r="J1264" s="258"/>
      <c r="K1264" s="258"/>
      <c r="L1264" s="258"/>
      <c r="M1264" s="258"/>
      <c r="N1264" s="258"/>
      <c r="O1264" s="258"/>
      <c r="P1264" s="258"/>
      <c r="Q1264" s="259"/>
      <c r="R1264" s="192"/>
      <c r="S1264" s="150" t="e">
        <f>IF(OR(C1264="",C1264=T$4),NA(),MATCH($B1264&amp;$C1264,K!$E:$E,0))</f>
        <v>#N/A</v>
      </c>
    </row>
    <row r="1265" spans="1:19" ht="20.25">
      <c r="A1265" s="222"/>
      <c r="B1265" s="193"/>
      <c r="C1265" s="193"/>
      <c r="D1265" s="193" t="str">
        <f ca="1">IF(ISERROR($S1265),"",OFFSET(K!$D$1,$S1265-1,0)&amp;"")</f>
        <v/>
      </c>
      <c r="E1265" s="193" t="str">
        <f ca="1">IF(ISERROR($S1265),"",OFFSET(K!$C$1,$S1265-1,0)&amp;"")</f>
        <v/>
      </c>
      <c r="F1265" s="193" t="str">
        <f ca="1">IF(ISERROR($S1265),"",OFFSET(K!$F$1,$S1265-1,0))</f>
        <v/>
      </c>
      <c r="G1265" s="193" t="str">
        <f ca="1">IF(C1265=$U$4,"Enter smelter details", IF(ISERROR($S1265),"",OFFSET(K!$G$1,$S1265-1,0)))</f>
        <v/>
      </c>
      <c r="H1265" s="258"/>
      <c r="I1265" s="258"/>
      <c r="J1265" s="258"/>
      <c r="K1265" s="258"/>
      <c r="L1265" s="258"/>
      <c r="M1265" s="258"/>
      <c r="N1265" s="258"/>
      <c r="O1265" s="258"/>
      <c r="P1265" s="258"/>
      <c r="Q1265" s="259"/>
      <c r="R1265" s="192"/>
      <c r="S1265" s="150" t="e">
        <f>IF(OR(C1265="",C1265=T$4),NA(),MATCH($B1265&amp;$C1265,K!$E:$E,0))</f>
        <v>#N/A</v>
      </c>
    </row>
    <row r="1266" spans="1:19" ht="20.25">
      <c r="A1266" s="222"/>
      <c r="B1266" s="193"/>
      <c r="C1266" s="193"/>
      <c r="D1266" s="193" t="str">
        <f ca="1">IF(ISERROR($S1266),"",OFFSET(K!$D$1,$S1266-1,0)&amp;"")</f>
        <v/>
      </c>
      <c r="E1266" s="193" t="str">
        <f ca="1">IF(ISERROR($S1266),"",OFFSET(K!$C$1,$S1266-1,0)&amp;"")</f>
        <v/>
      </c>
      <c r="F1266" s="193" t="str">
        <f ca="1">IF(ISERROR($S1266),"",OFFSET(K!$F$1,$S1266-1,0))</f>
        <v/>
      </c>
      <c r="G1266" s="193" t="str">
        <f ca="1">IF(C1266=$U$4,"Enter smelter details", IF(ISERROR($S1266),"",OFFSET(K!$G$1,$S1266-1,0)))</f>
        <v/>
      </c>
      <c r="H1266" s="258"/>
      <c r="I1266" s="258"/>
      <c r="J1266" s="258"/>
      <c r="K1266" s="258"/>
      <c r="L1266" s="258"/>
      <c r="M1266" s="258"/>
      <c r="N1266" s="258"/>
      <c r="O1266" s="258"/>
      <c r="P1266" s="258"/>
      <c r="Q1266" s="259"/>
      <c r="R1266" s="192"/>
      <c r="S1266" s="150" t="e">
        <f>IF(OR(C1266="",C1266=T$4),NA(),MATCH($B1266&amp;$C1266,K!$E:$E,0))</f>
        <v>#N/A</v>
      </c>
    </row>
    <row r="1267" spans="1:19" ht="20.25">
      <c r="A1267" s="222"/>
      <c r="B1267" s="193"/>
      <c r="C1267" s="193"/>
      <c r="D1267" s="193" t="str">
        <f ca="1">IF(ISERROR($S1267),"",OFFSET(K!$D$1,$S1267-1,0)&amp;"")</f>
        <v/>
      </c>
      <c r="E1267" s="193" t="str">
        <f ca="1">IF(ISERROR($S1267),"",OFFSET(K!$C$1,$S1267-1,0)&amp;"")</f>
        <v/>
      </c>
      <c r="F1267" s="193" t="str">
        <f ca="1">IF(ISERROR($S1267),"",OFFSET(K!$F$1,$S1267-1,0))</f>
        <v/>
      </c>
      <c r="G1267" s="193" t="str">
        <f ca="1">IF(C1267=$U$4,"Enter smelter details", IF(ISERROR($S1267),"",OFFSET(K!$G$1,$S1267-1,0)))</f>
        <v/>
      </c>
      <c r="H1267" s="258"/>
      <c r="I1267" s="258"/>
      <c r="J1267" s="258"/>
      <c r="K1267" s="258"/>
      <c r="L1267" s="258"/>
      <c r="M1267" s="258"/>
      <c r="N1267" s="258"/>
      <c r="O1267" s="258"/>
      <c r="P1267" s="258"/>
      <c r="Q1267" s="259"/>
      <c r="R1267" s="192"/>
      <c r="S1267" s="150" t="e">
        <f>IF(OR(C1267="",C1267=T$4),NA(),MATCH($B1267&amp;$C1267,K!$E:$E,0))</f>
        <v>#N/A</v>
      </c>
    </row>
    <row r="1268" spans="1:19" ht="20.25">
      <c r="A1268" s="222"/>
      <c r="B1268" s="193"/>
      <c r="C1268" s="193"/>
      <c r="D1268" s="193" t="str">
        <f ca="1">IF(ISERROR($S1268),"",OFFSET(K!$D$1,$S1268-1,0)&amp;"")</f>
        <v/>
      </c>
      <c r="E1268" s="193" t="str">
        <f ca="1">IF(ISERROR($S1268),"",OFFSET(K!$C$1,$S1268-1,0)&amp;"")</f>
        <v/>
      </c>
      <c r="F1268" s="193" t="str">
        <f ca="1">IF(ISERROR($S1268),"",OFFSET(K!$F$1,$S1268-1,0))</f>
        <v/>
      </c>
      <c r="G1268" s="193" t="str">
        <f ca="1">IF(C1268=$U$4,"Enter smelter details", IF(ISERROR($S1268),"",OFFSET(K!$G$1,$S1268-1,0)))</f>
        <v/>
      </c>
      <c r="H1268" s="258"/>
      <c r="I1268" s="258"/>
      <c r="J1268" s="258"/>
      <c r="K1268" s="258"/>
      <c r="L1268" s="258"/>
      <c r="M1268" s="258"/>
      <c r="N1268" s="258"/>
      <c r="O1268" s="258"/>
      <c r="P1268" s="258"/>
      <c r="Q1268" s="259"/>
      <c r="R1268" s="192"/>
      <c r="S1268" s="150" t="e">
        <f>IF(OR(C1268="",C1268=T$4),NA(),MATCH($B1268&amp;$C1268,K!$E:$E,0))</f>
        <v>#N/A</v>
      </c>
    </row>
    <row r="1269" spans="1:19" ht="20.25">
      <c r="A1269" s="222"/>
      <c r="B1269" s="193"/>
      <c r="C1269" s="193"/>
      <c r="D1269" s="193" t="str">
        <f ca="1">IF(ISERROR($S1269),"",OFFSET(K!$D$1,$S1269-1,0)&amp;"")</f>
        <v/>
      </c>
      <c r="E1269" s="193" t="str">
        <f ca="1">IF(ISERROR($S1269),"",OFFSET(K!$C$1,$S1269-1,0)&amp;"")</f>
        <v/>
      </c>
      <c r="F1269" s="193" t="str">
        <f ca="1">IF(ISERROR($S1269),"",OFFSET(K!$F$1,$S1269-1,0))</f>
        <v/>
      </c>
      <c r="G1269" s="193" t="str">
        <f ca="1">IF(C1269=$U$4,"Enter smelter details", IF(ISERROR($S1269),"",OFFSET(K!$G$1,$S1269-1,0)))</f>
        <v/>
      </c>
      <c r="H1269" s="258"/>
      <c r="I1269" s="258"/>
      <c r="J1269" s="258"/>
      <c r="K1269" s="258"/>
      <c r="L1269" s="258"/>
      <c r="M1269" s="258"/>
      <c r="N1269" s="258"/>
      <c r="O1269" s="258"/>
      <c r="P1269" s="258"/>
      <c r="Q1269" s="259"/>
      <c r="R1269" s="192"/>
      <c r="S1269" s="150" t="e">
        <f>IF(OR(C1269="",C1269=T$4),NA(),MATCH($B1269&amp;$C1269,K!$E:$E,0))</f>
        <v>#N/A</v>
      </c>
    </row>
    <row r="1270" spans="1:19" ht="20.25">
      <c r="A1270" s="222"/>
      <c r="B1270" s="193"/>
      <c r="C1270" s="193"/>
      <c r="D1270" s="193" t="str">
        <f ca="1">IF(ISERROR($S1270),"",OFFSET(K!$D$1,$S1270-1,0)&amp;"")</f>
        <v/>
      </c>
      <c r="E1270" s="193" t="str">
        <f ca="1">IF(ISERROR($S1270),"",OFFSET(K!$C$1,$S1270-1,0)&amp;"")</f>
        <v/>
      </c>
      <c r="F1270" s="193" t="str">
        <f ca="1">IF(ISERROR($S1270),"",OFFSET(K!$F$1,$S1270-1,0))</f>
        <v/>
      </c>
      <c r="G1270" s="193" t="str">
        <f ca="1">IF(C1270=$U$4,"Enter smelter details", IF(ISERROR($S1270),"",OFFSET(K!$G$1,$S1270-1,0)))</f>
        <v/>
      </c>
      <c r="H1270" s="258"/>
      <c r="I1270" s="258"/>
      <c r="J1270" s="258"/>
      <c r="K1270" s="258"/>
      <c r="L1270" s="258"/>
      <c r="M1270" s="258"/>
      <c r="N1270" s="258"/>
      <c r="O1270" s="258"/>
      <c r="P1270" s="258"/>
      <c r="Q1270" s="259"/>
      <c r="R1270" s="192"/>
      <c r="S1270" s="150" t="e">
        <f>IF(OR(C1270="",C1270=T$4),NA(),MATCH($B1270&amp;$C1270,K!$E:$E,0))</f>
        <v>#N/A</v>
      </c>
    </row>
    <row r="1271" spans="1:19" ht="20.25">
      <c r="A1271" s="222"/>
      <c r="B1271" s="193"/>
      <c r="C1271" s="193"/>
      <c r="D1271" s="193" t="str">
        <f ca="1">IF(ISERROR($S1271),"",OFFSET(K!$D$1,$S1271-1,0)&amp;"")</f>
        <v/>
      </c>
      <c r="E1271" s="193" t="str">
        <f ca="1">IF(ISERROR($S1271),"",OFFSET(K!$C$1,$S1271-1,0)&amp;"")</f>
        <v/>
      </c>
      <c r="F1271" s="193" t="str">
        <f ca="1">IF(ISERROR($S1271),"",OFFSET(K!$F$1,$S1271-1,0))</f>
        <v/>
      </c>
      <c r="G1271" s="193" t="str">
        <f ca="1">IF(C1271=$U$4,"Enter smelter details", IF(ISERROR($S1271),"",OFFSET(K!$G$1,$S1271-1,0)))</f>
        <v/>
      </c>
      <c r="H1271" s="258"/>
      <c r="I1271" s="258"/>
      <c r="J1271" s="258"/>
      <c r="K1271" s="258"/>
      <c r="L1271" s="258"/>
      <c r="M1271" s="258"/>
      <c r="N1271" s="258"/>
      <c r="O1271" s="258"/>
      <c r="P1271" s="258"/>
      <c r="Q1271" s="259"/>
      <c r="R1271" s="192"/>
      <c r="S1271" s="150" t="e">
        <f>IF(OR(C1271="",C1271=T$4),NA(),MATCH($B1271&amp;$C1271,K!$E:$E,0))</f>
        <v>#N/A</v>
      </c>
    </row>
    <row r="1272" spans="1:19" ht="20.25">
      <c r="A1272" s="222"/>
      <c r="B1272" s="193"/>
      <c r="C1272" s="193"/>
      <c r="D1272" s="193" t="str">
        <f ca="1">IF(ISERROR($S1272),"",OFFSET(K!$D$1,$S1272-1,0)&amp;"")</f>
        <v/>
      </c>
      <c r="E1272" s="193" t="str">
        <f ca="1">IF(ISERROR($S1272),"",OFFSET(K!$C$1,$S1272-1,0)&amp;"")</f>
        <v/>
      </c>
      <c r="F1272" s="193" t="str">
        <f ca="1">IF(ISERROR($S1272),"",OFFSET(K!$F$1,$S1272-1,0))</f>
        <v/>
      </c>
      <c r="G1272" s="193" t="str">
        <f ca="1">IF(C1272=$U$4,"Enter smelter details", IF(ISERROR($S1272),"",OFFSET(K!$G$1,$S1272-1,0)))</f>
        <v/>
      </c>
      <c r="H1272" s="258"/>
      <c r="I1272" s="258"/>
      <c r="J1272" s="258"/>
      <c r="K1272" s="258"/>
      <c r="L1272" s="258"/>
      <c r="M1272" s="258"/>
      <c r="N1272" s="258"/>
      <c r="O1272" s="258"/>
      <c r="P1272" s="258"/>
      <c r="Q1272" s="259"/>
      <c r="R1272" s="192"/>
      <c r="S1272" s="150" t="e">
        <f>IF(OR(C1272="",C1272=T$4),NA(),MATCH($B1272&amp;$C1272,K!$E:$E,0))</f>
        <v>#N/A</v>
      </c>
    </row>
    <row r="1273" spans="1:19" ht="20.25">
      <c r="A1273" s="222"/>
      <c r="B1273" s="193"/>
      <c r="C1273" s="193"/>
      <c r="D1273" s="193" t="str">
        <f ca="1">IF(ISERROR($S1273),"",OFFSET(K!$D$1,$S1273-1,0)&amp;"")</f>
        <v/>
      </c>
      <c r="E1273" s="193" t="str">
        <f ca="1">IF(ISERROR($S1273),"",OFFSET(K!$C$1,$S1273-1,0)&amp;"")</f>
        <v/>
      </c>
      <c r="F1273" s="193" t="str">
        <f ca="1">IF(ISERROR($S1273),"",OFFSET(K!$F$1,$S1273-1,0))</f>
        <v/>
      </c>
      <c r="G1273" s="193" t="str">
        <f ca="1">IF(C1273=$U$4,"Enter smelter details", IF(ISERROR($S1273),"",OFFSET(K!$G$1,$S1273-1,0)))</f>
        <v/>
      </c>
      <c r="H1273" s="258"/>
      <c r="I1273" s="258"/>
      <c r="J1273" s="258"/>
      <c r="K1273" s="258"/>
      <c r="L1273" s="258"/>
      <c r="M1273" s="258"/>
      <c r="N1273" s="258"/>
      <c r="O1273" s="258"/>
      <c r="P1273" s="258"/>
      <c r="Q1273" s="259"/>
      <c r="R1273" s="192"/>
      <c r="S1273" s="150" t="e">
        <f>IF(OR(C1273="",C1273=T$4),NA(),MATCH($B1273&amp;$C1273,K!$E:$E,0))</f>
        <v>#N/A</v>
      </c>
    </row>
    <row r="1274" spans="1:19" ht="20.25">
      <c r="A1274" s="222"/>
      <c r="B1274" s="193"/>
      <c r="C1274" s="193"/>
      <c r="D1274" s="193" t="str">
        <f ca="1">IF(ISERROR($S1274),"",OFFSET(K!$D$1,$S1274-1,0)&amp;"")</f>
        <v/>
      </c>
      <c r="E1274" s="193" t="str">
        <f ca="1">IF(ISERROR($S1274),"",OFFSET(K!$C$1,$S1274-1,0)&amp;"")</f>
        <v/>
      </c>
      <c r="F1274" s="193" t="str">
        <f ca="1">IF(ISERROR($S1274),"",OFFSET(K!$F$1,$S1274-1,0))</f>
        <v/>
      </c>
      <c r="G1274" s="193" t="str">
        <f ca="1">IF(C1274=$U$4,"Enter smelter details", IF(ISERROR($S1274),"",OFFSET(K!$G$1,$S1274-1,0)))</f>
        <v/>
      </c>
      <c r="H1274" s="258"/>
      <c r="I1274" s="258"/>
      <c r="J1274" s="258"/>
      <c r="K1274" s="258"/>
      <c r="L1274" s="258"/>
      <c r="M1274" s="258"/>
      <c r="N1274" s="258"/>
      <c r="O1274" s="258"/>
      <c r="P1274" s="258"/>
      <c r="Q1274" s="259"/>
      <c r="R1274" s="192"/>
      <c r="S1274" s="150" t="e">
        <f>IF(OR(C1274="",C1274=T$4),NA(),MATCH($B1274&amp;$C1274,K!$E:$E,0))</f>
        <v>#N/A</v>
      </c>
    </row>
    <row r="1275" spans="1:19" ht="20.25">
      <c r="A1275" s="222"/>
      <c r="B1275" s="193"/>
      <c r="C1275" s="193"/>
      <c r="D1275" s="193" t="str">
        <f ca="1">IF(ISERROR($S1275),"",OFFSET(K!$D$1,$S1275-1,0)&amp;"")</f>
        <v/>
      </c>
      <c r="E1275" s="193" t="str">
        <f ca="1">IF(ISERROR($S1275),"",OFFSET(K!$C$1,$S1275-1,0)&amp;"")</f>
        <v/>
      </c>
      <c r="F1275" s="193" t="str">
        <f ca="1">IF(ISERROR($S1275),"",OFFSET(K!$F$1,$S1275-1,0))</f>
        <v/>
      </c>
      <c r="G1275" s="193" t="str">
        <f ca="1">IF(C1275=$U$4,"Enter smelter details", IF(ISERROR($S1275),"",OFFSET(K!$G$1,$S1275-1,0)))</f>
        <v/>
      </c>
      <c r="H1275" s="258"/>
      <c r="I1275" s="258"/>
      <c r="J1275" s="258"/>
      <c r="K1275" s="258"/>
      <c r="L1275" s="258"/>
      <c r="M1275" s="258"/>
      <c r="N1275" s="258"/>
      <c r="O1275" s="258"/>
      <c r="P1275" s="258"/>
      <c r="Q1275" s="259"/>
      <c r="R1275" s="192"/>
      <c r="S1275" s="150" t="e">
        <f>IF(OR(C1275="",C1275=T$4),NA(),MATCH($B1275&amp;$C1275,K!$E:$E,0))</f>
        <v>#N/A</v>
      </c>
    </row>
    <row r="1276" spans="1:19" ht="20.25">
      <c r="A1276" s="222"/>
      <c r="B1276" s="193"/>
      <c r="C1276" s="193"/>
      <c r="D1276" s="193" t="str">
        <f ca="1">IF(ISERROR($S1276),"",OFFSET(K!$D$1,$S1276-1,0)&amp;"")</f>
        <v/>
      </c>
      <c r="E1276" s="193" t="str">
        <f ca="1">IF(ISERROR($S1276),"",OFFSET(K!$C$1,$S1276-1,0)&amp;"")</f>
        <v/>
      </c>
      <c r="F1276" s="193" t="str">
        <f ca="1">IF(ISERROR($S1276),"",OFFSET(K!$F$1,$S1276-1,0))</f>
        <v/>
      </c>
      <c r="G1276" s="193" t="str">
        <f ca="1">IF(C1276=$U$4,"Enter smelter details", IF(ISERROR($S1276),"",OFFSET(K!$G$1,$S1276-1,0)))</f>
        <v/>
      </c>
      <c r="H1276" s="258"/>
      <c r="I1276" s="258"/>
      <c r="J1276" s="258"/>
      <c r="K1276" s="258"/>
      <c r="L1276" s="258"/>
      <c r="M1276" s="258"/>
      <c r="N1276" s="258"/>
      <c r="O1276" s="258"/>
      <c r="P1276" s="258"/>
      <c r="Q1276" s="259"/>
      <c r="R1276" s="192"/>
      <c r="S1276" s="150" t="e">
        <f>IF(OR(C1276="",C1276=T$4),NA(),MATCH($B1276&amp;$C1276,K!$E:$E,0))</f>
        <v>#N/A</v>
      </c>
    </row>
    <row r="1277" spans="1:19" ht="20.25">
      <c r="A1277" s="222"/>
      <c r="B1277" s="193"/>
      <c r="C1277" s="193"/>
      <c r="D1277" s="193" t="str">
        <f ca="1">IF(ISERROR($S1277),"",OFFSET(K!$D$1,$S1277-1,0)&amp;"")</f>
        <v/>
      </c>
      <c r="E1277" s="193" t="str">
        <f ca="1">IF(ISERROR($S1277),"",OFFSET(K!$C$1,$S1277-1,0)&amp;"")</f>
        <v/>
      </c>
      <c r="F1277" s="193" t="str">
        <f ca="1">IF(ISERROR($S1277),"",OFFSET(K!$F$1,$S1277-1,0))</f>
        <v/>
      </c>
      <c r="G1277" s="193" t="str">
        <f ca="1">IF(C1277=$U$4,"Enter smelter details", IF(ISERROR($S1277),"",OFFSET(K!$G$1,$S1277-1,0)))</f>
        <v/>
      </c>
      <c r="H1277" s="258"/>
      <c r="I1277" s="258"/>
      <c r="J1277" s="258"/>
      <c r="K1277" s="258"/>
      <c r="L1277" s="258"/>
      <c r="M1277" s="258"/>
      <c r="N1277" s="258"/>
      <c r="O1277" s="258"/>
      <c r="P1277" s="258"/>
      <c r="Q1277" s="259"/>
      <c r="R1277" s="192"/>
      <c r="S1277" s="150" t="e">
        <f>IF(OR(C1277="",C1277=T$4),NA(),MATCH($B1277&amp;$C1277,K!$E:$E,0))</f>
        <v>#N/A</v>
      </c>
    </row>
    <row r="1278" spans="1:19" ht="20.25">
      <c r="A1278" s="222"/>
      <c r="B1278" s="193"/>
      <c r="C1278" s="193"/>
      <c r="D1278" s="193" t="str">
        <f ca="1">IF(ISERROR($S1278),"",OFFSET(K!$D$1,$S1278-1,0)&amp;"")</f>
        <v/>
      </c>
      <c r="E1278" s="193" t="str">
        <f ca="1">IF(ISERROR($S1278),"",OFFSET(K!$C$1,$S1278-1,0)&amp;"")</f>
        <v/>
      </c>
      <c r="F1278" s="193" t="str">
        <f ca="1">IF(ISERROR($S1278),"",OFFSET(K!$F$1,$S1278-1,0))</f>
        <v/>
      </c>
      <c r="G1278" s="193" t="str">
        <f ca="1">IF(C1278=$U$4,"Enter smelter details", IF(ISERROR($S1278),"",OFFSET(K!$G$1,$S1278-1,0)))</f>
        <v/>
      </c>
      <c r="H1278" s="258"/>
      <c r="I1278" s="258"/>
      <c r="J1278" s="258"/>
      <c r="K1278" s="258"/>
      <c r="L1278" s="258"/>
      <c r="M1278" s="258"/>
      <c r="N1278" s="258"/>
      <c r="O1278" s="258"/>
      <c r="P1278" s="258"/>
      <c r="Q1278" s="259"/>
      <c r="R1278" s="192"/>
      <c r="S1278" s="150" t="e">
        <f>IF(OR(C1278="",C1278=T$4),NA(),MATCH($B1278&amp;$C1278,K!$E:$E,0))</f>
        <v>#N/A</v>
      </c>
    </row>
    <row r="1279" spans="1:19" ht="20.25">
      <c r="A1279" s="222"/>
      <c r="B1279" s="193"/>
      <c r="C1279" s="193"/>
      <c r="D1279" s="193" t="str">
        <f ca="1">IF(ISERROR($S1279),"",OFFSET(K!$D$1,$S1279-1,0)&amp;"")</f>
        <v/>
      </c>
      <c r="E1279" s="193" t="str">
        <f ca="1">IF(ISERROR($S1279),"",OFFSET(K!$C$1,$S1279-1,0)&amp;"")</f>
        <v/>
      </c>
      <c r="F1279" s="193" t="str">
        <f ca="1">IF(ISERROR($S1279),"",OFFSET(K!$F$1,$S1279-1,0))</f>
        <v/>
      </c>
      <c r="G1279" s="193" t="str">
        <f ca="1">IF(C1279=$U$4,"Enter smelter details", IF(ISERROR($S1279),"",OFFSET(K!$G$1,$S1279-1,0)))</f>
        <v/>
      </c>
      <c r="H1279" s="258"/>
      <c r="I1279" s="258"/>
      <c r="J1279" s="258"/>
      <c r="K1279" s="258"/>
      <c r="L1279" s="258"/>
      <c r="M1279" s="258"/>
      <c r="N1279" s="258"/>
      <c r="O1279" s="258"/>
      <c r="P1279" s="258"/>
      <c r="Q1279" s="259"/>
      <c r="R1279" s="192"/>
      <c r="S1279" s="150" t="e">
        <f>IF(OR(C1279="",C1279=T$4),NA(),MATCH($B1279&amp;$C1279,K!$E:$E,0))</f>
        <v>#N/A</v>
      </c>
    </row>
    <row r="1280" spans="1:19" ht="20.25">
      <c r="A1280" s="222"/>
      <c r="B1280" s="193"/>
      <c r="C1280" s="193"/>
      <c r="D1280" s="193" t="str">
        <f ca="1">IF(ISERROR($S1280),"",OFFSET(K!$D$1,$S1280-1,0)&amp;"")</f>
        <v/>
      </c>
      <c r="E1280" s="193" t="str">
        <f ca="1">IF(ISERROR($S1280),"",OFFSET(K!$C$1,$S1280-1,0)&amp;"")</f>
        <v/>
      </c>
      <c r="F1280" s="193" t="str">
        <f ca="1">IF(ISERROR($S1280),"",OFFSET(K!$F$1,$S1280-1,0))</f>
        <v/>
      </c>
      <c r="G1280" s="193" t="str">
        <f ca="1">IF(C1280=$U$4,"Enter smelter details", IF(ISERROR($S1280),"",OFFSET(K!$G$1,$S1280-1,0)))</f>
        <v/>
      </c>
      <c r="H1280" s="258"/>
      <c r="I1280" s="258"/>
      <c r="J1280" s="258"/>
      <c r="K1280" s="258"/>
      <c r="L1280" s="258"/>
      <c r="M1280" s="258"/>
      <c r="N1280" s="258"/>
      <c r="O1280" s="258"/>
      <c r="P1280" s="258"/>
      <c r="Q1280" s="259"/>
      <c r="R1280" s="192"/>
      <c r="S1280" s="150" t="e">
        <f>IF(OR(C1280="",C1280=T$4),NA(),MATCH($B1280&amp;$C1280,K!$E:$E,0))</f>
        <v>#N/A</v>
      </c>
    </row>
    <row r="1281" spans="1:19" ht="20.25">
      <c r="A1281" s="222"/>
      <c r="B1281" s="193"/>
      <c r="C1281" s="193"/>
      <c r="D1281" s="193" t="str">
        <f ca="1">IF(ISERROR($S1281),"",OFFSET(K!$D$1,$S1281-1,0)&amp;"")</f>
        <v/>
      </c>
      <c r="E1281" s="193" t="str">
        <f ca="1">IF(ISERROR($S1281),"",OFFSET(K!$C$1,$S1281-1,0)&amp;"")</f>
        <v/>
      </c>
      <c r="F1281" s="193" t="str">
        <f ca="1">IF(ISERROR($S1281),"",OFFSET(K!$F$1,$S1281-1,0))</f>
        <v/>
      </c>
      <c r="G1281" s="193" t="str">
        <f ca="1">IF(C1281=$U$4,"Enter smelter details", IF(ISERROR($S1281),"",OFFSET(K!$G$1,$S1281-1,0)))</f>
        <v/>
      </c>
      <c r="H1281" s="258"/>
      <c r="I1281" s="258"/>
      <c r="J1281" s="258"/>
      <c r="K1281" s="258"/>
      <c r="L1281" s="258"/>
      <c r="M1281" s="258"/>
      <c r="N1281" s="258"/>
      <c r="O1281" s="258"/>
      <c r="P1281" s="258"/>
      <c r="Q1281" s="259"/>
      <c r="R1281" s="192"/>
      <c r="S1281" s="150" t="e">
        <f>IF(OR(C1281="",C1281=T$4),NA(),MATCH($B1281&amp;$C1281,K!$E:$E,0))</f>
        <v>#N/A</v>
      </c>
    </row>
    <row r="1282" spans="1:19" ht="20.25">
      <c r="A1282" s="222"/>
      <c r="B1282" s="193"/>
      <c r="C1282" s="193"/>
      <c r="D1282" s="193" t="str">
        <f ca="1">IF(ISERROR($S1282),"",OFFSET(K!$D$1,$S1282-1,0)&amp;"")</f>
        <v/>
      </c>
      <c r="E1282" s="193" t="str">
        <f ca="1">IF(ISERROR($S1282),"",OFFSET(K!$C$1,$S1282-1,0)&amp;"")</f>
        <v/>
      </c>
      <c r="F1282" s="193" t="str">
        <f ca="1">IF(ISERROR($S1282),"",OFFSET(K!$F$1,$S1282-1,0))</f>
        <v/>
      </c>
      <c r="G1282" s="193" t="str">
        <f ca="1">IF(C1282=$U$4,"Enter smelter details", IF(ISERROR($S1282),"",OFFSET(K!$G$1,$S1282-1,0)))</f>
        <v/>
      </c>
      <c r="H1282" s="258"/>
      <c r="I1282" s="258"/>
      <c r="J1282" s="258"/>
      <c r="K1282" s="258"/>
      <c r="L1282" s="258"/>
      <c r="M1282" s="258"/>
      <c r="N1282" s="258"/>
      <c r="O1282" s="258"/>
      <c r="P1282" s="258"/>
      <c r="Q1282" s="259"/>
      <c r="R1282" s="192"/>
      <c r="S1282" s="150" t="e">
        <f>IF(OR(C1282="",C1282=T$4),NA(),MATCH($B1282&amp;$C1282,K!$E:$E,0))</f>
        <v>#N/A</v>
      </c>
    </row>
    <row r="1283" spans="1:19" ht="20.25">
      <c r="A1283" s="222"/>
      <c r="B1283" s="193"/>
      <c r="C1283" s="193"/>
      <c r="D1283" s="193" t="str">
        <f ca="1">IF(ISERROR($S1283),"",OFFSET(K!$D$1,$S1283-1,0)&amp;"")</f>
        <v/>
      </c>
      <c r="E1283" s="193" t="str">
        <f ca="1">IF(ISERROR($S1283),"",OFFSET(K!$C$1,$S1283-1,0)&amp;"")</f>
        <v/>
      </c>
      <c r="F1283" s="193" t="str">
        <f ca="1">IF(ISERROR($S1283),"",OFFSET(K!$F$1,$S1283-1,0))</f>
        <v/>
      </c>
      <c r="G1283" s="193" t="str">
        <f ca="1">IF(C1283=$U$4,"Enter smelter details", IF(ISERROR($S1283),"",OFFSET(K!$G$1,$S1283-1,0)))</f>
        <v/>
      </c>
      <c r="H1283" s="258"/>
      <c r="I1283" s="258"/>
      <c r="J1283" s="258"/>
      <c r="K1283" s="258"/>
      <c r="L1283" s="258"/>
      <c r="M1283" s="258"/>
      <c r="N1283" s="258"/>
      <c r="O1283" s="258"/>
      <c r="P1283" s="258"/>
      <c r="Q1283" s="259"/>
      <c r="R1283" s="192"/>
      <c r="S1283" s="150" t="e">
        <f>IF(OR(C1283="",C1283=T$4),NA(),MATCH($B1283&amp;$C1283,K!$E:$E,0))</f>
        <v>#N/A</v>
      </c>
    </row>
    <row r="1284" spans="1:19" ht="20.25">
      <c r="A1284" s="222"/>
      <c r="B1284" s="193"/>
      <c r="C1284" s="193"/>
      <c r="D1284" s="193" t="str">
        <f ca="1">IF(ISERROR($S1284),"",OFFSET(K!$D$1,$S1284-1,0)&amp;"")</f>
        <v/>
      </c>
      <c r="E1284" s="193" t="str">
        <f ca="1">IF(ISERROR($S1284),"",OFFSET(K!$C$1,$S1284-1,0)&amp;"")</f>
        <v/>
      </c>
      <c r="F1284" s="193" t="str">
        <f ca="1">IF(ISERROR($S1284),"",OFFSET(K!$F$1,$S1284-1,0))</f>
        <v/>
      </c>
      <c r="G1284" s="193" t="str">
        <f ca="1">IF(C1284=$U$4,"Enter smelter details", IF(ISERROR($S1284),"",OFFSET(K!$G$1,$S1284-1,0)))</f>
        <v/>
      </c>
      <c r="H1284" s="258"/>
      <c r="I1284" s="258"/>
      <c r="J1284" s="258"/>
      <c r="K1284" s="258"/>
      <c r="L1284" s="258"/>
      <c r="M1284" s="258"/>
      <c r="N1284" s="258"/>
      <c r="O1284" s="258"/>
      <c r="P1284" s="258"/>
      <c r="Q1284" s="259"/>
      <c r="R1284" s="192"/>
      <c r="S1284" s="150" t="e">
        <f>IF(OR(C1284="",C1284=T$4),NA(),MATCH($B1284&amp;$C1284,K!$E:$E,0))</f>
        <v>#N/A</v>
      </c>
    </row>
    <row r="1285" spans="1:19" ht="20.25">
      <c r="A1285" s="222"/>
      <c r="B1285" s="193"/>
      <c r="C1285" s="193"/>
      <c r="D1285" s="193" t="str">
        <f ca="1">IF(ISERROR($S1285),"",OFFSET(K!$D$1,$S1285-1,0)&amp;"")</f>
        <v/>
      </c>
      <c r="E1285" s="193" t="str">
        <f ca="1">IF(ISERROR($S1285),"",OFFSET(K!$C$1,$S1285-1,0)&amp;"")</f>
        <v/>
      </c>
      <c r="F1285" s="193" t="str">
        <f ca="1">IF(ISERROR($S1285),"",OFFSET(K!$F$1,$S1285-1,0))</f>
        <v/>
      </c>
      <c r="G1285" s="193" t="str">
        <f ca="1">IF(C1285=$U$4,"Enter smelter details", IF(ISERROR($S1285),"",OFFSET(K!$G$1,$S1285-1,0)))</f>
        <v/>
      </c>
      <c r="H1285" s="258"/>
      <c r="I1285" s="258"/>
      <c r="J1285" s="258"/>
      <c r="K1285" s="258"/>
      <c r="L1285" s="258"/>
      <c r="M1285" s="258"/>
      <c r="N1285" s="258"/>
      <c r="O1285" s="258"/>
      <c r="P1285" s="258"/>
      <c r="Q1285" s="259"/>
      <c r="R1285" s="192"/>
      <c r="S1285" s="150" t="e">
        <f>IF(OR(C1285="",C1285=T$4),NA(),MATCH($B1285&amp;$C1285,K!$E:$E,0))</f>
        <v>#N/A</v>
      </c>
    </row>
    <row r="1286" spans="1:19" ht="20.25">
      <c r="A1286" s="222"/>
      <c r="B1286" s="193"/>
      <c r="C1286" s="193"/>
      <c r="D1286" s="193" t="str">
        <f ca="1">IF(ISERROR($S1286),"",OFFSET(K!$D$1,$S1286-1,0)&amp;"")</f>
        <v/>
      </c>
      <c r="E1286" s="193" t="str">
        <f ca="1">IF(ISERROR($S1286),"",OFFSET(K!$C$1,$S1286-1,0)&amp;"")</f>
        <v/>
      </c>
      <c r="F1286" s="193" t="str">
        <f ca="1">IF(ISERROR($S1286),"",OFFSET(K!$F$1,$S1286-1,0))</f>
        <v/>
      </c>
      <c r="G1286" s="193" t="str">
        <f ca="1">IF(C1286=$U$4,"Enter smelter details", IF(ISERROR($S1286),"",OFFSET(K!$G$1,$S1286-1,0)))</f>
        <v/>
      </c>
      <c r="H1286" s="258"/>
      <c r="I1286" s="258"/>
      <c r="J1286" s="258"/>
      <c r="K1286" s="258"/>
      <c r="L1286" s="258"/>
      <c r="M1286" s="258"/>
      <c r="N1286" s="258"/>
      <c r="O1286" s="258"/>
      <c r="P1286" s="258"/>
      <c r="Q1286" s="259"/>
      <c r="R1286" s="192"/>
      <c r="S1286" s="150" t="e">
        <f>IF(OR(C1286="",C1286=T$4),NA(),MATCH($B1286&amp;$C1286,K!$E:$E,0))</f>
        <v>#N/A</v>
      </c>
    </row>
    <row r="1287" spans="1:19" ht="20.25">
      <c r="A1287" s="222"/>
      <c r="B1287" s="193"/>
      <c r="C1287" s="193"/>
      <c r="D1287" s="193" t="str">
        <f ca="1">IF(ISERROR($S1287),"",OFFSET(K!$D$1,$S1287-1,0)&amp;"")</f>
        <v/>
      </c>
      <c r="E1287" s="193" t="str">
        <f ca="1">IF(ISERROR($S1287),"",OFFSET(K!$C$1,$S1287-1,0)&amp;"")</f>
        <v/>
      </c>
      <c r="F1287" s="193" t="str">
        <f ca="1">IF(ISERROR($S1287),"",OFFSET(K!$F$1,$S1287-1,0))</f>
        <v/>
      </c>
      <c r="G1287" s="193" t="str">
        <f ca="1">IF(C1287=$U$4,"Enter smelter details", IF(ISERROR($S1287),"",OFFSET(K!$G$1,$S1287-1,0)))</f>
        <v/>
      </c>
      <c r="H1287" s="258"/>
      <c r="I1287" s="258"/>
      <c r="J1287" s="258"/>
      <c r="K1287" s="258"/>
      <c r="L1287" s="258"/>
      <c r="M1287" s="258"/>
      <c r="N1287" s="258"/>
      <c r="O1287" s="258"/>
      <c r="P1287" s="258"/>
      <c r="Q1287" s="259"/>
      <c r="R1287" s="192"/>
      <c r="S1287" s="150" t="e">
        <f>IF(OR(C1287="",C1287=T$4),NA(),MATCH($B1287&amp;$C1287,K!$E:$E,0))</f>
        <v>#N/A</v>
      </c>
    </row>
    <row r="1288" spans="1:19" ht="20.25">
      <c r="A1288" s="222"/>
      <c r="B1288" s="193"/>
      <c r="C1288" s="193"/>
      <c r="D1288" s="193" t="str">
        <f ca="1">IF(ISERROR($S1288),"",OFFSET(K!$D$1,$S1288-1,0)&amp;"")</f>
        <v/>
      </c>
      <c r="E1288" s="193" t="str">
        <f ca="1">IF(ISERROR($S1288),"",OFFSET(K!$C$1,$S1288-1,0)&amp;"")</f>
        <v/>
      </c>
      <c r="F1288" s="193" t="str">
        <f ca="1">IF(ISERROR($S1288),"",OFFSET(K!$F$1,$S1288-1,0))</f>
        <v/>
      </c>
      <c r="G1288" s="193" t="str">
        <f ca="1">IF(C1288=$U$4,"Enter smelter details", IF(ISERROR($S1288),"",OFFSET(K!$G$1,$S1288-1,0)))</f>
        <v/>
      </c>
      <c r="H1288" s="258"/>
      <c r="I1288" s="258"/>
      <c r="J1288" s="258"/>
      <c r="K1288" s="258"/>
      <c r="L1288" s="258"/>
      <c r="M1288" s="258"/>
      <c r="N1288" s="258"/>
      <c r="O1288" s="258"/>
      <c r="P1288" s="258"/>
      <c r="Q1288" s="259"/>
      <c r="R1288" s="192"/>
      <c r="S1288" s="150" t="e">
        <f>IF(OR(C1288="",C1288=T$4),NA(),MATCH($B1288&amp;$C1288,K!$E:$E,0))</f>
        <v>#N/A</v>
      </c>
    </row>
    <row r="1289" spans="1:19" ht="20.25">
      <c r="A1289" s="222"/>
      <c r="B1289" s="193"/>
      <c r="C1289" s="193"/>
      <c r="D1289" s="193" t="str">
        <f ca="1">IF(ISERROR($S1289),"",OFFSET(K!$D$1,$S1289-1,0)&amp;"")</f>
        <v/>
      </c>
      <c r="E1289" s="193" t="str">
        <f ca="1">IF(ISERROR($S1289),"",OFFSET(K!$C$1,$S1289-1,0)&amp;"")</f>
        <v/>
      </c>
      <c r="F1289" s="193" t="str">
        <f ca="1">IF(ISERROR($S1289),"",OFFSET(K!$F$1,$S1289-1,0))</f>
        <v/>
      </c>
      <c r="G1289" s="193" t="str">
        <f ca="1">IF(C1289=$U$4,"Enter smelter details", IF(ISERROR($S1289),"",OFFSET(K!$G$1,$S1289-1,0)))</f>
        <v/>
      </c>
      <c r="H1289" s="258"/>
      <c r="I1289" s="258"/>
      <c r="J1289" s="258"/>
      <c r="K1289" s="258"/>
      <c r="L1289" s="258"/>
      <c r="M1289" s="258"/>
      <c r="N1289" s="258"/>
      <c r="O1289" s="258"/>
      <c r="P1289" s="258"/>
      <c r="Q1289" s="259"/>
      <c r="R1289" s="192"/>
      <c r="S1289" s="150" t="e">
        <f>IF(OR(C1289="",C1289=T$4),NA(),MATCH($B1289&amp;$C1289,K!$E:$E,0))</f>
        <v>#N/A</v>
      </c>
    </row>
    <row r="1290" spans="1:19" ht="20.25">
      <c r="A1290" s="222"/>
      <c r="B1290" s="193"/>
      <c r="C1290" s="193"/>
      <c r="D1290" s="193" t="str">
        <f ca="1">IF(ISERROR($S1290),"",OFFSET(K!$D$1,$S1290-1,0)&amp;"")</f>
        <v/>
      </c>
      <c r="E1290" s="193" t="str">
        <f ca="1">IF(ISERROR($S1290),"",OFFSET(K!$C$1,$S1290-1,0)&amp;"")</f>
        <v/>
      </c>
      <c r="F1290" s="193" t="str">
        <f ca="1">IF(ISERROR($S1290),"",OFFSET(K!$F$1,$S1290-1,0))</f>
        <v/>
      </c>
      <c r="G1290" s="193" t="str">
        <f ca="1">IF(C1290=$U$4,"Enter smelter details", IF(ISERROR($S1290),"",OFFSET(K!$G$1,$S1290-1,0)))</f>
        <v/>
      </c>
      <c r="H1290" s="258"/>
      <c r="I1290" s="258"/>
      <c r="J1290" s="258"/>
      <c r="K1290" s="258"/>
      <c r="L1290" s="258"/>
      <c r="M1290" s="258"/>
      <c r="N1290" s="258"/>
      <c r="O1290" s="258"/>
      <c r="P1290" s="258"/>
      <c r="Q1290" s="259"/>
      <c r="R1290" s="192"/>
      <c r="S1290" s="150" t="e">
        <f>IF(OR(C1290="",C1290=T$4),NA(),MATCH($B1290&amp;$C1290,K!$E:$E,0))</f>
        <v>#N/A</v>
      </c>
    </row>
    <row r="1291" spans="1:19" ht="20.25">
      <c r="A1291" s="222"/>
      <c r="B1291" s="193"/>
      <c r="C1291" s="193"/>
      <c r="D1291" s="193" t="str">
        <f ca="1">IF(ISERROR($S1291),"",OFFSET(K!$D$1,$S1291-1,0)&amp;"")</f>
        <v/>
      </c>
      <c r="E1291" s="193" t="str">
        <f ca="1">IF(ISERROR($S1291),"",OFFSET(K!$C$1,$S1291-1,0)&amp;"")</f>
        <v/>
      </c>
      <c r="F1291" s="193" t="str">
        <f ca="1">IF(ISERROR($S1291),"",OFFSET(K!$F$1,$S1291-1,0))</f>
        <v/>
      </c>
      <c r="G1291" s="193" t="str">
        <f ca="1">IF(C1291=$U$4,"Enter smelter details", IF(ISERROR($S1291),"",OFFSET(K!$G$1,$S1291-1,0)))</f>
        <v/>
      </c>
      <c r="H1291" s="258"/>
      <c r="I1291" s="258"/>
      <c r="J1291" s="258"/>
      <c r="K1291" s="258"/>
      <c r="L1291" s="258"/>
      <c r="M1291" s="258"/>
      <c r="N1291" s="258"/>
      <c r="O1291" s="258"/>
      <c r="P1291" s="258"/>
      <c r="Q1291" s="259"/>
      <c r="R1291" s="192"/>
      <c r="S1291" s="150" t="e">
        <f>IF(OR(C1291="",C1291=T$4),NA(),MATCH($B1291&amp;$C1291,K!$E:$E,0))</f>
        <v>#N/A</v>
      </c>
    </row>
    <row r="1292" spans="1:19" ht="20.25">
      <c r="A1292" s="222"/>
      <c r="B1292" s="193"/>
      <c r="C1292" s="193"/>
      <c r="D1292" s="193" t="str">
        <f ca="1">IF(ISERROR($S1292),"",OFFSET(K!$D$1,$S1292-1,0)&amp;"")</f>
        <v/>
      </c>
      <c r="E1292" s="193" t="str">
        <f ca="1">IF(ISERROR($S1292),"",OFFSET(K!$C$1,$S1292-1,0)&amp;"")</f>
        <v/>
      </c>
      <c r="F1292" s="193" t="str">
        <f ca="1">IF(ISERROR($S1292),"",OFFSET(K!$F$1,$S1292-1,0))</f>
        <v/>
      </c>
      <c r="G1292" s="193" t="str">
        <f ca="1">IF(C1292=$U$4,"Enter smelter details", IF(ISERROR($S1292),"",OFFSET(K!$G$1,$S1292-1,0)))</f>
        <v/>
      </c>
      <c r="H1292" s="258"/>
      <c r="I1292" s="258"/>
      <c r="J1292" s="258"/>
      <c r="K1292" s="258"/>
      <c r="L1292" s="258"/>
      <c r="M1292" s="258"/>
      <c r="N1292" s="258"/>
      <c r="O1292" s="258"/>
      <c r="P1292" s="258"/>
      <c r="Q1292" s="259"/>
      <c r="R1292" s="192"/>
      <c r="S1292" s="150" t="e">
        <f>IF(OR(C1292="",C1292=T$4),NA(),MATCH($B1292&amp;$C1292,K!$E:$E,0))</f>
        <v>#N/A</v>
      </c>
    </row>
    <row r="1293" spans="1:19" ht="20.25">
      <c r="A1293" s="222"/>
      <c r="B1293" s="193"/>
      <c r="C1293" s="193"/>
      <c r="D1293" s="193" t="str">
        <f ca="1">IF(ISERROR($S1293),"",OFFSET(K!$D$1,$S1293-1,0)&amp;"")</f>
        <v/>
      </c>
      <c r="E1293" s="193" t="str">
        <f ca="1">IF(ISERROR($S1293),"",OFFSET(K!$C$1,$S1293-1,0)&amp;"")</f>
        <v/>
      </c>
      <c r="F1293" s="193" t="str">
        <f ca="1">IF(ISERROR($S1293),"",OFFSET(K!$F$1,$S1293-1,0))</f>
        <v/>
      </c>
      <c r="G1293" s="193" t="str">
        <f ca="1">IF(C1293=$U$4,"Enter smelter details", IF(ISERROR($S1293),"",OFFSET(K!$G$1,$S1293-1,0)))</f>
        <v/>
      </c>
      <c r="H1293" s="258"/>
      <c r="I1293" s="258"/>
      <c r="J1293" s="258"/>
      <c r="K1293" s="258"/>
      <c r="L1293" s="258"/>
      <c r="M1293" s="258"/>
      <c r="N1293" s="258"/>
      <c r="O1293" s="258"/>
      <c r="P1293" s="258"/>
      <c r="Q1293" s="259"/>
      <c r="R1293" s="192"/>
      <c r="S1293" s="150" t="e">
        <f>IF(OR(C1293="",C1293=T$4),NA(),MATCH($B1293&amp;$C1293,K!$E:$E,0))</f>
        <v>#N/A</v>
      </c>
    </row>
    <row r="1294" spans="1:19" ht="20.25">
      <c r="A1294" s="222"/>
      <c r="B1294" s="193"/>
      <c r="C1294" s="193"/>
      <c r="D1294" s="193" t="str">
        <f ca="1">IF(ISERROR($S1294),"",OFFSET(K!$D$1,$S1294-1,0)&amp;"")</f>
        <v/>
      </c>
      <c r="E1294" s="193" t="str">
        <f ca="1">IF(ISERROR($S1294),"",OFFSET(K!$C$1,$S1294-1,0)&amp;"")</f>
        <v/>
      </c>
      <c r="F1294" s="193" t="str">
        <f ca="1">IF(ISERROR($S1294),"",OFFSET(K!$F$1,$S1294-1,0))</f>
        <v/>
      </c>
      <c r="G1294" s="193" t="str">
        <f ca="1">IF(C1294=$U$4,"Enter smelter details", IF(ISERROR($S1294),"",OFFSET(K!$G$1,$S1294-1,0)))</f>
        <v/>
      </c>
      <c r="H1294" s="258"/>
      <c r="I1294" s="258"/>
      <c r="J1294" s="258"/>
      <c r="K1294" s="258"/>
      <c r="L1294" s="258"/>
      <c r="M1294" s="258"/>
      <c r="N1294" s="258"/>
      <c r="O1294" s="258"/>
      <c r="P1294" s="258"/>
      <c r="Q1294" s="259"/>
      <c r="R1294" s="192"/>
      <c r="S1294" s="150" t="e">
        <f>IF(OR(C1294="",C1294=T$4),NA(),MATCH($B1294&amp;$C1294,K!$E:$E,0))</f>
        <v>#N/A</v>
      </c>
    </row>
    <row r="1295" spans="1:19" ht="20.25">
      <c r="A1295" s="222"/>
      <c r="B1295" s="193"/>
      <c r="C1295" s="193"/>
      <c r="D1295" s="193" t="str">
        <f ca="1">IF(ISERROR($S1295),"",OFFSET(K!$D$1,$S1295-1,0)&amp;"")</f>
        <v/>
      </c>
      <c r="E1295" s="193" t="str">
        <f ca="1">IF(ISERROR($S1295),"",OFFSET(K!$C$1,$S1295-1,0)&amp;"")</f>
        <v/>
      </c>
      <c r="F1295" s="193" t="str">
        <f ca="1">IF(ISERROR($S1295),"",OFFSET(K!$F$1,$S1295-1,0))</f>
        <v/>
      </c>
      <c r="G1295" s="193" t="str">
        <f ca="1">IF(C1295=$U$4,"Enter smelter details", IF(ISERROR($S1295),"",OFFSET(K!$G$1,$S1295-1,0)))</f>
        <v/>
      </c>
      <c r="H1295" s="258"/>
      <c r="I1295" s="258"/>
      <c r="J1295" s="258"/>
      <c r="K1295" s="258"/>
      <c r="L1295" s="258"/>
      <c r="M1295" s="258"/>
      <c r="N1295" s="258"/>
      <c r="O1295" s="258"/>
      <c r="P1295" s="258"/>
      <c r="Q1295" s="259"/>
      <c r="R1295" s="192"/>
      <c r="S1295" s="150" t="e">
        <f>IF(OR(C1295="",C1295=T$4),NA(),MATCH($B1295&amp;$C1295,K!$E:$E,0))</f>
        <v>#N/A</v>
      </c>
    </row>
    <row r="1296" spans="1:19" ht="20.25">
      <c r="A1296" s="222"/>
      <c r="B1296" s="193"/>
      <c r="C1296" s="193"/>
      <c r="D1296" s="193" t="str">
        <f ca="1">IF(ISERROR($S1296),"",OFFSET(K!$D$1,$S1296-1,0)&amp;"")</f>
        <v/>
      </c>
      <c r="E1296" s="193" t="str">
        <f ca="1">IF(ISERROR($S1296),"",OFFSET(K!$C$1,$S1296-1,0)&amp;"")</f>
        <v/>
      </c>
      <c r="F1296" s="193" t="str">
        <f ca="1">IF(ISERROR($S1296),"",OFFSET(K!$F$1,$S1296-1,0))</f>
        <v/>
      </c>
      <c r="G1296" s="193" t="str">
        <f ca="1">IF(C1296=$U$4,"Enter smelter details", IF(ISERROR($S1296),"",OFFSET(K!$G$1,$S1296-1,0)))</f>
        <v/>
      </c>
      <c r="H1296" s="258"/>
      <c r="I1296" s="258"/>
      <c r="J1296" s="258"/>
      <c r="K1296" s="258"/>
      <c r="L1296" s="258"/>
      <c r="M1296" s="258"/>
      <c r="N1296" s="258"/>
      <c r="O1296" s="258"/>
      <c r="P1296" s="258"/>
      <c r="Q1296" s="259"/>
      <c r="R1296" s="192"/>
      <c r="S1296" s="150" t="e">
        <f>IF(OR(C1296="",C1296=T$4),NA(),MATCH($B1296&amp;$C1296,K!$E:$E,0))</f>
        <v>#N/A</v>
      </c>
    </row>
    <row r="1297" spans="1:19" ht="20.25">
      <c r="A1297" s="222"/>
      <c r="B1297" s="193"/>
      <c r="C1297" s="193"/>
      <c r="D1297" s="193" t="str">
        <f ca="1">IF(ISERROR($S1297),"",OFFSET(K!$D$1,$S1297-1,0)&amp;"")</f>
        <v/>
      </c>
      <c r="E1297" s="193" t="str">
        <f ca="1">IF(ISERROR($S1297),"",OFFSET(K!$C$1,$S1297-1,0)&amp;"")</f>
        <v/>
      </c>
      <c r="F1297" s="193" t="str">
        <f ca="1">IF(ISERROR($S1297),"",OFFSET(K!$F$1,$S1297-1,0))</f>
        <v/>
      </c>
      <c r="G1297" s="193" t="str">
        <f ca="1">IF(C1297=$U$4,"Enter smelter details", IF(ISERROR($S1297),"",OFFSET(K!$G$1,$S1297-1,0)))</f>
        <v/>
      </c>
      <c r="H1297" s="258"/>
      <c r="I1297" s="258"/>
      <c r="J1297" s="258"/>
      <c r="K1297" s="258"/>
      <c r="L1297" s="258"/>
      <c r="M1297" s="258"/>
      <c r="N1297" s="258"/>
      <c r="O1297" s="258"/>
      <c r="P1297" s="258"/>
      <c r="Q1297" s="259"/>
      <c r="R1297" s="192"/>
      <c r="S1297" s="150" t="e">
        <f>IF(OR(C1297="",C1297=T$4),NA(),MATCH($B1297&amp;$C1297,K!$E:$E,0))</f>
        <v>#N/A</v>
      </c>
    </row>
    <row r="1298" spans="1:19" ht="20.25">
      <c r="A1298" s="222"/>
      <c r="B1298" s="193"/>
      <c r="C1298" s="193"/>
      <c r="D1298" s="193" t="str">
        <f ca="1">IF(ISERROR($S1298),"",OFFSET(K!$D$1,$S1298-1,0)&amp;"")</f>
        <v/>
      </c>
      <c r="E1298" s="193" t="str">
        <f ca="1">IF(ISERROR($S1298),"",OFFSET(K!$C$1,$S1298-1,0)&amp;"")</f>
        <v/>
      </c>
      <c r="F1298" s="193" t="str">
        <f ca="1">IF(ISERROR($S1298),"",OFFSET(K!$F$1,$S1298-1,0))</f>
        <v/>
      </c>
      <c r="G1298" s="193" t="str">
        <f ca="1">IF(C1298=$U$4,"Enter smelter details", IF(ISERROR($S1298),"",OFFSET(K!$G$1,$S1298-1,0)))</f>
        <v/>
      </c>
      <c r="H1298" s="258"/>
      <c r="I1298" s="258"/>
      <c r="J1298" s="258"/>
      <c r="K1298" s="258"/>
      <c r="L1298" s="258"/>
      <c r="M1298" s="258"/>
      <c r="N1298" s="258"/>
      <c r="O1298" s="258"/>
      <c r="P1298" s="258"/>
      <c r="Q1298" s="259"/>
      <c r="R1298" s="192"/>
      <c r="S1298" s="150" t="e">
        <f>IF(OR(C1298="",C1298=T$4),NA(),MATCH($B1298&amp;$C1298,K!$E:$E,0))</f>
        <v>#N/A</v>
      </c>
    </row>
    <row r="1299" spans="1:19" ht="20.25">
      <c r="A1299" s="222"/>
      <c r="B1299" s="193"/>
      <c r="C1299" s="193"/>
      <c r="D1299" s="193" t="str">
        <f ca="1">IF(ISERROR($S1299),"",OFFSET(K!$D$1,$S1299-1,0)&amp;"")</f>
        <v/>
      </c>
      <c r="E1299" s="193" t="str">
        <f ca="1">IF(ISERROR($S1299),"",OFFSET(K!$C$1,$S1299-1,0)&amp;"")</f>
        <v/>
      </c>
      <c r="F1299" s="193" t="str">
        <f ca="1">IF(ISERROR($S1299),"",OFFSET(K!$F$1,$S1299-1,0))</f>
        <v/>
      </c>
      <c r="G1299" s="193" t="str">
        <f ca="1">IF(C1299=$U$4,"Enter smelter details", IF(ISERROR($S1299),"",OFFSET(K!$G$1,$S1299-1,0)))</f>
        <v/>
      </c>
      <c r="H1299" s="258"/>
      <c r="I1299" s="258"/>
      <c r="J1299" s="258"/>
      <c r="K1299" s="258"/>
      <c r="L1299" s="258"/>
      <c r="M1299" s="258"/>
      <c r="N1299" s="258"/>
      <c r="O1299" s="258"/>
      <c r="P1299" s="258"/>
      <c r="Q1299" s="259"/>
      <c r="R1299" s="192"/>
      <c r="S1299" s="150" t="e">
        <f>IF(OR(C1299="",C1299=T$4),NA(),MATCH($B1299&amp;$C1299,K!$E:$E,0))</f>
        <v>#N/A</v>
      </c>
    </row>
    <row r="1300" spans="1:19" ht="20.25">
      <c r="A1300" s="222"/>
      <c r="B1300" s="193"/>
      <c r="C1300" s="193"/>
      <c r="D1300" s="193" t="str">
        <f ca="1">IF(ISERROR($S1300),"",OFFSET(K!$D$1,$S1300-1,0)&amp;"")</f>
        <v/>
      </c>
      <c r="E1300" s="193" t="str">
        <f ca="1">IF(ISERROR($S1300),"",OFFSET(K!$C$1,$S1300-1,0)&amp;"")</f>
        <v/>
      </c>
      <c r="F1300" s="193" t="str">
        <f ca="1">IF(ISERROR($S1300),"",OFFSET(K!$F$1,$S1300-1,0))</f>
        <v/>
      </c>
      <c r="G1300" s="193" t="str">
        <f ca="1">IF(C1300=$U$4,"Enter smelter details", IF(ISERROR($S1300),"",OFFSET(K!$G$1,$S1300-1,0)))</f>
        <v/>
      </c>
      <c r="H1300" s="258"/>
      <c r="I1300" s="258"/>
      <c r="J1300" s="258"/>
      <c r="K1300" s="258"/>
      <c r="L1300" s="258"/>
      <c r="M1300" s="258"/>
      <c r="N1300" s="258"/>
      <c r="O1300" s="258"/>
      <c r="P1300" s="258"/>
      <c r="Q1300" s="259"/>
      <c r="R1300" s="192"/>
      <c r="S1300" s="150" t="e">
        <f>IF(OR(C1300="",C1300=T$4),NA(),MATCH($B1300&amp;$C1300,K!$E:$E,0))</f>
        <v>#N/A</v>
      </c>
    </row>
    <row r="1301" spans="1:19" ht="20.25">
      <c r="A1301" s="222"/>
      <c r="B1301" s="193"/>
      <c r="C1301" s="193"/>
      <c r="D1301" s="193" t="str">
        <f ca="1">IF(ISERROR($S1301),"",OFFSET(K!$D$1,$S1301-1,0)&amp;"")</f>
        <v/>
      </c>
      <c r="E1301" s="193" t="str">
        <f ca="1">IF(ISERROR($S1301),"",OFFSET(K!$C$1,$S1301-1,0)&amp;"")</f>
        <v/>
      </c>
      <c r="F1301" s="193" t="str">
        <f ca="1">IF(ISERROR($S1301),"",OFFSET(K!$F$1,$S1301-1,0))</f>
        <v/>
      </c>
      <c r="G1301" s="193" t="str">
        <f ca="1">IF(C1301=$U$4,"Enter smelter details", IF(ISERROR($S1301),"",OFFSET(K!$G$1,$S1301-1,0)))</f>
        <v/>
      </c>
      <c r="H1301" s="258"/>
      <c r="I1301" s="258"/>
      <c r="J1301" s="258"/>
      <c r="K1301" s="258"/>
      <c r="L1301" s="258"/>
      <c r="M1301" s="258"/>
      <c r="N1301" s="258"/>
      <c r="O1301" s="258"/>
      <c r="P1301" s="258"/>
      <c r="Q1301" s="259"/>
      <c r="R1301" s="192"/>
      <c r="S1301" s="150" t="e">
        <f>IF(OR(C1301="",C1301=T$4),NA(),MATCH($B1301&amp;$C1301,K!$E:$E,0))</f>
        <v>#N/A</v>
      </c>
    </row>
    <row r="1302" spans="1:19" ht="20.25">
      <c r="A1302" s="222"/>
      <c r="B1302" s="193"/>
      <c r="C1302" s="193"/>
      <c r="D1302" s="193" t="str">
        <f ca="1">IF(ISERROR($S1302),"",OFFSET(K!$D$1,$S1302-1,0)&amp;"")</f>
        <v/>
      </c>
      <c r="E1302" s="193" t="str">
        <f ca="1">IF(ISERROR($S1302),"",OFFSET(K!$C$1,$S1302-1,0)&amp;"")</f>
        <v/>
      </c>
      <c r="F1302" s="193" t="str">
        <f ca="1">IF(ISERROR($S1302),"",OFFSET(K!$F$1,$S1302-1,0))</f>
        <v/>
      </c>
      <c r="G1302" s="193" t="str">
        <f ca="1">IF(C1302=$U$4,"Enter smelter details", IF(ISERROR($S1302),"",OFFSET(K!$G$1,$S1302-1,0)))</f>
        <v/>
      </c>
      <c r="H1302" s="258"/>
      <c r="I1302" s="258"/>
      <c r="J1302" s="258"/>
      <c r="K1302" s="258"/>
      <c r="L1302" s="258"/>
      <c r="M1302" s="258"/>
      <c r="N1302" s="258"/>
      <c r="O1302" s="258"/>
      <c r="P1302" s="258"/>
      <c r="Q1302" s="259"/>
      <c r="R1302" s="192"/>
      <c r="S1302" s="150" t="e">
        <f>IF(OR(C1302="",C1302=T$4),NA(),MATCH($B1302&amp;$C1302,K!$E:$E,0))</f>
        <v>#N/A</v>
      </c>
    </row>
    <row r="1303" spans="1:19" ht="20.25">
      <c r="A1303" s="222"/>
      <c r="B1303" s="193"/>
      <c r="C1303" s="193"/>
      <c r="D1303" s="193" t="str">
        <f ca="1">IF(ISERROR($S1303),"",OFFSET(K!$D$1,$S1303-1,0)&amp;"")</f>
        <v/>
      </c>
      <c r="E1303" s="193" t="str">
        <f ca="1">IF(ISERROR($S1303),"",OFFSET(K!$C$1,$S1303-1,0)&amp;"")</f>
        <v/>
      </c>
      <c r="F1303" s="193" t="str">
        <f ca="1">IF(ISERROR($S1303),"",OFFSET(K!$F$1,$S1303-1,0))</f>
        <v/>
      </c>
      <c r="G1303" s="193" t="str">
        <f ca="1">IF(C1303=$U$4,"Enter smelter details", IF(ISERROR($S1303),"",OFFSET(K!$G$1,$S1303-1,0)))</f>
        <v/>
      </c>
      <c r="H1303" s="258"/>
      <c r="I1303" s="258"/>
      <c r="J1303" s="258"/>
      <c r="K1303" s="258"/>
      <c r="L1303" s="258"/>
      <c r="M1303" s="258"/>
      <c r="N1303" s="258"/>
      <c r="O1303" s="258"/>
      <c r="P1303" s="258"/>
      <c r="Q1303" s="259"/>
      <c r="R1303" s="192"/>
      <c r="S1303" s="150" t="e">
        <f>IF(OR(C1303="",C1303=T$4),NA(),MATCH($B1303&amp;$C1303,K!$E:$E,0))</f>
        <v>#N/A</v>
      </c>
    </row>
    <row r="1304" spans="1:19" ht="20.25">
      <c r="A1304" s="222"/>
      <c r="B1304" s="193"/>
      <c r="C1304" s="193"/>
      <c r="D1304" s="193" t="str">
        <f ca="1">IF(ISERROR($S1304),"",OFFSET(K!$D$1,$S1304-1,0)&amp;"")</f>
        <v/>
      </c>
      <c r="E1304" s="193" t="str">
        <f ca="1">IF(ISERROR($S1304),"",OFFSET(K!$C$1,$S1304-1,0)&amp;"")</f>
        <v/>
      </c>
      <c r="F1304" s="193" t="str">
        <f ca="1">IF(ISERROR($S1304),"",OFFSET(K!$F$1,$S1304-1,0))</f>
        <v/>
      </c>
      <c r="G1304" s="193" t="str">
        <f ca="1">IF(C1304=$U$4,"Enter smelter details", IF(ISERROR($S1304),"",OFFSET(K!$G$1,$S1304-1,0)))</f>
        <v/>
      </c>
      <c r="H1304" s="258"/>
      <c r="I1304" s="258"/>
      <c r="J1304" s="258"/>
      <c r="K1304" s="258"/>
      <c r="L1304" s="258"/>
      <c r="M1304" s="258"/>
      <c r="N1304" s="258"/>
      <c r="O1304" s="258"/>
      <c r="P1304" s="258"/>
      <c r="Q1304" s="259"/>
      <c r="R1304" s="192"/>
      <c r="S1304" s="150" t="e">
        <f>IF(OR(C1304="",C1304=T$4),NA(),MATCH($B1304&amp;$C1304,K!$E:$E,0))</f>
        <v>#N/A</v>
      </c>
    </row>
    <row r="1305" spans="1:19" ht="20.25">
      <c r="A1305" s="222"/>
      <c r="B1305" s="193"/>
      <c r="C1305" s="193"/>
      <c r="D1305" s="193" t="str">
        <f ca="1">IF(ISERROR($S1305),"",OFFSET(K!$D$1,$S1305-1,0)&amp;"")</f>
        <v/>
      </c>
      <c r="E1305" s="193" t="str">
        <f ca="1">IF(ISERROR($S1305),"",OFFSET(K!$C$1,$S1305-1,0)&amp;"")</f>
        <v/>
      </c>
      <c r="F1305" s="193" t="str">
        <f ca="1">IF(ISERROR($S1305),"",OFFSET(K!$F$1,$S1305-1,0))</f>
        <v/>
      </c>
      <c r="G1305" s="193" t="str">
        <f ca="1">IF(C1305=$U$4,"Enter smelter details", IF(ISERROR($S1305),"",OFFSET(K!$G$1,$S1305-1,0)))</f>
        <v/>
      </c>
      <c r="H1305" s="258"/>
      <c r="I1305" s="258"/>
      <c r="J1305" s="258"/>
      <c r="K1305" s="258"/>
      <c r="L1305" s="258"/>
      <c r="M1305" s="258"/>
      <c r="N1305" s="258"/>
      <c r="O1305" s="258"/>
      <c r="P1305" s="258"/>
      <c r="Q1305" s="259"/>
      <c r="R1305" s="192"/>
      <c r="S1305" s="150" t="e">
        <f>IF(OR(C1305="",C1305=T$4),NA(),MATCH($B1305&amp;$C1305,K!$E:$E,0))</f>
        <v>#N/A</v>
      </c>
    </row>
    <row r="1306" spans="1:19" ht="20.25">
      <c r="A1306" s="222"/>
      <c r="B1306" s="193"/>
      <c r="C1306" s="193"/>
      <c r="D1306" s="193" t="str">
        <f ca="1">IF(ISERROR($S1306),"",OFFSET(K!$D$1,$S1306-1,0)&amp;"")</f>
        <v/>
      </c>
      <c r="E1306" s="193" t="str">
        <f ca="1">IF(ISERROR($S1306),"",OFFSET(K!$C$1,$S1306-1,0)&amp;"")</f>
        <v/>
      </c>
      <c r="F1306" s="193" t="str">
        <f ca="1">IF(ISERROR($S1306),"",OFFSET(K!$F$1,$S1306-1,0))</f>
        <v/>
      </c>
      <c r="G1306" s="193" t="str">
        <f ca="1">IF(C1306=$U$4,"Enter smelter details", IF(ISERROR($S1306),"",OFFSET(K!$G$1,$S1306-1,0)))</f>
        <v/>
      </c>
      <c r="H1306" s="258"/>
      <c r="I1306" s="258"/>
      <c r="J1306" s="258"/>
      <c r="K1306" s="258"/>
      <c r="L1306" s="258"/>
      <c r="M1306" s="258"/>
      <c r="N1306" s="258"/>
      <c r="O1306" s="258"/>
      <c r="P1306" s="258"/>
      <c r="Q1306" s="259"/>
      <c r="R1306" s="192"/>
      <c r="S1306" s="150" t="e">
        <f>IF(OR(C1306="",C1306=T$4),NA(),MATCH($B1306&amp;$C1306,K!$E:$E,0))</f>
        <v>#N/A</v>
      </c>
    </row>
    <row r="1307" spans="1:19" ht="20.25">
      <c r="A1307" s="222"/>
      <c r="B1307" s="193"/>
      <c r="C1307" s="193"/>
      <c r="D1307" s="193" t="str">
        <f ca="1">IF(ISERROR($S1307),"",OFFSET(K!$D$1,$S1307-1,0)&amp;"")</f>
        <v/>
      </c>
      <c r="E1307" s="193" t="str">
        <f ca="1">IF(ISERROR($S1307),"",OFFSET(K!$C$1,$S1307-1,0)&amp;"")</f>
        <v/>
      </c>
      <c r="F1307" s="193" t="str">
        <f ca="1">IF(ISERROR($S1307),"",OFFSET(K!$F$1,$S1307-1,0))</f>
        <v/>
      </c>
      <c r="G1307" s="193" t="str">
        <f ca="1">IF(C1307=$U$4,"Enter smelter details", IF(ISERROR($S1307),"",OFFSET(K!$G$1,$S1307-1,0)))</f>
        <v/>
      </c>
      <c r="H1307" s="258"/>
      <c r="I1307" s="258"/>
      <c r="J1307" s="258"/>
      <c r="K1307" s="258"/>
      <c r="L1307" s="258"/>
      <c r="M1307" s="258"/>
      <c r="N1307" s="258"/>
      <c r="O1307" s="258"/>
      <c r="P1307" s="258"/>
      <c r="Q1307" s="259"/>
      <c r="R1307" s="192"/>
      <c r="S1307" s="150" t="e">
        <f>IF(OR(C1307="",C1307=T$4),NA(),MATCH($B1307&amp;$C1307,K!$E:$E,0))</f>
        <v>#N/A</v>
      </c>
    </row>
    <row r="1308" spans="1:19" ht="20.25">
      <c r="A1308" s="222"/>
      <c r="B1308" s="193"/>
      <c r="C1308" s="193"/>
      <c r="D1308" s="193" t="str">
        <f ca="1">IF(ISERROR($S1308),"",OFFSET(K!$D$1,$S1308-1,0)&amp;"")</f>
        <v/>
      </c>
      <c r="E1308" s="193" t="str">
        <f ca="1">IF(ISERROR($S1308),"",OFFSET(K!$C$1,$S1308-1,0)&amp;"")</f>
        <v/>
      </c>
      <c r="F1308" s="193" t="str">
        <f ca="1">IF(ISERROR($S1308),"",OFFSET(K!$F$1,$S1308-1,0))</f>
        <v/>
      </c>
      <c r="G1308" s="193" t="str">
        <f ca="1">IF(C1308=$U$4,"Enter smelter details", IF(ISERROR($S1308),"",OFFSET(K!$G$1,$S1308-1,0)))</f>
        <v/>
      </c>
      <c r="H1308" s="258"/>
      <c r="I1308" s="258"/>
      <c r="J1308" s="258"/>
      <c r="K1308" s="258"/>
      <c r="L1308" s="258"/>
      <c r="M1308" s="258"/>
      <c r="N1308" s="258"/>
      <c r="O1308" s="258"/>
      <c r="P1308" s="258"/>
      <c r="Q1308" s="259"/>
      <c r="R1308" s="192"/>
      <c r="S1308" s="150" t="e">
        <f>IF(OR(C1308="",C1308=T$4),NA(),MATCH($B1308&amp;$C1308,K!$E:$E,0))</f>
        <v>#N/A</v>
      </c>
    </row>
    <row r="1309" spans="1:19" ht="20.25">
      <c r="A1309" s="222"/>
      <c r="B1309" s="193"/>
      <c r="C1309" s="193"/>
      <c r="D1309" s="193" t="str">
        <f ca="1">IF(ISERROR($S1309),"",OFFSET(K!$D$1,$S1309-1,0)&amp;"")</f>
        <v/>
      </c>
      <c r="E1309" s="193" t="str">
        <f ca="1">IF(ISERROR($S1309),"",OFFSET(K!$C$1,$S1309-1,0)&amp;"")</f>
        <v/>
      </c>
      <c r="F1309" s="193" t="str">
        <f ca="1">IF(ISERROR($S1309),"",OFFSET(K!$F$1,$S1309-1,0))</f>
        <v/>
      </c>
      <c r="G1309" s="193" t="str">
        <f ca="1">IF(C1309=$U$4,"Enter smelter details", IF(ISERROR($S1309),"",OFFSET(K!$G$1,$S1309-1,0)))</f>
        <v/>
      </c>
      <c r="H1309" s="258"/>
      <c r="I1309" s="258"/>
      <c r="J1309" s="258"/>
      <c r="K1309" s="258"/>
      <c r="L1309" s="258"/>
      <c r="M1309" s="258"/>
      <c r="N1309" s="258"/>
      <c r="O1309" s="258"/>
      <c r="P1309" s="258"/>
      <c r="Q1309" s="259"/>
      <c r="R1309" s="192"/>
      <c r="S1309" s="150" t="e">
        <f>IF(OR(C1309="",C1309=T$4),NA(),MATCH($B1309&amp;$C1309,K!$E:$E,0))</f>
        <v>#N/A</v>
      </c>
    </row>
    <row r="1310" spans="1:19" ht="20.25">
      <c r="A1310" s="222"/>
      <c r="B1310" s="193"/>
      <c r="C1310" s="193"/>
      <c r="D1310" s="193" t="str">
        <f ca="1">IF(ISERROR($S1310),"",OFFSET(K!$D$1,$S1310-1,0)&amp;"")</f>
        <v/>
      </c>
      <c r="E1310" s="193" t="str">
        <f ca="1">IF(ISERROR($S1310),"",OFFSET(K!$C$1,$S1310-1,0)&amp;"")</f>
        <v/>
      </c>
      <c r="F1310" s="193" t="str">
        <f ca="1">IF(ISERROR($S1310),"",OFFSET(K!$F$1,$S1310-1,0))</f>
        <v/>
      </c>
      <c r="G1310" s="193" t="str">
        <f ca="1">IF(C1310=$U$4,"Enter smelter details", IF(ISERROR($S1310),"",OFFSET(K!$G$1,$S1310-1,0)))</f>
        <v/>
      </c>
      <c r="H1310" s="258"/>
      <c r="I1310" s="258"/>
      <c r="J1310" s="258"/>
      <c r="K1310" s="258"/>
      <c r="L1310" s="258"/>
      <c r="M1310" s="258"/>
      <c r="N1310" s="258"/>
      <c r="O1310" s="258"/>
      <c r="P1310" s="258"/>
      <c r="Q1310" s="259"/>
      <c r="R1310" s="192"/>
      <c r="S1310" s="150" t="e">
        <f>IF(OR(C1310="",C1310=T$4),NA(),MATCH($B1310&amp;$C1310,K!$E:$E,0))</f>
        <v>#N/A</v>
      </c>
    </row>
    <row r="1311" spans="1:19" ht="20.25">
      <c r="A1311" s="222"/>
      <c r="B1311" s="193"/>
      <c r="C1311" s="193"/>
      <c r="D1311" s="193" t="str">
        <f ca="1">IF(ISERROR($S1311),"",OFFSET(K!$D$1,$S1311-1,0)&amp;"")</f>
        <v/>
      </c>
      <c r="E1311" s="193" t="str">
        <f ca="1">IF(ISERROR($S1311),"",OFFSET(K!$C$1,$S1311-1,0)&amp;"")</f>
        <v/>
      </c>
      <c r="F1311" s="193" t="str">
        <f ca="1">IF(ISERROR($S1311),"",OFFSET(K!$F$1,$S1311-1,0))</f>
        <v/>
      </c>
      <c r="G1311" s="193" t="str">
        <f ca="1">IF(C1311=$U$4,"Enter smelter details", IF(ISERROR($S1311),"",OFFSET(K!$G$1,$S1311-1,0)))</f>
        <v/>
      </c>
      <c r="H1311" s="258"/>
      <c r="I1311" s="258"/>
      <c r="J1311" s="258"/>
      <c r="K1311" s="258"/>
      <c r="L1311" s="258"/>
      <c r="M1311" s="258"/>
      <c r="N1311" s="258"/>
      <c r="O1311" s="258"/>
      <c r="P1311" s="258"/>
      <c r="Q1311" s="259"/>
      <c r="R1311" s="192"/>
      <c r="S1311" s="150" t="e">
        <f>IF(OR(C1311="",C1311=T$4),NA(),MATCH($B1311&amp;$C1311,K!$E:$E,0))</f>
        <v>#N/A</v>
      </c>
    </row>
    <row r="1312" spans="1:19" ht="20.25">
      <c r="A1312" s="222"/>
      <c r="B1312" s="193"/>
      <c r="C1312" s="193"/>
      <c r="D1312" s="193" t="str">
        <f ca="1">IF(ISERROR($S1312),"",OFFSET(K!$D$1,$S1312-1,0)&amp;"")</f>
        <v/>
      </c>
      <c r="E1312" s="193" t="str">
        <f ca="1">IF(ISERROR($S1312),"",OFFSET(K!$C$1,$S1312-1,0)&amp;"")</f>
        <v/>
      </c>
      <c r="F1312" s="193" t="str">
        <f ca="1">IF(ISERROR($S1312),"",OFFSET(K!$F$1,$S1312-1,0))</f>
        <v/>
      </c>
      <c r="G1312" s="193" t="str">
        <f ca="1">IF(C1312=$U$4,"Enter smelter details", IF(ISERROR($S1312),"",OFFSET(K!$G$1,$S1312-1,0)))</f>
        <v/>
      </c>
      <c r="H1312" s="258"/>
      <c r="I1312" s="258"/>
      <c r="J1312" s="258"/>
      <c r="K1312" s="258"/>
      <c r="L1312" s="258"/>
      <c r="M1312" s="258"/>
      <c r="N1312" s="258"/>
      <c r="O1312" s="258"/>
      <c r="P1312" s="258"/>
      <c r="Q1312" s="259"/>
      <c r="R1312" s="192"/>
      <c r="S1312" s="150" t="e">
        <f>IF(OR(C1312="",C1312=T$4),NA(),MATCH($B1312&amp;$C1312,K!$E:$E,0))</f>
        <v>#N/A</v>
      </c>
    </row>
    <row r="1313" spans="1:19" ht="20.25">
      <c r="A1313" s="222"/>
      <c r="B1313" s="193"/>
      <c r="C1313" s="193"/>
      <c r="D1313" s="193" t="str">
        <f ca="1">IF(ISERROR($S1313),"",OFFSET(K!$D$1,$S1313-1,0)&amp;"")</f>
        <v/>
      </c>
      <c r="E1313" s="193" t="str">
        <f ca="1">IF(ISERROR($S1313),"",OFFSET(K!$C$1,$S1313-1,0)&amp;"")</f>
        <v/>
      </c>
      <c r="F1313" s="193" t="str">
        <f ca="1">IF(ISERROR($S1313),"",OFFSET(K!$F$1,$S1313-1,0))</f>
        <v/>
      </c>
      <c r="G1313" s="193" t="str">
        <f ca="1">IF(C1313=$U$4,"Enter smelter details", IF(ISERROR($S1313),"",OFFSET(K!$G$1,$S1313-1,0)))</f>
        <v/>
      </c>
      <c r="H1313" s="258"/>
      <c r="I1313" s="258"/>
      <c r="J1313" s="258"/>
      <c r="K1313" s="258"/>
      <c r="L1313" s="258"/>
      <c r="M1313" s="258"/>
      <c r="N1313" s="258"/>
      <c r="O1313" s="258"/>
      <c r="P1313" s="258"/>
      <c r="Q1313" s="259"/>
      <c r="R1313" s="192"/>
      <c r="S1313" s="150" t="e">
        <f>IF(OR(C1313="",C1313=T$4),NA(),MATCH($B1313&amp;$C1313,K!$E:$E,0))</f>
        <v>#N/A</v>
      </c>
    </row>
    <row r="1314" spans="1:19" ht="20.25">
      <c r="A1314" s="222"/>
      <c r="B1314" s="193"/>
      <c r="C1314" s="193"/>
      <c r="D1314" s="193" t="str">
        <f ca="1">IF(ISERROR($S1314),"",OFFSET(K!$D$1,$S1314-1,0)&amp;"")</f>
        <v/>
      </c>
      <c r="E1314" s="193" t="str">
        <f ca="1">IF(ISERROR($S1314),"",OFFSET(K!$C$1,$S1314-1,0)&amp;"")</f>
        <v/>
      </c>
      <c r="F1314" s="193" t="str">
        <f ca="1">IF(ISERROR($S1314),"",OFFSET(K!$F$1,$S1314-1,0))</f>
        <v/>
      </c>
      <c r="G1314" s="193" t="str">
        <f ca="1">IF(C1314=$U$4,"Enter smelter details", IF(ISERROR($S1314),"",OFFSET(K!$G$1,$S1314-1,0)))</f>
        <v/>
      </c>
      <c r="H1314" s="258"/>
      <c r="I1314" s="258"/>
      <c r="J1314" s="258"/>
      <c r="K1314" s="258"/>
      <c r="L1314" s="258"/>
      <c r="M1314" s="258"/>
      <c r="N1314" s="258"/>
      <c r="O1314" s="258"/>
      <c r="P1314" s="258"/>
      <c r="Q1314" s="259"/>
      <c r="R1314" s="192"/>
      <c r="S1314" s="150" t="e">
        <f>IF(OR(C1314="",C1314=T$4),NA(),MATCH($B1314&amp;$C1314,K!$E:$E,0))</f>
        <v>#N/A</v>
      </c>
    </row>
    <row r="1315" spans="1:19" ht="20.25">
      <c r="A1315" s="222"/>
      <c r="B1315" s="193"/>
      <c r="C1315" s="193"/>
      <c r="D1315" s="193" t="str">
        <f ca="1">IF(ISERROR($S1315),"",OFFSET(K!$D$1,$S1315-1,0)&amp;"")</f>
        <v/>
      </c>
      <c r="E1315" s="193" t="str">
        <f ca="1">IF(ISERROR($S1315),"",OFFSET(K!$C$1,$S1315-1,0)&amp;"")</f>
        <v/>
      </c>
      <c r="F1315" s="193" t="str">
        <f ca="1">IF(ISERROR($S1315),"",OFFSET(K!$F$1,$S1315-1,0))</f>
        <v/>
      </c>
      <c r="G1315" s="193" t="str">
        <f ca="1">IF(C1315=$U$4,"Enter smelter details", IF(ISERROR($S1315),"",OFFSET(K!$G$1,$S1315-1,0)))</f>
        <v/>
      </c>
      <c r="H1315" s="258"/>
      <c r="I1315" s="258"/>
      <c r="J1315" s="258"/>
      <c r="K1315" s="258"/>
      <c r="L1315" s="258"/>
      <c r="M1315" s="258"/>
      <c r="N1315" s="258"/>
      <c r="O1315" s="258"/>
      <c r="P1315" s="258"/>
      <c r="Q1315" s="259"/>
      <c r="R1315" s="192"/>
      <c r="S1315" s="150" t="e">
        <f>IF(OR(C1315="",C1315=T$4),NA(),MATCH($B1315&amp;$C1315,K!$E:$E,0))</f>
        <v>#N/A</v>
      </c>
    </row>
    <row r="1316" spans="1:19" ht="20.25">
      <c r="A1316" s="222"/>
      <c r="B1316" s="193"/>
      <c r="C1316" s="193"/>
      <c r="D1316" s="193" t="str">
        <f ca="1">IF(ISERROR($S1316),"",OFFSET(K!$D$1,$S1316-1,0)&amp;"")</f>
        <v/>
      </c>
      <c r="E1316" s="193" t="str">
        <f ca="1">IF(ISERROR($S1316),"",OFFSET(K!$C$1,$S1316-1,0)&amp;"")</f>
        <v/>
      </c>
      <c r="F1316" s="193" t="str">
        <f ca="1">IF(ISERROR($S1316),"",OFFSET(K!$F$1,$S1316-1,0))</f>
        <v/>
      </c>
      <c r="G1316" s="193" t="str">
        <f ca="1">IF(C1316=$U$4,"Enter smelter details", IF(ISERROR($S1316),"",OFFSET(K!$G$1,$S1316-1,0)))</f>
        <v/>
      </c>
      <c r="H1316" s="258"/>
      <c r="I1316" s="258"/>
      <c r="J1316" s="258"/>
      <c r="K1316" s="258"/>
      <c r="L1316" s="258"/>
      <c r="M1316" s="258"/>
      <c r="N1316" s="258"/>
      <c r="O1316" s="258"/>
      <c r="P1316" s="258"/>
      <c r="Q1316" s="259"/>
      <c r="R1316" s="192"/>
      <c r="S1316" s="150" t="e">
        <f>IF(OR(C1316="",C1316=T$4),NA(),MATCH($B1316&amp;$C1316,K!$E:$E,0))</f>
        <v>#N/A</v>
      </c>
    </row>
    <row r="1317" spans="1:19" ht="20.25">
      <c r="A1317" s="222"/>
      <c r="B1317" s="193"/>
      <c r="C1317" s="193"/>
      <c r="D1317" s="193" t="str">
        <f ca="1">IF(ISERROR($S1317),"",OFFSET(K!$D$1,$S1317-1,0)&amp;"")</f>
        <v/>
      </c>
      <c r="E1317" s="193" t="str">
        <f ca="1">IF(ISERROR($S1317),"",OFFSET(K!$C$1,$S1317-1,0)&amp;"")</f>
        <v/>
      </c>
      <c r="F1317" s="193" t="str">
        <f ca="1">IF(ISERROR($S1317),"",OFFSET(K!$F$1,$S1317-1,0))</f>
        <v/>
      </c>
      <c r="G1317" s="193" t="str">
        <f ca="1">IF(C1317=$U$4,"Enter smelter details", IF(ISERROR($S1317),"",OFFSET(K!$G$1,$S1317-1,0)))</f>
        <v/>
      </c>
      <c r="H1317" s="258"/>
      <c r="I1317" s="258"/>
      <c r="J1317" s="258"/>
      <c r="K1317" s="258"/>
      <c r="L1317" s="258"/>
      <c r="M1317" s="258"/>
      <c r="N1317" s="258"/>
      <c r="O1317" s="258"/>
      <c r="P1317" s="258"/>
      <c r="Q1317" s="259"/>
      <c r="R1317" s="192"/>
      <c r="S1317" s="150" t="e">
        <f>IF(OR(C1317="",C1317=T$4),NA(),MATCH($B1317&amp;$C1317,K!$E:$E,0))</f>
        <v>#N/A</v>
      </c>
    </row>
    <row r="1318" spans="1:19" ht="20.25">
      <c r="A1318" s="222"/>
      <c r="B1318" s="193"/>
      <c r="C1318" s="193"/>
      <c r="D1318" s="193" t="str">
        <f ca="1">IF(ISERROR($S1318),"",OFFSET(K!$D$1,$S1318-1,0)&amp;"")</f>
        <v/>
      </c>
      <c r="E1318" s="193" t="str">
        <f ca="1">IF(ISERROR($S1318),"",OFFSET(K!$C$1,$S1318-1,0)&amp;"")</f>
        <v/>
      </c>
      <c r="F1318" s="193" t="str">
        <f ca="1">IF(ISERROR($S1318),"",OFFSET(K!$F$1,$S1318-1,0))</f>
        <v/>
      </c>
      <c r="G1318" s="193" t="str">
        <f ca="1">IF(C1318=$U$4,"Enter smelter details", IF(ISERROR($S1318),"",OFFSET(K!$G$1,$S1318-1,0)))</f>
        <v/>
      </c>
      <c r="H1318" s="258"/>
      <c r="I1318" s="258"/>
      <c r="J1318" s="258"/>
      <c r="K1318" s="258"/>
      <c r="L1318" s="258"/>
      <c r="M1318" s="258"/>
      <c r="N1318" s="258"/>
      <c r="O1318" s="258"/>
      <c r="P1318" s="258"/>
      <c r="Q1318" s="259"/>
      <c r="R1318" s="192"/>
      <c r="S1318" s="150" t="e">
        <f>IF(OR(C1318="",C1318=T$4),NA(),MATCH($B1318&amp;$C1318,K!$E:$E,0))</f>
        <v>#N/A</v>
      </c>
    </row>
    <row r="1319" spans="1:19" ht="20.25">
      <c r="A1319" s="222"/>
      <c r="B1319" s="193"/>
      <c r="C1319" s="193"/>
      <c r="D1319" s="193" t="str">
        <f ca="1">IF(ISERROR($S1319),"",OFFSET(K!$D$1,$S1319-1,0)&amp;"")</f>
        <v/>
      </c>
      <c r="E1319" s="193" t="str">
        <f ca="1">IF(ISERROR($S1319),"",OFFSET(K!$C$1,$S1319-1,0)&amp;"")</f>
        <v/>
      </c>
      <c r="F1319" s="193" t="str">
        <f ca="1">IF(ISERROR($S1319),"",OFFSET(K!$F$1,$S1319-1,0))</f>
        <v/>
      </c>
      <c r="G1319" s="193" t="str">
        <f ca="1">IF(C1319=$U$4,"Enter smelter details", IF(ISERROR($S1319),"",OFFSET(K!$G$1,$S1319-1,0)))</f>
        <v/>
      </c>
      <c r="H1319" s="258"/>
      <c r="I1319" s="258"/>
      <c r="J1319" s="258"/>
      <c r="K1319" s="258"/>
      <c r="L1319" s="258"/>
      <c r="M1319" s="258"/>
      <c r="N1319" s="258"/>
      <c r="O1319" s="258"/>
      <c r="P1319" s="258"/>
      <c r="Q1319" s="259"/>
      <c r="R1319" s="192"/>
      <c r="S1319" s="150" t="e">
        <f>IF(OR(C1319="",C1319=T$4),NA(),MATCH($B1319&amp;$C1319,K!$E:$E,0))</f>
        <v>#N/A</v>
      </c>
    </row>
    <row r="1320" spans="1:19" ht="20.25">
      <c r="A1320" s="222"/>
      <c r="B1320" s="193"/>
      <c r="C1320" s="193"/>
      <c r="D1320" s="193" t="str">
        <f ca="1">IF(ISERROR($S1320),"",OFFSET(K!$D$1,$S1320-1,0)&amp;"")</f>
        <v/>
      </c>
      <c r="E1320" s="193" t="str">
        <f ca="1">IF(ISERROR($S1320),"",OFFSET(K!$C$1,$S1320-1,0)&amp;"")</f>
        <v/>
      </c>
      <c r="F1320" s="193" t="str">
        <f ca="1">IF(ISERROR($S1320),"",OFFSET(K!$F$1,$S1320-1,0))</f>
        <v/>
      </c>
      <c r="G1320" s="193" t="str">
        <f ca="1">IF(C1320=$U$4,"Enter smelter details", IF(ISERROR($S1320),"",OFFSET(K!$G$1,$S1320-1,0)))</f>
        <v/>
      </c>
      <c r="H1320" s="258"/>
      <c r="I1320" s="258"/>
      <c r="J1320" s="258"/>
      <c r="K1320" s="258"/>
      <c r="L1320" s="258"/>
      <c r="M1320" s="258"/>
      <c r="N1320" s="258"/>
      <c r="O1320" s="258"/>
      <c r="P1320" s="258"/>
      <c r="Q1320" s="259"/>
      <c r="R1320" s="192"/>
      <c r="S1320" s="150" t="e">
        <f>IF(OR(C1320="",C1320=T$4),NA(),MATCH($B1320&amp;$C1320,K!$E:$E,0))</f>
        <v>#N/A</v>
      </c>
    </row>
    <row r="1321" spans="1:19" ht="20.25">
      <c r="A1321" s="222"/>
      <c r="B1321" s="193"/>
      <c r="C1321" s="193"/>
      <c r="D1321" s="193" t="str">
        <f ca="1">IF(ISERROR($S1321),"",OFFSET(K!$D$1,$S1321-1,0)&amp;"")</f>
        <v/>
      </c>
      <c r="E1321" s="193" t="str">
        <f ca="1">IF(ISERROR($S1321),"",OFFSET(K!$C$1,$S1321-1,0)&amp;"")</f>
        <v/>
      </c>
      <c r="F1321" s="193" t="str">
        <f ca="1">IF(ISERROR($S1321),"",OFFSET(K!$F$1,$S1321-1,0))</f>
        <v/>
      </c>
      <c r="G1321" s="193" t="str">
        <f ca="1">IF(C1321=$U$4,"Enter smelter details", IF(ISERROR($S1321),"",OFFSET(K!$G$1,$S1321-1,0)))</f>
        <v/>
      </c>
      <c r="H1321" s="258"/>
      <c r="I1321" s="258"/>
      <c r="J1321" s="258"/>
      <c r="K1321" s="258"/>
      <c r="L1321" s="258"/>
      <c r="M1321" s="258"/>
      <c r="N1321" s="258"/>
      <c r="O1321" s="258"/>
      <c r="P1321" s="258"/>
      <c r="Q1321" s="259"/>
      <c r="R1321" s="192"/>
      <c r="S1321" s="150" t="e">
        <f>IF(OR(C1321="",C1321=T$4),NA(),MATCH($B1321&amp;$C1321,K!$E:$E,0))</f>
        <v>#N/A</v>
      </c>
    </row>
    <row r="1322" spans="1:19" ht="20.25">
      <c r="A1322" s="222"/>
      <c r="B1322" s="193"/>
      <c r="C1322" s="193"/>
      <c r="D1322" s="193" t="str">
        <f ca="1">IF(ISERROR($S1322),"",OFFSET(K!$D$1,$S1322-1,0)&amp;"")</f>
        <v/>
      </c>
      <c r="E1322" s="193" t="str">
        <f ca="1">IF(ISERROR($S1322),"",OFFSET(K!$C$1,$S1322-1,0)&amp;"")</f>
        <v/>
      </c>
      <c r="F1322" s="193" t="str">
        <f ca="1">IF(ISERROR($S1322),"",OFFSET(K!$F$1,$S1322-1,0))</f>
        <v/>
      </c>
      <c r="G1322" s="193" t="str">
        <f ca="1">IF(C1322=$U$4,"Enter smelter details", IF(ISERROR($S1322),"",OFFSET(K!$G$1,$S1322-1,0)))</f>
        <v/>
      </c>
      <c r="H1322" s="258"/>
      <c r="I1322" s="258"/>
      <c r="J1322" s="258"/>
      <c r="K1322" s="258"/>
      <c r="L1322" s="258"/>
      <c r="M1322" s="258"/>
      <c r="N1322" s="258"/>
      <c r="O1322" s="258"/>
      <c r="P1322" s="258"/>
      <c r="Q1322" s="259"/>
      <c r="R1322" s="192"/>
      <c r="S1322" s="150" t="e">
        <f>IF(OR(C1322="",C1322=T$4),NA(),MATCH($B1322&amp;$C1322,K!$E:$E,0))</f>
        <v>#N/A</v>
      </c>
    </row>
    <row r="1323" spans="1:19" ht="20.25">
      <c r="A1323" s="222"/>
      <c r="B1323" s="193"/>
      <c r="C1323" s="193"/>
      <c r="D1323" s="193" t="str">
        <f ca="1">IF(ISERROR($S1323),"",OFFSET(K!$D$1,$S1323-1,0)&amp;"")</f>
        <v/>
      </c>
      <c r="E1323" s="193" t="str">
        <f ca="1">IF(ISERROR($S1323),"",OFFSET(K!$C$1,$S1323-1,0)&amp;"")</f>
        <v/>
      </c>
      <c r="F1323" s="193" t="str">
        <f ca="1">IF(ISERROR($S1323),"",OFFSET(K!$F$1,$S1323-1,0))</f>
        <v/>
      </c>
      <c r="G1323" s="193" t="str">
        <f ca="1">IF(C1323=$U$4,"Enter smelter details", IF(ISERROR($S1323),"",OFFSET(K!$G$1,$S1323-1,0)))</f>
        <v/>
      </c>
      <c r="H1323" s="258"/>
      <c r="I1323" s="258"/>
      <c r="J1323" s="258"/>
      <c r="K1323" s="258"/>
      <c r="L1323" s="258"/>
      <c r="M1323" s="258"/>
      <c r="N1323" s="258"/>
      <c r="O1323" s="258"/>
      <c r="P1323" s="258"/>
      <c r="Q1323" s="259"/>
      <c r="R1323" s="192"/>
      <c r="S1323" s="150" t="e">
        <f>IF(OR(C1323="",C1323=T$4),NA(),MATCH($B1323&amp;$C1323,K!$E:$E,0))</f>
        <v>#N/A</v>
      </c>
    </row>
    <row r="1324" spans="1:19" ht="20.25">
      <c r="A1324" s="222"/>
      <c r="B1324" s="193"/>
      <c r="C1324" s="193"/>
      <c r="D1324" s="193" t="str">
        <f ca="1">IF(ISERROR($S1324),"",OFFSET(K!$D$1,$S1324-1,0)&amp;"")</f>
        <v/>
      </c>
      <c r="E1324" s="193" t="str">
        <f ca="1">IF(ISERROR($S1324),"",OFFSET(K!$C$1,$S1324-1,0)&amp;"")</f>
        <v/>
      </c>
      <c r="F1324" s="193" t="str">
        <f ca="1">IF(ISERROR($S1324),"",OFFSET(K!$F$1,$S1324-1,0))</f>
        <v/>
      </c>
      <c r="G1324" s="193" t="str">
        <f ca="1">IF(C1324=$U$4,"Enter smelter details", IF(ISERROR($S1324),"",OFFSET(K!$G$1,$S1324-1,0)))</f>
        <v/>
      </c>
      <c r="H1324" s="258"/>
      <c r="I1324" s="258"/>
      <c r="J1324" s="258"/>
      <c r="K1324" s="258"/>
      <c r="L1324" s="258"/>
      <c r="M1324" s="258"/>
      <c r="N1324" s="258"/>
      <c r="O1324" s="258"/>
      <c r="P1324" s="258"/>
      <c r="Q1324" s="259"/>
      <c r="R1324" s="192"/>
      <c r="S1324" s="150" t="e">
        <f>IF(OR(C1324="",C1324=T$4),NA(),MATCH($B1324&amp;$C1324,K!$E:$E,0))</f>
        <v>#N/A</v>
      </c>
    </row>
    <row r="1325" spans="1:19" ht="20.25">
      <c r="A1325" s="222"/>
      <c r="B1325" s="193"/>
      <c r="C1325" s="193"/>
      <c r="D1325" s="193" t="str">
        <f ca="1">IF(ISERROR($S1325),"",OFFSET(K!$D$1,$S1325-1,0)&amp;"")</f>
        <v/>
      </c>
      <c r="E1325" s="193" t="str">
        <f ca="1">IF(ISERROR($S1325),"",OFFSET(K!$C$1,$S1325-1,0)&amp;"")</f>
        <v/>
      </c>
      <c r="F1325" s="193" t="str">
        <f ca="1">IF(ISERROR($S1325),"",OFFSET(K!$F$1,$S1325-1,0))</f>
        <v/>
      </c>
      <c r="G1325" s="193" t="str">
        <f ca="1">IF(C1325=$U$4,"Enter smelter details", IF(ISERROR($S1325),"",OFFSET(K!$G$1,$S1325-1,0)))</f>
        <v/>
      </c>
      <c r="H1325" s="258"/>
      <c r="I1325" s="258"/>
      <c r="J1325" s="258"/>
      <c r="K1325" s="258"/>
      <c r="L1325" s="258"/>
      <c r="M1325" s="258"/>
      <c r="N1325" s="258"/>
      <c r="O1325" s="258"/>
      <c r="P1325" s="258"/>
      <c r="Q1325" s="259"/>
      <c r="R1325" s="192"/>
      <c r="S1325" s="150" t="e">
        <f>IF(OR(C1325="",C1325=T$4),NA(),MATCH($B1325&amp;$C1325,K!$E:$E,0))</f>
        <v>#N/A</v>
      </c>
    </row>
    <row r="1326" spans="1:19" ht="20.25">
      <c r="A1326" s="222"/>
      <c r="B1326" s="193"/>
      <c r="C1326" s="193"/>
      <c r="D1326" s="193" t="str">
        <f ca="1">IF(ISERROR($S1326),"",OFFSET(K!$D$1,$S1326-1,0)&amp;"")</f>
        <v/>
      </c>
      <c r="E1326" s="193" t="str">
        <f ca="1">IF(ISERROR($S1326),"",OFFSET(K!$C$1,$S1326-1,0)&amp;"")</f>
        <v/>
      </c>
      <c r="F1326" s="193" t="str">
        <f ca="1">IF(ISERROR($S1326),"",OFFSET(K!$F$1,$S1326-1,0))</f>
        <v/>
      </c>
      <c r="G1326" s="193" t="str">
        <f ca="1">IF(C1326=$U$4,"Enter smelter details", IF(ISERROR($S1326),"",OFFSET(K!$G$1,$S1326-1,0)))</f>
        <v/>
      </c>
      <c r="H1326" s="258"/>
      <c r="I1326" s="258"/>
      <c r="J1326" s="258"/>
      <c r="K1326" s="258"/>
      <c r="L1326" s="258"/>
      <c r="M1326" s="258"/>
      <c r="N1326" s="258"/>
      <c r="O1326" s="258"/>
      <c r="P1326" s="258"/>
      <c r="Q1326" s="259"/>
      <c r="R1326" s="192"/>
      <c r="S1326" s="150" t="e">
        <f>IF(OR(C1326="",C1326=T$4),NA(),MATCH($B1326&amp;$C1326,K!$E:$E,0))</f>
        <v>#N/A</v>
      </c>
    </row>
    <row r="1327" spans="1:19" ht="20.25">
      <c r="A1327" s="222"/>
      <c r="B1327" s="193"/>
      <c r="C1327" s="193"/>
      <c r="D1327" s="193" t="str">
        <f ca="1">IF(ISERROR($S1327),"",OFFSET(K!$D$1,$S1327-1,0)&amp;"")</f>
        <v/>
      </c>
      <c r="E1327" s="193" t="str">
        <f ca="1">IF(ISERROR($S1327),"",OFFSET(K!$C$1,$S1327-1,0)&amp;"")</f>
        <v/>
      </c>
      <c r="F1327" s="193" t="str">
        <f ca="1">IF(ISERROR($S1327),"",OFFSET(K!$F$1,$S1327-1,0))</f>
        <v/>
      </c>
      <c r="G1327" s="193" t="str">
        <f ca="1">IF(C1327=$U$4,"Enter smelter details", IF(ISERROR($S1327),"",OFFSET(K!$G$1,$S1327-1,0)))</f>
        <v/>
      </c>
      <c r="H1327" s="258"/>
      <c r="I1327" s="258"/>
      <c r="J1327" s="258"/>
      <c r="K1327" s="258"/>
      <c r="L1327" s="258"/>
      <c r="M1327" s="258"/>
      <c r="N1327" s="258"/>
      <c r="O1327" s="258"/>
      <c r="P1327" s="258"/>
      <c r="Q1327" s="259"/>
      <c r="R1327" s="192"/>
      <c r="S1327" s="150" t="e">
        <f>IF(OR(C1327="",C1327=T$4),NA(),MATCH($B1327&amp;$C1327,K!$E:$E,0))</f>
        <v>#N/A</v>
      </c>
    </row>
    <row r="1328" spans="1:19" ht="20.25">
      <c r="A1328" s="222"/>
      <c r="B1328" s="193"/>
      <c r="C1328" s="193"/>
      <c r="D1328" s="193" t="str">
        <f ca="1">IF(ISERROR($S1328),"",OFFSET(K!$D$1,$S1328-1,0)&amp;"")</f>
        <v/>
      </c>
      <c r="E1328" s="193" t="str">
        <f ca="1">IF(ISERROR($S1328),"",OFFSET(K!$C$1,$S1328-1,0)&amp;"")</f>
        <v/>
      </c>
      <c r="F1328" s="193" t="str">
        <f ca="1">IF(ISERROR($S1328),"",OFFSET(K!$F$1,$S1328-1,0))</f>
        <v/>
      </c>
      <c r="G1328" s="193" t="str">
        <f ca="1">IF(C1328=$U$4,"Enter smelter details", IF(ISERROR($S1328),"",OFFSET(K!$G$1,$S1328-1,0)))</f>
        <v/>
      </c>
      <c r="H1328" s="258"/>
      <c r="I1328" s="258"/>
      <c r="J1328" s="258"/>
      <c r="K1328" s="258"/>
      <c r="L1328" s="258"/>
      <c r="M1328" s="258"/>
      <c r="N1328" s="258"/>
      <c r="O1328" s="258"/>
      <c r="P1328" s="258"/>
      <c r="Q1328" s="259"/>
      <c r="R1328" s="192"/>
      <c r="S1328" s="150" t="e">
        <f>IF(OR(C1328="",C1328=T$4),NA(),MATCH($B1328&amp;$C1328,K!$E:$E,0))</f>
        <v>#N/A</v>
      </c>
    </row>
    <row r="1329" spans="1:19" ht="20.25">
      <c r="A1329" s="222"/>
      <c r="B1329" s="193"/>
      <c r="C1329" s="193"/>
      <c r="D1329" s="193" t="str">
        <f ca="1">IF(ISERROR($S1329),"",OFFSET(K!$D$1,$S1329-1,0)&amp;"")</f>
        <v/>
      </c>
      <c r="E1329" s="193" t="str">
        <f ca="1">IF(ISERROR($S1329),"",OFFSET(K!$C$1,$S1329-1,0)&amp;"")</f>
        <v/>
      </c>
      <c r="F1329" s="193" t="str">
        <f ca="1">IF(ISERROR($S1329),"",OFFSET(K!$F$1,$S1329-1,0))</f>
        <v/>
      </c>
      <c r="G1329" s="193" t="str">
        <f ca="1">IF(C1329=$U$4,"Enter smelter details", IF(ISERROR($S1329),"",OFFSET(K!$G$1,$S1329-1,0)))</f>
        <v/>
      </c>
      <c r="H1329" s="258"/>
      <c r="I1329" s="258"/>
      <c r="J1329" s="258"/>
      <c r="K1329" s="258"/>
      <c r="L1329" s="258"/>
      <c r="M1329" s="258"/>
      <c r="N1329" s="258"/>
      <c r="O1329" s="258"/>
      <c r="P1329" s="258"/>
      <c r="Q1329" s="259"/>
      <c r="R1329" s="192"/>
      <c r="S1329" s="150" t="e">
        <f>IF(OR(C1329="",C1329=T$4),NA(),MATCH($B1329&amp;$C1329,K!$E:$E,0))</f>
        <v>#N/A</v>
      </c>
    </row>
    <row r="1330" spans="1:19" ht="20.25">
      <c r="A1330" s="222"/>
      <c r="B1330" s="193"/>
      <c r="C1330" s="193"/>
      <c r="D1330" s="193" t="str">
        <f ca="1">IF(ISERROR($S1330),"",OFFSET(K!$D$1,$S1330-1,0)&amp;"")</f>
        <v/>
      </c>
      <c r="E1330" s="193" t="str">
        <f ca="1">IF(ISERROR($S1330),"",OFFSET(K!$C$1,$S1330-1,0)&amp;"")</f>
        <v/>
      </c>
      <c r="F1330" s="193" t="str">
        <f ca="1">IF(ISERROR($S1330),"",OFFSET(K!$F$1,$S1330-1,0))</f>
        <v/>
      </c>
      <c r="G1330" s="193" t="str">
        <f ca="1">IF(C1330=$U$4,"Enter smelter details", IF(ISERROR($S1330),"",OFFSET(K!$G$1,$S1330-1,0)))</f>
        <v/>
      </c>
      <c r="H1330" s="258"/>
      <c r="I1330" s="258"/>
      <c r="J1330" s="258"/>
      <c r="K1330" s="258"/>
      <c r="L1330" s="258"/>
      <c r="M1330" s="258"/>
      <c r="N1330" s="258"/>
      <c r="O1330" s="258"/>
      <c r="P1330" s="258"/>
      <c r="Q1330" s="259"/>
      <c r="R1330" s="192"/>
      <c r="S1330" s="150" t="e">
        <f>IF(OR(C1330="",C1330=T$4),NA(),MATCH($B1330&amp;$C1330,K!$E:$E,0))</f>
        <v>#N/A</v>
      </c>
    </row>
    <row r="1331" spans="1:19" ht="20.25">
      <c r="A1331" s="222"/>
      <c r="B1331" s="193"/>
      <c r="C1331" s="193"/>
      <c r="D1331" s="193" t="str">
        <f ca="1">IF(ISERROR($S1331),"",OFFSET(K!$D$1,$S1331-1,0)&amp;"")</f>
        <v/>
      </c>
      <c r="E1331" s="193" t="str">
        <f ca="1">IF(ISERROR($S1331),"",OFFSET(K!$C$1,$S1331-1,0)&amp;"")</f>
        <v/>
      </c>
      <c r="F1331" s="193" t="str">
        <f ca="1">IF(ISERROR($S1331),"",OFFSET(K!$F$1,$S1331-1,0))</f>
        <v/>
      </c>
      <c r="G1331" s="193" t="str">
        <f ca="1">IF(C1331=$U$4,"Enter smelter details", IF(ISERROR($S1331),"",OFFSET(K!$G$1,$S1331-1,0)))</f>
        <v/>
      </c>
      <c r="H1331" s="258"/>
      <c r="I1331" s="258"/>
      <c r="J1331" s="258"/>
      <c r="K1331" s="258"/>
      <c r="L1331" s="258"/>
      <c r="M1331" s="258"/>
      <c r="N1331" s="258"/>
      <c r="O1331" s="258"/>
      <c r="P1331" s="258"/>
      <c r="Q1331" s="259"/>
      <c r="R1331" s="192"/>
      <c r="S1331" s="150" t="e">
        <f>IF(OR(C1331="",C1331=T$4),NA(),MATCH($B1331&amp;$C1331,K!$E:$E,0))</f>
        <v>#N/A</v>
      </c>
    </row>
    <row r="1332" spans="1:19" ht="20.25">
      <c r="A1332" s="222"/>
      <c r="B1332" s="193"/>
      <c r="C1332" s="193"/>
      <c r="D1332" s="193" t="str">
        <f ca="1">IF(ISERROR($S1332),"",OFFSET(K!$D$1,$S1332-1,0)&amp;"")</f>
        <v/>
      </c>
      <c r="E1332" s="193" t="str">
        <f ca="1">IF(ISERROR($S1332),"",OFFSET(K!$C$1,$S1332-1,0)&amp;"")</f>
        <v/>
      </c>
      <c r="F1332" s="193" t="str">
        <f ca="1">IF(ISERROR($S1332),"",OFFSET(K!$F$1,$S1332-1,0))</f>
        <v/>
      </c>
      <c r="G1332" s="193" t="str">
        <f ca="1">IF(C1332=$U$4,"Enter smelter details", IF(ISERROR($S1332),"",OFFSET(K!$G$1,$S1332-1,0)))</f>
        <v/>
      </c>
      <c r="H1332" s="258"/>
      <c r="I1332" s="258"/>
      <c r="J1332" s="258"/>
      <c r="K1332" s="258"/>
      <c r="L1332" s="258"/>
      <c r="M1332" s="258"/>
      <c r="N1332" s="258"/>
      <c r="O1332" s="258"/>
      <c r="P1332" s="258"/>
      <c r="Q1332" s="259"/>
      <c r="R1332" s="192"/>
      <c r="S1332" s="150" t="e">
        <f>IF(OR(C1332="",C1332=T$4),NA(),MATCH($B1332&amp;$C1332,K!$E:$E,0))</f>
        <v>#N/A</v>
      </c>
    </row>
    <row r="1333" spans="1:19" ht="20.25">
      <c r="A1333" s="222"/>
      <c r="B1333" s="193"/>
      <c r="C1333" s="193"/>
      <c r="D1333" s="193" t="str">
        <f ca="1">IF(ISERROR($S1333),"",OFFSET(K!$D$1,$S1333-1,0)&amp;"")</f>
        <v/>
      </c>
      <c r="E1333" s="193" t="str">
        <f ca="1">IF(ISERROR($S1333),"",OFFSET(K!$C$1,$S1333-1,0)&amp;"")</f>
        <v/>
      </c>
      <c r="F1333" s="193" t="str">
        <f ca="1">IF(ISERROR($S1333),"",OFFSET(K!$F$1,$S1333-1,0))</f>
        <v/>
      </c>
      <c r="G1333" s="193" t="str">
        <f ca="1">IF(C1333=$U$4,"Enter smelter details", IF(ISERROR($S1333),"",OFFSET(K!$G$1,$S1333-1,0)))</f>
        <v/>
      </c>
      <c r="H1333" s="258"/>
      <c r="I1333" s="258"/>
      <c r="J1333" s="258"/>
      <c r="K1333" s="258"/>
      <c r="L1333" s="258"/>
      <c r="M1333" s="258"/>
      <c r="N1333" s="258"/>
      <c r="O1333" s="258"/>
      <c r="P1333" s="258"/>
      <c r="Q1333" s="259"/>
      <c r="R1333" s="192"/>
      <c r="S1333" s="150" t="e">
        <f>IF(OR(C1333="",C1333=T$4),NA(),MATCH($B1333&amp;$C1333,K!$E:$E,0))</f>
        <v>#N/A</v>
      </c>
    </row>
    <row r="1334" spans="1:19" ht="20.25">
      <c r="A1334" s="222"/>
      <c r="B1334" s="193"/>
      <c r="C1334" s="193"/>
      <c r="D1334" s="193" t="str">
        <f ca="1">IF(ISERROR($S1334),"",OFFSET(K!$D$1,$S1334-1,0)&amp;"")</f>
        <v/>
      </c>
      <c r="E1334" s="193" t="str">
        <f ca="1">IF(ISERROR($S1334),"",OFFSET(K!$C$1,$S1334-1,0)&amp;"")</f>
        <v/>
      </c>
      <c r="F1334" s="193" t="str">
        <f ca="1">IF(ISERROR($S1334),"",OFFSET(K!$F$1,$S1334-1,0))</f>
        <v/>
      </c>
      <c r="G1334" s="193" t="str">
        <f ca="1">IF(C1334=$U$4,"Enter smelter details", IF(ISERROR($S1334),"",OFFSET(K!$G$1,$S1334-1,0)))</f>
        <v/>
      </c>
      <c r="H1334" s="258"/>
      <c r="I1334" s="258"/>
      <c r="J1334" s="258"/>
      <c r="K1334" s="258"/>
      <c r="L1334" s="258"/>
      <c r="M1334" s="258"/>
      <c r="N1334" s="258"/>
      <c r="O1334" s="258"/>
      <c r="P1334" s="258"/>
      <c r="Q1334" s="259"/>
      <c r="R1334" s="192"/>
      <c r="S1334" s="150" t="e">
        <f>IF(OR(C1334="",C1334=T$4),NA(),MATCH($B1334&amp;$C1334,K!$E:$E,0))</f>
        <v>#N/A</v>
      </c>
    </row>
    <row r="1335" spans="1:19" ht="20.25">
      <c r="A1335" s="222"/>
      <c r="B1335" s="193"/>
      <c r="C1335" s="193"/>
      <c r="D1335" s="193" t="str">
        <f ca="1">IF(ISERROR($S1335),"",OFFSET(K!$D$1,$S1335-1,0)&amp;"")</f>
        <v/>
      </c>
      <c r="E1335" s="193" t="str">
        <f ca="1">IF(ISERROR($S1335),"",OFFSET(K!$C$1,$S1335-1,0)&amp;"")</f>
        <v/>
      </c>
      <c r="F1335" s="193" t="str">
        <f ca="1">IF(ISERROR($S1335),"",OFFSET(K!$F$1,$S1335-1,0))</f>
        <v/>
      </c>
      <c r="G1335" s="193" t="str">
        <f ca="1">IF(C1335=$U$4,"Enter smelter details", IF(ISERROR($S1335),"",OFFSET(K!$G$1,$S1335-1,0)))</f>
        <v/>
      </c>
      <c r="H1335" s="258"/>
      <c r="I1335" s="258"/>
      <c r="J1335" s="258"/>
      <c r="K1335" s="258"/>
      <c r="L1335" s="258"/>
      <c r="M1335" s="258"/>
      <c r="N1335" s="258"/>
      <c r="O1335" s="258"/>
      <c r="P1335" s="258"/>
      <c r="Q1335" s="259"/>
      <c r="R1335" s="192"/>
      <c r="S1335" s="150" t="e">
        <f>IF(OR(C1335="",C1335=T$4),NA(),MATCH($B1335&amp;$C1335,K!$E:$E,0))</f>
        <v>#N/A</v>
      </c>
    </row>
    <row r="1336" spans="1:19" ht="20.25">
      <c r="A1336" s="222"/>
      <c r="B1336" s="193"/>
      <c r="C1336" s="193"/>
      <c r="D1336" s="193" t="str">
        <f ca="1">IF(ISERROR($S1336),"",OFFSET(K!$D$1,$S1336-1,0)&amp;"")</f>
        <v/>
      </c>
      <c r="E1336" s="193" t="str">
        <f ca="1">IF(ISERROR($S1336),"",OFFSET(K!$C$1,$S1336-1,0)&amp;"")</f>
        <v/>
      </c>
      <c r="F1336" s="193" t="str">
        <f ca="1">IF(ISERROR($S1336),"",OFFSET(K!$F$1,$S1336-1,0))</f>
        <v/>
      </c>
      <c r="G1336" s="193" t="str">
        <f ca="1">IF(C1336=$U$4,"Enter smelter details", IF(ISERROR($S1336),"",OFFSET(K!$G$1,$S1336-1,0)))</f>
        <v/>
      </c>
      <c r="H1336" s="258"/>
      <c r="I1336" s="258"/>
      <c r="J1336" s="258"/>
      <c r="K1336" s="258"/>
      <c r="L1336" s="258"/>
      <c r="M1336" s="258"/>
      <c r="N1336" s="258"/>
      <c r="O1336" s="258"/>
      <c r="P1336" s="258"/>
      <c r="Q1336" s="259"/>
      <c r="R1336" s="192"/>
      <c r="S1336" s="150" t="e">
        <f>IF(OR(C1336="",C1336=T$4),NA(),MATCH($B1336&amp;$C1336,K!$E:$E,0))</f>
        <v>#N/A</v>
      </c>
    </row>
    <row r="1337" spans="1:19" ht="20.25">
      <c r="A1337" s="222"/>
      <c r="B1337" s="193"/>
      <c r="C1337" s="193"/>
      <c r="D1337" s="193" t="str">
        <f ca="1">IF(ISERROR($S1337),"",OFFSET(K!$D$1,$S1337-1,0)&amp;"")</f>
        <v/>
      </c>
      <c r="E1337" s="193" t="str">
        <f ca="1">IF(ISERROR($S1337),"",OFFSET(K!$C$1,$S1337-1,0)&amp;"")</f>
        <v/>
      </c>
      <c r="F1337" s="193" t="str">
        <f ca="1">IF(ISERROR($S1337),"",OFFSET(K!$F$1,$S1337-1,0))</f>
        <v/>
      </c>
      <c r="G1337" s="193" t="str">
        <f ca="1">IF(C1337=$U$4,"Enter smelter details", IF(ISERROR($S1337),"",OFFSET(K!$G$1,$S1337-1,0)))</f>
        <v/>
      </c>
      <c r="H1337" s="258"/>
      <c r="I1337" s="258"/>
      <c r="J1337" s="258"/>
      <c r="K1337" s="258"/>
      <c r="L1337" s="258"/>
      <c r="M1337" s="258"/>
      <c r="N1337" s="258"/>
      <c r="O1337" s="258"/>
      <c r="P1337" s="258"/>
      <c r="Q1337" s="259"/>
      <c r="R1337" s="192"/>
      <c r="S1337" s="150" t="e">
        <f>IF(OR(C1337="",C1337=T$4),NA(),MATCH($B1337&amp;$C1337,K!$E:$E,0))</f>
        <v>#N/A</v>
      </c>
    </row>
    <row r="1338" spans="1:19" ht="20.25">
      <c r="A1338" s="222"/>
      <c r="B1338" s="193"/>
      <c r="C1338" s="193"/>
      <c r="D1338" s="193" t="str">
        <f ca="1">IF(ISERROR($S1338),"",OFFSET(K!$D$1,$S1338-1,0)&amp;"")</f>
        <v/>
      </c>
      <c r="E1338" s="193" t="str">
        <f ca="1">IF(ISERROR($S1338),"",OFFSET(K!$C$1,$S1338-1,0)&amp;"")</f>
        <v/>
      </c>
      <c r="F1338" s="193" t="str">
        <f ca="1">IF(ISERROR($S1338),"",OFFSET(K!$F$1,$S1338-1,0))</f>
        <v/>
      </c>
      <c r="G1338" s="193" t="str">
        <f ca="1">IF(C1338=$U$4,"Enter smelter details", IF(ISERROR($S1338),"",OFFSET(K!$G$1,$S1338-1,0)))</f>
        <v/>
      </c>
      <c r="H1338" s="258"/>
      <c r="I1338" s="258"/>
      <c r="J1338" s="258"/>
      <c r="K1338" s="258"/>
      <c r="L1338" s="258"/>
      <c r="M1338" s="258"/>
      <c r="N1338" s="258"/>
      <c r="O1338" s="258"/>
      <c r="P1338" s="258"/>
      <c r="Q1338" s="259"/>
      <c r="R1338" s="192"/>
      <c r="S1338" s="150" t="e">
        <f>IF(OR(C1338="",C1338=T$4),NA(),MATCH($B1338&amp;$C1338,K!$E:$E,0))</f>
        <v>#N/A</v>
      </c>
    </row>
    <row r="1339" spans="1:19" ht="20.25">
      <c r="A1339" s="222"/>
      <c r="B1339" s="193"/>
      <c r="C1339" s="193"/>
      <c r="D1339" s="193" t="str">
        <f ca="1">IF(ISERROR($S1339),"",OFFSET(K!$D$1,$S1339-1,0)&amp;"")</f>
        <v/>
      </c>
      <c r="E1339" s="193" t="str">
        <f ca="1">IF(ISERROR($S1339),"",OFFSET(K!$C$1,$S1339-1,0)&amp;"")</f>
        <v/>
      </c>
      <c r="F1339" s="193" t="str">
        <f ca="1">IF(ISERROR($S1339),"",OFFSET(K!$F$1,$S1339-1,0))</f>
        <v/>
      </c>
      <c r="G1339" s="193" t="str">
        <f ca="1">IF(C1339=$U$4,"Enter smelter details", IF(ISERROR($S1339),"",OFFSET(K!$G$1,$S1339-1,0)))</f>
        <v/>
      </c>
      <c r="H1339" s="258"/>
      <c r="I1339" s="258"/>
      <c r="J1339" s="258"/>
      <c r="K1339" s="258"/>
      <c r="L1339" s="258"/>
      <c r="M1339" s="258"/>
      <c r="N1339" s="258"/>
      <c r="O1339" s="258"/>
      <c r="P1339" s="258"/>
      <c r="Q1339" s="259"/>
      <c r="R1339" s="192"/>
      <c r="S1339" s="150" t="e">
        <f>IF(OR(C1339="",C1339=T$4),NA(),MATCH($B1339&amp;$C1339,K!$E:$E,0))</f>
        <v>#N/A</v>
      </c>
    </row>
    <row r="1340" spans="1:19" ht="20.25">
      <c r="A1340" s="222"/>
      <c r="B1340" s="193"/>
      <c r="C1340" s="193"/>
      <c r="D1340" s="193" t="str">
        <f ca="1">IF(ISERROR($S1340),"",OFFSET(K!$D$1,$S1340-1,0)&amp;"")</f>
        <v/>
      </c>
      <c r="E1340" s="193" t="str">
        <f ca="1">IF(ISERROR($S1340),"",OFFSET(K!$C$1,$S1340-1,0)&amp;"")</f>
        <v/>
      </c>
      <c r="F1340" s="193" t="str">
        <f ca="1">IF(ISERROR($S1340),"",OFFSET(K!$F$1,$S1340-1,0))</f>
        <v/>
      </c>
      <c r="G1340" s="193" t="str">
        <f ca="1">IF(C1340=$U$4,"Enter smelter details", IF(ISERROR($S1340),"",OFFSET(K!$G$1,$S1340-1,0)))</f>
        <v/>
      </c>
      <c r="H1340" s="258"/>
      <c r="I1340" s="258"/>
      <c r="J1340" s="258"/>
      <c r="K1340" s="258"/>
      <c r="L1340" s="258"/>
      <c r="M1340" s="258"/>
      <c r="N1340" s="258"/>
      <c r="O1340" s="258"/>
      <c r="P1340" s="258"/>
      <c r="Q1340" s="259"/>
      <c r="R1340" s="192"/>
      <c r="S1340" s="150" t="e">
        <f>IF(OR(C1340="",C1340=T$4),NA(),MATCH($B1340&amp;$C1340,K!$E:$E,0))</f>
        <v>#N/A</v>
      </c>
    </row>
    <row r="1341" spans="1:19" ht="20.25">
      <c r="A1341" s="222"/>
      <c r="B1341" s="193"/>
      <c r="C1341" s="193"/>
      <c r="D1341" s="193" t="str">
        <f ca="1">IF(ISERROR($S1341),"",OFFSET(K!$D$1,$S1341-1,0)&amp;"")</f>
        <v/>
      </c>
      <c r="E1341" s="193" t="str">
        <f ca="1">IF(ISERROR($S1341),"",OFFSET(K!$C$1,$S1341-1,0)&amp;"")</f>
        <v/>
      </c>
      <c r="F1341" s="193" t="str">
        <f ca="1">IF(ISERROR($S1341),"",OFFSET(K!$F$1,$S1341-1,0))</f>
        <v/>
      </c>
      <c r="G1341" s="193" t="str">
        <f ca="1">IF(C1341=$U$4,"Enter smelter details", IF(ISERROR($S1341),"",OFFSET(K!$G$1,$S1341-1,0)))</f>
        <v/>
      </c>
      <c r="H1341" s="258"/>
      <c r="I1341" s="258"/>
      <c r="J1341" s="258"/>
      <c r="K1341" s="258"/>
      <c r="L1341" s="258"/>
      <c r="M1341" s="258"/>
      <c r="N1341" s="258"/>
      <c r="O1341" s="258"/>
      <c r="P1341" s="258"/>
      <c r="Q1341" s="259"/>
      <c r="R1341" s="192"/>
      <c r="S1341" s="150" t="e">
        <f>IF(OR(C1341="",C1341=T$4),NA(),MATCH($B1341&amp;$C1341,K!$E:$E,0))</f>
        <v>#N/A</v>
      </c>
    </row>
    <row r="1342" spans="1:19" ht="20.25">
      <c r="A1342" s="222"/>
      <c r="B1342" s="193"/>
      <c r="C1342" s="193"/>
      <c r="D1342" s="193" t="str">
        <f ca="1">IF(ISERROR($S1342),"",OFFSET(K!$D$1,$S1342-1,0)&amp;"")</f>
        <v/>
      </c>
      <c r="E1342" s="193" t="str">
        <f ca="1">IF(ISERROR($S1342),"",OFFSET(K!$C$1,$S1342-1,0)&amp;"")</f>
        <v/>
      </c>
      <c r="F1342" s="193" t="str">
        <f ca="1">IF(ISERROR($S1342),"",OFFSET(K!$F$1,$S1342-1,0))</f>
        <v/>
      </c>
      <c r="G1342" s="193" t="str">
        <f ca="1">IF(C1342=$U$4,"Enter smelter details", IF(ISERROR($S1342),"",OFFSET(K!$G$1,$S1342-1,0)))</f>
        <v/>
      </c>
      <c r="H1342" s="258"/>
      <c r="I1342" s="258"/>
      <c r="J1342" s="258"/>
      <c r="K1342" s="258"/>
      <c r="L1342" s="258"/>
      <c r="M1342" s="258"/>
      <c r="N1342" s="258"/>
      <c r="O1342" s="258"/>
      <c r="P1342" s="258"/>
      <c r="Q1342" s="259"/>
      <c r="R1342" s="192"/>
      <c r="S1342" s="150" t="e">
        <f>IF(OR(C1342="",C1342=T$4),NA(),MATCH($B1342&amp;$C1342,K!$E:$E,0))</f>
        <v>#N/A</v>
      </c>
    </row>
    <row r="1343" spans="1:19" ht="20.25">
      <c r="A1343" s="222"/>
      <c r="B1343" s="193"/>
      <c r="C1343" s="193"/>
      <c r="D1343" s="193" t="str">
        <f ca="1">IF(ISERROR($S1343),"",OFFSET(K!$D$1,$S1343-1,0)&amp;"")</f>
        <v/>
      </c>
      <c r="E1343" s="193" t="str">
        <f ca="1">IF(ISERROR($S1343),"",OFFSET(K!$C$1,$S1343-1,0)&amp;"")</f>
        <v/>
      </c>
      <c r="F1343" s="193" t="str">
        <f ca="1">IF(ISERROR($S1343),"",OFFSET(K!$F$1,$S1343-1,0))</f>
        <v/>
      </c>
      <c r="G1343" s="193" t="str">
        <f ca="1">IF(C1343=$U$4,"Enter smelter details", IF(ISERROR($S1343),"",OFFSET(K!$G$1,$S1343-1,0)))</f>
        <v/>
      </c>
      <c r="H1343" s="258"/>
      <c r="I1343" s="258"/>
      <c r="J1343" s="258"/>
      <c r="K1343" s="258"/>
      <c r="L1343" s="258"/>
      <c r="M1343" s="258"/>
      <c r="N1343" s="258"/>
      <c r="O1343" s="258"/>
      <c r="P1343" s="258"/>
      <c r="Q1343" s="259"/>
      <c r="R1343" s="192"/>
      <c r="S1343" s="150" t="e">
        <f>IF(OR(C1343="",C1343=T$4),NA(),MATCH($B1343&amp;$C1343,K!$E:$E,0))</f>
        <v>#N/A</v>
      </c>
    </row>
    <row r="1344" spans="1:19" ht="20.25">
      <c r="A1344" s="222"/>
      <c r="B1344" s="193"/>
      <c r="C1344" s="193"/>
      <c r="D1344" s="193" t="str">
        <f ca="1">IF(ISERROR($S1344),"",OFFSET(K!$D$1,$S1344-1,0)&amp;"")</f>
        <v/>
      </c>
      <c r="E1344" s="193" t="str">
        <f ca="1">IF(ISERROR($S1344),"",OFFSET(K!$C$1,$S1344-1,0)&amp;"")</f>
        <v/>
      </c>
      <c r="F1344" s="193" t="str">
        <f ca="1">IF(ISERROR($S1344),"",OFFSET(K!$F$1,$S1344-1,0))</f>
        <v/>
      </c>
      <c r="G1344" s="193" t="str">
        <f ca="1">IF(C1344=$U$4,"Enter smelter details", IF(ISERROR($S1344),"",OFFSET(K!$G$1,$S1344-1,0)))</f>
        <v/>
      </c>
      <c r="H1344" s="258"/>
      <c r="I1344" s="258"/>
      <c r="J1344" s="258"/>
      <c r="K1344" s="258"/>
      <c r="L1344" s="258"/>
      <c r="M1344" s="258"/>
      <c r="N1344" s="258"/>
      <c r="O1344" s="258"/>
      <c r="P1344" s="258"/>
      <c r="Q1344" s="259"/>
      <c r="R1344" s="192"/>
      <c r="S1344" s="150" t="e">
        <f>IF(OR(C1344="",C1344=T$4),NA(),MATCH($B1344&amp;$C1344,K!$E:$E,0))</f>
        <v>#N/A</v>
      </c>
    </row>
    <row r="1345" spans="1:19" ht="20.25">
      <c r="A1345" s="222"/>
      <c r="B1345" s="193"/>
      <c r="C1345" s="193"/>
      <c r="D1345" s="193" t="str">
        <f ca="1">IF(ISERROR($S1345),"",OFFSET(K!$D$1,$S1345-1,0)&amp;"")</f>
        <v/>
      </c>
      <c r="E1345" s="193" t="str">
        <f ca="1">IF(ISERROR($S1345),"",OFFSET(K!$C$1,$S1345-1,0)&amp;"")</f>
        <v/>
      </c>
      <c r="F1345" s="193" t="str">
        <f ca="1">IF(ISERROR($S1345),"",OFFSET(K!$F$1,$S1345-1,0))</f>
        <v/>
      </c>
      <c r="G1345" s="193" t="str">
        <f ca="1">IF(C1345=$U$4,"Enter smelter details", IF(ISERROR($S1345),"",OFFSET(K!$G$1,$S1345-1,0)))</f>
        <v/>
      </c>
      <c r="H1345" s="258"/>
      <c r="I1345" s="258"/>
      <c r="J1345" s="258"/>
      <c r="K1345" s="258"/>
      <c r="L1345" s="258"/>
      <c r="M1345" s="258"/>
      <c r="N1345" s="258"/>
      <c r="O1345" s="258"/>
      <c r="P1345" s="258"/>
      <c r="Q1345" s="259"/>
      <c r="R1345" s="192"/>
      <c r="S1345" s="150" t="e">
        <f>IF(OR(C1345="",C1345=T$4),NA(),MATCH($B1345&amp;$C1345,K!$E:$E,0))</f>
        <v>#N/A</v>
      </c>
    </row>
    <row r="1346" spans="1:19" ht="20.25">
      <c r="A1346" s="222"/>
      <c r="B1346" s="193"/>
      <c r="C1346" s="193"/>
      <c r="D1346" s="193" t="str">
        <f ca="1">IF(ISERROR($S1346),"",OFFSET(K!$D$1,$S1346-1,0)&amp;"")</f>
        <v/>
      </c>
      <c r="E1346" s="193" t="str">
        <f ca="1">IF(ISERROR($S1346),"",OFFSET(K!$C$1,$S1346-1,0)&amp;"")</f>
        <v/>
      </c>
      <c r="F1346" s="193" t="str">
        <f ca="1">IF(ISERROR($S1346),"",OFFSET(K!$F$1,$S1346-1,0))</f>
        <v/>
      </c>
      <c r="G1346" s="193" t="str">
        <f ca="1">IF(C1346=$U$4,"Enter smelter details", IF(ISERROR($S1346),"",OFFSET(K!$G$1,$S1346-1,0)))</f>
        <v/>
      </c>
      <c r="H1346" s="258"/>
      <c r="I1346" s="258"/>
      <c r="J1346" s="258"/>
      <c r="K1346" s="258"/>
      <c r="L1346" s="258"/>
      <c r="M1346" s="258"/>
      <c r="N1346" s="258"/>
      <c r="O1346" s="258"/>
      <c r="P1346" s="258"/>
      <c r="Q1346" s="259"/>
      <c r="R1346" s="192"/>
      <c r="S1346" s="150" t="e">
        <f>IF(OR(C1346="",C1346=T$4),NA(),MATCH($B1346&amp;$C1346,K!$E:$E,0))</f>
        <v>#N/A</v>
      </c>
    </row>
    <row r="1347" spans="1:19" ht="20.25">
      <c r="A1347" s="222"/>
      <c r="B1347" s="193"/>
      <c r="C1347" s="193"/>
      <c r="D1347" s="193" t="str">
        <f ca="1">IF(ISERROR($S1347),"",OFFSET(K!$D$1,$S1347-1,0)&amp;"")</f>
        <v/>
      </c>
      <c r="E1347" s="193" t="str">
        <f ca="1">IF(ISERROR($S1347),"",OFFSET(K!$C$1,$S1347-1,0)&amp;"")</f>
        <v/>
      </c>
      <c r="F1347" s="193" t="str">
        <f ca="1">IF(ISERROR($S1347),"",OFFSET(K!$F$1,$S1347-1,0))</f>
        <v/>
      </c>
      <c r="G1347" s="193" t="str">
        <f ca="1">IF(C1347=$U$4,"Enter smelter details", IF(ISERROR($S1347),"",OFFSET(K!$G$1,$S1347-1,0)))</f>
        <v/>
      </c>
      <c r="H1347" s="258"/>
      <c r="I1347" s="258"/>
      <c r="J1347" s="258"/>
      <c r="K1347" s="258"/>
      <c r="L1347" s="258"/>
      <c r="M1347" s="258"/>
      <c r="N1347" s="258"/>
      <c r="O1347" s="258"/>
      <c r="P1347" s="258"/>
      <c r="Q1347" s="259"/>
      <c r="R1347" s="192"/>
      <c r="S1347" s="150" t="e">
        <f>IF(OR(C1347="",C1347=T$4),NA(),MATCH($B1347&amp;$C1347,K!$E:$E,0))</f>
        <v>#N/A</v>
      </c>
    </row>
    <row r="1348" spans="1:19" ht="20.25">
      <c r="A1348" s="222"/>
      <c r="B1348" s="193"/>
      <c r="C1348" s="193"/>
      <c r="D1348" s="193" t="str">
        <f ca="1">IF(ISERROR($S1348),"",OFFSET(K!$D$1,$S1348-1,0)&amp;"")</f>
        <v/>
      </c>
      <c r="E1348" s="193" t="str">
        <f ca="1">IF(ISERROR($S1348),"",OFFSET(K!$C$1,$S1348-1,0)&amp;"")</f>
        <v/>
      </c>
      <c r="F1348" s="193" t="str">
        <f ca="1">IF(ISERROR($S1348),"",OFFSET(K!$F$1,$S1348-1,0))</f>
        <v/>
      </c>
      <c r="G1348" s="193" t="str">
        <f ca="1">IF(C1348=$U$4,"Enter smelter details", IF(ISERROR($S1348),"",OFFSET(K!$G$1,$S1348-1,0)))</f>
        <v/>
      </c>
      <c r="H1348" s="258"/>
      <c r="I1348" s="258"/>
      <c r="J1348" s="258"/>
      <c r="K1348" s="258"/>
      <c r="L1348" s="258"/>
      <c r="M1348" s="258"/>
      <c r="N1348" s="258"/>
      <c r="O1348" s="258"/>
      <c r="P1348" s="258"/>
      <c r="Q1348" s="259"/>
      <c r="R1348" s="192"/>
      <c r="S1348" s="150" t="e">
        <f>IF(OR(C1348="",C1348=T$4),NA(),MATCH($B1348&amp;$C1348,K!$E:$E,0))</f>
        <v>#N/A</v>
      </c>
    </row>
    <row r="1349" spans="1:19" ht="20.25">
      <c r="A1349" s="222"/>
      <c r="B1349" s="193"/>
      <c r="C1349" s="193"/>
      <c r="D1349" s="193" t="str">
        <f ca="1">IF(ISERROR($S1349),"",OFFSET(K!$D$1,$S1349-1,0)&amp;"")</f>
        <v/>
      </c>
      <c r="E1349" s="193" t="str">
        <f ca="1">IF(ISERROR($S1349),"",OFFSET(K!$C$1,$S1349-1,0)&amp;"")</f>
        <v/>
      </c>
      <c r="F1349" s="193" t="str">
        <f ca="1">IF(ISERROR($S1349),"",OFFSET(K!$F$1,$S1349-1,0))</f>
        <v/>
      </c>
      <c r="G1349" s="193" t="str">
        <f ca="1">IF(C1349=$U$4,"Enter smelter details", IF(ISERROR($S1349),"",OFFSET(K!$G$1,$S1349-1,0)))</f>
        <v/>
      </c>
      <c r="H1349" s="258"/>
      <c r="I1349" s="258"/>
      <c r="J1349" s="258"/>
      <c r="K1349" s="258"/>
      <c r="L1349" s="258"/>
      <c r="M1349" s="258"/>
      <c r="N1349" s="258"/>
      <c r="O1349" s="258"/>
      <c r="P1349" s="258"/>
      <c r="Q1349" s="259"/>
      <c r="R1349" s="192"/>
      <c r="S1349" s="150" t="e">
        <f>IF(OR(C1349="",C1349=T$4),NA(),MATCH($B1349&amp;$C1349,K!$E:$E,0))</f>
        <v>#N/A</v>
      </c>
    </row>
    <row r="1350" spans="1:19" ht="20.25">
      <c r="A1350" s="222"/>
      <c r="B1350" s="193"/>
      <c r="C1350" s="193"/>
      <c r="D1350" s="193" t="str">
        <f ca="1">IF(ISERROR($S1350),"",OFFSET(K!$D$1,$S1350-1,0)&amp;"")</f>
        <v/>
      </c>
      <c r="E1350" s="193" t="str">
        <f ca="1">IF(ISERROR($S1350),"",OFFSET(K!$C$1,$S1350-1,0)&amp;"")</f>
        <v/>
      </c>
      <c r="F1350" s="193" t="str">
        <f ca="1">IF(ISERROR($S1350),"",OFFSET(K!$F$1,$S1350-1,0))</f>
        <v/>
      </c>
      <c r="G1350" s="193" t="str">
        <f ca="1">IF(C1350=$U$4,"Enter smelter details", IF(ISERROR($S1350),"",OFFSET(K!$G$1,$S1350-1,0)))</f>
        <v/>
      </c>
      <c r="H1350" s="258"/>
      <c r="I1350" s="258"/>
      <c r="J1350" s="258"/>
      <c r="K1350" s="258"/>
      <c r="L1350" s="258"/>
      <c r="M1350" s="258"/>
      <c r="N1350" s="258"/>
      <c r="O1350" s="258"/>
      <c r="P1350" s="258"/>
      <c r="Q1350" s="259"/>
      <c r="R1350" s="192"/>
      <c r="S1350" s="150" t="e">
        <f>IF(OR(C1350="",C1350=T$4),NA(),MATCH($B1350&amp;$C1350,K!$E:$E,0))</f>
        <v>#N/A</v>
      </c>
    </row>
    <row r="1351" spans="1:19" ht="20.25">
      <c r="A1351" s="222"/>
      <c r="B1351" s="193"/>
      <c r="C1351" s="193"/>
      <c r="D1351" s="193" t="str">
        <f ca="1">IF(ISERROR($S1351),"",OFFSET(K!$D$1,$S1351-1,0)&amp;"")</f>
        <v/>
      </c>
      <c r="E1351" s="193" t="str">
        <f ca="1">IF(ISERROR($S1351),"",OFFSET(K!$C$1,$S1351-1,0)&amp;"")</f>
        <v/>
      </c>
      <c r="F1351" s="193" t="str">
        <f ca="1">IF(ISERROR($S1351),"",OFFSET(K!$F$1,$S1351-1,0))</f>
        <v/>
      </c>
      <c r="G1351" s="193" t="str">
        <f ca="1">IF(C1351=$U$4,"Enter smelter details", IF(ISERROR($S1351),"",OFFSET(K!$G$1,$S1351-1,0)))</f>
        <v/>
      </c>
      <c r="H1351" s="258"/>
      <c r="I1351" s="258"/>
      <c r="J1351" s="258"/>
      <c r="K1351" s="258"/>
      <c r="L1351" s="258"/>
      <c r="M1351" s="258"/>
      <c r="N1351" s="258"/>
      <c r="O1351" s="258"/>
      <c r="P1351" s="258"/>
      <c r="Q1351" s="259"/>
      <c r="R1351" s="192"/>
      <c r="S1351" s="150" t="e">
        <f>IF(OR(C1351="",C1351=T$4),NA(),MATCH($B1351&amp;$C1351,K!$E:$E,0))</f>
        <v>#N/A</v>
      </c>
    </row>
    <row r="1352" spans="1:19" ht="20.25">
      <c r="A1352" s="222"/>
      <c r="B1352" s="193"/>
      <c r="C1352" s="193"/>
      <c r="D1352" s="193" t="str">
        <f ca="1">IF(ISERROR($S1352),"",OFFSET(K!$D$1,$S1352-1,0)&amp;"")</f>
        <v/>
      </c>
      <c r="E1352" s="193" t="str">
        <f ca="1">IF(ISERROR($S1352),"",OFFSET(K!$C$1,$S1352-1,0)&amp;"")</f>
        <v/>
      </c>
      <c r="F1352" s="193" t="str">
        <f ca="1">IF(ISERROR($S1352),"",OFFSET(K!$F$1,$S1352-1,0))</f>
        <v/>
      </c>
      <c r="G1352" s="193" t="str">
        <f ca="1">IF(C1352=$U$4,"Enter smelter details", IF(ISERROR($S1352),"",OFFSET(K!$G$1,$S1352-1,0)))</f>
        <v/>
      </c>
      <c r="H1352" s="258"/>
      <c r="I1352" s="258"/>
      <c r="J1352" s="258"/>
      <c r="K1352" s="258"/>
      <c r="L1352" s="258"/>
      <c r="M1352" s="258"/>
      <c r="N1352" s="258"/>
      <c r="O1352" s="258"/>
      <c r="P1352" s="258"/>
      <c r="Q1352" s="259"/>
      <c r="R1352" s="192"/>
      <c r="S1352" s="150" t="e">
        <f>IF(OR(C1352="",C1352=T$4),NA(),MATCH($B1352&amp;$C1352,K!$E:$E,0))</f>
        <v>#N/A</v>
      </c>
    </row>
    <row r="1353" spans="1:19" ht="20.25">
      <c r="A1353" s="222"/>
      <c r="B1353" s="193"/>
      <c r="C1353" s="193"/>
      <c r="D1353" s="193" t="str">
        <f ca="1">IF(ISERROR($S1353),"",OFFSET(K!$D$1,$S1353-1,0)&amp;"")</f>
        <v/>
      </c>
      <c r="E1353" s="193" t="str">
        <f ca="1">IF(ISERROR($S1353),"",OFFSET(K!$C$1,$S1353-1,0)&amp;"")</f>
        <v/>
      </c>
      <c r="F1353" s="193" t="str">
        <f ca="1">IF(ISERROR($S1353),"",OFFSET(K!$F$1,$S1353-1,0))</f>
        <v/>
      </c>
      <c r="G1353" s="193" t="str">
        <f ca="1">IF(C1353=$U$4,"Enter smelter details", IF(ISERROR($S1353),"",OFFSET(K!$G$1,$S1353-1,0)))</f>
        <v/>
      </c>
      <c r="H1353" s="258"/>
      <c r="I1353" s="258"/>
      <c r="J1353" s="258"/>
      <c r="K1353" s="258"/>
      <c r="L1353" s="258"/>
      <c r="M1353" s="258"/>
      <c r="N1353" s="258"/>
      <c r="O1353" s="258"/>
      <c r="P1353" s="258"/>
      <c r="Q1353" s="259"/>
      <c r="R1353" s="192"/>
      <c r="S1353" s="150" t="e">
        <f>IF(OR(C1353="",C1353=T$4),NA(),MATCH($B1353&amp;$C1353,K!$E:$E,0))</f>
        <v>#N/A</v>
      </c>
    </row>
    <row r="1354" spans="1:19" ht="20.25">
      <c r="A1354" s="222"/>
      <c r="B1354" s="193"/>
      <c r="C1354" s="193"/>
      <c r="D1354" s="193" t="str">
        <f ca="1">IF(ISERROR($S1354),"",OFFSET(K!$D$1,$S1354-1,0)&amp;"")</f>
        <v/>
      </c>
      <c r="E1354" s="193" t="str">
        <f ca="1">IF(ISERROR($S1354),"",OFFSET(K!$C$1,$S1354-1,0)&amp;"")</f>
        <v/>
      </c>
      <c r="F1354" s="193" t="str">
        <f ca="1">IF(ISERROR($S1354),"",OFFSET(K!$F$1,$S1354-1,0))</f>
        <v/>
      </c>
      <c r="G1354" s="193" t="str">
        <f ca="1">IF(C1354=$U$4,"Enter smelter details", IF(ISERROR($S1354),"",OFFSET(K!$G$1,$S1354-1,0)))</f>
        <v/>
      </c>
      <c r="H1354" s="258"/>
      <c r="I1354" s="258"/>
      <c r="J1354" s="258"/>
      <c r="K1354" s="258"/>
      <c r="L1354" s="258"/>
      <c r="M1354" s="258"/>
      <c r="N1354" s="258"/>
      <c r="O1354" s="258"/>
      <c r="P1354" s="258"/>
      <c r="Q1354" s="259"/>
      <c r="R1354" s="192"/>
      <c r="S1354" s="150" t="e">
        <f>IF(OR(C1354="",C1354=T$4),NA(),MATCH($B1354&amp;$C1354,K!$E:$E,0))</f>
        <v>#N/A</v>
      </c>
    </row>
    <row r="1355" spans="1:19" ht="20.25">
      <c r="A1355" s="222"/>
      <c r="B1355" s="193"/>
      <c r="C1355" s="193"/>
      <c r="D1355" s="193" t="str">
        <f ca="1">IF(ISERROR($S1355),"",OFFSET(K!$D$1,$S1355-1,0)&amp;"")</f>
        <v/>
      </c>
      <c r="E1355" s="193" t="str">
        <f ca="1">IF(ISERROR($S1355),"",OFFSET(K!$C$1,$S1355-1,0)&amp;"")</f>
        <v/>
      </c>
      <c r="F1355" s="193" t="str">
        <f ca="1">IF(ISERROR($S1355),"",OFFSET(K!$F$1,$S1355-1,0))</f>
        <v/>
      </c>
      <c r="G1355" s="193" t="str">
        <f ca="1">IF(C1355=$U$4,"Enter smelter details", IF(ISERROR($S1355),"",OFFSET(K!$G$1,$S1355-1,0)))</f>
        <v/>
      </c>
      <c r="H1355" s="258"/>
      <c r="I1355" s="258"/>
      <c r="J1355" s="258"/>
      <c r="K1355" s="258"/>
      <c r="L1355" s="258"/>
      <c r="M1355" s="258"/>
      <c r="N1355" s="258"/>
      <c r="O1355" s="258"/>
      <c r="P1355" s="258"/>
      <c r="Q1355" s="259"/>
      <c r="R1355" s="192"/>
      <c r="S1355" s="150" t="e">
        <f>IF(OR(C1355="",C1355=T$4),NA(),MATCH($B1355&amp;$C1355,K!$E:$E,0))</f>
        <v>#N/A</v>
      </c>
    </row>
    <row r="1356" spans="1:19" ht="20.25">
      <c r="A1356" s="222"/>
      <c r="B1356" s="193"/>
      <c r="C1356" s="193"/>
      <c r="D1356" s="193" t="str">
        <f ca="1">IF(ISERROR($S1356),"",OFFSET(K!$D$1,$S1356-1,0)&amp;"")</f>
        <v/>
      </c>
      <c r="E1356" s="193" t="str">
        <f ca="1">IF(ISERROR($S1356),"",OFFSET(K!$C$1,$S1356-1,0)&amp;"")</f>
        <v/>
      </c>
      <c r="F1356" s="193" t="str">
        <f ca="1">IF(ISERROR($S1356),"",OFFSET(K!$F$1,$S1356-1,0))</f>
        <v/>
      </c>
      <c r="G1356" s="193" t="str">
        <f ca="1">IF(C1356=$U$4,"Enter smelter details", IF(ISERROR($S1356),"",OFFSET(K!$G$1,$S1356-1,0)))</f>
        <v/>
      </c>
      <c r="H1356" s="258"/>
      <c r="I1356" s="258"/>
      <c r="J1356" s="258"/>
      <c r="K1356" s="258"/>
      <c r="L1356" s="258"/>
      <c r="M1356" s="258"/>
      <c r="N1356" s="258"/>
      <c r="O1356" s="258"/>
      <c r="P1356" s="258"/>
      <c r="Q1356" s="259"/>
      <c r="R1356" s="192"/>
      <c r="S1356" s="150" t="e">
        <f>IF(OR(C1356="",C1356=T$4),NA(),MATCH($B1356&amp;$C1356,K!$E:$E,0))</f>
        <v>#N/A</v>
      </c>
    </row>
    <row r="1357" spans="1:19" ht="20.25">
      <c r="A1357" s="222"/>
      <c r="B1357" s="193"/>
      <c r="C1357" s="193"/>
      <c r="D1357" s="193" t="str">
        <f ca="1">IF(ISERROR($S1357),"",OFFSET(K!$D$1,$S1357-1,0)&amp;"")</f>
        <v/>
      </c>
      <c r="E1357" s="193" t="str">
        <f ca="1">IF(ISERROR($S1357),"",OFFSET(K!$C$1,$S1357-1,0)&amp;"")</f>
        <v/>
      </c>
      <c r="F1357" s="193" t="str">
        <f ca="1">IF(ISERROR($S1357),"",OFFSET(K!$F$1,$S1357-1,0))</f>
        <v/>
      </c>
      <c r="G1357" s="193" t="str">
        <f ca="1">IF(C1357=$U$4,"Enter smelter details", IF(ISERROR($S1357),"",OFFSET(K!$G$1,$S1357-1,0)))</f>
        <v/>
      </c>
      <c r="H1357" s="258"/>
      <c r="I1357" s="258"/>
      <c r="J1357" s="258"/>
      <c r="K1357" s="258"/>
      <c r="L1357" s="258"/>
      <c r="M1357" s="258"/>
      <c r="N1357" s="258"/>
      <c r="O1357" s="258"/>
      <c r="P1357" s="258"/>
      <c r="Q1357" s="259"/>
      <c r="R1357" s="192"/>
      <c r="S1357" s="150" t="e">
        <f>IF(OR(C1357="",C1357=T$4),NA(),MATCH($B1357&amp;$C1357,K!$E:$E,0))</f>
        <v>#N/A</v>
      </c>
    </row>
    <row r="1358" spans="1:19" ht="20.25">
      <c r="A1358" s="222"/>
      <c r="B1358" s="193"/>
      <c r="C1358" s="193"/>
      <c r="D1358" s="193" t="str">
        <f ca="1">IF(ISERROR($S1358),"",OFFSET(K!$D$1,$S1358-1,0)&amp;"")</f>
        <v/>
      </c>
      <c r="E1358" s="193" t="str">
        <f ca="1">IF(ISERROR($S1358),"",OFFSET(K!$C$1,$S1358-1,0)&amp;"")</f>
        <v/>
      </c>
      <c r="F1358" s="193" t="str">
        <f ca="1">IF(ISERROR($S1358),"",OFFSET(K!$F$1,$S1358-1,0))</f>
        <v/>
      </c>
      <c r="G1358" s="193" t="str">
        <f ca="1">IF(C1358=$U$4,"Enter smelter details", IF(ISERROR($S1358),"",OFFSET(K!$G$1,$S1358-1,0)))</f>
        <v/>
      </c>
      <c r="H1358" s="258"/>
      <c r="I1358" s="258"/>
      <c r="J1358" s="258"/>
      <c r="K1358" s="258"/>
      <c r="L1358" s="258"/>
      <c r="M1358" s="258"/>
      <c r="N1358" s="258"/>
      <c r="O1358" s="258"/>
      <c r="P1358" s="258"/>
      <c r="Q1358" s="259"/>
      <c r="R1358" s="192"/>
      <c r="S1358" s="150" t="e">
        <f>IF(OR(C1358="",C1358=T$4),NA(),MATCH($B1358&amp;$C1358,K!$E:$E,0))</f>
        <v>#N/A</v>
      </c>
    </row>
    <row r="1359" spans="1:19" ht="20.25">
      <c r="A1359" s="222"/>
      <c r="B1359" s="193"/>
      <c r="C1359" s="193"/>
      <c r="D1359" s="193" t="str">
        <f ca="1">IF(ISERROR($S1359),"",OFFSET(K!$D$1,$S1359-1,0)&amp;"")</f>
        <v/>
      </c>
      <c r="E1359" s="193" t="str">
        <f ca="1">IF(ISERROR($S1359),"",OFFSET(K!$C$1,$S1359-1,0)&amp;"")</f>
        <v/>
      </c>
      <c r="F1359" s="193" t="str">
        <f ca="1">IF(ISERROR($S1359),"",OFFSET(K!$F$1,$S1359-1,0))</f>
        <v/>
      </c>
      <c r="G1359" s="193" t="str">
        <f ca="1">IF(C1359=$U$4,"Enter smelter details", IF(ISERROR($S1359),"",OFFSET(K!$G$1,$S1359-1,0)))</f>
        <v/>
      </c>
      <c r="H1359" s="258"/>
      <c r="I1359" s="258"/>
      <c r="J1359" s="258"/>
      <c r="K1359" s="258"/>
      <c r="L1359" s="258"/>
      <c r="M1359" s="258"/>
      <c r="N1359" s="258"/>
      <c r="O1359" s="258"/>
      <c r="P1359" s="258"/>
      <c r="Q1359" s="259"/>
      <c r="R1359" s="192"/>
      <c r="S1359" s="150" t="e">
        <f>IF(OR(C1359="",C1359=T$4),NA(),MATCH($B1359&amp;$C1359,K!$E:$E,0))</f>
        <v>#N/A</v>
      </c>
    </row>
    <row r="1360" spans="1:19" ht="20.25">
      <c r="A1360" s="222"/>
      <c r="B1360" s="193"/>
      <c r="C1360" s="193"/>
      <c r="D1360" s="193" t="str">
        <f ca="1">IF(ISERROR($S1360),"",OFFSET(K!$D$1,$S1360-1,0)&amp;"")</f>
        <v/>
      </c>
      <c r="E1360" s="193" t="str">
        <f ca="1">IF(ISERROR($S1360),"",OFFSET(K!$C$1,$S1360-1,0)&amp;"")</f>
        <v/>
      </c>
      <c r="F1360" s="193" t="str">
        <f ca="1">IF(ISERROR($S1360),"",OFFSET(K!$F$1,$S1360-1,0))</f>
        <v/>
      </c>
      <c r="G1360" s="193" t="str">
        <f ca="1">IF(C1360=$U$4,"Enter smelter details", IF(ISERROR($S1360),"",OFFSET(K!$G$1,$S1360-1,0)))</f>
        <v/>
      </c>
      <c r="H1360" s="258"/>
      <c r="I1360" s="258"/>
      <c r="J1360" s="258"/>
      <c r="K1360" s="258"/>
      <c r="L1360" s="258"/>
      <c r="M1360" s="258"/>
      <c r="N1360" s="258"/>
      <c r="O1360" s="258"/>
      <c r="P1360" s="258"/>
      <c r="Q1360" s="259"/>
      <c r="R1360" s="192"/>
      <c r="S1360" s="150" t="e">
        <f>IF(OR(C1360="",C1360=T$4),NA(),MATCH($B1360&amp;$C1360,K!$E:$E,0))</f>
        <v>#N/A</v>
      </c>
    </row>
    <row r="1361" spans="1:19" ht="20.25">
      <c r="A1361" s="222"/>
      <c r="B1361" s="193"/>
      <c r="C1361" s="193"/>
      <c r="D1361" s="193" t="str">
        <f ca="1">IF(ISERROR($S1361),"",OFFSET(K!$D$1,$S1361-1,0)&amp;"")</f>
        <v/>
      </c>
      <c r="E1361" s="193" t="str">
        <f ca="1">IF(ISERROR($S1361),"",OFFSET(K!$C$1,$S1361-1,0)&amp;"")</f>
        <v/>
      </c>
      <c r="F1361" s="193" t="str">
        <f ca="1">IF(ISERROR($S1361),"",OFFSET(K!$F$1,$S1361-1,0))</f>
        <v/>
      </c>
      <c r="G1361" s="193" t="str">
        <f ca="1">IF(C1361=$U$4,"Enter smelter details", IF(ISERROR($S1361),"",OFFSET(K!$G$1,$S1361-1,0)))</f>
        <v/>
      </c>
      <c r="H1361" s="258"/>
      <c r="I1361" s="258"/>
      <c r="J1361" s="258"/>
      <c r="K1361" s="258"/>
      <c r="L1361" s="258"/>
      <c r="M1361" s="258"/>
      <c r="N1361" s="258"/>
      <c r="O1361" s="258"/>
      <c r="P1361" s="258"/>
      <c r="Q1361" s="259"/>
      <c r="R1361" s="192"/>
      <c r="S1361" s="150" t="e">
        <f>IF(OR(C1361="",C1361=T$4),NA(),MATCH($B1361&amp;$C1361,K!$E:$E,0))</f>
        <v>#N/A</v>
      </c>
    </row>
    <row r="1362" spans="1:19" ht="20.25">
      <c r="A1362" s="222"/>
      <c r="B1362" s="193"/>
      <c r="C1362" s="193"/>
      <c r="D1362" s="193" t="str">
        <f ca="1">IF(ISERROR($S1362),"",OFFSET(K!$D$1,$S1362-1,0)&amp;"")</f>
        <v/>
      </c>
      <c r="E1362" s="193" t="str">
        <f ca="1">IF(ISERROR($S1362),"",OFFSET(K!$C$1,$S1362-1,0)&amp;"")</f>
        <v/>
      </c>
      <c r="F1362" s="193" t="str">
        <f ca="1">IF(ISERROR($S1362),"",OFFSET(K!$F$1,$S1362-1,0))</f>
        <v/>
      </c>
      <c r="G1362" s="193" t="str">
        <f ca="1">IF(C1362=$U$4,"Enter smelter details", IF(ISERROR($S1362),"",OFFSET(K!$G$1,$S1362-1,0)))</f>
        <v/>
      </c>
      <c r="H1362" s="258"/>
      <c r="I1362" s="258"/>
      <c r="J1362" s="258"/>
      <c r="K1362" s="258"/>
      <c r="L1362" s="258"/>
      <c r="M1362" s="258"/>
      <c r="N1362" s="258"/>
      <c r="O1362" s="258"/>
      <c r="P1362" s="258"/>
      <c r="Q1362" s="259"/>
      <c r="R1362" s="192"/>
      <c r="S1362" s="150" t="e">
        <f>IF(OR(C1362="",C1362=T$4),NA(),MATCH($B1362&amp;$C1362,K!$E:$E,0))</f>
        <v>#N/A</v>
      </c>
    </row>
    <row r="1363" spans="1:19" ht="20.25">
      <c r="A1363" s="222"/>
      <c r="B1363" s="193"/>
      <c r="C1363" s="193"/>
      <c r="D1363" s="193" t="str">
        <f ca="1">IF(ISERROR($S1363),"",OFFSET(K!$D$1,$S1363-1,0)&amp;"")</f>
        <v/>
      </c>
      <c r="E1363" s="193" t="str">
        <f ca="1">IF(ISERROR($S1363),"",OFFSET(K!$C$1,$S1363-1,0)&amp;"")</f>
        <v/>
      </c>
      <c r="F1363" s="193" t="str">
        <f ca="1">IF(ISERROR($S1363),"",OFFSET(K!$F$1,$S1363-1,0))</f>
        <v/>
      </c>
      <c r="G1363" s="193" t="str">
        <f ca="1">IF(C1363=$U$4,"Enter smelter details", IF(ISERROR($S1363),"",OFFSET(K!$G$1,$S1363-1,0)))</f>
        <v/>
      </c>
      <c r="H1363" s="258"/>
      <c r="I1363" s="258"/>
      <c r="J1363" s="258"/>
      <c r="K1363" s="258"/>
      <c r="L1363" s="258"/>
      <c r="M1363" s="258"/>
      <c r="N1363" s="258"/>
      <c r="O1363" s="258"/>
      <c r="P1363" s="258"/>
      <c r="Q1363" s="259"/>
      <c r="R1363" s="192"/>
      <c r="S1363" s="150" t="e">
        <f>IF(OR(C1363="",C1363=T$4),NA(),MATCH($B1363&amp;$C1363,K!$E:$E,0))</f>
        <v>#N/A</v>
      </c>
    </row>
    <row r="1364" spans="1:19" ht="20.25">
      <c r="A1364" s="222"/>
      <c r="B1364" s="193"/>
      <c r="C1364" s="193"/>
      <c r="D1364" s="193" t="str">
        <f ca="1">IF(ISERROR($S1364),"",OFFSET(K!$D$1,$S1364-1,0)&amp;"")</f>
        <v/>
      </c>
      <c r="E1364" s="193" t="str">
        <f ca="1">IF(ISERROR($S1364),"",OFFSET(K!$C$1,$S1364-1,0)&amp;"")</f>
        <v/>
      </c>
      <c r="F1364" s="193" t="str">
        <f ca="1">IF(ISERROR($S1364),"",OFFSET(K!$F$1,$S1364-1,0))</f>
        <v/>
      </c>
      <c r="G1364" s="193" t="str">
        <f ca="1">IF(C1364=$U$4,"Enter smelter details", IF(ISERROR($S1364),"",OFFSET(K!$G$1,$S1364-1,0)))</f>
        <v/>
      </c>
      <c r="H1364" s="258"/>
      <c r="I1364" s="258"/>
      <c r="J1364" s="258"/>
      <c r="K1364" s="258"/>
      <c r="L1364" s="258"/>
      <c r="M1364" s="258"/>
      <c r="N1364" s="258"/>
      <c r="O1364" s="258"/>
      <c r="P1364" s="258"/>
      <c r="Q1364" s="259"/>
      <c r="R1364" s="192"/>
      <c r="S1364" s="150" t="e">
        <f>IF(OR(C1364="",C1364=T$4),NA(),MATCH($B1364&amp;$C1364,K!$E:$E,0))</f>
        <v>#N/A</v>
      </c>
    </row>
    <row r="1365" spans="1:19" ht="20.25">
      <c r="A1365" s="222"/>
      <c r="B1365" s="193"/>
      <c r="C1365" s="193"/>
      <c r="D1365" s="193" t="str">
        <f ca="1">IF(ISERROR($S1365),"",OFFSET(K!$D$1,$S1365-1,0)&amp;"")</f>
        <v/>
      </c>
      <c r="E1365" s="193" t="str">
        <f ca="1">IF(ISERROR($S1365),"",OFFSET(K!$C$1,$S1365-1,0)&amp;"")</f>
        <v/>
      </c>
      <c r="F1365" s="193" t="str">
        <f ca="1">IF(ISERROR($S1365),"",OFFSET(K!$F$1,$S1365-1,0))</f>
        <v/>
      </c>
      <c r="G1365" s="193" t="str">
        <f ca="1">IF(C1365=$U$4,"Enter smelter details", IF(ISERROR($S1365),"",OFFSET(K!$G$1,$S1365-1,0)))</f>
        <v/>
      </c>
      <c r="H1365" s="258"/>
      <c r="I1365" s="258"/>
      <c r="J1365" s="258"/>
      <c r="K1365" s="258"/>
      <c r="L1365" s="258"/>
      <c r="M1365" s="258"/>
      <c r="N1365" s="258"/>
      <c r="O1365" s="258"/>
      <c r="P1365" s="258"/>
      <c r="Q1365" s="259"/>
      <c r="R1365" s="192"/>
      <c r="S1365" s="150" t="e">
        <f>IF(OR(C1365="",C1365=T$4),NA(),MATCH($B1365&amp;$C1365,K!$E:$E,0))</f>
        <v>#N/A</v>
      </c>
    </row>
    <row r="1366" spans="1:19" ht="20.25">
      <c r="A1366" s="222"/>
      <c r="B1366" s="193"/>
      <c r="C1366" s="193"/>
      <c r="D1366" s="193" t="str">
        <f ca="1">IF(ISERROR($S1366),"",OFFSET(K!$D$1,$S1366-1,0)&amp;"")</f>
        <v/>
      </c>
      <c r="E1366" s="193" t="str">
        <f ca="1">IF(ISERROR($S1366),"",OFFSET(K!$C$1,$S1366-1,0)&amp;"")</f>
        <v/>
      </c>
      <c r="F1366" s="193" t="str">
        <f ca="1">IF(ISERROR($S1366),"",OFFSET(K!$F$1,$S1366-1,0))</f>
        <v/>
      </c>
      <c r="G1366" s="193" t="str">
        <f ca="1">IF(C1366=$U$4,"Enter smelter details", IF(ISERROR($S1366),"",OFFSET(K!$G$1,$S1366-1,0)))</f>
        <v/>
      </c>
      <c r="H1366" s="258"/>
      <c r="I1366" s="258"/>
      <c r="J1366" s="258"/>
      <c r="K1366" s="258"/>
      <c r="L1366" s="258"/>
      <c r="M1366" s="258"/>
      <c r="N1366" s="258"/>
      <c r="O1366" s="258"/>
      <c r="P1366" s="258"/>
      <c r="Q1366" s="259"/>
      <c r="R1366" s="192"/>
      <c r="S1366" s="150" t="e">
        <f>IF(OR(C1366="",C1366=T$4),NA(),MATCH($B1366&amp;$C1366,K!$E:$E,0))</f>
        <v>#N/A</v>
      </c>
    </row>
    <row r="1367" spans="1:19" ht="20.25">
      <c r="A1367" s="222"/>
      <c r="B1367" s="193"/>
      <c r="C1367" s="193"/>
      <c r="D1367" s="193" t="str">
        <f ca="1">IF(ISERROR($S1367),"",OFFSET(K!$D$1,$S1367-1,0)&amp;"")</f>
        <v/>
      </c>
      <c r="E1367" s="193" t="str">
        <f ca="1">IF(ISERROR($S1367),"",OFFSET(K!$C$1,$S1367-1,0)&amp;"")</f>
        <v/>
      </c>
      <c r="F1367" s="193" t="str">
        <f ca="1">IF(ISERROR($S1367),"",OFFSET(K!$F$1,$S1367-1,0))</f>
        <v/>
      </c>
      <c r="G1367" s="193" t="str">
        <f ca="1">IF(C1367=$U$4,"Enter smelter details", IF(ISERROR($S1367),"",OFFSET(K!$G$1,$S1367-1,0)))</f>
        <v/>
      </c>
      <c r="H1367" s="258"/>
      <c r="I1367" s="258"/>
      <c r="J1367" s="258"/>
      <c r="K1367" s="258"/>
      <c r="L1367" s="258"/>
      <c r="M1367" s="258"/>
      <c r="N1367" s="258"/>
      <c r="O1367" s="258"/>
      <c r="P1367" s="258"/>
      <c r="Q1367" s="259"/>
      <c r="R1367" s="192"/>
      <c r="S1367" s="150" t="e">
        <f>IF(OR(C1367="",C1367=T$4),NA(),MATCH($B1367&amp;$C1367,K!$E:$E,0))</f>
        <v>#N/A</v>
      </c>
    </row>
    <row r="1368" spans="1:19" ht="20.25">
      <c r="A1368" s="222"/>
      <c r="B1368" s="193"/>
      <c r="C1368" s="193"/>
      <c r="D1368" s="193" t="str">
        <f ca="1">IF(ISERROR($S1368),"",OFFSET(K!$D$1,$S1368-1,0)&amp;"")</f>
        <v/>
      </c>
      <c r="E1368" s="193" t="str">
        <f ca="1">IF(ISERROR($S1368),"",OFFSET(K!$C$1,$S1368-1,0)&amp;"")</f>
        <v/>
      </c>
      <c r="F1368" s="193" t="str">
        <f ca="1">IF(ISERROR($S1368),"",OFFSET(K!$F$1,$S1368-1,0))</f>
        <v/>
      </c>
      <c r="G1368" s="193" t="str">
        <f ca="1">IF(C1368=$U$4,"Enter smelter details", IF(ISERROR($S1368),"",OFFSET(K!$G$1,$S1368-1,0)))</f>
        <v/>
      </c>
      <c r="H1368" s="258"/>
      <c r="I1368" s="258"/>
      <c r="J1368" s="258"/>
      <c r="K1368" s="258"/>
      <c r="L1368" s="258"/>
      <c r="M1368" s="258"/>
      <c r="N1368" s="258"/>
      <c r="O1368" s="258"/>
      <c r="P1368" s="258"/>
      <c r="Q1368" s="259"/>
      <c r="R1368" s="192"/>
      <c r="S1368" s="150" t="e">
        <f>IF(OR(C1368="",C1368=T$4),NA(),MATCH($B1368&amp;$C1368,K!$E:$E,0))</f>
        <v>#N/A</v>
      </c>
    </row>
    <row r="1369" spans="1:19" ht="20.25">
      <c r="A1369" s="222"/>
      <c r="B1369" s="193"/>
      <c r="C1369" s="193"/>
      <c r="D1369" s="193" t="str">
        <f ca="1">IF(ISERROR($S1369),"",OFFSET(K!$D$1,$S1369-1,0)&amp;"")</f>
        <v/>
      </c>
      <c r="E1369" s="193" t="str">
        <f ca="1">IF(ISERROR($S1369),"",OFFSET(K!$C$1,$S1369-1,0)&amp;"")</f>
        <v/>
      </c>
      <c r="F1369" s="193" t="str">
        <f ca="1">IF(ISERROR($S1369),"",OFFSET(K!$F$1,$S1369-1,0))</f>
        <v/>
      </c>
      <c r="G1369" s="193" t="str">
        <f ca="1">IF(C1369=$U$4,"Enter smelter details", IF(ISERROR($S1369),"",OFFSET(K!$G$1,$S1369-1,0)))</f>
        <v/>
      </c>
      <c r="H1369" s="258"/>
      <c r="I1369" s="258"/>
      <c r="J1369" s="258"/>
      <c r="K1369" s="258"/>
      <c r="L1369" s="258"/>
      <c r="M1369" s="258"/>
      <c r="N1369" s="258"/>
      <c r="O1369" s="258"/>
      <c r="P1369" s="258"/>
      <c r="Q1369" s="259"/>
      <c r="R1369" s="192"/>
      <c r="S1369" s="150" t="e">
        <f>IF(OR(C1369="",C1369=T$4),NA(),MATCH($B1369&amp;$C1369,K!$E:$E,0))</f>
        <v>#N/A</v>
      </c>
    </row>
    <row r="1370" spans="1:19" ht="20.25">
      <c r="A1370" s="222"/>
      <c r="B1370" s="193"/>
      <c r="C1370" s="193"/>
      <c r="D1370" s="193" t="str">
        <f ca="1">IF(ISERROR($S1370),"",OFFSET(K!$D$1,$S1370-1,0)&amp;"")</f>
        <v/>
      </c>
      <c r="E1370" s="193" t="str">
        <f ca="1">IF(ISERROR($S1370),"",OFFSET(K!$C$1,$S1370-1,0)&amp;"")</f>
        <v/>
      </c>
      <c r="F1370" s="193" t="str">
        <f ca="1">IF(ISERROR($S1370),"",OFFSET(K!$F$1,$S1370-1,0))</f>
        <v/>
      </c>
      <c r="G1370" s="193" t="str">
        <f ca="1">IF(C1370=$U$4,"Enter smelter details", IF(ISERROR($S1370),"",OFFSET(K!$G$1,$S1370-1,0)))</f>
        <v/>
      </c>
      <c r="H1370" s="258"/>
      <c r="I1370" s="258"/>
      <c r="J1370" s="258"/>
      <c r="K1370" s="258"/>
      <c r="L1370" s="258"/>
      <c r="M1370" s="258"/>
      <c r="N1370" s="258"/>
      <c r="O1370" s="258"/>
      <c r="P1370" s="258"/>
      <c r="Q1370" s="259"/>
      <c r="R1370" s="192"/>
      <c r="S1370" s="150" t="e">
        <f>IF(OR(C1370="",C1370=T$4),NA(),MATCH($B1370&amp;$C1370,K!$E:$E,0))</f>
        <v>#N/A</v>
      </c>
    </row>
    <row r="1371" spans="1:19" ht="20.25">
      <c r="A1371" s="222"/>
      <c r="B1371" s="193"/>
      <c r="C1371" s="193"/>
      <c r="D1371" s="193" t="str">
        <f ca="1">IF(ISERROR($S1371),"",OFFSET(K!$D$1,$S1371-1,0)&amp;"")</f>
        <v/>
      </c>
      <c r="E1371" s="193" t="str">
        <f ca="1">IF(ISERROR($S1371),"",OFFSET(K!$C$1,$S1371-1,0)&amp;"")</f>
        <v/>
      </c>
      <c r="F1371" s="193" t="str">
        <f ca="1">IF(ISERROR($S1371),"",OFFSET(K!$F$1,$S1371-1,0))</f>
        <v/>
      </c>
      <c r="G1371" s="193" t="str">
        <f ca="1">IF(C1371=$U$4,"Enter smelter details", IF(ISERROR($S1371),"",OFFSET(K!$G$1,$S1371-1,0)))</f>
        <v/>
      </c>
      <c r="H1371" s="258"/>
      <c r="I1371" s="258"/>
      <c r="J1371" s="258"/>
      <c r="K1371" s="258"/>
      <c r="L1371" s="258"/>
      <c r="M1371" s="258"/>
      <c r="N1371" s="258"/>
      <c r="O1371" s="258"/>
      <c r="P1371" s="258"/>
      <c r="Q1371" s="259"/>
      <c r="R1371" s="192"/>
      <c r="S1371" s="150" t="e">
        <f>IF(OR(C1371="",C1371=T$4),NA(),MATCH($B1371&amp;$C1371,K!$E:$E,0))</f>
        <v>#N/A</v>
      </c>
    </row>
    <row r="1372" spans="1:19" ht="20.25">
      <c r="A1372" s="222"/>
      <c r="B1372" s="193"/>
      <c r="C1372" s="193"/>
      <c r="D1372" s="193" t="str">
        <f ca="1">IF(ISERROR($S1372),"",OFFSET(K!$D$1,$S1372-1,0)&amp;"")</f>
        <v/>
      </c>
      <c r="E1372" s="193" t="str">
        <f ca="1">IF(ISERROR($S1372),"",OFFSET(K!$C$1,$S1372-1,0)&amp;"")</f>
        <v/>
      </c>
      <c r="F1372" s="193" t="str">
        <f ca="1">IF(ISERROR($S1372),"",OFFSET(K!$F$1,$S1372-1,0))</f>
        <v/>
      </c>
      <c r="G1372" s="193" t="str">
        <f ca="1">IF(C1372=$U$4,"Enter smelter details", IF(ISERROR($S1372),"",OFFSET(K!$G$1,$S1372-1,0)))</f>
        <v/>
      </c>
      <c r="H1372" s="258"/>
      <c r="I1372" s="258"/>
      <c r="J1372" s="258"/>
      <c r="K1372" s="258"/>
      <c r="L1372" s="258"/>
      <c r="M1372" s="258"/>
      <c r="N1372" s="258"/>
      <c r="O1372" s="258"/>
      <c r="P1372" s="258"/>
      <c r="Q1372" s="259"/>
      <c r="R1372" s="192"/>
      <c r="S1372" s="150" t="e">
        <f>IF(OR(C1372="",C1372=T$4),NA(),MATCH($B1372&amp;$C1372,K!$E:$E,0))</f>
        <v>#N/A</v>
      </c>
    </row>
    <row r="1373" spans="1:19" ht="20.25">
      <c r="A1373" s="222"/>
      <c r="B1373" s="193"/>
      <c r="C1373" s="193"/>
      <c r="D1373" s="193" t="str">
        <f ca="1">IF(ISERROR($S1373),"",OFFSET(K!$D$1,$S1373-1,0)&amp;"")</f>
        <v/>
      </c>
      <c r="E1373" s="193" t="str">
        <f ca="1">IF(ISERROR($S1373),"",OFFSET(K!$C$1,$S1373-1,0)&amp;"")</f>
        <v/>
      </c>
      <c r="F1373" s="193" t="str">
        <f ca="1">IF(ISERROR($S1373),"",OFFSET(K!$F$1,$S1373-1,0))</f>
        <v/>
      </c>
      <c r="G1373" s="193" t="str">
        <f ca="1">IF(C1373=$U$4,"Enter smelter details", IF(ISERROR($S1373),"",OFFSET(K!$G$1,$S1373-1,0)))</f>
        <v/>
      </c>
      <c r="H1373" s="258"/>
      <c r="I1373" s="258"/>
      <c r="J1373" s="258"/>
      <c r="K1373" s="258"/>
      <c r="L1373" s="258"/>
      <c r="M1373" s="258"/>
      <c r="N1373" s="258"/>
      <c r="O1373" s="258"/>
      <c r="P1373" s="258"/>
      <c r="Q1373" s="259"/>
      <c r="R1373" s="192"/>
      <c r="S1373" s="150" t="e">
        <f>IF(OR(C1373="",C1373=T$4),NA(),MATCH($B1373&amp;$C1373,K!$E:$E,0))</f>
        <v>#N/A</v>
      </c>
    </row>
    <row r="1374" spans="1:19" ht="20.25">
      <c r="A1374" s="222"/>
      <c r="B1374" s="193"/>
      <c r="C1374" s="193"/>
      <c r="D1374" s="193" t="str">
        <f ca="1">IF(ISERROR($S1374),"",OFFSET(K!$D$1,$S1374-1,0)&amp;"")</f>
        <v/>
      </c>
      <c r="E1374" s="193" t="str">
        <f ca="1">IF(ISERROR($S1374),"",OFFSET(K!$C$1,$S1374-1,0)&amp;"")</f>
        <v/>
      </c>
      <c r="F1374" s="193" t="str">
        <f ca="1">IF(ISERROR($S1374),"",OFFSET(K!$F$1,$S1374-1,0))</f>
        <v/>
      </c>
      <c r="G1374" s="193" t="str">
        <f ca="1">IF(C1374=$U$4,"Enter smelter details", IF(ISERROR($S1374),"",OFFSET(K!$G$1,$S1374-1,0)))</f>
        <v/>
      </c>
      <c r="H1374" s="258"/>
      <c r="I1374" s="258"/>
      <c r="J1374" s="258"/>
      <c r="K1374" s="258"/>
      <c r="L1374" s="258"/>
      <c r="M1374" s="258"/>
      <c r="N1374" s="258"/>
      <c r="O1374" s="258"/>
      <c r="P1374" s="258"/>
      <c r="Q1374" s="259"/>
      <c r="R1374" s="192"/>
      <c r="S1374" s="150" t="e">
        <f>IF(OR(C1374="",C1374=T$4),NA(),MATCH($B1374&amp;$C1374,K!$E:$E,0))</f>
        <v>#N/A</v>
      </c>
    </row>
    <row r="1375" spans="1:19" ht="20.25">
      <c r="A1375" s="222"/>
      <c r="B1375" s="193"/>
      <c r="C1375" s="193"/>
      <c r="D1375" s="193" t="str">
        <f ca="1">IF(ISERROR($S1375),"",OFFSET(K!$D$1,$S1375-1,0)&amp;"")</f>
        <v/>
      </c>
      <c r="E1375" s="193" t="str">
        <f ca="1">IF(ISERROR($S1375),"",OFFSET(K!$C$1,$S1375-1,0)&amp;"")</f>
        <v/>
      </c>
      <c r="F1375" s="193" t="str">
        <f ca="1">IF(ISERROR($S1375),"",OFFSET(K!$F$1,$S1375-1,0))</f>
        <v/>
      </c>
      <c r="G1375" s="193" t="str">
        <f ca="1">IF(C1375=$U$4,"Enter smelter details", IF(ISERROR($S1375),"",OFFSET(K!$G$1,$S1375-1,0)))</f>
        <v/>
      </c>
      <c r="H1375" s="258"/>
      <c r="I1375" s="258"/>
      <c r="J1375" s="258"/>
      <c r="K1375" s="258"/>
      <c r="L1375" s="258"/>
      <c r="M1375" s="258"/>
      <c r="N1375" s="258"/>
      <c r="O1375" s="258"/>
      <c r="P1375" s="258"/>
      <c r="Q1375" s="259"/>
      <c r="R1375" s="192"/>
      <c r="S1375" s="150" t="e">
        <f>IF(OR(C1375="",C1375=T$4),NA(),MATCH($B1375&amp;$C1375,K!$E:$E,0))</f>
        <v>#N/A</v>
      </c>
    </row>
    <row r="1376" spans="1:19" ht="20.25">
      <c r="A1376" s="222"/>
      <c r="B1376" s="193"/>
      <c r="C1376" s="193"/>
      <c r="D1376" s="193" t="str">
        <f ca="1">IF(ISERROR($S1376),"",OFFSET(K!$D$1,$S1376-1,0)&amp;"")</f>
        <v/>
      </c>
      <c r="E1376" s="193" t="str">
        <f ca="1">IF(ISERROR($S1376),"",OFFSET(K!$C$1,$S1376-1,0)&amp;"")</f>
        <v/>
      </c>
      <c r="F1376" s="193" t="str">
        <f ca="1">IF(ISERROR($S1376),"",OFFSET(K!$F$1,$S1376-1,0))</f>
        <v/>
      </c>
      <c r="G1376" s="193" t="str">
        <f ca="1">IF(C1376=$U$4,"Enter smelter details", IF(ISERROR($S1376),"",OFFSET(K!$G$1,$S1376-1,0)))</f>
        <v/>
      </c>
      <c r="H1376" s="258"/>
      <c r="I1376" s="258"/>
      <c r="J1376" s="258"/>
      <c r="K1376" s="258"/>
      <c r="L1376" s="258"/>
      <c r="M1376" s="258"/>
      <c r="N1376" s="258"/>
      <c r="O1376" s="258"/>
      <c r="P1376" s="258"/>
      <c r="Q1376" s="259"/>
      <c r="R1376" s="192"/>
      <c r="S1376" s="150" t="e">
        <f>IF(OR(C1376="",C1376=T$4),NA(),MATCH($B1376&amp;$C1376,K!$E:$E,0))</f>
        <v>#N/A</v>
      </c>
    </row>
    <row r="1377" spans="1:19" ht="20.25">
      <c r="A1377" s="222"/>
      <c r="B1377" s="193"/>
      <c r="C1377" s="193"/>
      <c r="D1377" s="193" t="str">
        <f ca="1">IF(ISERROR($S1377),"",OFFSET(K!$D$1,$S1377-1,0)&amp;"")</f>
        <v/>
      </c>
      <c r="E1377" s="193" t="str">
        <f ca="1">IF(ISERROR($S1377),"",OFFSET(K!$C$1,$S1377-1,0)&amp;"")</f>
        <v/>
      </c>
      <c r="F1377" s="193" t="str">
        <f ca="1">IF(ISERROR($S1377),"",OFFSET(K!$F$1,$S1377-1,0))</f>
        <v/>
      </c>
      <c r="G1377" s="193" t="str">
        <f ca="1">IF(C1377=$U$4,"Enter smelter details", IF(ISERROR($S1377),"",OFFSET(K!$G$1,$S1377-1,0)))</f>
        <v/>
      </c>
      <c r="H1377" s="258"/>
      <c r="I1377" s="258"/>
      <c r="J1377" s="258"/>
      <c r="K1377" s="258"/>
      <c r="L1377" s="258"/>
      <c r="M1377" s="258"/>
      <c r="N1377" s="258"/>
      <c r="O1377" s="258"/>
      <c r="P1377" s="258"/>
      <c r="Q1377" s="259"/>
      <c r="R1377" s="192"/>
      <c r="S1377" s="150" t="e">
        <f>IF(OR(C1377="",C1377=T$4),NA(),MATCH($B1377&amp;$C1377,K!$E:$E,0))</f>
        <v>#N/A</v>
      </c>
    </row>
    <row r="1378" spans="1:19" ht="20.25">
      <c r="A1378" s="222"/>
      <c r="B1378" s="193"/>
      <c r="C1378" s="193"/>
      <c r="D1378" s="193" t="str">
        <f ca="1">IF(ISERROR($S1378),"",OFFSET(K!$D$1,$S1378-1,0)&amp;"")</f>
        <v/>
      </c>
      <c r="E1378" s="193" t="str">
        <f ca="1">IF(ISERROR($S1378),"",OFFSET(K!$C$1,$S1378-1,0)&amp;"")</f>
        <v/>
      </c>
      <c r="F1378" s="193" t="str">
        <f ca="1">IF(ISERROR($S1378),"",OFFSET(K!$F$1,$S1378-1,0))</f>
        <v/>
      </c>
      <c r="G1378" s="193" t="str">
        <f ca="1">IF(C1378=$U$4,"Enter smelter details", IF(ISERROR($S1378),"",OFFSET(K!$G$1,$S1378-1,0)))</f>
        <v/>
      </c>
      <c r="H1378" s="258"/>
      <c r="I1378" s="258"/>
      <c r="J1378" s="258"/>
      <c r="K1378" s="258"/>
      <c r="L1378" s="258"/>
      <c r="M1378" s="258"/>
      <c r="N1378" s="258"/>
      <c r="O1378" s="258"/>
      <c r="P1378" s="258"/>
      <c r="Q1378" s="259"/>
      <c r="R1378" s="192"/>
      <c r="S1378" s="150" t="e">
        <f>IF(OR(C1378="",C1378=T$4),NA(),MATCH($B1378&amp;$C1378,K!$E:$E,0))</f>
        <v>#N/A</v>
      </c>
    </row>
    <row r="1379" spans="1:19" ht="20.25">
      <c r="A1379" s="222"/>
      <c r="B1379" s="193"/>
      <c r="C1379" s="193"/>
      <c r="D1379" s="193" t="str">
        <f ca="1">IF(ISERROR($S1379),"",OFFSET(K!$D$1,$S1379-1,0)&amp;"")</f>
        <v/>
      </c>
      <c r="E1379" s="193" t="str">
        <f ca="1">IF(ISERROR($S1379),"",OFFSET(K!$C$1,$S1379-1,0)&amp;"")</f>
        <v/>
      </c>
      <c r="F1379" s="193" t="str">
        <f ca="1">IF(ISERROR($S1379),"",OFFSET(K!$F$1,$S1379-1,0))</f>
        <v/>
      </c>
      <c r="G1379" s="193" t="str">
        <f ca="1">IF(C1379=$U$4,"Enter smelter details", IF(ISERROR($S1379),"",OFFSET(K!$G$1,$S1379-1,0)))</f>
        <v/>
      </c>
      <c r="H1379" s="258"/>
      <c r="I1379" s="258"/>
      <c r="J1379" s="258"/>
      <c r="K1379" s="258"/>
      <c r="L1379" s="258"/>
      <c r="M1379" s="258"/>
      <c r="N1379" s="258"/>
      <c r="O1379" s="258"/>
      <c r="P1379" s="258"/>
      <c r="Q1379" s="259"/>
      <c r="R1379" s="192"/>
      <c r="S1379" s="150" t="e">
        <f>IF(OR(C1379="",C1379=T$4),NA(),MATCH($B1379&amp;$C1379,K!$E:$E,0))</f>
        <v>#N/A</v>
      </c>
    </row>
    <row r="1380" spans="1:19" ht="20.25">
      <c r="A1380" s="222"/>
      <c r="B1380" s="193"/>
      <c r="C1380" s="193"/>
      <c r="D1380" s="193" t="str">
        <f ca="1">IF(ISERROR($S1380),"",OFFSET(K!$D$1,$S1380-1,0)&amp;"")</f>
        <v/>
      </c>
      <c r="E1380" s="193" t="str">
        <f ca="1">IF(ISERROR($S1380),"",OFFSET(K!$C$1,$S1380-1,0)&amp;"")</f>
        <v/>
      </c>
      <c r="F1380" s="193" t="str">
        <f ca="1">IF(ISERROR($S1380),"",OFFSET(K!$F$1,$S1380-1,0))</f>
        <v/>
      </c>
      <c r="G1380" s="193" t="str">
        <f ca="1">IF(C1380=$U$4,"Enter smelter details", IF(ISERROR($S1380),"",OFFSET(K!$G$1,$S1380-1,0)))</f>
        <v/>
      </c>
      <c r="H1380" s="258"/>
      <c r="I1380" s="258"/>
      <c r="J1380" s="258"/>
      <c r="K1380" s="258"/>
      <c r="L1380" s="258"/>
      <c r="M1380" s="258"/>
      <c r="N1380" s="258"/>
      <c r="O1380" s="258"/>
      <c r="P1380" s="258"/>
      <c r="Q1380" s="259"/>
      <c r="R1380" s="192"/>
      <c r="S1380" s="150" t="e">
        <f>IF(OR(C1380="",C1380=T$4),NA(),MATCH($B1380&amp;$C1380,K!$E:$E,0))</f>
        <v>#N/A</v>
      </c>
    </row>
    <row r="1381" spans="1:19" ht="20.25">
      <c r="A1381" s="222"/>
      <c r="B1381" s="193"/>
      <c r="C1381" s="193"/>
      <c r="D1381" s="193" t="str">
        <f ca="1">IF(ISERROR($S1381),"",OFFSET(K!$D$1,$S1381-1,0)&amp;"")</f>
        <v/>
      </c>
      <c r="E1381" s="193" t="str">
        <f ca="1">IF(ISERROR($S1381),"",OFFSET(K!$C$1,$S1381-1,0)&amp;"")</f>
        <v/>
      </c>
      <c r="F1381" s="193" t="str">
        <f ca="1">IF(ISERROR($S1381),"",OFFSET(K!$F$1,$S1381-1,0))</f>
        <v/>
      </c>
      <c r="G1381" s="193" t="str">
        <f ca="1">IF(C1381=$U$4,"Enter smelter details", IF(ISERROR($S1381),"",OFFSET(K!$G$1,$S1381-1,0)))</f>
        <v/>
      </c>
      <c r="H1381" s="258"/>
      <c r="I1381" s="258"/>
      <c r="J1381" s="258"/>
      <c r="K1381" s="258"/>
      <c r="L1381" s="258"/>
      <c r="M1381" s="258"/>
      <c r="N1381" s="258"/>
      <c r="O1381" s="258"/>
      <c r="P1381" s="258"/>
      <c r="Q1381" s="259"/>
      <c r="R1381" s="192"/>
      <c r="S1381" s="150" t="e">
        <f>IF(OR(C1381="",C1381=T$4),NA(),MATCH($B1381&amp;$C1381,K!$E:$E,0))</f>
        <v>#N/A</v>
      </c>
    </row>
    <row r="1382" spans="1:19" ht="20.25">
      <c r="A1382" s="222"/>
      <c r="B1382" s="193"/>
      <c r="C1382" s="193"/>
      <c r="D1382" s="193" t="str">
        <f ca="1">IF(ISERROR($S1382),"",OFFSET(K!$D$1,$S1382-1,0)&amp;"")</f>
        <v/>
      </c>
      <c r="E1382" s="193" t="str">
        <f ca="1">IF(ISERROR($S1382),"",OFFSET(K!$C$1,$S1382-1,0)&amp;"")</f>
        <v/>
      </c>
      <c r="F1382" s="193" t="str">
        <f ca="1">IF(ISERROR($S1382),"",OFFSET(K!$F$1,$S1382-1,0))</f>
        <v/>
      </c>
      <c r="G1382" s="193" t="str">
        <f ca="1">IF(C1382=$U$4,"Enter smelter details", IF(ISERROR($S1382),"",OFFSET(K!$G$1,$S1382-1,0)))</f>
        <v/>
      </c>
      <c r="H1382" s="258"/>
      <c r="I1382" s="258"/>
      <c r="J1382" s="258"/>
      <c r="K1382" s="258"/>
      <c r="L1382" s="258"/>
      <c r="M1382" s="258"/>
      <c r="N1382" s="258"/>
      <c r="O1382" s="258"/>
      <c r="P1382" s="258"/>
      <c r="Q1382" s="259"/>
      <c r="R1382" s="192"/>
      <c r="S1382" s="150" t="e">
        <f>IF(OR(C1382="",C1382=T$4),NA(),MATCH($B1382&amp;$C1382,K!$E:$E,0))</f>
        <v>#N/A</v>
      </c>
    </row>
    <row r="1383" spans="1:19" ht="20.25">
      <c r="A1383" s="222"/>
      <c r="B1383" s="193"/>
      <c r="C1383" s="193"/>
      <c r="D1383" s="193" t="str">
        <f ca="1">IF(ISERROR($S1383),"",OFFSET(K!$D$1,$S1383-1,0)&amp;"")</f>
        <v/>
      </c>
      <c r="E1383" s="193" t="str">
        <f ca="1">IF(ISERROR($S1383),"",OFFSET(K!$C$1,$S1383-1,0)&amp;"")</f>
        <v/>
      </c>
      <c r="F1383" s="193" t="str">
        <f ca="1">IF(ISERROR($S1383),"",OFFSET(K!$F$1,$S1383-1,0))</f>
        <v/>
      </c>
      <c r="G1383" s="193" t="str">
        <f ca="1">IF(C1383=$U$4,"Enter smelter details", IF(ISERROR($S1383),"",OFFSET(K!$G$1,$S1383-1,0)))</f>
        <v/>
      </c>
      <c r="H1383" s="258"/>
      <c r="I1383" s="258"/>
      <c r="J1383" s="258"/>
      <c r="K1383" s="258"/>
      <c r="L1383" s="258"/>
      <c r="M1383" s="258"/>
      <c r="N1383" s="258"/>
      <c r="O1383" s="258"/>
      <c r="P1383" s="258"/>
      <c r="Q1383" s="259"/>
      <c r="R1383" s="192"/>
      <c r="S1383" s="150" t="e">
        <f>IF(OR(C1383="",C1383=T$4),NA(),MATCH($B1383&amp;$C1383,K!$E:$E,0))</f>
        <v>#N/A</v>
      </c>
    </row>
    <row r="1384" spans="1:19" ht="20.25">
      <c r="A1384" s="222"/>
      <c r="B1384" s="193"/>
      <c r="C1384" s="193"/>
      <c r="D1384" s="193" t="str">
        <f ca="1">IF(ISERROR($S1384),"",OFFSET(K!$D$1,$S1384-1,0)&amp;"")</f>
        <v/>
      </c>
      <c r="E1384" s="193" t="str">
        <f ca="1">IF(ISERROR($S1384),"",OFFSET(K!$C$1,$S1384-1,0)&amp;"")</f>
        <v/>
      </c>
      <c r="F1384" s="193" t="str">
        <f ca="1">IF(ISERROR($S1384),"",OFFSET(K!$F$1,$S1384-1,0))</f>
        <v/>
      </c>
      <c r="G1384" s="193" t="str">
        <f ca="1">IF(C1384=$U$4,"Enter smelter details", IF(ISERROR($S1384),"",OFFSET(K!$G$1,$S1384-1,0)))</f>
        <v/>
      </c>
      <c r="H1384" s="258"/>
      <c r="I1384" s="258"/>
      <c r="J1384" s="258"/>
      <c r="K1384" s="258"/>
      <c r="L1384" s="258"/>
      <c r="M1384" s="258"/>
      <c r="N1384" s="258"/>
      <c r="O1384" s="258"/>
      <c r="P1384" s="258"/>
      <c r="Q1384" s="259"/>
      <c r="R1384" s="192"/>
      <c r="S1384" s="150" t="e">
        <f>IF(OR(C1384="",C1384=T$4),NA(),MATCH($B1384&amp;$C1384,K!$E:$E,0))</f>
        <v>#N/A</v>
      </c>
    </row>
    <row r="1385" spans="1:19" ht="20.25">
      <c r="A1385" s="222"/>
      <c r="B1385" s="193"/>
      <c r="C1385" s="193"/>
      <c r="D1385" s="193" t="str">
        <f ca="1">IF(ISERROR($S1385),"",OFFSET(K!$D$1,$S1385-1,0)&amp;"")</f>
        <v/>
      </c>
      <c r="E1385" s="193" t="str">
        <f ca="1">IF(ISERROR($S1385),"",OFFSET(K!$C$1,$S1385-1,0)&amp;"")</f>
        <v/>
      </c>
      <c r="F1385" s="193" t="str">
        <f ca="1">IF(ISERROR($S1385),"",OFFSET(K!$F$1,$S1385-1,0))</f>
        <v/>
      </c>
      <c r="G1385" s="193" t="str">
        <f ca="1">IF(C1385=$U$4,"Enter smelter details", IF(ISERROR($S1385),"",OFFSET(K!$G$1,$S1385-1,0)))</f>
        <v/>
      </c>
      <c r="H1385" s="258"/>
      <c r="I1385" s="258"/>
      <c r="J1385" s="258"/>
      <c r="K1385" s="258"/>
      <c r="L1385" s="258"/>
      <c r="M1385" s="258"/>
      <c r="N1385" s="258"/>
      <c r="O1385" s="258"/>
      <c r="P1385" s="258"/>
      <c r="Q1385" s="259"/>
      <c r="R1385" s="192"/>
      <c r="S1385" s="150" t="e">
        <f>IF(OR(C1385="",C1385=T$4),NA(),MATCH($B1385&amp;$C1385,K!$E:$E,0))</f>
        <v>#N/A</v>
      </c>
    </row>
    <row r="1386" spans="1:19" ht="20.25">
      <c r="A1386" s="222"/>
      <c r="B1386" s="193"/>
      <c r="C1386" s="193"/>
      <c r="D1386" s="193" t="str">
        <f ca="1">IF(ISERROR($S1386),"",OFFSET(K!$D$1,$S1386-1,0)&amp;"")</f>
        <v/>
      </c>
      <c r="E1386" s="193" t="str">
        <f ca="1">IF(ISERROR($S1386),"",OFFSET(K!$C$1,$S1386-1,0)&amp;"")</f>
        <v/>
      </c>
      <c r="F1386" s="193" t="str">
        <f ca="1">IF(ISERROR($S1386),"",OFFSET(K!$F$1,$S1386-1,0))</f>
        <v/>
      </c>
      <c r="G1386" s="193" t="str">
        <f ca="1">IF(C1386=$U$4,"Enter smelter details", IF(ISERROR($S1386),"",OFFSET(K!$G$1,$S1386-1,0)))</f>
        <v/>
      </c>
      <c r="H1386" s="258"/>
      <c r="I1386" s="258"/>
      <c r="J1386" s="258"/>
      <c r="K1386" s="258"/>
      <c r="L1386" s="258"/>
      <c r="M1386" s="258"/>
      <c r="N1386" s="258"/>
      <c r="O1386" s="258"/>
      <c r="P1386" s="258"/>
      <c r="Q1386" s="259"/>
      <c r="R1386" s="192"/>
      <c r="S1386" s="150" t="e">
        <f>IF(OR(C1386="",C1386=T$4),NA(),MATCH($B1386&amp;$C1386,K!$E:$E,0))</f>
        <v>#N/A</v>
      </c>
    </row>
    <row r="1387" spans="1:19" ht="20.25">
      <c r="A1387" s="222"/>
      <c r="B1387" s="193"/>
      <c r="C1387" s="193"/>
      <c r="D1387" s="193" t="str">
        <f ca="1">IF(ISERROR($S1387),"",OFFSET(K!$D$1,$S1387-1,0)&amp;"")</f>
        <v/>
      </c>
      <c r="E1387" s="193" t="str">
        <f ca="1">IF(ISERROR($S1387),"",OFFSET(K!$C$1,$S1387-1,0)&amp;"")</f>
        <v/>
      </c>
      <c r="F1387" s="193" t="str">
        <f ca="1">IF(ISERROR($S1387),"",OFFSET(K!$F$1,$S1387-1,0))</f>
        <v/>
      </c>
      <c r="G1387" s="193" t="str">
        <f ca="1">IF(C1387=$U$4,"Enter smelter details", IF(ISERROR($S1387),"",OFFSET(K!$G$1,$S1387-1,0)))</f>
        <v/>
      </c>
      <c r="H1387" s="258"/>
      <c r="I1387" s="258"/>
      <c r="J1387" s="258"/>
      <c r="K1387" s="258"/>
      <c r="L1387" s="258"/>
      <c r="M1387" s="258"/>
      <c r="N1387" s="258"/>
      <c r="O1387" s="258"/>
      <c r="P1387" s="258"/>
      <c r="Q1387" s="259"/>
      <c r="R1387" s="192"/>
      <c r="S1387" s="150" t="e">
        <f>IF(OR(C1387="",C1387=T$4),NA(),MATCH($B1387&amp;$C1387,K!$E:$E,0))</f>
        <v>#N/A</v>
      </c>
    </row>
    <row r="1388" spans="1:19" ht="20.25">
      <c r="A1388" s="222"/>
      <c r="B1388" s="193"/>
      <c r="C1388" s="193"/>
      <c r="D1388" s="193" t="str">
        <f ca="1">IF(ISERROR($S1388),"",OFFSET(K!$D$1,$S1388-1,0)&amp;"")</f>
        <v/>
      </c>
      <c r="E1388" s="193" t="str">
        <f ca="1">IF(ISERROR($S1388),"",OFFSET(K!$C$1,$S1388-1,0)&amp;"")</f>
        <v/>
      </c>
      <c r="F1388" s="193" t="str">
        <f ca="1">IF(ISERROR($S1388),"",OFFSET(K!$F$1,$S1388-1,0))</f>
        <v/>
      </c>
      <c r="G1388" s="193" t="str">
        <f ca="1">IF(C1388=$U$4,"Enter smelter details", IF(ISERROR($S1388),"",OFFSET(K!$G$1,$S1388-1,0)))</f>
        <v/>
      </c>
      <c r="H1388" s="258"/>
      <c r="I1388" s="258"/>
      <c r="J1388" s="258"/>
      <c r="K1388" s="258"/>
      <c r="L1388" s="258"/>
      <c r="M1388" s="258"/>
      <c r="N1388" s="258"/>
      <c r="O1388" s="258"/>
      <c r="P1388" s="258"/>
      <c r="Q1388" s="259"/>
      <c r="R1388" s="192"/>
      <c r="S1388" s="150" t="e">
        <f>IF(OR(C1388="",C1388=T$4),NA(),MATCH($B1388&amp;$C1388,K!$E:$E,0))</f>
        <v>#N/A</v>
      </c>
    </row>
    <row r="1389" spans="1:19" ht="20.25">
      <c r="A1389" s="222"/>
      <c r="B1389" s="193"/>
      <c r="C1389" s="193"/>
      <c r="D1389" s="193" t="str">
        <f ca="1">IF(ISERROR($S1389),"",OFFSET(K!$D$1,$S1389-1,0)&amp;"")</f>
        <v/>
      </c>
      <c r="E1389" s="193" t="str">
        <f ca="1">IF(ISERROR($S1389),"",OFFSET(K!$C$1,$S1389-1,0)&amp;"")</f>
        <v/>
      </c>
      <c r="F1389" s="193" t="str">
        <f ca="1">IF(ISERROR($S1389),"",OFFSET(K!$F$1,$S1389-1,0))</f>
        <v/>
      </c>
      <c r="G1389" s="193" t="str">
        <f ca="1">IF(C1389=$U$4,"Enter smelter details", IF(ISERROR($S1389),"",OFFSET(K!$G$1,$S1389-1,0)))</f>
        <v/>
      </c>
      <c r="H1389" s="258"/>
      <c r="I1389" s="258"/>
      <c r="J1389" s="258"/>
      <c r="K1389" s="258"/>
      <c r="L1389" s="258"/>
      <c r="M1389" s="258"/>
      <c r="N1389" s="258"/>
      <c r="O1389" s="258"/>
      <c r="P1389" s="258"/>
      <c r="Q1389" s="259"/>
      <c r="R1389" s="192"/>
      <c r="S1389" s="150" t="e">
        <f>IF(OR(C1389="",C1389=T$4),NA(),MATCH($B1389&amp;$C1389,K!$E:$E,0))</f>
        <v>#N/A</v>
      </c>
    </row>
    <row r="1390" spans="1:19" ht="20.25">
      <c r="A1390" s="222"/>
      <c r="B1390" s="193"/>
      <c r="C1390" s="193"/>
      <c r="D1390" s="193" t="str">
        <f ca="1">IF(ISERROR($S1390),"",OFFSET(K!$D$1,$S1390-1,0)&amp;"")</f>
        <v/>
      </c>
      <c r="E1390" s="193" t="str">
        <f ca="1">IF(ISERROR($S1390),"",OFFSET(K!$C$1,$S1390-1,0)&amp;"")</f>
        <v/>
      </c>
      <c r="F1390" s="193" t="str">
        <f ca="1">IF(ISERROR($S1390),"",OFFSET(K!$F$1,$S1390-1,0))</f>
        <v/>
      </c>
      <c r="G1390" s="193" t="str">
        <f ca="1">IF(C1390=$U$4,"Enter smelter details", IF(ISERROR($S1390),"",OFFSET(K!$G$1,$S1390-1,0)))</f>
        <v/>
      </c>
      <c r="H1390" s="258"/>
      <c r="I1390" s="258"/>
      <c r="J1390" s="258"/>
      <c r="K1390" s="258"/>
      <c r="L1390" s="258"/>
      <c r="M1390" s="258"/>
      <c r="N1390" s="258"/>
      <c r="O1390" s="258"/>
      <c r="P1390" s="258"/>
      <c r="Q1390" s="259"/>
      <c r="R1390" s="192"/>
      <c r="S1390" s="150" t="e">
        <f>IF(OR(C1390="",C1390=T$4),NA(),MATCH($B1390&amp;$C1390,K!$E:$E,0))</f>
        <v>#N/A</v>
      </c>
    </row>
    <row r="1391" spans="1:19" ht="20.25">
      <c r="A1391" s="222"/>
      <c r="B1391" s="193"/>
      <c r="C1391" s="193"/>
      <c r="D1391" s="193" t="str">
        <f ca="1">IF(ISERROR($S1391),"",OFFSET(K!$D$1,$S1391-1,0)&amp;"")</f>
        <v/>
      </c>
      <c r="E1391" s="193" t="str">
        <f ca="1">IF(ISERROR($S1391),"",OFFSET(K!$C$1,$S1391-1,0)&amp;"")</f>
        <v/>
      </c>
      <c r="F1391" s="193" t="str">
        <f ca="1">IF(ISERROR($S1391),"",OFFSET(K!$F$1,$S1391-1,0))</f>
        <v/>
      </c>
      <c r="G1391" s="193" t="str">
        <f ca="1">IF(C1391=$U$4,"Enter smelter details", IF(ISERROR($S1391),"",OFFSET(K!$G$1,$S1391-1,0)))</f>
        <v/>
      </c>
      <c r="H1391" s="258"/>
      <c r="I1391" s="258"/>
      <c r="J1391" s="258"/>
      <c r="K1391" s="258"/>
      <c r="L1391" s="258"/>
      <c r="M1391" s="258"/>
      <c r="N1391" s="258"/>
      <c r="O1391" s="258"/>
      <c r="P1391" s="258"/>
      <c r="Q1391" s="259"/>
      <c r="R1391" s="192"/>
      <c r="S1391" s="150" t="e">
        <f>IF(OR(C1391="",C1391=T$4),NA(),MATCH($B1391&amp;$C1391,K!$E:$E,0))</f>
        <v>#N/A</v>
      </c>
    </row>
    <row r="1392" spans="1:19" ht="20.25">
      <c r="A1392" s="222"/>
      <c r="B1392" s="193"/>
      <c r="C1392" s="193"/>
      <c r="D1392" s="193" t="str">
        <f ca="1">IF(ISERROR($S1392),"",OFFSET(K!$D$1,$S1392-1,0)&amp;"")</f>
        <v/>
      </c>
      <c r="E1392" s="193" t="str">
        <f ca="1">IF(ISERROR($S1392),"",OFFSET(K!$C$1,$S1392-1,0)&amp;"")</f>
        <v/>
      </c>
      <c r="F1392" s="193" t="str">
        <f ca="1">IF(ISERROR($S1392),"",OFFSET(K!$F$1,$S1392-1,0))</f>
        <v/>
      </c>
      <c r="G1392" s="193" t="str">
        <f ca="1">IF(C1392=$U$4,"Enter smelter details", IF(ISERROR($S1392),"",OFFSET(K!$G$1,$S1392-1,0)))</f>
        <v/>
      </c>
      <c r="H1392" s="258"/>
      <c r="I1392" s="258"/>
      <c r="J1392" s="258"/>
      <c r="K1392" s="258"/>
      <c r="L1392" s="258"/>
      <c r="M1392" s="258"/>
      <c r="N1392" s="258"/>
      <c r="O1392" s="258"/>
      <c r="P1392" s="258"/>
      <c r="Q1392" s="259"/>
      <c r="R1392" s="192"/>
      <c r="S1392" s="150" t="e">
        <f>IF(OR(C1392="",C1392=T$4),NA(),MATCH($B1392&amp;$C1392,K!$E:$E,0))</f>
        <v>#N/A</v>
      </c>
    </row>
    <row r="1393" spans="1:19" ht="20.25">
      <c r="A1393" s="222"/>
      <c r="B1393" s="193"/>
      <c r="C1393" s="193"/>
      <c r="D1393" s="193" t="str">
        <f ca="1">IF(ISERROR($S1393),"",OFFSET(K!$D$1,$S1393-1,0)&amp;"")</f>
        <v/>
      </c>
      <c r="E1393" s="193" t="str">
        <f ca="1">IF(ISERROR($S1393),"",OFFSET(K!$C$1,$S1393-1,0)&amp;"")</f>
        <v/>
      </c>
      <c r="F1393" s="193" t="str">
        <f ca="1">IF(ISERROR($S1393),"",OFFSET(K!$F$1,$S1393-1,0))</f>
        <v/>
      </c>
      <c r="G1393" s="193" t="str">
        <f ca="1">IF(C1393=$U$4,"Enter smelter details", IF(ISERROR($S1393),"",OFFSET(K!$G$1,$S1393-1,0)))</f>
        <v/>
      </c>
      <c r="H1393" s="258"/>
      <c r="I1393" s="258"/>
      <c r="J1393" s="258"/>
      <c r="K1393" s="258"/>
      <c r="L1393" s="258"/>
      <c r="M1393" s="258"/>
      <c r="N1393" s="258"/>
      <c r="O1393" s="258"/>
      <c r="P1393" s="258"/>
      <c r="Q1393" s="259"/>
      <c r="R1393" s="192"/>
      <c r="S1393" s="150" t="e">
        <f>IF(OR(C1393="",C1393=T$4),NA(),MATCH($B1393&amp;$C1393,K!$E:$E,0))</f>
        <v>#N/A</v>
      </c>
    </row>
    <row r="1394" spans="1:19" ht="20.25">
      <c r="A1394" s="222"/>
      <c r="B1394" s="193"/>
      <c r="C1394" s="193"/>
      <c r="D1394" s="193" t="str">
        <f ca="1">IF(ISERROR($S1394),"",OFFSET(K!$D$1,$S1394-1,0)&amp;"")</f>
        <v/>
      </c>
      <c r="E1394" s="193" t="str">
        <f ca="1">IF(ISERROR($S1394),"",OFFSET(K!$C$1,$S1394-1,0)&amp;"")</f>
        <v/>
      </c>
      <c r="F1394" s="193" t="str">
        <f ca="1">IF(ISERROR($S1394),"",OFFSET(K!$F$1,$S1394-1,0))</f>
        <v/>
      </c>
      <c r="G1394" s="193" t="str">
        <f ca="1">IF(C1394=$U$4,"Enter smelter details", IF(ISERROR($S1394),"",OFFSET(K!$G$1,$S1394-1,0)))</f>
        <v/>
      </c>
      <c r="H1394" s="258"/>
      <c r="I1394" s="258"/>
      <c r="J1394" s="258"/>
      <c r="K1394" s="258"/>
      <c r="L1394" s="258"/>
      <c r="M1394" s="258"/>
      <c r="N1394" s="258"/>
      <c r="O1394" s="258"/>
      <c r="P1394" s="258"/>
      <c r="Q1394" s="259"/>
      <c r="R1394" s="192"/>
      <c r="S1394" s="150" t="e">
        <f>IF(OR(C1394="",C1394=T$4),NA(),MATCH($B1394&amp;$C1394,K!$E:$E,0))</f>
        <v>#N/A</v>
      </c>
    </row>
    <row r="1395" spans="1:19" ht="20.25">
      <c r="A1395" s="222"/>
      <c r="B1395" s="193"/>
      <c r="C1395" s="193"/>
      <c r="D1395" s="193" t="str">
        <f ca="1">IF(ISERROR($S1395),"",OFFSET(K!$D$1,$S1395-1,0)&amp;"")</f>
        <v/>
      </c>
      <c r="E1395" s="193" t="str">
        <f ca="1">IF(ISERROR($S1395),"",OFFSET(K!$C$1,$S1395-1,0)&amp;"")</f>
        <v/>
      </c>
      <c r="F1395" s="193" t="str">
        <f ca="1">IF(ISERROR($S1395),"",OFFSET(K!$F$1,$S1395-1,0))</f>
        <v/>
      </c>
      <c r="G1395" s="193" t="str">
        <f ca="1">IF(C1395=$U$4,"Enter smelter details", IF(ISERROR($S1395),"",OFFSET(K!$G$1,$S1395-1,0)))</f>
        <v/>
      </c>
      <c r="H1395" s="258"/>
      <c r="I1395" s="258"/>
      <c r="J1395" s="258"/>
      <c r="K1395" s="258"/>
      <c r="L1395" s="258"/>
      <c r="M1395" s="258"/>
      <c r="N1395" s="258"/>
      <c r="O1395" s="258"/>
      <c r="P1395" s="258"/>
      <c r="Q1395" s="259"/>
      <c r="R1395" s="192"/>
      <c r="S1395" s="150" t="e">
        <f>IF(OR(C1395="",C1395=T$4),NA(),MATCH($B1395&amp;$C1395,K!$E:$E,0))</f>
        <v>#N/A</v>
      </c>
    </row>
    <row r="1396" spans="1:19" ht="20.25">
      <c r="A1396" s="222"/>
      <c r="B1396" s="193"/>
      <c r="C1396" s="193"/>
      <c r="D1396" s="193" t="str">
        <f ca="1">IF(ISERROR($S1396),"",OFFSET(K!$D$1,$S1396-1,0)&amp;"")</f>
        <v/>
      </c>
      <c r="E1396" s="193" t="str">
        <f ca="1">IF(ISERROR($S1396),"",OFFSET(K!$C$1,$S1396-1,0)&amp;"")</f>
        <v/>
      </c>
      <c r="F1396" s="193" t="str">
        <f ca="1">IF(ISERROR($S1396),"",OFFSET(K!$F$1,$S1396-1,0))</f>
        <v/>
      </c>
      <c r="G1396" s="193" t="str">
        <f ca="1">IF(C1396=$U$4,"Enter smelter details", IF(ISERROR($S1396),"",OFFSET(K!$G$1,$S1396-1,0)))</f>
        <v/>
      </c>
      <c r="H1396" s="258"/>
      <c r="I1396" s="258"/>
      <c r="J1396" s="258"/>
      <c r="K1396" s="258"/>
      <c r="L1396" s="258"/>
      <c r="M1396" s="258"/>
      <c r="N1396" s="258"/>
      <c r="O1396" s="258"/>
      <c r="P1396" s="258"/>
      <c r="Q1396" s="259"/>
      <c r="R1396" s="192"/>
      <c r="S1396" s="150" t="e">
        <f>IF(OR(C1396="",C1396=T$4),NA(),MATCH($B1396&amp;$C1396,K!$E:$E,0))</f>
        <v>#N/A</v>
      </c>
    </row>
    <row r="1397" spans="1:19" ht="20.25">
      <c r="A1397" s="222"/>
      <c r="B1397" s="193"/>
      <c r="C1397" s="193"/>
      <c r="D1397" s="193" t="str">
        <f ca="1">IF(ISERROR($S1397),"",OFFSET(K!$D$1,$S1397-1,0)&amp;"")</f>
        <v/>
      </c>
      <c r="E1397" s="193" t="str">
        <f ca="1">IF(ISERROR($S1397),"",OFFSET(K!$C$1,$S1397-1,0)&amp;"")</f>
        <v/>
      </c>
      <c r="F1397" s="193" t="str">
        <f ca="1">IF(ISERROR($S1397),"",OFFSET(K!$F$1,$S1397-1,0))</f>
        <v/>
      </c>
      <c r="G1397" s="193" t="str">
        <f ca="1">IF(C1397=$U$4,"Enter smelter details", IF(ISERROR($S1397),"",OFFSET(K!$G$1,$S1397-1,0)))</f>
        <v/>
      </c>
      <c r="H1397" s="258"/>
      <c r="I1397" s="258"/>
      <c r="J1397" s="258"/>
      <c r="K1397" s="258"/>
      <c r="L1397" s="258"/>
      <c r="M1397" s="258"/>
      <c r="N1397" s="258"/>
      <c r="O1397" s="258"/>
      <c r="P1397" s="258"/>
      <c r="Q1397" s="259"/>
      <c r="R1397" s="192"/>
      <c r="S1397" s="150" t="e">
        <f>IF(OR(C1397="",C1397=T$4),NA(),MATCH($B1397&amp;$C1397,K!$E:$E,0))</f>
        <v>#N/A</v>
      </c>
    </row>
    <row r="1398" spans="1:19" ht="20.25">
      <c r="A1398" s="222"/>
      <c r="B1398" s="193"/>
      <c r="C1398" s="193"/>
      <c r="D1398" s="193" t="str">
        <f ca="1">IF(ISERROR($S1398),"",OFFSET(K!$D$1,$S1398-1,0)&amp;"")</f>
        <v/>
      </c>
      <c r="E1398" s="193" t="str">
        <f ca="1">IF(ISERROR($S1398),"",OFFSET(K!$C$1,$S1398-1,0)&amp;"")</f>
        <v/>
      </c>
      <c r="F1398" s="193" t="str">
        <f ca="1">IF(ISERROR($S1398),"",OFFSET(K!$F$1,$S1398-1,0))</f>
        <v/>
      </c>
      <c r="G1398" s="193" t="str">
        <f ca="1">IF(C1398=$U$4,"Enter smelter details", IF(ISERROR($S1398),"",OFFSET(K!$G$1,$S1398-1,0)))</f>
        <v/>
      </c>
      <c r="H1398" s="258"/>
      <c r="I1398" s="258"/>
      <c r="J1398" s="258"/>
      <c r="K1398" s="258"/>
      <c r="L1398" s="258"/>
      <c r="M1398" s="258"/>
      <c r="N1398" s="258"/>
      <c r="O1398" s="258"/>
      <c r="P1398" s="258"/>
      <c r="Q1398" s="259"/>
      <c r="R1398" s="192"/>
      <c r="S1398" s="150" t="e">
        <f>IF(OR(C1398="",C1398=T$4),NA(),MATCH($B1398&amp;$C1398,K!$E:$E,0))</f>
        <v>#N/A</v>
      </c>
    </row>
    <row r="1399" spans="1:19" ht="20.25">
      <c r="A1399" s="222"/>
      <c r="B1399" s="193"/>
      <c r="C1399" s="193"/>
      <c r="D1399" s="193" t="str">
        <f ca="1">IF(ISERROR($S1399),"",OFFSET(K!$D$1,$S1399-1,0)&amp;"")</f>
        <v/>
      </c>
      <c r="E1399" s="193" t="str">
        <f ca="1">IF(ISERROR($S1399),"",OFFSET(K!$C$1,$S1399-1,0)&amp;"")</f>
        <v/>
      </c>
      <c r="F1399" s="193" t="str">
        <f ca="1">IF(ISERROR($S1399),"",OFFSET(K!$F$1,$S1399-1,0))</f>
        <v/>
      </c>
      <c r="G1399" s="193" t="str">
        <f ca="1">IF(C1399=$U$4,"Enter smelter details", IF(ISERROR($S1399),"",OFFSET(K!$G$1,$S1399-1,0)))</f>
        <v/>
      </c>
      <c r="H1399" s="258"/>
      <c r="I1399" s="258"/>
      <c r="J1399" s="258"/>
      <c r="K1399" s="258"/>
      <c r="L1399" s="258"/>
      <c r="M1399" s="258"/>
      <c r="N1399" s="258"/>
      <c r="O1399" s="258"/>
      <c r="P1399" s="258"/>
      <c r="Q1399" s="259"/>
      <c r="R1399" s="192"/>
      <c r="S1399" s="150" t="e">
        <f>IF(OR(C1399="",C1399=T$4),NA(),MATCH($B1399&amp;$C1399,K!$E:$E,0))</f>
        <v>#N/A</v>
      </c>
    </row>
    <row r="1400" spans="1:19" ht="20.25">
      <c r="A1400" s="222"/>
      <c r="B1400" s="193"/>
      <c r="C1400" s="193"/>
      <c r="D1400" s="193" t="str">
        <f ca="1">IF(ISERROR($S1400),"",OFFSET(K!$D$1,$S1400-1,0)&amp;"")</f>
        <v/>
      </c>
      <c r="E1400" s="193" t="str">
        <f ca="1">IF(ISERROR($S1400),"",OFFSET(K!$C$1,$S1400-1,0)&amp;"")</f>
        <v/>
      </c>
      <c r="F1400" s="193" t="str">
        <f ca="1">IF(ISERROR($S1400),"",OFFSET(K!$F$1,$S1400-1,0))</f>
        <v/>
      </c>
      <c r="G1400" s="193" t="str">
        <f ca="1">IF(C1400=$U$4,"Enter smelter details", IF(ISERROR($S1400),"",OFFSET(K!$G$1,$S1400-1,0)))</f>
        <v/>
      </c>
      <c r="H1400" s="258"/>
      <c r="I1400" s="258"/>
      <c r="J1400" s="258"/>
      <c r="K1400" s="258"/>
      <c r="L1400" s="258"/>
      <c r="M1400" s="258"/>
      <c r="N1400" s="258"/>
      <c r="O1400" s="258"/>
      <c r="P1400" s="258"/>
      <c r="Q1400" s="259"/>
      <c r="R1400" s="192"/>
      <c r="S1400" s="150" t="e">
        <f>IF(OR(C1400="",C1400=T$4),NA(),MATCH($B1400&amp;$C1400,K!$E:$E,0))</f>
        <v>#N/A</v>
      </c>
    </row>
    <row r="1401" spans="1:19" ht="20.25">
      <c r="A1401" s="222"/>
      <c r="B1401" s="193"/>
      <c r="C1401" s="193"/>
      <c r="D1401" s="193" t="str">
        <f ca="1">IF(ISERROR($S1401),"",OFFSET(K!$D$1,$S1401-1,0)&amp;"")</f>
        <v/>
      </c>
      <c r="E1401" s="193" t="str">
        <f ca="1">IF(ISERROR($S1401),"",OFFSET(K!$C$1,$S1401-1,0)&amp;"")</f>
        <v/>
      </c>
      <c r="F1401" s="193" t="str">
        <f ca="1">IF(ISERROR($S1401),"",OFFSET(K!$F$1,$S1401-1,0))</f>
        <v/>
      </c>
      <c r="G1401" s="193" t="str">
        <f ca="1">IF(C1401=$U$4,"Enter smelter details", IF(ISERROR($S1401),"",OFFSET(K!$G$1,$S1401-1,0)))</f>
        <v/>
      </c>
      <c r="H1401" s="258"/>
      <c r="I1401" s="258"/>
      <c r="J1401" s="258"/>
      <c r="K1401" s="258"/>
      <c r="L1401" s="258"/>
      <c r="M1401" s="258"/>
      <c r="N1401" s="258"/>
      <c r="O1401" s="258"/>
      <c r="P1401" s="258"/>
      <c r="Q1401" s="259"/>
      <c r="R1401" s="192"/>
      <c r="S1401" s="150" t="e">
        <f>IF(OR(C1401="",C1401=T$4),NA(),MATCH($B1401&amp;$C1401,K!$E:$E,0))</f>
        <v>#N/A</v>
      </c>
    </row>
    <row r="1402" spans="1:19" ht="20.25">
      <c r="A1402" s="222"/>
      <c r="B1402" s="193"/>
      <c r="C1402" s="193"/>
      <c r="D1402" s="193" t="str">
        <f ca="1">IF(ISERROR($S1402),"",OFFSET(K!$D$1,$S1402-1,0)&amp;"")</f>
        <v/>
      </c>
      <c r="E1402" s="193" t="str">
        <f ca="1">IF(ISERROR($S1402),"",OFFSET(K!$C$1,$S1402-1,0)&amp;"")</f>
        <v/>
      </c>
      <c r="F1402" s="193" t="str">
        <f ca="1">IF(ISERROR($S1402),"",OFFSET(K!$F$1,$S1402-1,0))</f>
        <v/>
      </c>
      <c r="G1402" s="193" t="str">
        <f ca="1">IF(C1402=$U$4,"Enter smelter details", IF(ISERROR($S1402),"",OFFSET(K!$G$1,$S1402-1,0)))</f>
        <v/>
      </c>
      <c r="H1402" s="258"/>
      <c r="I1402" s="258"/>
      <c r="J1402" s="258"/>
      <c r="K1402" s="258"/>
      <c r="L1402" s="258"/>
      <c r="M1402" s="258"/>
      <c r="N1402" s="258"/>
      <c r="O1402" s="258"/>
      <c r="P1402" s="258"/>
      <c r="Q1402" s="259"/>
      <c r="R1402" s="192"/>
      <c r="S1402" s="150" t="e">
        <f>IF(OR(C1402="",C1402=T$4),NA(),MATCH($B1402&amp;$C1402,K!$E:$E,0))</f>
        <v>#N/A</v>
      </c>
    </row>
    <row r="1403" spans="1:19" ht="20.25">
      <c r="A1403" s="222"/>
      <c r="B1403" s="193"/>
      <c r="C1403" s="193"/>
      <c r="D1403" s="193" t="str">
        <f ca="1">IF(ISERROR($S1403),"",OFFSET(K!$D$1,$S1403-1,0)&amp;"")</f>
        <v/>
      </c>
      <c r="E1403" s="193" t="str">
        <f ca="1">IF(ISERROR($S1403),"",OFFSET(K!$C$1,$S1403-1,0)&amp;"")</f>
        <v/>
      </c>
      <c r="F1403" s="193" t="str">
        <f ca="1">IF(ISERROR($S1403),"",OFFSET(K!$F$1,$S1403-1,0))</f>
        <v/>
      </c>
      <c r="G1403" s="193" t="str">
        <f ca="1">IF(C1403=$U$4,"Enter smelter details", IF(ISERROR($S1403),"",OFFSET(K!$G$1,$S1403-1,0)))</f>
        <v/>
      </c>
      <c r="H1403" s="258"/>
      <c r="I1403" s="258"/>
      <c r="J1403" s="258"/>
      <c r="K1403" s="258"/>
      <c r="L1403" s="258"/>
      <c r="M1403" s="258"/>
      <c r="N1403" s="258"/>
      <c r="O1403" s="258"/>
      <c r="P1403" s="258"/>
      <c r="Q1403" s="259"/>
      <c r="R1403" s="192"/>
      <c r="S1403" s="150" t="e">
        <f>IF(OR(C1403="",C1403=T$4),NA(),MATCH($B1403&amp;$C1403,K!$E:$E,0))</f>
        <v>#N/A</v>
      </c>
    </row>
    <row r="1404" spans="1:19" ht="20.25">
      <c r="A1404" s="222"/>
      <c r="B1404" s="193"/>
      <c r="C1404" s="193"/>
      <c r="D1404" s="193" t="str">
        <f ca="1">IF(ISERROR($S1404),"",OFFSET(K!$D$1,$S1404-1,0)&amp;"")</f>
        <v/>
      </c>
      <c r="E1404" s="193" t="str">
        <f ca="1">IF(ISERROR($S1404),"",OFFSET(K!$C$1,$S1404-1,0)&amp;"")</f>
        <v/>
      </c>
      <c r="F1404" s="193" t="str">
        <f ca="1">IF(ISERROR($S1404),"",OFFSET(K!$F$1,$S1404-1,0))</f>
        <v/>
      </c>
      <c r="G1404" s="193" t="str">
        <f ca="1">IF(C1404=$U$4,"Enter smelter details", IF(ISERROR($S1404),"",OFFSET(K!$G$1,$S1404-1,0)))</f>
        <v/>
      </c>
      <c r="H1404" s="258"/>
      <c r="I1404" s="258"/>
      <c r="J1404" s="258"/>
      <c r="K1404" s="258"/>
      <c r="L1404" s="258"/>
      <c r="M1404" s="258"/>
      <c r="N1404" s="258"/>
      <c r="O1404" s="258"/>
      <c r="P1404" s="258"/>
      <c r="Q1404" s="259"/>
      <c r="R1404" s="192"/>
      <c r="S1404" s="150" t="e">
        <f>IF(OR(C1404="",C1404=T$4),NA(),MATCH($B1404&amp;$C1404,K!$E:$E,0))</f>
        <v>#N/A</v>
      </c>
    </row>
    <row r="1405" spans="1:19" ht="20.25">
      <c r="A1405" s="222"/>
      <c r="B1405" s="193"/>
      <c r="C1405" s="193"/>
      <c r="D1405" s="193" t="str">
        <f ca="1">IF(ISERROR($S1405),"",OFFSET(K!$D$1,$S1405-1,0)&amp;"")</f>
        <v/>
      </c>
      <c r="E1405" s="193" t="str">
        <f ca="1">IF(ISERROR($S1405),"",OFFSET(K!$C$1,$S1405-1,0)&amp;"")</f>
        <v/>
      </c>
      <c r="F1405" s="193" t="str">
        <f ca="1">IF(ISERROR($S1405),"",OFFSET(K!$F$1,$S1405-1,0))</f>
        <v/>
      </c>
      <c r="G1405" s="193" t="str">
        <f ca="1">IF(C1405=$U$4,"Enter smelter details", IF(ISERROR($S1405),"",OFFSET(K!$G$1,$S1405-1,0)))</f>
        <v/>
      </c>
      <c r="H1405" s="258"/>
      <c r="I1405" s="258"/>
      <c r="J1405" s="258"/>
      <c r="K1405" s="258"/>
      <c r="L1405" s="258"/>
      <c r="M1405" s="258"/>
      <c r="N1405" s="258"/>
      <c r="O1405" s="258"/>
      <c r="P1405" s="258"/>
      <c r="Q1405" s="259"/>
      <c r="R1405" s="192"/>
      <c r="S1405" s="150" t="e">
        <f>IF(OR(C1405="",C1405=T$4),NA(),MATCH($B1405&amp;$C1405,K!$E:$E,0))</f>
        <v>#N/A</v>
      </c>
    </row>
    <row r="1406" spans="1:19" ht="20.25">
      <c r="A1406" s="222"/>
      <c r="B1406" s="193"/>
      <c r="C1406" s="193"/>
      <c r="D1406" s="193" t="str">
        <f ca="1">IF(ISERROR($S1406),"",OFFSET(K!$D$1,$S1406-1,0)&amp;"")</f>
        <v/>
      </c>
      <c r="E1406" s="193" t="str">
        <f ca="1">IF(ISERROR($S1406),"",OFFSET(K!$C$1,$S1406-1,0)&amp;"")</f>
        <v/>
      </c>
      <c r="F1406" s="193" t="str">
        <f ca="1">IF(ISERROR($S1406),"",OFFSET(K!$F$1,$S1406-1,0))</f>
        <v/>
      </c>
      <c r="G1406" s="193" t="str">
        <f ca="1">IF(C1406=$U$4,"Enter smelter details", IF(ISERROR($S1406),"",OFFSET(K!$G$1,$S1406-1,0)))</f>
        <v/>
      </c>
      <c r="H1406" s="258"/>
      <c r="I1406" s="258"/>
      <c r="J1406" s="258"/>
      <c r="K1406" s="258"/>
      <c r="L1406" s="258"/>
      <c r="M1406" s="258"/>
      <c r="N1406" s="258"/>
      <c r="O1406" s="258"/>
      <c r="P1406" s="258"/>
      <c r="Q1406" s="259"/>
      <c r="R1406" s="192"/>
      <c r="S1406" s="150" t="e">
        <f>IF(OR(C1406="",C1406=T$4),NA(),MATCH($B1406&amp;$C1406,K!$E:$E,0))</f>
        <v>#N/A</v>
      </c>
    </row>
    <row r="1407" spans="1:19" ht="20.25">
      <c r="A1407" s="222"/>
      <c r="B1407" s="193"/>
      <c r="C1407" s="193"/>
      <c r="D1407" s="193" t="str">
        <f ca="1">IF(ISERROR($S1407),"",OFFSET(K!$D$1,$S1407-1,0)&amp;"")</f>
        <v/>
      </c>
      <c r="E1407" s="193" t="str">
        <f ca="1">IF(ISERROR($S1407),"",OFFSET(K!$C$1,$S1407-1,0)&amp;"")</f>
        <v/>
      </c>
      <c r="F1407" s="193" t="str">
        <f ca="1">IF(ISERROR($S1407),"",OFFSET(K!$F$1,$S1407-1,0))</f>
        <v/>
      </c>
      <c r="G1407" s="193" t="str">
        <f ca="1">IF(C1407=$U$4,"Enter smelter details", IF(ISERROR($S1407),"",OFFSET(K!$G$1,$S1407-1,0)))</f>
        <v/>
      </c>
      <c r="H1407" s="258"/>
      <c r="I1407" s="258"/>
      <c r="J1407" s="258"/>
      <c r="K1407" s="258"/>
      <c r="L1407" s="258"/>
      <c r="M1407" s="258"/>
      <c r="N1407" s="258"/>
      <c r="O1407" s="258"/>
      <c r="P1407" s="258"/>
      <c r="Q1407" s="259"/>
      <c r="R1407" s="192"/>
      <c r="S1407" s="150" t="e">
        <f>IF(OR(C1407="",C1407=T$4),NA(),MATCH($B1407&amp;$C1407,K!$E:$E,0))</f>
        <v>#N/A</v>
      </c>
    </row>
    <row r="1408" spans="1:19" ht="20.25">
      <c r="A1408" s="222"/>
      <c r="B1408" s="193"/>
      <c r="C1408" s="193"/>
      <c r="D1408" s="193" t="str">
        <f ca="1">IF(ISERROR($S1408),"",OFFSET(K!$D$1,$S1408-1,0)&amp;"")</f>
        <v/>
      </c>
      <c r="E1408" s="193" t="str">
        <f ca="1">IF(ISERROR($S1408),"",OFFSET(K!$C$1,$S1408-1,0)&amp;"")</f>
        <v/>
      </c>
      <c r="F1408" s="193" t="str">
        <f ca="1">IF(ISERROR($S1408),"",OFFSET(K!$F$1,$S1408-1,0))</f>
        <v/>
      </c>
      <c r="G1408" s="193" t="str">
        <f ca="1">IF(C1408=$U$4,"Enter smelter details", IF(ISERROR($S1408),"",OFFSET(K!$G$1,$S1408-1,0)))</f>
        <v/>
      </c>
      <c r="H1408" s="258"/>
      <c r="I1408" s="258"/>
      <c r="J1408" s="258"/>
      <c r="K1408" s="258"/>
      <c r="L1408" s="258"/>
      <c r="M1408" s="258"/>
      <c r="N1408" s="258"/>
      <c r="O1408" s="258"/>
      <c r="P1408" s="258"/>
      <c r="Q1408" s="259"/>
      <c r="R1408" s="192"/>
      <c r="S1408" s="150" t="e">
        <f>IF(OR(C1408="",C1408=T$4),NA(),MATCH($B1408&amp;$C1408,K!$E:$E,0))</f>
        <v>#N/A</v>
      </c>
    </row>
    <row r="1409" spans="1:19" ht="20.25">
      <c r="A1409" s="222"/>
      <c r="B1409" s="193"/>
      <c r="C1409" s="193"/>
      <c r="D1409" s="193" t="str">
        <f ca="1">IF(ISERROR($S1409),"",OFFSET(K!$D$1,$S1409-1,0)&amp;"")</f>
        <v/>
      </c>
      <c r="E1409" s="193" t="str">
        <f ca="1">IF(ISERROR($S1409),"",OFFSET(K!$C$1,$S1409-1,0)&amp;"")</f>
        <v/>
      </c>
      <c r="F1409" s="193" t="str">
        <f ca="1">IF(ISERROR($S1409),"",OFFSET(K!$F$1,$S1409-1,0))</f>
        <v/>
      </c>
      <c r="G1409" s="193" t="str">
        <f ca="1">IF(C1409=$U$4,"Enter smelter details", IF(ISERROR($S1409),"",OFFSET(K!$G$1,$S1409-1,0)))</f>
        <v/>
      </c>
      <c r="H1409" s="258"/>
      <c r="I1409" s="258"/>
      <c r="J1409" s="258"/>
      <c r="K1409" s="258"/>
      <c r="L1409" s="258"/>
      <c r="M1409" s="258"/>
      <c r="N1409" s="258"/>
      <c r="O1409" s="258"/>
      <c r="P1409" s="258"/>
      <c r="Q1409" s="259"/>
      <c r="R1409" s="192"/>
      <c r="S1409" s="150" t="e">
        <f>IF(OR(C1409="",C1409=T$4),NA(),MATCH($B1409&amp;$C1409,K!$E:$E,0))</f>
        <v>#N/A</v>
      </c>
    </row>
    <row r="1410" spans="1:19" ht="20.25">
      <c r="A1410" s="222"/>
      <c r="B1410" s="193"/>
      <c r="C1410" s="193"/>
      <c r="D1410" s="193" t="str">
        <f ca="1">IF(ISERROR($S1410),"",OFFSET(K!$D$1,$S1410-1,0)&amp;"")</f>
        <v/>
      </c>
      <c r="E1410" s="193" t="str">
        <f ca="1">IF(ISERROR($S1410),"",OFFSET(K!$C$1,$S1410-1,0)&amp;"")</f>
        <v/>
      </c>
      <c r="F1410" s="193" t="str">
        <f ca="1">IF(ISERROR($S1410),"",OFFSET(K!$F$1,$S1410-1,0))</f>
        <v/>
      </c>
      <c r="G1410" s="193" t="str">
        <f ca="1">IF(C1410=$U$4,"Enter smelter details", IF(ISERROR($S1410),"",OFFSET(K!$G$1,$S1410-1,0)))</f>
        <v/>
      </c>
      <c r="H1410" s="258"/>
      <c r="I1410" s="258"/>
      <c r="J1410" s="258"/>
      <c r="K1410" s="258"/>
      <c r="L1410" s="258"/>
      <c r="M1410" s="258"/>
      <c r="N1410" s="258"/>
      <c r="O1410" s="258"/>
      <c r="P1410" s="258"/>
      <c r="Q1410" s="259"/>
      <c r="R1410" s="192"/>
      <c r="S1410" s="150" t="e">
        <f>IF(OR(C1410="",C1410=T$4),NA(),MATCH($B1410&amp;$C1410,K!$E:$E,0))</f>
        <v>#N/A</v>
      </c>
    </row>
    <row r="1411" spans="1:19" ht="20.25">
      <c r="A1411" s="222"/>
      <c r="B1411" s="193"/>
      <c r="C1411" s="193"/>
      <c r="D1411" s="193" t="str">
        <f ca="1">IF(ISERROR($S1411),"",OFFSET(K!$D$1,$S1411-1,0)&amp;"")</f>
        <v/>
      </c>
      <c r="E1411" s="193" t="str">
        <f ca="1">IF(ISERROR($S1411),"",OFFSET(K!$C$1,$S1411-1,0)&amp;"")</f>
        <v/>
      </c>
      <c r="F1411" s="193" t="str">
        <f ca="1">IF(ISERROR($S1411),"",OFFSET(K!$F$1,$S1411-1,0))</f>
        <v/>
      </c>
      <c r="G1411" s="193" t="str">
        <f ca="1">IF(C1411=$U$4,"Enter smelter details", IF(ISERROR($S1411),"",OFFSET(K!$G$1,$S1411-1,0)))</f>
        <v/>
      </c>
      <c r="H1411" s="258"/>
      <c r="I1411" s="258"/>
      <c r="J1411" s="258"/>
      <c r="K1411" s="258"/>
      <c r="L1411" s="258"/>
      <c r="M1411" s="258"/>
      <c r="N1411" s="258"/>
      <c r="O1411" s="258"/>
      <c r="P1411" s="258"/>
      <c r="Q1411" s="259"/>
      <c r="R1411" s="192"/>
      <c r="S1411" s="150" t="e">
        <f>IF(OR(C1411="",C1411=T$4),NA(),MATCH($B1411&amp;$C1411,K!$E:$E,0))</f>
        <v>#N/A</v>
      </c>
    </row>
    <row r="1412" spans="1:19" ht="20.25">
      <c r="A1412" s="222"/>
      <c r="B1412" s="193"/>
      <c r="C1412" s="193"/>
      <c r="D1412" s="193" t="str">
        <f ca="1">IF(ISERROR($S1412),"",OFFSET(K!$D$1,$S1412-1,0)&amp;"")</f>
        <v/>
      </c>
      <c r="E1412" s="193" t="str">
        <f ca="1">IF(ISERROR($S1412),"",OFFSET(K!$C$1,$S1412-1,0)&amp;"")</f>
        <v/>
      </c>
      <c r="F1412" s="193" t="str">
        <f ca="1">IF(ISERROR($S1412),"",OFFSET(K!$F$1,$S1412-1,0))</f>
        <v/>
      </c>
      <c r="G1412" s="193" t="str">
        <f ca="1">IF(C1412=$U$4,"Enter smelter details", IF(ISERROR($S1412),"",OFFSET(K!$G$1,$S1412-1,0)))</f>
        <v/>
      </c>
      <c r="H1412" s="258"/>
      <c r="I1412" s="258"/>
      <c r="J1412" s="258"/>
      <c r="K1412" s="258"/>
      <c r="L1412" s="258"/>
      <c r="M1412" s="258"/>
      <c r="N1412" s="258"/>
      <c r="O1412" s="258"/>
      <c r="P1412" s="258"/>
      <c r="Q1412" s="259"/>
      <c r="R1412" s="192"/>
      <c r="S1412" s="150" t="e">
        <f>IF(OR(C1412="",C1412=T$4),NA(),MATCH($B1412&amp;$C1412,K!$E:$E,0))</f>
        <v>#N/A</v>
      </c>
    </row>
    <row r="1413" spans="1:19" ht="20.25">
      <c r="A1413" s="222"/>
      <c r="B1413" s="193"/>
      <c r="C1413" s="193"/>
      <c r="D1413" s="193" t="str">
        <f ca="1">IF(ISERROR($S1413),"",OFFSET(K!$D$1,$S1413-1,0)&amp;"")</f>
        <v/>
      </c>
      <c r="E1413" s="193" t="str">
        <f ca="1">IF(ISERROR($S1413),"",OFFSET(K!$C$1,$S1413-1,0)&amp;"")</f>
        <v/>
      </c>
      <c r="F1413" s="193" t="str">
        <f ca="1">IF(ISERROR($S1413),"",OFFSET(K!$F$1,$S1413-1,0))</f>
        <v/>
      </c>
      <c r="G1413" s="193" t="str">
        <f ca="1">IF(C1413=$U$4,"Enter smelter details", IF(ISERROR($S1413),"",OFFSET(K!$G$1,$S1413-1,0)))</f>
        <v/>
      </c>
      <c r="H1413" s="258"/>
      <c r="I1413" s="258"/>
      <c r="J1413" s="258"/>
      <c r="K1413" s="258"/>
      <c r="L1413" s="258"/>
      <c r="M1413" s="258"/>
      <c r="N1413" s="258"/>
      <c r="O1413" s="258"/>
      <c r="P1413" s="258"/>
      <c r="Q1413" s="259"/>
      <c r="R1413" s="192"/>
      <c r="S1413" s="150" t="e">
        <f>IF(OR(C1413="",C1413=T$4),NA(),MATCH($B1413&amp;$C1413,K!$E:$E,0))</f>
        <v>#N/A</v>
      </c>
    </row>
    <row r="1414" spans="1:19" ht="20.25">
      <c r="A1414" s="222"/>
      <c r="B1414" s="193"/>
      <c r="C1414" s="193"/>
      <c r="D1414" s="193" t="str">
        <f ca="1">IF(ISERROR($S1414),"",OFFSET(K!$D$1,$S1414-1,0)&amp;"")</f>
        <v/>
      </c>
      <c r="E1414" s="193" t="str">
        <f ca="1">IF(ISERROR($S1414),"",OFFSET(K!$C$1,$S1414-1,0)&amp;"")</f>
        <v/>
      </c>
      <c r="F1414" s="193" t="str">
        <f ca="1">IF(ISERROR($S1414),"",OFFSET(K!$F$1,$S1414-1,0))</f>
        <v/>
      </c>
      <c r="G1414" s="193" t="str">
        <f ca="1">IF(C1414=$U$4,"Enter smelter details", IF(ISERROR($S1414),"",OFFSET(K!$G$1,$S1414-1,0)))</f>
        <v/>
      </c>
      <c r="H1414" s="258"/>
      <c r="I1414" s="258"/>
      <c r="J1414" s="258"/>
      <c r="K1414" s="258"/>
      <c r="L1414" s="258"/>
      <c r="M1414" s="258"/>
      <c r="N1414" s="258"/>
      <c r="O1414" s="258"/>
      <c r="P1414" s="258"/>
      <c r="Q1414" s="259"/>
      <c r="R1414" s="192"/>
      <c r="S1414" s="150" t="e">
        <f>IF(OR(C1414="",C1414=T$4),NA(),MATCH($B1414&amp;$C1414,K!$E:$E,0))</f>
        <v>#N/A</v>
      </c>
    </row>
    <row r="1415" spans="1:19" ht="20.25">
      <c r="A1415" s="222"/>
      <c r="B1415" s="193"/>
      <c r="C1415" s="193"/>
      <c r="D1415" s="193" t="str">
        <f ca="1">IF(ISERROR($S1415),"",OFFSET(K!$D$1,$S1415-1,0)&amp;"")</f>
        <v/>
      </c>
      <c r="E1415" s="193" t="str">
        <f ca="1">IF(ISERROR($S1415),"",OFFSET(K!$C$1,$S1415-1,0)&amp;"")</f>
        <v/>
      </c>
      <c r="F1415" s="193" t="str">
        <f ca="1">IF(ISERROR($S1415),"",OFFSET(K!$F$1,$S1415-1,0))</f>
        <v/>
      </c>
      <c r="G1415" s="193" t="str">
        <f ca="1">IF(C1415=$U$4,"Enter smelter details", IF(ISERROR($S1415),"",OFFSET(K!$G$1,$S1415-1,0)))</f>
        <v/>
      </c>
      <c r="H1415" s="258"/>
      <c r="I1415" s="258"/>
      <c r="J1415" s="258"/>
      <c r="K1415" s="258"/>
      <c r="L1415" s="258"/>
      <c r="M1415" s="258"/>
      <c r="N1415" s="258"/>
      <c r="O1415" s="258"/>
      <c r="P1415" s="258"/>
      <c r="Q1415" s="259"/>
      <c r="R1415" s="192"/>
      <c r="S1415" s="150" t="e">
        <f>IF(OR(C1415="",C1415=T$4),NA(),MATCH($B1415&amp;$C1415,K!$E:$E,0))</f>
        <v>#N/A</v>
      </c>
    </row>
    <row r="1416" spans="1:19" ht="20.25">
      <c r="A1416" s="222"/>
      <c r="B1416" s="193"/>
      <c r="C1416" s="193"/>
      <c r="D1416" s="193" t="str">
        <f ca="1">IF(ISERROR($S1416),"",OFFSET(K!$D$1,$S1416-1,0)&amp;"")</f>
        <v/>
      </c>
      <c r="E1416" s="193" t="str">
        <f ca="1">IF(ISERROR($S1416),"",OFFSET(K!$C$1,$S1416-1,0)&amp;"")</f>
        <v/>
      </c>
      <c r="F1416" s="193" t="str">
        <f ca="1">IF(ISERROR($S1416),"",OFFSET(K!$F$1,$S1416-1,0))</f>
        <v/>
      </c>
      <c r="G1416" s="193" t="str">
        <f ca="1">IF(C1416=$U$4,"Enter smelter details", IF(ISERROR($S1416),"",OFFSET(K!$G$1,$S1416-1,0)))</f>
        <v/>
      </c>
      <c r="H1416" s="258"/>
      <c r="I1416" s="258"/>
      <c r="J1416" s="258"/>
      <c r="K1416" s="258"/>
      <c r="L1416" s="258"/>
      <c r="M1416" s="258"/>
      <c r="N1416" s="258"/>
      <c r="O1416" s="258"/>
      <c r="P1416" s="258"/>
      <c r="Q1416" s="259"/>
      <c r="R1416" s="192"/>
      <c r="S1416" s="150" t="e">
        <f>IF(OR(C1416="",C1416=T$4),NA(),MATCH($B1416&amp;$C1416,K!$E:$E,0))</f>
        <v>#N/A</v>
      </c>
    </row>
    <row r="1417" spans="1:19" ht="20.25">
      <c r="A1417" s="222"/>
      <c r="B1417" s="193"/>
      <c r="C1417" s="193"/>
      <c r="D1417" s="193" t="str">
        <f ca="1">IF(ISERROR($S1417),"",OFFSET(K!$D$1,$S1417-1,0)&amp;"")</f>
        <v/>
      </c>
      <c r="E1417" s="193" t="str">
        <f ca="1">IF(ISERROR($S1417),"",OFFSET(K!$C$1,$S1417-1,0)&amp;"")</f>
        <v/>
      </c>
      <c r="F1417" s="193" t="str">
        <f ca="1">IF(ISERROR($S1417),"",OFFSET(K!$F$1,$S1417-1,0))</f>
        <v/>
      </c>
      <c r="G1417" s="193" t="str">
        <f ca="1">IF(C1417=$U$4,"Enter smelter details", IF(ISERROR($S1417),"",OFFSET(K!$G$1,$S1417-1,0)))</f>
        <v/>
      </c>
      <c r="H1417" s="258"/>
      <c r="I1417" s="258"/>
      <c r="J1417" s="258"/>
      <c r="K1417" s="258"/>
      <c r="L1417" s="258"/>
      <c r="M1417" s="258"/>
      <c r="N1417" s="258"/>
      <c r="O1417" s="258"/>
      <c r="P1417" s="258"/>
      <c r="Q1417" s="259"/>
      <c r="R1417" s="192"/>
      <c r="S1417" s="150" t="e">
        <f>IF(OR(C1417="",C1417=T$4),NA(),MATCH($B1417&amp;$C1417,K!$E:$E,0))</f>
        <v>#N/A</v>
      </c>
    </row>
    <row r="1418" spans="1:19" ht="20.25">
      <c r="A1418" s="222"/>
      <c r="B1418" s="193"/>
      <c r="C1418" s="193"/>
      <c r="D1418" s="193" t="str">
        <f ca="1">IF(ISERROR($S1418),"",OFFSET(K!$D$1,$S1418-1,0)&amp;"")</f>
        <v/>
      </c>
      <c r="E1418" s="193" t="str">
        <f ca="1">IF(ISERROR($S1418),"",OFFSET(K!$C$1,$S1418-1,0)&amp;"")</f>
        <v/>
      </c>
      <c r="F1418" s="193" t="str">
        <f ca="1">IF(ISERROR($S1418),"",OFFSET(K!$F$1,$S1418-1,0))</f>
        <v/>
      </c>
      <c r="G1418" s="193" t="str">
        <f ca="1">IF(C1418=$U$4,"Enter smelter details", IF(ISERROR($S1418),"",OFFSET(K!$G$1,$S1418-1,0)))</f>
        <v/>
      </c>
      <c r="H1418" s="258"/>
      <c r="I1418" s="258"/>
      <c r="J1418" s="258"/>
      <c r="K1418" s="258"/>
      <c r="L1418" s="258"/>
      <c r="M1418" s="258"/>
      <c r="N1418" s="258"/>
      <c r="O1418" s="258"/>
      <c r="P1418" s="258"/>
      <c r="Q1418" s="259"/>
      <c r="R1418" s="192"/>
      <c r="S1418" s="150" t="e">
        <f>IF(OR(C1418="",C1418=T$4),NA(),MATCH($B1418&amp;$C1418,K!$E:$E,0))</f>
        <v>#N/A</v>
      </c>
    </row>
    <row r="1419" spans="1:19" ht="20.25">
      <c r="A1419" s="222"/>
      <c r="B1419" s="193"/>
      <c r="C1419" s="193"/>
      <c r="D1419" s="193" t="str">
        <f ca="1">IF(ISERROR($S1419),"",OFFSET(K!$D$1,$S1419-1,0)&amp;"")</f>
        <v/>
      </c>
      <c r="E1419" s="193" t="str">
        <f ca="1">IF(ISERROR($S1419),"",OFFSET(K!$C$1,$S1419-1,0)&amp;"")</f>
        <v/>
      </c>
      <c r="F1419" s="193" t="str">
        <f ca="1">IF(ISERROR($S1419),"",OFFSET(K!$F$1,$S1419-1,0))</f>
        <v/>
      </c>
      <c r="G1419" s="193" t="str">
        <f ca="1">IF(C1419=$U$4,"Enter smelter details", IF(ISERROR($S1419),"",OFFSET(K!$G$1,$S1419-1,0)))</f>
        <v/>
      </c>
      <c r="H1419" s="258"/>
      <c r="I1419" s="258"/>
      <c r="J1419" s="258"/>
      <c r="K1419" s="258"/>
      <c r="L1419" s="258"/>
      <c r="M1419" s="258"/>
      <c r="N1419" s="258"/>
      <c r="O1419" s="258"/>
      <c r="P1419" s="258"/>
      <c r="Q1419" s="259"/>
      <c r="R1419" s="192"/>
      <c r="S1419" s="150" t="e">
        <f>IF(OR(C1419="",C1419=T$4),NA(),MATCH($B1419&amp;$C1419,K!$E:$E,0))</f>
        <v>#N/A</v>
      </c>
    </row>
    <row r="1420" spans="1:19" ht="20.25">
      <c r="A1420" s="222"/>
      <c r="B1420" s="193"/>
      <c r="C1420" s="193"/>
      <c r="D1420" s="193" t="str">
        <f ca="1">IF(ISERROR($S1420),"",OFFSET(K!$D$1,$S1420-1,0)&amp;"")</f>
        <v/>
      </c>
      <c r="E1420" s="193" t="str">
        <f ca="1">IF(ISERROR($S1420),"",OFFSET(K!$C$1,$S1420-1,0)&amp;"")</f>
        <v/>
      </c>
      <c r="F1420" s="193" t="str">
        <f ca="1">IF(ISERROR($S1420),"",OFFSET(K!$F$1,$S1420-1,0))</f>
        <v/>
      </c>
      <c r="G1420" s="193" t="str">
        <f ca="1">IF(C1420=$U$4,"Enter smelter details", IF(ISERROR($S1420),"",OFFSET(K!$G$1,$S1420-1,0)))</f>
        <v/>
      </c>
      <c r="H1420" s="258"/>
      <c r="I1420" s="258"/>
      <c r="J1420" s="258"/>
      <c r="K1420" s="258"/>
      <c r="L1420" s="258"/>
      <c r="M1420" s="258"/>
      <c r="N1420" s="258"/>
      <c r="O1420" s="258"/>
      <c r="P1420" s="258"/>
      <c r="Q1420" s="259"/>
      <c r="R1420" s="192"/>
      <c r="S1420" s="150" t="e">
        <f>IF(OR(C1420="",C1420=T$4),NA(),MATCH($B1420&amp;$C1420,K!$E:$E,0))</f>
        <v>#N/A</v>
      </c>
    </row>
    <row r="1421" spans="1:19" ht="20.25">
      <c r="A1421" s="222"/>
      <c r="B1421" s="193"/>
      <c r="C1421" s="193"/>
      <c r="D1421" s="193" t="str">
        <f ca="1">IF(ISERROR($S1421),"",OFFSET(K!$D$1,$S1421-1,0)&amp;"")</f>
        <v/>
      </c>
      <c r="E1421" s="193" t="str">
        <f ca="1">IF(ISERROR($S1421),"",OFFSET(K!$C$1,$S1421-1,0)&amp;"")</f>
        <v/>
      </c>
      <c r="F1421" s="193" t="str">
        <f ca="1">IF(ISERROR($S1421),"",OFFSET(K!$F$1,$S1421-1,0))</f>
        <v/>
      </c>
      <c r="G1421" s="193" t="str">
        <f ca="1">IF(C1421=$U$4,"Enter smelter details", IF(ISERROR($S1421),"",OFFSET(K!$G$1,$S1421-1,0)))</f>
        <v/>
      </c>
      <c r="H1421" s="258"/>
      <c r="I1421" s="258"/>
      <c r="J1421" s="258"/>
      <c r="K1421" s="258"/>
      <c r="L1421" s="258"/>
      <c r="M1421" s="258"/>
      <c r="N1421" s="258"/>
      <c r="O1421" s="258"/>
      <c r="P1421" s="258"/>
      <c r="Q1421" s="259"/>
      <c r="R1421" s="192"/>
      <c r="S1421" s="150" t="e">
        <f>IF(OR(C1421="",C1421=T$4),NA(),MATCH($B1421&amp;$C1421,K!$E:$E,0))</f>
        <v>#N/A</v>
      </c>
    </row>
    <row r="1422" spans="1:19" ht="20.25">
      <c r="A1422" s="222"/>
      <c r="B1422" s="193"/>
      <c r="C1422" s="193"/>
      <c r="D1422" s="193" t="str">
        <f ca="1">IF(ISERROR($S1422),"",OFFSET(K!$D$1,$S1422-1,0)&amp;"")</f>
        <v/>
      </c>
      <c r="E1422" s="193" t="str">
        <f ca="1">IF(ISERROR($S1422),"",OFFSET(K!$C$1,$S1422-1,0)&amp;"")</f>
        <v/>
      </c>
      <c r="F1422" s="193" t="str">
        <f ca="1">IF(ISERROR($S1422),"",OFFSET(K!$F$1,$S1422-1,0))</f>
        <v/>
      </c>
      <c r="G1422" s="193" t="str">
        <f ca="1">IF(C1422=$U$4,"Enter smelter details", IF(ISERROR($S1422),"",OFFSET(K!$G$1,$S1422-1,0)))</f>
        <v/>
      </c>
      <c r="H1422" s="258"/>
      <c r="I1422" s="258"/>
      <c r="J1422" s="258"/>
      <c r="K1422" s="258"/>
      <c r="L1422" s="258"/>
      <c r="M1422" s="258"/>
      <c r="N1422" s="258"/>
      <c r="O1422" s="258"/>
      <c r="P1422" s="258"/>
      <c r="Q1422" s="259"/>
      <c r="R1422" s="192"/>
      <c r="S1422" s="150" t="e">
        <f>IF(OR(C1422="",C1422=T$4),NA(),MATCH($B1422&amp;$C1422,K!$E:$E,0))</f>
        <v>#N/A</v>
      </c>
    </row>
    <row r="1423" spans="1:19" ht="20.25">
      <c r="A1423" s="222"/>
      <c r="B1423" s="193"/>
      <c r="C1423" s="193"/>
      <c r="D1423" s="193" t="str">
        <f ca="1">IF(ISERROR($S1423),"",OFFSET(K!$D$1,$S1423-1,0)&amp;"")</f>
        <v/>
      </c>
      <c r="E1423" s="193" t="str">
        <f ca="1">IF(ISERROR($S1423),"",OFFSET(K!$C$1,$S1423-1,0)&amp;"")</f>
        <v/>
      </c>
      <c r="F1423" s="193" t="str">
        <f ca="1">IF(ISERROR($S1423),"",OFFSET(K!$F$1,$S1423-1,0))</f>
        <v/>
      </c>
      <c r="G1423" s="193" t="str">
        <f ca="1">IF(C1423=$U$4,"Enter smelter details", IF(ISERROR($S1423),"",OFFSET(K!$G$1,$S1423-1,0)))</f>
        <v/>
      </c>
      <c r="H1423" s="258"/>
      <c r="I1423" s="258"/>
      <c r="J1423" s="258"/>
      <c r="K1423" s="258"/>
      <c r="L1423" s="258"/>
      <c r="M1423" s="258"/>
      <c r="N1423" s="258"/>
      <c r="O1423" s="258"/>
      <c r="P1423" s="258"/>
      <c r="Q1423" s="259"/>
      <c r="R1423" s="192"/>
      <c r="S1423" s="150" t="e">
        <f>IF(OR(C1423="",C1423=T$4),NA(),MATCH($B1423&amp;$C1423,K!$E:$E,0))</f>
        <v>#N/A</v>
      </c>
    </row>
    <row r="1424" spans="1:19" ht="20.25">
      <c r="A1424" s="222"/>
      <c r="B1424" s="193"/>
      <c r="C1424" s="193"/>
      <c r="D1424" s="193" t="str">
        <f ca="1">IF(ISERROR($S1424),"",OFFSET(K!$D$1,$S1424-1,0)&amp;"")</f>
        <v/>
      </c>
      <c r="E1424" s="193" t="str">
        <f ca="1">IF(ISERROR($S1424),"",OFFSET(K!$C$1,$S1424-1,0)&amp;"")</f>
        <v/>
      </c>
      <c r="F1424" s="193" t="str">
        <f ca="1">IF(ISERROR($S1424),"",OFFSET(K!$F$1,$S1424-1,0))</f>
        <v/>
      </c>
      <c r="G1424" s="193" t="str">
        <f ca="1">IF(C1424=$U$4,"Enter smelter details", IF(ISERROR($S1424),"",OFFSET(K!$G$1,$S1424-1,0)))</f>
        <v/>
      </c>
      <c r="H1424" s="258"/>
      <c r="I1424" s="258"/>
      <c r="J1424" s="258"/>
      <c r="K1424" s="258"/>
      <c r="L1424" s="258"/>
      <c r="M1424" s="258"/>
      <c r="N1424" s="258"/>
      <c r="O1424" s="258"/>
      <c r="P1424" s="258"/>
      <c r="Q1424" s="259"/>
      <c r="R1424" s="192"/>
      <c r="S1424" s="150" t="e">
        <f>IF(OR(C1424="",C1424=T$4),NA(),MATCH($B1424&amp;$C1424,K!$E:$E,0))</f>
        <v>#N/A</v>
      </c>
    </row>
    <row r="1425" spans="1:19" ht="20.25">
      <c r="A1425" s="222"/>
      <c r="B1425" s="193"/>
      <c r="C1425" s="193"/>
      <c r="D1425" s="193" t="str">
        <f ca="1">IF(ISERROR($S1425),"",OFFSET(K!$D$1,$S1425-1,0)&amp;"")</f>
        <v/>
      </c>
      <c r="E1425" s="193" t="str">
        <f ca="1">IF(ISERROR($S1425),"",OFFSET(K!$C$1,$S1425-1,0)&amp;"")</f>
        <v/>
      </c>
      <c r="F1425" s="193" t="str">
        <f ca="1">IF(ISERROR($S1425),"",OFFSET(K!$F$1,$S1425-1,0))</f>
        <v/>
      </c>
      <c r="G1425" s="193" t="str">
        <f ca="1">IF(C1425=$U$4,"Enter smelter details", IF(ISERROR($S1425),"",OFFSET(K!$G$1,$S1425-1,0)))</f>
        <v/>
      </c>
      <c r="H1425" s="258"/>
      <c r="I1425" s="258"/>
      <c r="J1425" s="258"/>
      <c r="K1425" s="258"/>
      <c r="L1425" s="258"/>
      <c r="M1425" s="258"/>
      <c r="N1425" s="258"/>
      <c r="O1425" s="258"/>
      <c r="P1425" s="258"/>
      <c r="Q1425" s="259"/>
      <c r="R1425" s="192"/>
      <c r="S1425" s="150" t="e">
        <f>IF(OR(C1425="",C1425=T$4),NA(),MATCH($B1425&amp;$C1425,K!$E:$E,0))</f>
        <v>#N/A</v>
      </c>
    </row>
    <row r="1426" spans="1:19" ht="20.25">
      <c r="A1426" s="222"/>
      <c r="B1426" s="193"/>
      <c r="C1426" s="193"/>
      <c r="D1426" s="193" t="str">
        <f ca="1">IF(ISERROR($S1426),"",OFFSET(K!$D$1,$S1426-1,0)&amp;"")</f>
        <v/>
      </c>
      <c r="E1426" s="193" t="str">
        <f ca="1">IF(ISERROR($S1426),"",OFFSET(K!$C$1,$S1426-1,0)&amp;"")</f>
        <v/>
      </c>
      <c r="F1426" s="193" t="str">
        <f ca="1">IF(ISERROR($S1426),"",OFFSET(K!$F$1,$S1426-1,0))</f>
        <v/>
      </c>
      <c r="G1426" s="193" t="str">
        <f ca="1">IF(C1426=$U$4,"Enter smelter details", IF(ISERROR($S1426),"",OFFSET(K!$G$1,$S1426-1,0)))</f>
        <v/>
      </c>
      <c r="H1426" s="258"/>
      <c r="I1426" s="258"/>
      <c r="J1426" s="258"/>
      <c r="K1426" s="258"/>
      <c r="L1426" s="258"/>
      <c r="M1426" s="258"/>
      <c r="N1426" s="258"/>
      <c r="O1426" s="258"/>
      <c r="P1426" s="258"/>
      <c r="Q1426" s="259"/>
      <c r="R1426" s="192"/>
      <c r="S1426" s="150" t="e">
        <f>IF(OR(C1426="",C1426=T$4),NA(),MATCH($B1426&amp;$C1426,K!$E:$E,0))</f>
        <v>#N/A</v>
      </c>
    </row>
    <row r="1427" spans="1:19" ht="20.25">
      <c r="A1427" s="222"/>
      <c r="B1427" s="193"/>
      <c r="C1427" s="193"/>
      <c r="D1427" s="193" t="str">
        <f ca="1">IF(ISERROR($S1427),"",OFFSET(K!$D$1,$S1427-1,0)&amp;"")</f>
        <v/>
      </c>
      <c r="E1427" s="193" t="str">
        <f ca="1">IF(ISERROR($S1427),"",OFFSET(K!$C$1,$S1427-1,0)&amp;"")</f>
        <v/>
      </c>
      <c r="F1427" s="193" t="str">
        <f ca="1">IF(ISERROR($S1427),"",OFFSET(K!$F$1,$S1427-1,0))</f>
        <v/>
      </c>
      <c r="G1427" s="193" t="str">
        <f ca="1">IF(C1427=$U$4,"Enter smelter details", IF(ISERROR($S1427),"",OFFSET(K!$G$1,$S1427-1,0)))</f>
        <v/>
      </c>
      <c r="H1427" s="258"/>
      <c r="I1427" s="258"/>
      <c r="J1427" s="258"/>
      <c r="K1427" s="258"/>
      <c r="L1427" s="258"/>
      <c r="M1427" s="258"/>
      <c r="N1427" s="258"/>
      <c r="O1427" s="258"/>
      <c r="P1427" s="258"/>
      <c r="Q1427" s="259"/>
      <c r="R1427" s="192"/>
      <c r="S1427" s="150" t="e">
        <f>IF(OR(C1427="",C1427=T$4),NA(),MATCH($B1427&amp;$C1427,K!$E:$E,0))</f>
        <v>#N/A</v>
      </c>
    </row>
    <row r="1428" spans="1:19" ht="20.25">
      <c r="A1428" s="222"/>
      <c r="B1428" s="193"/>
      <c r="C1428" s="193"/>
      <c r="D1428" s="193" t="str">
        <f ca="1">IF(ISERROR($S1428),"",OFFSET(K!$D$1,$S1428-1,0)&amp;"")</f>
        <v/>
      </c>
      <c r="E1428" s="193" t="str">
        <f ca="1">IF(ISERROR($S1428),"",OFFSET(K!$C$1,$S1428-1,0)&amp;"")</f>
        <v/>
      </c>
      <c r="F1428" s="193" t="str">
        <f ca="1">IF(ISERROR($S1428),"",OFFSET(K!$F$1,$S1428-1,0))</f>
        <v/>
      </c>
      <c r="G1428" s="193" t="str">
        <f ca="1">IF(C1428=$U$4,"Enter smelter details", IF(ISERROR($S1428),"",OFFSET(K!$G$1,$S1428-1,0)))</f>
        <v/>
      </c>
      <c r="H1428" s="258"/>
      <c r="I1428" s="258"/>
      <c r="J1428" s="258"/>
      <c r="K1428" s="258"/>
      <c r="L1428" s="258"/>
      <c r="M1428" s="258"/>
      <c r="N1428" s="258"/>
      <c r="O1428" s="258"/>
      <c r="P1428" s="258"/>
      <c r="Q1428" s="259"/>
      <c r="R1428" s="192"/>
      <c r="S1428" s="150" t="e">
        <f>IF(OR(C1428="",C1428=T$4),NA(),MATCH($B1428&amp;$C1428,K!$E:$E,0))</f>
        <v>#N/A</v>
      </c>
    </row>
    <row r="1429" spans="1:19" ht="20.25">
      <c r="A1429" s="222"/>
      <c r="B1429" s="193"/>
      <c r="C1429" s="193"/>
      <c r="D1429" s="193" t="str">
        <f ca="1">IF(ISERROR($S1429),"",OFFSET(K!$D$1,$S1429-1,0)&amp;"")</f>
        <v/>
      </c>
      <c r="E1429" s="193" t="str">
        <f ca="1">IF(ISERROR($S1429),"",OFFSET(K!$C$1,$S1429-1,0)&amp;"")</f>
        <v/>
      </c>
      <c r="F1429" s="193" t="str">
        <f ca="1">IF(ISERROR($S1429),"",OFFSET(K!$F$1,$S1429-1,0))</f>
        <v/>
      </c>
      <c r="G1429" s="193" t="str">
        <f ca="1">IF(C1429=$U$4,"Enter smelter details", IF(ISERROR($S1429),"",OFFSET(K!$G$1,$S1429-1,0)))</f>
        <v/>
      </c>
      <c r="H1429" s="258"/>
      <c r="I1429" s="258"/>
      <c r="J1429" s="258"/>
      <c r="K1429" s="258"/>
      <c r="L1429" s="258"/>
      <c r="M1429" s="258"/>
      <c r="N1429" s="258"/>
      <c r="O1429" s="258"/>
      <c r="P1429" s="258"/>
      <c r="Q1429" s="259"/>
      <c r="R1429" s="192"/>
      <c r="S1429" s="150" t="e">
        <f>IF(OR(C1429="",C1429=T$4),NA(),MATCH($B1429&amp;$C1429,K!$E:$E,0))</f>
        <v>#N/A</v>
      </c>
    </row>
    <row r="1430" spans="1:19" ht="20.25">
      <c r="A1430" s="222"/>
      <c r="B1430" s="193"/>
      <c r="C1430" s="193"/>
      <c r="D1430" s="193" t="str">
        <f ca="1">IF(ISERROR($S1430),"",OFFSET(K!$D$1,$S1430-1,0)&amp;"")</f>
        <v/>
      </c>
      <c r="E1430" s="193" t="str">
        <f ca="1">IF(ISERROR($S1430),"",OFFSET(K!$C$1,$S1430-1,0)&amp;"")</f>
        <v/>
      </c>
      <c r="F1430" s="193" t="str">
        <f ca="1">IF(ISERROR($S1430),"",OFFSET(K!$F$1,$S1430-1,0))</f>
        <v/>
      </c>
      <c r="G1430" s="193" t="str">
        <f ca="1">IF(C1430=$U$4,"Enter smelter details", IF(ISERROR($S1430),"",OFFSET(K!$G$1,$S1430-1,0)))</f>
        <v/>
      </c>
      <c r="H1430" s="258"/>
      <c r="I1430" s="258"/>
      <c r="J1430" s="258"/>
      <c r="K1430" s="258"/>
      <c r="L1430" s="258"/>
      <c r="M1430" s="258"/>
      <c r="N1430" s="258"/>
      <c r="O1430" s="258"/>
      <c r="P1430" s="258"/>
      <c r="Q1430" s="259"/>
      <c r="R1430" s="192"/>
      <c r="S1430" s="150" t="e">
        <f>IF(OR(C1430="",C1430=T$4),NA(),MATCH($B1430&amp;$C1430,K!$E:$E,0))</f>
        <v>#N/A</v>
      </c>
    </row>
    <row r="1431" spans="1:19" ht="20.25">
      <c r="A1431" s="222"/>
      <c r="B1431" s="193"/>
      <c r="C1431" s="193"/>
      <c r="D1431" s="193" t="str">
        <f ca="1">IF(ISERROR($S1431),"",OFFSET(K!$D$1,$S1431-1,0)&amp;"")</f>
        <v/>
      </c>
      <c r="E1431" s="193" t="str">
        <f ca="1">IF(ISERROR($S1431),"",OFFSET(K!$C$1,$S1431-1,0)&amp;"")</f>
        <v/>
      </c>
      <c r="F1431" s="193" t="str">
        <f ca="1">IF(ISERROR($S1431),"",OFFSET(K!$F$1,$S1431-1,0))</f>
        <v/>
      </c>
      <c r="G1431" s="193" t="str">
        <f ca="1">IF(C1431=$U$4,"Enter smelter details", IF(ISERROR($S1431),"",OFFSET(K!$G$1,$S1431-1,0)))</f>
        <v/>
      </c>
      <c r="H1431" s="258"/>
      <c r="I1431" s="258"/>
      <c r="J1431" s="258"/>
      <c r="K1431" s="258"/>
      <c r="L1431" s="258"/>
      <c r="M1431" s="258"/>
      <c r="N1431" s="258"/>
      <c r="O1431" s="258"/>
      <c r="P1431" s="258"/>
      <c r="Q1431" s="259"/>
      <c r="R1431" s="192"/>
      <c r="S1431" s="150" t="e">
        <f>IF(OR(C1431="",C1431=T$4),NA(),MATCH($B1431&amp;$C1431,K!$E:$E,0))</f>
        <v>#N/A</v>
      </c>
    </row>
    <row r="1432" spans="1:19" ht="20.25">
      <c r="A1432" s="222"/>
      <c r="B1432" s="193"/>
      <c r="C1432" s="193"/>
      <c r="D1432" s="193" t="str">
        <f ca="1">IF(ISERROR($S1432),"",OFFSET(K!$D$1,$S1432-1,0)&amp;"")</f>
        <v/>
      </c>
      <c r="E1432" s="193" t="str">
        <f ca="1">IF(ISERROR($S1432),"",OFFSET(K!$C$1,$S1432-1,0)&amp;"")</f>
        <v/>
      </c>
      <c r="F1432" s="193" t="str">
        <f ca="1">IF(ISERROR($S1432),"",OFFSET(K!$F$1,$S1432-1,0))</f>
        <v/>
      </c>
      <c r="G1432" s="193" t="str">
        <f ca="1">IF(C1432=$U$4,"Enter smelter details", IF(ISERROR($S1432),"",OFFSET(K!$G$1,$S1432-1,0)))</f>
        <v/>
      </c>
      <c r="H1432" s="258"/>
      <c r="I1432" s="258"/>
      <c r="J1432" s="258"/>
      <c r="K1432" s="258"/>
      <c r="L1432" s="258"/>
      <c r="M1432" s="258"/>
      <c r="N1432" s="258"/>
      <c r="O1432" s="258"/>
      <c r="P1432" s="258"/>
      <c r="Q1432" s="259"/>
      <c r="R1432" s="192"/>
      <c r="S1432" s="150" t="e">
        <f>IF(OR(C1432="",C1432=T$4),NA(),MATCH($B1432&amp;$C1432,K!$E:$E,0))</f>
        <v>#N/A</v>
      </c>
    </row>
    <row r="1433" spans="1:19" ht="20.25">
      <c r="A1433" s="222"/>
      <c r="B1433" s="193"/>
      <c r="C1433" s="193"/>
      <c r="D1433" s="193" t="str">
        <f ca="1">IF(ISERROR($S1433),"",OFFSET(K!$D$1,$S1433-1,0)&amp;"")</f>
        <v/>
      </c>
      <c r="E1433" s="193" t="str">
        <f ca="1">IF(ISERROR($S1433),"",OFFSET(K!$C$1,$S1433-1,0)&amp;"")</f>
        <v/>
      </c>
      <c r="F1433" s="193" t="str">
        <f ca="1">IF(ISERROR($S1433),"",OFFSET(K!$F$1,$S1433-1,0))</f>
        <v/>
      </c>
      <c r="G1433" s="193" t="str">
        <f ca="1">IF(C1433=$U$4,"Enter smelter details", IF(ISERROR($S1433),"",OFFSET(K!$G$1,$S1433-1,0)))</f>
        <v/>
      </c>
      <c r="H1433" s="258"/>
      <c r="I1433" s="258"/>
      <c r="J1433" s="258"/>
      <c r="K1433" s="258"/>
      <c r="L1433" s="258"/>
      <c r="M1433" s="258"/>
      <c r="N1433" s="258"/>
      <c r="O1433" s="258"/>
      <c r="P1433" s="258"/>
      <c r="Q1433" s="259"/>
      <c r="R1433" s="192"/>
      <c r="S1433" s="150" t="e">
        <f>IF(OR(C1433="",C1433=T$4),NA(),MATCH($B1433&amp;$C1433,K!$E:$E,0))</f>
        <v>#N/A</v>
      </c>
    </row>
    <row r="1434" spans="1:19" ht="20.25">
      <c r="A1434" s="222"/>
      <c r="B1434" s="193"/>
      <c r="C1434" s="193"/>
      <c r="D1434" s="193" t="str">
        <f ca="1">IF(ISERROR($S1434),"",OFFSET(K!$D$1,$S1434-1,0)&amp;"")</f>
        <v/>
      </c>
      <c r="E1434" s="193" t="str">
        <f ca="1">IF(ISERROR($S1434),"",OFFSET(K!$C$1,$S1434-1,0)&amp;"")</f>
        <v/>
      </c>
      <c r="F1434" s="193" t="str">
        <f ca="1">IF(ISERROR($S1434),"",OFFSET(K!$F$1,$S1434-1,0))</f>
        <v/>
      </c>
      <c r="G1434" s="193" t="str">
        <f ca="1">IF(C1434=$U$4,"Enter smelter details", IF(ISERROR($S1434),"",OFFSET(K!$G$1,$S1434-1,0)))</f>
        <v/>
      </c>
      <c r="H1434" s="258"/>
      <c r="I1434" s="258"/>
      <c r="J1434" s="258"/>
      <c r="K1434" s="258"/>
      <c r="L1434" s="258"/>
      <c r="M1434" s="258"/>
      <c r="N1434" s="258"/>
      <c r="O1434" s="258"/>
      <c r="P1434" s="258"/>
      <c r="Q1434" s="259"/>
      <c r="R1434" s="192"/>
      <c r="S1434" s="150" t="e">
        <f>IF(OR(C1434="",C1434=T$4),NA(),MATCH($B1434&amp;$C1434,K!$E:$E,0))</f>
        <v>#N/A</v>
      </c>
    </row>
    <row r="1435" spans="1:19" ht="20.25">
      <c r="A1435" s="222"/>
      <c r="B1435" s="193"/>
      <c r="C1435" s="193"/>
      <c r="D1435" s="193" t="str">
        <f ca="1">IF(ISERROR($S1435),"",OFFSET(K!$D$1,$S1435-1,0)&amp;"")</f>
        <v/>
      </c>
      <c r="E1435" s="193" t="str">
        <f ca="1">IF(ISERROR($S1435),"",OFFSET(K!$C$1,$S1435-1,0)&amp;"")</f>
        <v/>
      </c>
      <c r="F1435" s="193" t="str">
        <f ca="1">IF(ISERROR($S1435),"",OFFSET(K!$F$1,$S1435-1,0))</f>
        <v/>
      </c>
      <c r="G1435" s="193" t="str">
        <f ca="1">IF(C1435=$U$4,"Enter smelter details", IF(ISERROR($S1435),"",OFFSET(K!$G$1,$S1435-1,0)))</f>
        <v/>
      </c>
      <c r="H1435" s="258"/>
      <c r="I1435" s="258"/>
      <c r="J1435" s="258"/>
      <c r="K1435" s="258"/>
      <c r="L1435" s="258"/>
      <c r="M1435" s="258"/>
      <c r="N1435" s="258"/>
      <c r="O1435" s="258"/>
      <c r="P1435" s="258"/>
      <c r="Q1435" s="259"/>
      <c r="R1435" s="192"/>
      <c r="S1435" s="150" t="e">
        <f>IF(OR(C1435="",C1435=T$4),NA(),MATCH($B1435&amp;$C1435,K!$E:$E,0))</f>
        <v>#N/A</v>
      </c>
    </row>
    <row r="1436" spans="1:19" ht="20.25">
      <c r="A1436" s="222"/>
      <c r="B1436" s="193"/>
      <c r="C1436" s="193"/>
      <c r="D1436" s="193" t="str">
        <f ca="1">IF(ISERROR($S1436),"",OFFSET(K!$D$1,$S1436-1,0)&amp;"")</f>
        <v/>
      </c>
      <c r="E1436" s="193" t="str">
        <f ca="1">IF(ISERROR($S1436),"",OFFSET(K!$C$1,$S1436-1,0)&amp;"")</f>
        <v/>
      </c>
      <c r="F1436" s="193" t="str">
        <f ca="1">IF(ISERROR($S1436),"",OFFSET(K!$F$1,$S1436-1,0))</f>
        <v/>
      </c>
      <c r="G1436" s="193" t="str">
        <f ca="1">IF(C1436=$U$4,"Enter smelter details", IF(ISERROR($S1436),"",OFFSET(K!$G$1,$S1436-1,0)))</f>
        <v/>
      </c>
      <c r="H1436" s="258"/>
      <c r="I1436" s="258"/>
      <c r="J1436" s="258"/>
      <c r="K1436" s="258"/>
      <c r="L1436" s="258"/>
      <c r="M1436" s="258"/>
      <c r="N1436" s="258"/>
      <c r="O1436" s="258"/>
      <c r="P1436" s="258"/>
      <c r="Q1436" s="259"/>
      <c r="R1436" s="192"/>
      <c r="S1436" s="150" t="e">
        <f>IF(OR(C1436="",C1436=T$4),NA(),MATCH($B1436&amp;$C1436,K!$E:$E,0))</f>
        <v>#N/A</v>
      </c>
    </row>
    <row r="1437" spans="1:19" ht="20.25">
      <c r="A1437" s="222"/>
      <c r="B1437" s="193"/>
      <c r="C1437" s="193"/>
      <c r="D1437" s="193" t="str">
        <f ca="1">IF(ISERROR($S1437),"",OFFSET(K!$D$1,$S1437-1,0)&amp;"")</f>
        <v/>
      </c>
      <c r="E1437" s="193" t="str">
        <f ca="1">IF(ISERROR($S1437),"",OFFSET(K!$C$1,$S1437-1,0)&amp;"")</f>
        <v/>
      </c>
      <c r="F1437" s="193" t="str">
        <f ca="1">IF(ISERROR($S1437),"",OFFSET(K!$F$1,$S1437-1,0))</f>
        <v/>
      </c>
      <c r="G1437" s="193" t="str">
        <f ca="1">IF(C1437=$U$4,"Enter smelter details", IF(ISERROR($S1437),"",OFFSET(K!$G$1,$S1437-1,0)))</f>
        <v/>
      </c>
      <c r="H1437" s="258"/>
      <c r="I1437" s="258"/>
      <c r="J1437" s="258"/>
      <c r="K1437" s="258"/>
      <c r="L1437" s="258"/>
      <c r="M1437" s="258"/>
      <c r="N1437" s="258"/>
      <c r="O1437" s="258"/>
      <c r="P1437" s="258"/>
      <c r="Q1437" s="259"/>
      <c r="R1437" s="192"/>
      <c r="S1437" s="150" t="e">
        <f>IF(OR(C1437="",C1437=T$4),NA(),MATCH($B1437&amp;$C1437,K!$E:$E,0))</f>
        <v>#N/A</v>
      </c>
    </row>
    <row r="1438" spans="1:19" ht="20.25">
      <c r="A1438" s="222"/>
      <c r="B1438" s="193"/>
      <c r="C1438" s="193"/>
      <c r="D1438" s="193" t="str">
        <f ca="1">IF(ISERROR($S1438),"",OFFSET(K!$D$1,$S1438-1,0)&amp;"")</f>
        <v/>
      </c>
      <c r="E1438" s="193" t="str">
        <f ca="1">IF(ISERROR($S1438),"",OFFSET(K!$C$1,$S1438-1,0)&amp;"")</f>
        <v/>
      </c>
      <c r="F1438" s="193" t="str">
        <f ca="1">IF(ISERROR($S1438),"",OFFSET(K!$F$1,$S1438-1,0))</f>
        <v/>
      </c>
      <c r="G1438" s="193" t="str">
        <f ca="1">IF(C1438=$U$4,"Enter smelter details", IF(ISERROR($S1438),"",OFFSET(K!$G$1,$S1438-1,0)))</f>
        <v/>
      </c>
      <c r="H1438" s="258"/>
      <c r="I1438" s="258"/>
      <c r="J1438" s="258"/>
      <c r="K1438" s="258"/>
      <c r="L1438" s="258"/>
      <c r="M1438" s="258"/>
      <c r="N1438" s="258"/>
      <c r="O1438" s="258"/>
      <c r="P1438" s="258"/>
      <c r="Q1438" s="259"/>
      <c r="R1438" s="192"/>
      <c r="S1438" s="150" t="e">
        <f>IF(OR(C1438="",C1438=T$4),NA(),MATCH($B1438&amp;$C1438,K!$E:$E,0))</f>
        <v>#N/A</v>
      </c>
    </row>
    <row r="1439" spans="1:19" ht="20.25">
      <c r="A1439" s="222"/>
      <c r="B1439" s="193"/>
      <c r="C1439" s="193"/>
      <c r="D1439" s="193" t="str">
        <f ca="1">IF(ISERROR($S1439),"",OFFSET(K!$D$1,$S1439-1,0)&amp;"")</f>
        <v/>
      </c>
      <c r="E1439" s="193" t="str">
        <f ca="1">IF(ISERROR($S1439),"",OFFSET(K!$C$1,$S1439-1,0)&amp;"")</f>
        <v/>
      </c>
      <c r="F1439" s="193" t="str">
        <f ca="1">IF(ISERROR($S1439),"",OFFSET(K!$F$1,$S1439-1,0))</f>
        <v/>
      </c>
      <c r="G1439" s="193" t="str">
        <f ca="1">IF(C1439=$U$4,"Enter smelter details", IF(ISERROR($S1439),"",OFFSET(K!$G$1,$S1439-1,0)))</f>
        <v/>
      </c>
      <c r="H1439" s="258"/>
      <c r="I1439" s="258"/>
      <c r="J1439" s="258"/>
      <c r="K1439" s="258"/>
      <c r="L1439" s="258"/>
      <c r="M1439" s="258"/>
      <c r="N1439" s="258"/>
      <c r="O1439" s="258"/>
      <c r="P1439" s="258"/>
      <c r="Q1439" s="259"/>
      <c r="R1439" s="192"/>
      <c r="S1439" s="150" t="e">
        <f>IF(OR(C1439="",C1439=T$4),NA(),MATCH($B1439&amp;$C1439,K!$E:$E,0))</f>
        <v>#N/A</v>
      </c>
    </row>
    <row r="1440" spans="1:19" ht="20.25">
      <c r="A1440" s="222"/>
      <c r="B1440" s="193"/>
      <c r="C1440" s="193"/>
      <c r="D1440" s="193" t="str">
        <f ca="1">IF(ISERROR($S1440),"",OFFSET(K!$D$1,$S1440-1,0)&amp;"")</f>
        <v/>
      </c>
      <c r="E1440" s="193" t="str">
        <f ca="1">IF(ISERROR($S1440),"",OFFSET(K!$C$1,$S1440-1,0)&amp;"")</f>
        <v/>
      </c>
      <c r="F1440" s="193" t="str">
        <f ca="1">IF(ISERROR($S1440),"",OFFSET(K!$F$1,$S1440-1,0))</f>
        <v/>
      </c>
      <c r="G1440" s="193" t="str">
        <f ca="1">IF(C1440=$U$4,"Enter smelter details", IF(ISERROR($S1440),"",OFFSET(K!$G$1,$S1440-1,0)))</f>
        <v/>
      </c>
      <c r="H1440" s="258"/>
      <c r="I1440" s="258"/>
      <c r="J1440" s="258"/>
      <c r="K1440" s="258"/>
      <c r="L1440" s="258"/>
      <c r="M1440" s="258"/>
      <c r="N1440" s="258"/>
      <c r="O1440" s="258"/>
      <c r="P1440" s="258"/>
      <c r="Q1440" s="259"/>
      <c r="R1440" s="192"/>
      <c r="S1440" s="150" t="e">
        <f>IF(OR(C1440="",C1440=T$4),NA(),MATCH($B1440&amp;$C1440,K!$E:$E,0))</f>
        <v>#N/A</v>
      </c>
    </row>
    <row r="1441" spans="1:19" ht="20.25">
      <c r="A1441" s="222"/>
      <c r="B1441" s="193"/>
      <c r="C1441" s="193"/>
      <c r="D1441" s="193" t="str">
        <f ca="1">IF(ISERROR($S1441),"",OFFSET(K!$D$1,$S1441-1,0)&amp;"")</f>
        <v/>
      </c>
      <c r="E1441" s="193" t="str">
        <f ca="1">IF(ISERROR($S1441),"",OFFSET(K!$C$1,$S1441-1,0)&amp;"")</f>
        <v/>
      </c>
      <c r="F1441" s="193" t="str">
        <f ca="1">IF(ISERROR($S1441),"",OFFSET(K!$F$1,$S1441-1,0))</f>
        <v/>
      </c>
      <c r="G1441" s="193" t="str">
        <f ca="1">IF(C1441=$U$4,"Enter smelter details", IF(ISERROR($S1441),"",OFFSET(K!$G$1,$S1441-1,0)))</f>
        <v/>
      </c>
      <c r="H1441" s="258"/>
      <c r="I1441" s="258"/>
      <c r="J1441" s="258"/>
      <c r="K1441" s="258"/>
      <c r="L1441" s="258"/>
      <c r="M1441" s="258"/>
      <c r="N1441" s="258"/>
      <c r="O1441" s="258"/>
      <c r="P1441" s="258"/>
      <c r="Q1441" s="259"/>
      <c r="R1441" s="192"/>
      <c r="S1441" s="150" t="e">
        <f>IF(OR(C1441="",C1441=T$4),NA(),MATCH($B1441&amp;$C1441,K!$E:$E,0))</f>
        <v>#N/A</v>
      </c>
    </row>
    <row r="1442" spans="1:19" ht="20.25">
      <c r="A1442" s="222"/>
      <c r="B1442" s="193"/>
      <c r="C1442" s="193"/>
      <c r="D1442" s="193" t="str">
        <f ca="1">IF(ISERROR($S1442),"",OFFSET(K!$D$1,$S1442-1,0)&amp;"")</f>
        <v/>
      </c>
      <c r="E1442" s="193" t="str">
        <f ca="1">IF(ISERROR($S1442),"",OFFSET(K!$C$1,$S1442-1,0)&amp;"")</f>
        <v/>
      </c>
      <c r="F1442" s="193" t="str">
        <f ca="1">IF(ISERROR($S1442),"",OFFSET(K!$F$1,$S1442-1,0))</f>
        <v/>
      </c>
      <c r="G1442" s="193" t="str">
        <f ca="1">IF(C1442=$U$4,"Enter smelter details", IF(ISERROR($S1442),"",OFFSET(K!$G$1,$S1442-1,0)))</f>
        <v/>
      </c>
      <c r="H1442" s="258"/>
      <c r="I1442" s="258"/>
      <c r="J1442" s="258"/>
      <c r="K1442" s="258"/>
      <c r="L1442" s="258"/>
      <c r="M1442" s="258"/>
      <c r="N1442" s="258"/>
      <c r="O1442" s="258"/>
      <c r="P1442" s="258"/>
      <c r="Q1442" s="259"/>
      <c r="R1442" s="192"/>
      <c r="S1442" s="150" t="e">
        <f>IF(OR(C1442="",C1442=T$4),NA(),MATCH($B1442&amp;$C1442,K!$E:$E,0))</f>
        <v>#N/A</v>
      </c>
    </row>
    <row r="1443" spans="1:19" ht="20.25">
      <c r="A1443" s="222"/>
      <c r="B1443" s="193"/>
      <c r="C1443" s="193"/>
      <c r="D1443" s="193" t="str">
        <f ca="1">IF(ISERROR($S1443),"",OFFSET(K!$D$1,$S1443-1,0)&amp;"")</f>
        <v/>
      </c>
      <c r="E1443" s="193" t="str">
        <f ca="1">IF(ISERROR($S1443),"",OFFSET(K!$C$1,$S1443-1,0)&amp;"")</f>
        <v/>
      </c>
      <c r="F1443" s="193" t="str">
        <f ca="1">IF(ISERROR($S1443),"",OFFSET(K!$F$1,$S1443-1,0))</f>
        <v/>
      </c>
      <c r="G1443" s="193" t="str">
        <f ca="1">IF(C1443=$U$4,"Enter smelter details", IF(ISERROR($S1443),"",OFFSET(K!$G$1,$S1443-1,0)))</f>
        <v/>
      </c>
      <c r="H1443" s="258"/>
      <c r="I1443" s="258"/>
      <c r="J1443" s="258"/>
      <c r="K1443" s="258"/>
      <c r="L1443" s="258"/>
      <c r="M1443" s="258"/>
      <c r="N1443" s="258"/>
      <c r="O1443" s="258"/>
      <c r="P1443" s="258"/>
      <c r="Q1443" s="259"/>
      <c r="R1443" s="192"/>
      <c r="S1443" s="150" t="e">
        <f>IF(OR(C1443="",C1443=T$4),NA(),MATCH($B1443&amp;$C1443,K!$E:$E,0))</f>
        <v>#N/A</v>
      </c>
    </row>
    <row r="1444" spans="1:19" ht="20.25">
      <c r="A1444" s="222"/>
      <c r="B1444" s="193"/>
      <c r="C1444" s="193"/>
      <c r="D1444" s="193" t="str">
        <f ca="1">IF(ISERROR($S1444),"",OFFSET(K!$D$1,$S1444-1,0)&amp;"")</f>
        <v/>
      </c>
      <c r="E1444" s="193" t="str">
        <f ca="1">IF(ISERROR($S1444),"",OFFSET(K!$C$1,$S1444-1,0)&amp;"")</f>
        <v/>
      </c>
      <c r="F1444" s="193" t="str">
        <f ca="1">IF(ISERROR($S1444),"",OFFSET(K!$F$1,$S1444-1,0))</f>
        <v/>
      </c>
      <c r="G1444" s="193" t="str">
        <f ca="1">IF(C1444=$U$4,"Enter smelter details", IF(ISERROR($S1444),"",OFFSET(K!$G$1,$S1444-1,0)))</f>
        <v/>
      </c>
      <c r="H1444" s="258"/>
      <c r="I1444" s="258"/>
      <c r="J1444" s="258"/>
      <c r="K1444" s="258"/>
      <c r="L1444" s="258"/>
      <c r="M1444" s="258"/>
      <c r="N1444" s="258"/>
      <c r="O1444" s="258"/>
      <c r="P1444" s="258"/>
      <c r="Q1444" s="259"/>
      <c r="R1444" s="192"/>
      <c r="S1444" s="150" t="e">
        <f>IF(OR(C1444="",C1444=T$4),NA(),MATCH($B1444&amp;$C1444,K!$E:$E,0))</f>
        <v>#N/A</v>
      </c>
    </row>
    <row r="1445" spans="1:19" ht="20.25">
      <c r="A1445" s="222"/>
      <c r="B1445" s="193"/>
      <c r="C1445" s="193"/>
      <c r="D1445" s="193" t="str">
        <f ca="1">IF(ISERROR($S1445),"",OFFSET(K!$D$1,$S1445-1,0)&amp;"")</f>
        <v/>
      </c>
      <c r="E1445" s="193" t="str">
        <f ca="1">IF(ISERROR($S1445),"",OFFSET(K!$C$1,$S1445-1,0)&amp;"")</f>
        <v/>
      </c>
      <c r="F1445" s="193" t="str">
        <f ca="1">IF(ISERROR($S1445),"",OFFSET(K!$F$1,$S1445-1,0))</f>
        <v/>
      </c>
      <c r="G1445" s="193" t="str">
        <f ca="1">IF(C1445=$U$4,"Enter smelter details", IF(ISERROR($S1445),"",OFFSET(K!$G$1,$S1445-1,0)))</f>
        <v/>
      </c>
      <c r="H1445" s="258"/>
      <c r="I1445" s="258"/>
      <c r="J1445" s="258"/>
      <c r="K1445" s="258"/>
      <c r="L1445" s="258"/>
      <c r="M1445" s="258"/>
      <c r="N1445" s="258"/>
      <c r="O1445" s="258"/>
      <c r="P1445" s="258"/>
      <c r="Q1445" s="259"/>
      <c r="R1445" s="192"/>
      <c r="S1445" s="150" t="e">
        <f>IF(OR(C1445="",C1445=T$4),NA(),MATCH($B1445&amp;$C1445,K!$E:$E,0))</f>
        <v>#N/A</v>
      </c>
    </row>
    <row r="1446" spans="1:19" ht="20.25">
      <c r="A1446" s="222"/>
      <c r="B1446" s="193"/>
      <c r="C1446" s="193"/>
      <c r="D1446" s="193" t="str">
        <f ca="1">IF(ISERROR($S1446),"",OFFSET(K!$D$1,$S1446-1,0)&amp;"")</f>
        <v/>
      </c>
      <c r="E1446" s="193" t="str">
        <f ca="1">IF(ISERROR($S1446),"",OFFSET(K!$C$1,$S1446-1,0)&amp;"")</f>
        <v/>
      </c>
      <c r="F1446" s="193" t="str">
        <f ca="1">IF(ISERROR($S1446),"",OFFSET(K!$F$1,$S1446-1,0))</f>
        <v/>
      </c>
      <c r="G1446" s="193" t="str">
        <f ca="1">IF(C1446=$U$4,"Enter smelter details", IF(ISERROR($S1446),"",OFFSET(K!$G$1,$S1446-1,0)))</f>
        <v/>
      </c>
      <c r="H1446" s="258"/>
      <c r="I1446" s="258"/>
      <c r="J1446" s="258"/>
      <c r="K1446" s="258"/>
      <c r="L1446" s="258"/>
      <c r="M1446" s="258"/>
      <c r="N1446" s="258"/>
      <c r="O1446" s="258"/>
      <c r="P1446" s="258"/>
      <c r="Q1446" s="259"/>
      <c r="R1446" s="192"/>
      <c r="S1446" s="150" t="e">
        <f>IF(OR(C1446="",C1446=T$4),NA(),MATCH($B1446&amp;$C1446,K!$E:$E,0))</f>
        <v>#N/A</v>
      </c>
    </row>
    <row r="1447" spans="1:19" ht="20.25">
      <c r="A1447" s="222"/>
      <c r="B1447" s="193"/>
      <c r="C1447" s="193"/>
      <c r="D1447" s="193" t="str">
        <f ca="1">IF(ISERROR($S1447),"",OFFSET(K!$D$1,$S1447-1,0)&amp;"")</f>
        <v/>
      </c>
      <c r="E1447" s="193" t="str">
        <f ca="1">IF(ISERROR($S1447),"",OFFSET(K!$C$1,$S1447-1,0)&amp;"")</f>
        <v/>
      </c>
      <c r="F1447" s="193" t="str">
        <f ca="1">IF(ISERROR($S1447),"",OFFSET(K!$F$1,$S1447-1,0))</f>
        <v/>
      </c>
      <c r="G1447" s="193" t="str">
        <f ca="1">IF(C1447=$U$4,"Enter smelter details", IF(ISERROR($S1447),"",OFFSET(K!$G$1,$S1447-1,0)))</f>
        <v/>
      </c>
      <c r="H1447" s="258"/>
      <c r="I1447" s="258"/>
      <c r="J1447" s="258"/>
      <c r="K1447" s="258"/>
      <c r="L1447" s="258"/>
      <c r="M1447" s="258"/>
      <c r="N1447" s="258"/>
      <c r="O1447" s="258"/>
      <c r="P1447" s="258"/>
      <c r="Q1447" s="259"/>
      <c r="R1447" s="192"/>
      <c r="S1447" s="150" t="e">
        <f>IF(OR(C1447="",C1447=T$4),NA(),MATCH($B1447&amp;$C1447,K!$E:$E,0))</f>
        <v>#N/A</v>
      </c>
    </row>
    <row r="1448" spans="1:19" ht="20.25">
      <c r="A1448" s="222"/>
      <c r="B1448" s="193"/>
      <c r="C1448" s="193"/>
      <c r="D1448" s="193" t="str">
        <f ca="1">IF(ISERROR($S1448),"",OFFSET(K!$D$1,$S1448-1,0)&amp;"")</f>
        <v/>
      </c>
      <c r="E1448" s="193" t="str">
        <f ca="1">IF(ISERROR($S1448),"",OFFSET(K!$C$1,$S1448-1,0)&amp;"")</f>
        <v/>
      </c>
      <c r="F1448" s="193" t="str">
        <f ca="1">IF(ISERROR($S1448),"",OFFSET(K!$F$1,$S1448-1,0))</f>
        <v/>
      </c>
      <c r="G1448" s="193" t="str">
        <f ca="1">IF(C1448=$U$4,"Enter smelter details", IF(ISERROR($S1448),"",OFFSET(K!$G$1,$S1448-1,0)))</f>
        <v/>
      </c>
      <c r="H1448" s="258"/>
      <c r="I1448" s="258"/>
      <c r="J1448" s="258"/>
      <c r="K1448" s="258"/>
      <c r="L1448" s="258"/>
      <c r="M1448" s="258"/>
      <c r="N1448" s="258"/>
      <c r="O1448" s="258"/>
      <c r="P1448" s="258"/>
      <c r="Q1448" s="259"/>
      <c r="R1448" s="192"/>
      <c r="S1448" s="150" t="e">
        <f>IF(OR(C1448="",C1448=T$4),NA(),MATCH($B1448&amp;$C1448,K!$E:$E,0))</f>
        <v>#N/A</v>
      </c>
    </row>
    <row r="1449" spans="1:19" ht="20.25">
      <c r="A1449" s="222"/>
      <c r="B1449" s="193"/>
      <c r="C1449" s="193"/>
      <c r="D1449" s="193" t="str">
        <f ca="1">IF(ISERROR($S1449),"",OFFSET(K!$D$1,$S1449-1,0)&amp;"")</f>
        <v/>
      </c>
      <c r="E1449" s="193" t="str">
        <f ca="1">IF(ISERROR($S1449),"",OFFSET(K!$C$1,$S1449-1,0)&amp;"")</f>
        <v/>
      </c>
      <c r="F1449" s="193" t="str">
        <f ca="1">IF(ISERROR($S1449),"",OFFSET(K!$F$1,$S1449-1,0))</f>
        <v/>
      </c>
      <c r="G1449" s="193" t="str">
        <f ca="1">IF(C1449=$U$4,"Enter smelter details", IF(ISERROR($S1449),"",OFFSET(K!$G$1,$S1449-1,0)))</f>
        <v/>
      </c>
      <c r="H1449" s="258"/>
      <c r="I1449" s="258"/>
      <c r="J1449" s="258"/>
      <c r="K1449" s="258"/>
      <c r="L1449" s="258"/>
      <c r="M1449" s="258"/>
      <c r="N1449" s="258"/>
      <c r="O1449" s="258"/>
      <c r="P1449" s="258"/>
      <c r="Q1449" s="259"/>
      <c r="R1449" s="192"/>
      <c r="S1449" s="150" t="e">
        <f>IF(OR(C1449="",C1449=T$4),NA(),MATCH($B1449&amp;$C1449,K!$E:$E,0))</f>
        <v>#N/A</v>
      </c>
    </row>
    <row r="1450" spans="1:19" ht="20.25">
      <c r="A1450" s="222"/>
      <c r="B1450" s="193"/>
      <c r="C1450" s="193"/>
      <c r="D1450" s="193" t="str">
        <f ca="1">IF(ISERROR($S1450),"",OFFSET(K!$D$1,$S1450-1,0)&amp;"")</f>
        <v/>
      </c>
      <c r="E1450" s="193" t="str">
        <f ca="1">IF(ISERROR($S1450),"",OFFSET(K!$C$1,$S1450-1,0)&amp;"")</f>
        <v/>
      </c>
      <c r="F1450" s="193" t="str">
        <f ca="1">IF(ISERROR($S1450),"",OFFSET(K!$F$1,$S1450-1,0))</f>
        <v/>
      </c>
      <c r="G1450" s="193" t="str">
        <f ca="1">IF(C1450=$U$4,"Enter smelter details", IF(ISERROR($S1450),"",OFFSET(K!$G$1,$S1450-1,0)))</f>
        <v/>
      </c>
      <c r="H1450" s="258"/>
      <c r="I1450" s="258"/>
      <c r="J1450" s="258"/>
      <c r="K1450" s="258"/>
      <c r="L1450" s="258"/>
      <c r="M1450" s="258"/>
      <c r="N1450" s="258"/>
      <c r="O1450" s="258"/>
      <c r="P1450" s="258"/>
      <c r="Q1450" s="259"/>
      <c r="R1450" s="192"/>
      <c r="S1450" s="150" t="e">
        <f>IF(OR(C1450="",C1450=T$4),NA(),MATCH($B1450&amp;$C1450,K!$E:$E,0))</f>
        <v>#N/A</v>
      </c>
    </row>
    <row r="1451" spans="1:19" ht="20.25">
      <c r="A1451" s="222"/>
      <c r="B1451" s="193"/>
      <c r="C1451" s="193"/>
      <c r="D1451" s="193" t="str">
        <f ca="1">IF(ISERROR($S1451),"",OFFSET(K!$D$1,$S1451-1,0)&amp;"")</f>
        <v/>
      </c>
      <c r="E1451" s="193" t="str">
        <f ca="1">IF(ISERROR($S1451),"",OFFSET(K!$C$1,$S1451-1,0)&amp;"")</f>
        <v/>
      </c>
      <c r="F1451" s="193" t="str">
        <f ca="1">IF(ISERROR($S1451),"",OFFSET(K!$F$1,$S1451-1,0))</f>
        <v/>
      </c>
      <c r="G1451" s="193" t="str">
        <f ca="1">IF(C1451=$U$4,"Enter smelter details", IF(ISERROR($S1451),"",OFFSET(K!$G$1,$S1451-1,0)))</f>
        <v/>
      </c>
      <c r="H1451" s="258"/>
      <c r="I1451" s="258"/>
      <c r="J1451" s="258"/>
      <c r="K1451" s="258"/>
      <c r="L1451" s="258"/>
      <c r="M1451" s="258"/>
      <c r="N1451" s="258"/>
      <c r="O1451" s="258"/>
      <c r="P1451" s="258"/>
      <c r="Q1451" s="259"/>
      <c r="R1451" s="192"/>
      <c r="S1451" s="150" t="e">
        <f>IF(OR(C1451="",C1451=T$4),NA(),MATCH($B1451&amp;$C1451,K!$E:$E,0))</f>
        <v>#N/A</v>
      </c>
    </row>
    <row r="1452" spans="1:19" ht="20.25">
      <c r="A1452" s="222"/>
      <c r="B1452" s="193"/>
      <c r="C1452" s="193"/>
      <c r="D1452" s="193" t="str">
        <f ca="1">IF(ISERROR($S1452),"",OFFSET(K!$D$1,$S1452-1,0)&amp;"")</f>
        <v/>
      </c>
      <c r="E1452" s="193" t="str">
        <f ca="1">IF(ISERROR($S1452),"",OFFSET(K!$C$1,$S1452-1,0)&amp;"")</f>
        <v/>
      </c>
      <c r="F1452" s="193" t="str">
        <f ca="1">IF(ISERROR($S1452),"",OFFSET(K!$F$1,$S1452-1,0))</f>
        <v/>
      </c>
      <c r="G1452" s="193" t="str">
        <f ca="1">IF(C1452=$U$4,"Enter smelter details", IF(ISERROR($S1452),"",OFFSET(K!$G$1,$S1452-1,0)))</f>
        <v/>
      </c>
      <c r="H1452" s="258"/>
      <c r="I1452" s="258"/>
      <c r="J1452" s="258"/>
      <c r="K1452" s="258"/>
      <c r="L1452" s="258"/>
      <c r="M1452" s="258"/>
      <c r="N1452" s="258"/>
      <c r="O1452" s="258"/>
      <c r="P1452" s="258"/>
      <c r="Q1452" s="259"/>
      <c r="R1452" s="192"/>
      <c r="S1452" s="150" t="e">
        <f>IF(OR(C1452="",C1452=T$4),NA(),MATCH($B1452&amp;$C1452,K!$E:$E,0))</f>
        <v>#N/A</v>
      </c>
    </row>
    <row r="1453" spans="1:19" ht="20.25">
      <c r="A1453" s="222"/>
      <c r="B1453" s="193"/>
      <c r="C1453" s="193"/>
      <c r="D1453" s="193" t="str">
        <f ca="1">IF(ISERROR($S1453),"",OFFSET(K!$D$1,$S1453-1,0)&amp;"")</f>
        <v/>
      </c>
      <c r="E1453" s="193" t="str">
        <f ca="1">IF(ISERROR($S1453),"",OFFSET(K!$C$1,$S1453-1,0)&amp;"")</f>
        <v/>
      </c>
      <c r="F1453" s="193" t="str">
        <f ca="1">IF(ISERROR($S1453),"",OFFSET(K!$F$1,$S1453-1,0))</f>
        <v/>
      </c>
      <c r="G1453" s="193" t="str">
        <f ca="1">IF(C1453=$U$4,"Enter smelter details", IF(ISERROR($S1453),"",OFFSET(K!$G$1,$S1453-1,0)))</f>
        <v/>
      </c>
      <c r="H1453" s="258"/>
      <c r="I1453" s="258"/>
      <c r="J1453" s="258"/>
      <c r="K1453" s="258"/>
      <c r="L1453" s="258"/>
      <c r="M1453" s="258"/>
      <c r="N1453" s="258"/>
      <c r="O1453" s="258"/>
      <c r="P1453" s="258"/>
      <c r="Q1453" s="259"/>
      <c r="R1453" s="192"/>
      <c r="S1453" s="150" t="e">
        <f>IF(OR(C1453="",C1453=T$4),NA(),MATCH($B1453&amp;$C1453,K!$E:$E,0))</f>
        <v>#N/A</v>
      </c>
    </row>
    <row r="1454" spans="1:19" ht="20.25">
      <c r="A1454" s="222"/>
      <c r="B1454" s="193"/>
      <c r="C1454" s="193"/>
      <c r="D1454" s="193" t="str">
        <f ca="1">IF(ISERROR($S1454),"",OFFSET(K!$D$1,$S1454-1,0)&amp;"")</f>
        <v/>
      </c>
      <c r="E1454" s="193" t="str">
        <f ca="1">IF(ISERROR($S1454),"",OFFSET(K!$C$1,$S1454-1,0)&amp;"")</f>
        <v/>
      </c>
      <c r="F1454" s="193" t="str">
        <f ca="1">IF(ISERROR($S1454),"",OFFSET(K!$F$1,$S1454-1,0))</f>
        <v/>
      </c>
      <c r="G1454" s="193" t="str">
        <f ca="1">IF(C1454=$U$4,"Enter smelter details", IF(ISERROR($S1454),"",OFFSET(K!$G$1,$S1454-1,0)))</f>
        <v/>
      </c>
      <c r="H1454" s="258"/>
      <c r="I1454" s="258"/>
      <c r="J1454" s="258"/>
      <c r="K1454" s="258"/>
      <c r="L1454" s="258"/>
      <c r="M1454" s="258"/>
      <c r="N1454" s="258"/>
      <c r="O1454" s="258"/>
      <c r="P1454" s="258"/>
      <c r="Q1454" s="259"/>
      <c r="R1454" s="192"/>
      <c r="S1454" s="150" t="e">
        <f>IF(OR(C1454="",C1454=T$4),NA(),MATCH($B1454&amp;$C1454,K!$E:$E,0))</f>
        <v>#N/A</v>
      </c>
    </row>
    <row r="1455" spans="1:19" ht="20.25">
      <c r="A1455" s="222"/>
      <c r="B1455" s="193"/>
      <c r="C1455" s="193"/>
      <c r="D1455" s="193" t="str">
        <f ca="1">IF(ISERROR($S1455),"",OFFSET(K!$D$1,$S1455-1,0)&amp;"")</f>
        <v/>
      </c>
      <c r="E1455" s="193" t="str">
        <f ca="1">IF(ISERROR($S1455),"",OFFSET(K!$C$1,$S1455-1,0)&amp;"")</f>
        <v/>
      </c>
      <c r="F1455" s="193" t="str">
        <f ca="1">IF(ISERROR($S1455),"",OFFSET(K!$F$1,$S1455-1,0))</f>
        <v/>
      </c>
      <c r="G1455" s="193" t="str">
        <f ca="1">IF(C1455=$U$4,"Enter smelter details", IF(ISERROR($S1455),"",OFFSET(K!$G$1,$S1455-1,0)))</f>
        <v/>
      </c>
      <c r="H1455" s="258"/>
      <c r="I1455" s="258"/>
      <c r="J1455" s="258"/>
      <c r="K1455" s="258"/>
      <c r="L1455" s="258"/>
      <c r="M1455" s="258"/>
      <c r="N1455" s="258"/>
      <c r="O1455" s="258"/>
      <c r="P1455" s="258"/>
      <c r="Q1455" s="259"/>
      <c r="R1455" s="192"/>
      <c r="S1455" s="150" t="e">
        <f>IF(OR(C1455="",C1455=T$4),NA(),MATCH($B1455&amp;$C1455,K!$E:$E,0))</f>
        <v>#N/A</v>
      </c>
    </row>
    <row r="1456" spans="1:19" ht="20.25">
      <c r="A1456" s="222"/>
      <c r="B1456" s="193"/>
      <c r="C1456" s="193"/>
      <c r="D1456" s="193" t="str">
        <f ca="1">IF(ISERROR($S1456),"",OFFSET(K!$D$1,$S1456-1,0)&amp;"")</f>
        <v/>
      </c>
      <c r="E1456" s="193" t="str">
        <f ca="1">IF(ISERROR($S1456),"",OFFSET(K!$C$1,$S1456-1,0)&amp;"")</f>
        <v/>
      </c>
      <c r="F1456" s="193" t="str">
        <f ca="1">IF(ISERROR($S1456),"",OFFSET(K!$F$1,$S1456-1,0))</f>
        <v/>
      </c>
      <c r="G1456" s="193" t="str">
        <f ca="1">IF(C1456=$U$4,"Enter smelter details", IF(ISERROR($S1456),"",OFFSET(K!$G$1,$S1456-1,0)))</f>
        <v/>
      </c>
      <c r="H1456" s="258"/>
      <c r="I1456" s="258"/>
      <c r="J1456" s="258"/>
      <c r="K1456" s="258"/>
      <c r="L1456" s="258"/>
      <c r="M1456" s="258"/>
      <c r="N1456" s="258"/>
      <c r="O1456" s="258"/>
      <c r="P1456" s="258"/>
      <c r="Q1456" s="259"/>
      <c r="R1456" s="192"/>
      <c r="S1456" s="150" t="e">
        <f>IF(OR(C1456="",C1456=T$4),NA(),MATCH($B1456&amp;$C1456,K!$E:$E,0))</f>
        <v>#N/A</v>
      </c>
    </row>
    <row r="1457" spans="1:19" ht="20.25">
      <c r="A1457" s="222"/>
      <c r="B1457" s="193"/>
      <c r="C1457" s="193"/>
      <c r="D1457" s="193" t="str">
        <f ca="1">IF(ISERROR($S1457),"",OFFSET(K!$D$1,$S1457-1,0)&amp;"")</f>
        <v/>
      </c>
      <c r="E1457" s="193" t="str">
        <f ca="1">IF(ISERROR($S1457),"",OFFSET(K!$C$1,$S1457-1,0)&amp;"")</f>
        <v/>
      </c>
      <c r="F1457" s="193" t="str">
        <f ca="1">IF(ISERROR($S1457),"",OFFSET(K!$F$1,$S1457-1,0))</f>
        <v/>
      </c>
      <c r="G1457" s="193" t="str">
        <f ca="1">IF(C1457=$U$4,"Enter smelter details", IF(ISERROR($S1457),"",OFFSET(K!$G$1,$S1457-1,0)))</f>
        <v/>
      </c>
      <c r="H1457" s="258"/>
      <c r="I1457" s="258"/>
      <c r="J1457" s="258"/>
      <c r="K1457" s="258"/>
      <c r="L1457" s="258"/>
      <c r="M1457" s="258"/>
      <c r="N1457" s="258"/>
      <c r="O1457" s="258"/>
      <c r="P1457" s="258"/>
      <c r="Q1457" s="259"/>
      <c r="R1457" s="192"/>
      <c r="S1457" s="150" t="e">
        <f>IF(OR(C1457="",C1457=T$4),NA(),MATCH($B1457&amp;$C1457,K!$E:$E,0))</f>
        <v>#N/A</v>
      </c>
    </row>
    <row r="1458" spans="1:19" ht="20.25">
      <c r="A1458" s="222"/>
      <c r="B1458" s="193"/>
      <c r="C1458" s="193"/>
      <c r="D1458" s="193" t="str">
        <f ca="1">IF(ISERROR($S1458),"",OFFSET(K!$D$1,$S1458-1,0)&amp;"")</f>
        <v/>
      </c>
      <c r="E1458" s="193" t="str">
        <f ca="1">IF(ISERROR($S1458),"",OFFSET(K!$C$1,$S1458-1,0)&amp;"")</f>
        <v/>
      </c>
      <c r="F1458" s="193" t="str">
        <f ca="1">IF(ISERROR($S1458),"",OFFSET(K!$F$1,$S1458-1,0))</f>
        <v/>
      </c>
      <c r="G1458" s="193" t="str">
        <f ca="1">IF(C1458=$U$4,"Enter smelter details", IF(ISERROR($S1458),"",OFFSET(K!$G$1,$S1458-1,0)))</f>
        <v/>
      </c>
      <c r="H1458" s="258"/>
      <c r="I1458" s="258"/>
      <c r="J1458" s="258"/>
      <c r="K1458" s="258"/>
      <c r="L1458" s="258"/>
      <c r="M1458" s="258"/>
      <c r="N1458" s="258"/>
      <c r="O1458" s="258"/>
      <c r="P1458" s="258"/>
      <c r="Q1458" s="259"/>
      <c r="R1458" s="192"/>
      <c r="S1458" s="150" t="e">
        <f>IF(OR(C1458="",C1458=T$4),NA(),MATCH($B1458&amp;$C1458,K!$E:$E,0))</f>
        <v>#N/A</v>
      </c>
    </row>
    <row r="1459" spans="1:19" ht="20.25">
      <c r="A1459" s="222"/>
      <c r="B1459" s="193"/>
      <c r="C1459" s="193"/>
      <c r="D1459" s="193" t="str">
        <f ca="1">IF(ISERROR($S1459),"",OFFSET(K!$D$1,$S1459-1,0)&amp;"")</f>
        <v/>
      </c>
      <c r="E1459" s="193" t="str">
        <f ca="1">IF(ISERROR($S1459),"",OFFSET(K!$C$1,$S1459-1,0)&amp;"")</f>
        <v/>
      </c>
      <c r="F1459" s="193" t="str">
        <f ca="1">IF(ISERROR($S1459),"",OFFSET(K!$F$1,$S1459-1,0))</f>
        <v/>
      </c>
      <c r="G1459" s="193" t="str">
        <f ca="1">IF(C1459=$U$4,"Enter smelter details", IF(ISERROR($S1459),"",OFFSET(K!$G$1,$S1459-1,0)))</f>
        <v/>
      </c>
      <c r="H1459" s="258"/>
      <c r="I1459" s="258"/>
      <c r="J1459" s="258"/>
      <c r="K1459" s="258"/>
      <c r="L1459" s="258"/>
      <c r="M1459" s="258"/>
      <c r="N1459" s="258"/>
      <c r="O1459" s="258"/>
      <c r="P1459" s="258"/>
      <c r="Q1459" s="259"/>
      <c r="R1459" s="192"/>
      <c r="S1459" s="150" t="e">
        <f>IF(OR(C1459="",C1459=T$4),NA(),MATCH($B1459&amp;$C1459,K!$E:$E,0))</f>
        <v>#N/A</v>
      </c>
    </row>
    <row r="1460" spans="1:19" ht="20.25">
      <c r="A1460" s="222"/>
      <c r="B1460" s="193"/>
      <c r="C1460" s="193"/>
      <c r="D1460" s="193" t="str">
        <f ca="1">IF(ISERROR($S1460),"",OFFSET(K!$D$1,$S1460-1,0)&amp;"")</f>
        <v/>
      </c>
      <c r="E1460" s="193" t="str">
        <f ca="1">IF(ISERROR($S1460),"",OFFSET(K!$C$1,$S1460-1,0)&amp;"")</f>
        <v/>
      </c>
      <c r="F1460" s="193" t="str">
        <f ca="1">IF(ISERROR($S1460),"",OFFSET(K!$F$1,$S1460-1,0))</f>
        <v/>
      </c>
      <c r="G1460" s="193" t="str">
        <f ca="1">IF(C1460=$U$4,"Enter smelter details", IF(ISERROR($S1460),"",OFFSET(K!$G$1,$S1460-1,0)))</f>
        <v/>
      </c>
      <c r="H1460" s="258"/>
      <c r="I1460" s="258"/>
      <c r="J1460" s="258"/>
      <c r="K1460" s="258"/>
      <c r="L1460" s="258"/>
      <c r="M1460" s="258"/>
      <c r="N1460" s="258"/>
      <c r="O1460" s="258"/>
      <c r="P1460" s="258"/>
      <c r="Q1460" s="259"/>
      <c r="R1460" s="192"/>
      <c r="S1460" s="150" t="e">
        <f>IF(OR(C1460="",C1460=T$4),NA(),MATCH($B1460&amp;$C1460,K!$E:$E,0))</f>
        <v>#N/A</v>
      </c>
    </row>
    <row r="1461" spans="1:19" ht="20.25">
      <c r="A1461" s="222"/>
      <c r="B1461" s="193"/>
      <c r="C1461" s="193"/>
      <c r="D1461" s="193" t="str">
        <f ca="1">IF(ISERROR($S1461),"",OFFSET(K!$D$1,$S1461-1,0)&amp;"")</f>
        <v/>
      </c>
      <c r="E1461" s="193" t="str">
        <f ca="1">IF(ISERROR($S1461),"",OFFSET(K!$C$1,$S1461-1,0)&amp;"")</f>
        <v/>
      </c>
      <c r="F1461" s="193" t="str">
        <f ca="1">IF(ISERROR($S1461),"",OFFSET(K!$F$1,$S1461-1,0))</f>
        <v/>
      </c>
      <c r="G1461" s="193" t="str">
        <f ca="1">IF(C1461=$U$4,"Enter smelter details", IF(ISERROR($S1461),"",OFFSET(K!$G$1,$S1461-1,0)))</f>
        <v/>
      </c>
      <c r="H1461" s="258"/>
      <c r="I1461" s="258"/>
      <c r="J1461" s="258"/>
      <c r="K1461" s="258"/>
      <c r="L1461" s="258"/>
      <c r="M1461" s="258"/>
      <c r="N1461" s="258"/>
      <c r="O1461" s="258"/>
      <c r="P1461" s="258"/>
      <c r="Q1461" s="259"/>
      <c r="R1461" s="192"/>
      <c r="S1461" s="150" t="e">
        <f>IF(OR(C1461="",C1461=T$4),NA(),MATCH($B1461&amp;$C1461,K!$E:$E,0))</f>
        <v>#N/A</v>
      </c>
    </row>
    <row r="1462" spans="1:19" ht="20.25">
      <c r="A1462" s="222"/>
      <c r="B1462" s="193"/>
      <c r="C1462" s="193"/>
      <c r="D1462" s="193" t="str">
        <f ca="1">IF(ISERROR($S1462),"",OFFSET(K!$D$1,$S1462-1,0)&amp;"")</f>
        <v/>
      </c>
      <c r="E1462" s="193" t="str">
        <f ca="1">IF(ISERROR($S1462),"",OFFSET(K!$C$1,$S1462-1,0)&amp;"")</f>
        <v/>
      </c>
      <c r="F1462" s="193" t="str">
        <f ca="1">IF(ISERROR($S1462),"",OFFSET(K!$F$1,$S1462-1,0))</f>
        <v/>
      </c>
      <c r="G1462" s="193" t="str">
        <f ca="1">IF(C1462=$U$4,"Enter smelter details", IF(ISERROR($S1462),"",OFFSET(K!$G$1,$S1462-1,0)))</f>
        <v/>
      </c>
      <c r="H1462" s="258"/>
      <c r="I1462" s="258"/>
      <c r="J1462" s="258"/>
      <c r="K1462" s="258"/>
      <c r="L1462" s="258"/>
      <c r="M1462" s="258"/>
      <c r="N1462" s="258"/>
      <c r="O1462" s="258"/>
      <c r="P1462" s="258"/>
      <c r="Q1462" s="259"/>
      <c r="R1462" s="192"/>
      <c r="S1462" s="150" t="e">
        <f>IF(OR(C1462="",C1462=T$4),NA(),MATCH($B1462&amp;$C1462,K!$E:$E,0))</f>
        <v>#N/A</v>
      </c>
    </row>
    <row r="1463" spans="1:19" ht="20.25">
      <c r="A1463" s="222"/>
      <c r="B1463" s="193"/>
      <c r="C1463" s="193"/>
      <c r="D1463" s="193" t="str">
        <f ca="1">IF(ISERROR($S1463),"",OFFSET(K!$D$1,$S1463-1,0)&amp;"")</f>
        <v/>
      </c>
      <c r="E1463" s="193" t="str">
        <f ca="1">IF(ISERROR($S1463),"",OFFSET(K!$C$1,$S1463-1,0)&amp;"")</f>
        <v/>
      </c>
      <c r="F1463" s="193" t="str">
        <f ca="1">IF(ISERROR($S1463),"",OFFSET(K!$F$1,$S1463-1,0))</f>
        <v/>
      </c>
      <c r="G1463" s="193" t="str">
        <f ca="1">IF(C1463=$U$4,"Enter smelter details", IF(ISERROR($S1463),"",OFFSET(K!$G$1,$S1463-1,0)))</f>
        <v/>
      </c>
      <c r="H1463" s="258"/>
      <c r="I1463" s="258"/>
      <c r="J1463" s="258"/>
      <c r="K1463" s="258"/>
      <c r="L1463" s="258"/>
      <c r="M1463" s="258"/>
      <c r="N1463" s="258"/>
      <c r="O1463" s="258"/>
      <c r="P1463" s="258"/>
      <c r="Q1463" s="259"/>
      <c r="R1463" s="192"/>
      <c r="S1463" s="150" t="e">
        <f>IF(OR(C1463="",C1463=T$4),NA(),MATCH($B1463&amp;$C1463,K!$E:$E,0))</f>
        <v>#N/A</v>
      </c>
    </row>
    <row r="1464" spans="1:19" ht="20.25">
      <c r="A1464" s="222"/>
      <c r="B1464" s="193"/>
      <c r="C1464" s="193"/>
      <c r="D1464" s="193" t="str">
        <f ca="1">IF(ISERROR($S1464),"",OFFSET(K!$D$1,$S1464-1,0)&amp;"")</f>
        <v/>
      </c>
      <c r="E1464" s="193" t="str">
        <f ca="1">IF(ISERROR($S1464),"",OFFSET(K!$C$1,$S1464-1,0)&amp;"")</f>
        <v/>
      </c>
      <c r="F1464" s="193" t="str">
        <f ca="1">IF(ISERROR($S1464),"",OFFSET(K!$F$1,$S1464-1,0))</f>
        <v/>
      </c>
      <c r="G1464" s="193" t="str">
        <f ca="1">IF(C1464=$U$4,"Enter smelter details", IF(ISERROR($S1464),"",OFFSET(K!$G$1,$S1464-1,0)))</f>
        <v/>
      </c>
      <c r="H1464" s="258"/>
      <c r="I1464" s="258"/>
      <c r="J1464" s="258"/>
      <c r="K1464" s="258"/>
      <c r="L1464" s="258"/>
      <c r="M1464" s="258"/>
      <c r="N1464" s="258"/>
      <c r="O1464" s="258"/>
      <c r="P1464" s="258"/>
      <c r="Q1464" s="259"/>
      <c r="R1464" s="192"/>
      <c r="S1464" s="150" t="e">
        <f>IF(OR(C1464="",C1464=T$4),NA(),MATCH($B1464&amp;$C1464,K!$E:$E,0))</f>
        <v>#N/A</v>
      </c>
    </row>
    <row r="1465" spans="1:19" ht="20.25">
      <c r="A1465" s="222"/>
      <c r="B1465" s="193"/>
      <c r="C1465" s="193"/>
      <c r="D1465" s="193" t="str">
        <f ca="1">IF(ISERROR($S1465),"",OFFSET(K!$D$1,$S1465-1,0)&amp;"")</f>
        <v/>
      </c>
      <c r="E1465" s="193" t="str">
        <f ca="1">IF(ISERROR($S1465),"",OFFSET(K!$C$1,$S1465-1,0)&amp;"")</f>
        <v/>
      </c>
      <c r="F1465" s="193" t="str">
        <f ca="1">IF(ISERROR($S1465),"",OFFSET(K!$F$1,$S1465-1,0))</f>
        <v/>
      </c>
      <c r="G1465" s="193" t="str">
        <f ca="1">IF(C1465=$U$4,"Enter smelter details", IF(ISERROR($S1465),"",OFFSET(K!$G$1,$S1465-1,0)))</f>
        <v/>
      </c>
      <c r="H1465" s="258"/>
      <c r="I1465" s="258"/>
      <c r="J1465" s="258"/>
      <c r="K1465" s="258"/>
      <c r="L1465" s="258"/>
      <c r="M1465" s="258"/>
      <c r="N1465" s="258"/>
      <c r="O1465" s="258"/>
      <c r="P1465" s="258"/>
      <c r="Q1465" s="259"/>
      <c r="R1465" s="192"/>
      <c r="S1465" s="150" t="e">
        <f>IF(OR(C1465="",C1465=T$4),NA(),MATCH($B1465&amp;$C1465,K!$E:$E,0))</f>
        <v>#N/A</v>
      </c>
    </row>
    <row r="1466" spans="1:19" ht="20.25">
      <c r="A1466" s="222"/>
      <c r="B1466" s="193"/>
      <c r="C1466" s="193"/>
      <c r="D1466" s="193" t="str">
        <f ca="1">IF(ISERROR($S1466),"",OFFSET(K!$D$1,$S1466-1,0)&amp;"")</f>
        <v/>
      </c>
      <c r="E1466" s="193" t="str">
        <f ca="1">IF(ISERROR($S1466),"",OFFSET(K!$C$1,$S1466-1,0)&amp;"")</f>
        <v/>
      </c>
      <c r="F1466" s="193" t="str">
        <f ca="1">IF(ISERROR($S1466),"",OFFSET(K!$F$1,$S1466-1,0))</f>
        <v/>
      </c>
      <c r="G1466" s="193" t="str">
        <f ca="1">IF(C1466=$U$4,"Enter smelter details", IF(ISERROR($S1466),"",OFFSET(K!$G$1,$S1466-1,0)))</f>
        <v/>
      </c>
      <c r="H1466" s="258"/>
      <c r="I1466" s="258"/>
      <c r="J1466" s="258"/>
      <c r="K1466" s="258"/>
      <c r="L1466" s="258"/>
      <c r="M1466" s="258"/>
      <c r="N1466" s="258"/>
      <c r="O1466" s="258"/>
      <c r="P1466" s="258"/>
      <c r="Q1466" s="259"/>
      <c r="R1466" s="192"/>
      <c r="S1466" s="150" t="e">
        <f>IF(OR(C1466="",C1466=T$4),NA(),MATCH($B1466&amp;$C1466,K!$E:$E,0))</f>
        <v>#N/A</v>
      </c>
    </row>
    <row r="1467" spans="1:19" ht="20.25">
      <c r="A1467" s="222"/>
      <c r="B1467" s="193"/>
      <c r="C1467" s="193"/>
      <c r="D1467" s="193" t="str">
        <f ca="1">IF(ISERROR($S1467),"",OFFSET(K!$D$1,$S1467-1,0)&amp;"")</f>
        <v/>
      </c>
      <c r="E1467" s="193" t="str">
        <f ca="1">IF(ISERROR($S1467),"",OFFSET(K!$C$1,$S1467-1,0)&amp;"")</f>
        <v/>
      </c>
      <c r="F1467" s="193" t="str">
        <f ca="1">IF(ISERROR($S1467),"",OFFSET(K!$F$1,$S1467-1,0))</f>
        <v/>
      </c>
      <c r="G1467" s="193" t="str">
        <f ca="1">IF(C1467=$U$4,"Enter smelter details", IF(ISERROR($S1467),"",OFFSET(K!$G$1,$S1467-1,0)))</f>
        <v/>
      </c>
      <c r="H1467" s="258"/>
      <c r="I1467" s="258"/>
      <c r="J1467" s="258"/>
      <c r="K1467" s="258"/>
      <c r="L1467" s="258"/>
      <c r="M1467" s="258"/>
      <c r="N1467" s="258"/>
      <c r="O1467" s="258"/>
      <c r="P1467" s="258"/>
      <c r="Q1467" s="259"/>
      <c r="R1467" s="192"/>
      <c r="S1467" s="150" t="e">
        <f>IF(OR(C1467="",C1467=T$4),NA(),MATCH($B1467&amp;$C1467,K!$E:$E,0))</f>
        <v>#N/A</v>
      </c>
    </row>
    <row r="1468" spans="1:19" ht="20.25">
      <c r="A1468" s="222"/>
      <c r="B1468" s="193"/>
      <c r="C1468" s="193"/>
      <c r="D1468" s="193" t="str">
        <f ca="1">IF(ISERROR($S1468),"",OFFSET(K!$D$1,$S1468-1,0)&amp;"")</f>
        <v/>
      </c>
      <c r="E1468" s="193" t="str">
        <f ca="1">IF(ISERROR($S1468),"",OFFSET(K!$C$1,$S1468-1,0)&amp;"")</f>
        <v/>
      </c>
      <c r="F1468" s="193" t="str">
        <f ca="1">IF(ISERROR($S1468),"",OFFSET(K!$F$1,$S1468-1,0))</f>
        <v/>
      </c>
      <c r="G1468" s="193" t="str">
        <f ca="1">IF(C1468=$U$4,"Enter smelter details", IF(ISERROR($S1468),"",OFFSET(K!$G$1,$S1468-1,0)))</f>
        <v/>
      </c>
      <c r="H1468" s="258"/>
      <c r="I1468" s="258"/>
      <c r="J1468" s="258"/>
      <c r="K1468" s="258"/>
      <c r="L1468" s="258"/>
      <c r="M1468" s="258"/>
      <c r="N1468" s="258"/>
      <c r="O1468" s="258"/>
      <c r="P1468" s="258"/>
      <c r="Q1468" s="259"/>
      <c r="R1468" s="192"/>
      <c r="S1468" s="150" t="e">
        <f>IF(OR(C1468="",C1468=T$4),NA(),MATCH($B1468&amp;$C1468,K!$E:$E,0))</f>
        <v>#N/A</v>
      </c>
    </row>
    <row r="1469" spans="1:19" ht="20.25">
      <c r="A1469" s="222"/>
      <c r="B1469" s="193"/>
      <c r="C1469" s="193"/>
      <c r="D1469" s="193" t="str">
        <f ca="1">IF(ISERROR($S1469),"",OFFSET(K!$D$1,$S1469-1,0)&amp;"")</f>
        <v/>
      </c>
      <c r="E1469" s="193" t="str">
        <f ca="1">IF(ISERROR($S1469),"",OFFSET(K!$C$1,$S1469-1,0)&amp;"")</f>
        <v/>
      </c>
      <c r="F1469" s="193" t="str">
        <f ca="1">IF(ISERROR($S1469),"",OFFSET(K!$F$1,$S1469-1,0))</f>
        <v/>
      </c>
      <c r="G1469" s="193" t="str">
        <f ca="1">IF(C1469=$U$4,"Enter smelter details", IF(ISERROR($S1469),"",OFFSET(K!$G$1,$S1469-1,0)))</f>
        <v/>
      </c>
      <c r="H1469" s="258"/>
      <c r="I1469" s="258"/>
      <c r="J1469" s="258"/>
      <c r="K1469" s="258"/>
      <c r="L1469" s="258"/>
      <c r="M1469" s="258"/>
      <c r="N1469" s="258"/>
      <c r="O1469" s="258"/>
      <c r="P1469" s="258"/>
      <c r="Q1469" s="259"/>
      <c r="R1469" s="192"/>
      <c r="S1469" s="150" t="e">
        <f>IF(OR(C1469="",C1469=T$4),NA(),MATCH($B1469&amp;$C1469,K!$E:$E,0))</f>
        <v>#N/A</v>
      </c>
    </row>
    <row r="1470" spans="1:19" ht="20.25">
      <c r="A1470" s="222"/>
      <c r="B1470" s="193"/>
      <c r="C1470" s="193"/>
      <c r="D1470" s="193" t="str">
        <f ca="1">IF(ISERROR($S1470),"",OFFSET(K!$D$1,$S1470-1,0)&amp;"")</f>
        <v/>
      </c>
      <c r="E1470" s="193" t="str">
        <f ca="1">IF(ISERROR($S1470),"",OFFSET(K!$C$1,$S1470-1,0)&amp;"")</f>
        <v/>
      </c>
      <c r="F1470" s="193" t="str">
        <f ca="1">IF(ISERROR($S1470),"",OFFSET(K!$F$1,$S1470-1,0))</f>
        <v/>
      </c>
      <c r="G1470" s="193" t="str">
        <f ca="1">IF(C1470=$U$4,"Enter smelter details", IF(ISERROR($S1470),"",OFFSET(K!$G$1,$S1470-1,0)))</f>
        <v/>
      </c>
      <c r="H1470" s="258"/>
      <c r="I1470" s="258"/>
      <c r="J1470" s="258"/>
      <c r="K1470" s="258"/>
      <c r="L1470" s="258"/>
      <c r="M1470" s="258"/>
      <c r="N1470" s="258"/>
      <c r="O1470" s="258"/>
      <c r="P1470" s="258"/>
      <c r="Q1470" s="259"/>
      <c r="R1470" s="192"/>
      <c r="S1470" s="150" t="e">
        <f>IF(OR(C1470="",C1470=T$4),NA(),MATCH($B1470&amp;$C1470,K!$E:$E,0))</f>
        <v>#N/A</v>
      </c>
    </row>
    <row r="1471" spans="1:19" ht="20.25">
      <c r="A1471" s="222"/>
      <c r="B1471" s="193"/>
      <c r="C1471" s="193"/>
      <c r="D1471" s="193" t="str">
        <f ca="1">IF(ISERROR($S1471),"",OFFSET(K!$D$1,$S1471-1,0)&amp;"")</f>
        <v/>
      </c>
      <c r="E1471" s="193" t="str">
        <f ca="1">IF(ISERROR($S1471),"",OFFSET(K!$C$1,$S1471-1,0)&amp;"")</f>
        <v/>
      </c>
      <c r="F1471" s="193" t="str">
        <f ca="1">IF(ISERROR($S1471),"",OFFSET(K!$F$1,$S1471-1,0))</f>
        <v/>
      </c>
      <c r="G1471" s="193" t="str">
        <f ca="1">IF(C1471=$U$4,"Enter smelter details", IF(ISERROR($S1471),"",OFFSET(K!$G$1,$S1471-1,0)))</f>
        <v/>
      </c>
      <c r="H1471" s="258"/>
      <c r="I1471" s="258"/>
      <c r="J1471" s="258"/>
      <c r="K1471" s="258"/>
      <c r="L1471" s="258"/>
      <c r="M1471" s="258"/>
      <c r="N1471" s="258"/>
      <c r="O1471" s="258"/>
      <c r="P1471" s="258"/>
      <c r="Q1471" s="259"/>
      <c r="R1471" s="192"/>
      <c r="S1471" s="150" t="e">
        <f>IF(OR(C1471="",C1471=T$4),NA(),MATCH($B1471&amp;$C1471,K!$E:$E,0))</f>
        <v>#N/A</v>
      </c>
    </row>
    <row r="1472" spans="1:19" ht="20.25">
      <c r="A1472" s="222"/>
      <c r="B1472" s="193"/>
      <c r="C1472" s="193"/>
      <c r="D1472" s="193" t="str">
        <f ca="1">IF(ISERROR($S1472),"",OFFSET(K!$D$1,$S1472-1,0)&amp;"")</f>
        <v/>
      </c>
      <c r="E1472" s="193" t="str">
        <f ca="1">IF(ISERROR($S1472),"",OFFSET(K!$C$1,$S1472-1,0)&amp;"")</f>
        <v/>
      </c>
      <c r="F1472" s="193" t="str">
        <f ca="1">IF(ISERROR($S1472),"",OFFSET(K!$F$1,$S1472-1,0))</f>
        <v/>
      </c>
      <c r="G1472" s="193" t="str">
        <f ca="1">IF(C1472=$U$4,"Enter smelter details", IF(ISERROR($S1472),"",OFFSET(K!$G$1,$S1472-1,0)))</f>
        <v/>
      </c>
      <c r="H1472" s="258"/>
      <c r="I1472" s="258"/>
      <c r="J1472" s="258"/>
      <c r="K1472" s="258"/>
      <c r="L1472" s="258"/>
      <c r="M1472" s="258"/>
      <c r="N1472" s="258"/>
      <c r="O1472" s="258"/>
      <c r="P1472" s="258"/>
      <c r="Q1472" s="259"/>
      <c r="R1472" s="192"/>
      <c r="S1472" s="150" t="e">
        <f>IF(OR(C1472="",C1472=T$4),NA(),MATCH($B1472&amp;$C1472,K!$E:$E,0))</f>
        <v>#N/A</v>
      </c>
    </row>
    <row r="1473" spans="1:19" ht="20.25">
      <c r="A1473" s="222"/>
      <c r="B1473" s="193"/>
      <c r="C1473" s="193"/>
      <c r="D1473" s="193" t="str">
        <f ca="1">IF(ISERROR($S1473),"",OFFSET(K!$D$1,$S1473-1,0)&amp;"")</f>
        <v/>
      </c>
      <c r="E1473" s="193" t="str">
        <f ca="1">IF(ISERROR($S1473),"",OFFSET(K!$C$1,$S1473-1,0)&amp;"")</f>
        <v/>
      </c>
      <c r="F1473" s="193" t="str">
        <f ca="1">IF(ISERROR($S1473),"",OFFSET(K!$F$1,$S1473-1,0))</f>
        <v/>
      </c>
      <c r="G1473" s="193" t="str">
        <f ca="1">IF(C1473=$U$4,"Enter smelter details", IF(ISERROR($S1473),"",OFFSET(K!$G$1,$S1473-1,0)))</f>
        <v/>
      </c>
      <c r="H1473" s="258"/>
      <c r="I1473" s="258"/>
      <c r="J1473" s="258"/>
      <c r="K1473" s="258"/>
      <c r="L1473" s="258"/>
      <c r="M1473" s="258"/>
      <c r="N1473" s="258"/>
      <c r="O1473" s="258"/>
      <c r="P1473" s="258"/>
      <c r="Q1473" s="259"/>
      <c r="R1473" s="192"/>
      <c r="S1473" s="150" t="e">
        <f>IF(OR(C1473="",C1473=T$4),NA(),MATCH($B1473&amp;$C1473,K!$E:$E,0))</f>
        <v>#N/A</v>
      </c>
    </row>
    <row r="1474" spans="1:19" ht="20.25">
      <c r="A1474" s="222"/>
      <c r="B1474" s="193"/>
      <c r="C1474" s="193"/>
      <c r="D1474" s="193" t="str">
        <f ca="1">IF(ISERROR($S1474),"",OFFSET(K!$D$1,$S1474-1,0)&amp;"")</f>
        <v/>
      </c>
      <c r="E1474" s="193" t="str">
        <f ca="1">IF(ISERROR($S1474),"",OFFSET(K!$C$1,$S1474-1,0)&amp;"")</f>
        <v/>
      </c>
      <c r="F1474" s="193" t="str">
        <f ca="1">IF(ISERROR($S1474),"",OFFSET(K!$F$1,$S1474-1,0))</f>
        <v/>
      </c>
      <c r="G1474" s="193" t="str">
        <f ca="1">IF(C1474=$U$4,"Enter smelter details", IF(ISERROR($S1474),"",OFFSET(K!$G$1,$S1474-1,0)))</f>
        <v/>
      </c>
      <c r="H1474" s="258"/>
      <c r="I1474" s="258"/>
      <c r="J1474" s="258"/>
      <c r="K1474" s="258"/>
      <c r="L1474" s="258"/>
      <c r="M1474" s="258"/>
      <c r="N1474" s="258"/>
      <c r="O1474" s="258"/>
      <c r="P1474" s="258"/>
      <c r="Q1474" s="259"/>
      <c r="R1474" s="192"/>
      <c r="S1474" s="150" t="e">
        <f>IF(OR(C1474="",C1474=T$4),NA(),MATCH($B1474&amp;$C1474,K!$E:$E,0))</f>
        <v>#N/A</v>
      </c>
    </row>
    <row r="1475" spans="1:19" ht="20.25">
      <c r="A1475" s="222"/>
      <c r="B1475" s="193"/>
      <c r="C1475" s="193"/>
      <c r="D1475" s="193" t="str">
        <f ca="1">IF(ISERROR($S1475),"",OFFSET(K!$D$1,$S1475-1,0)&amp;"")</f>
        <v/>
      </c>
      <c r="E1475" s="193" t="str">
        <f ca="1">IF(ISERROR($S1475),"",OFFSET(K!$C$1,$S1475-1,0)&amp;"")</f>
        <v/>
      </c>
      <c r="F1475" s="193" t="str">
        <f ca="1">IF(ISERROR($S1475),"",OFFSET(K!$F$1,$S1475-1,0))</f>
        <v/>
      </c>
      <c r="G1475" s="193" t="str">
        <f ca="1">IF(C1475=$U$4,"Enter smelter details", IF(ISERROR($S1475),"",OFFSET(K!$G$1,$S1475-1,0)))</f>
        <v/>
      </c>
      <c r="H1475" s="258"/>
      <c r="I1475" s="258"/>
      <c r="J1475" s="258"/>
      <c r="K1475" s="258"/>
      <c r="L1475" s="258"/>
      <c r="M1475" s="258"/>
      <c r="N1475" s="258"/>
      <c r="O1475" s="258"/>
      <c r="P1475" s="258"/>
      <c r="Q1475" s="259"/>
      <c r="R1475" s="192"/>
      <c r="S1475" s="150" t="e">
        <f>IF(OR(C1475="",C1475=T$4),NA(),MATCH($B1475&amp;$C1475,K!$E:$E,0))</f>
        <v>#N/A</v>
      </c>
    </row>
    <row r="1476" spans="1:19" ht="20.25">
      <c r="A1476" s="222"/>
      <c r="B1476" s="193"/>
      <c r="C1476" s="193"/>
      <c r="D1476" s="193" t="str">
        <f ca="1">IF(ISERROR($S1476),"",OFFSET(K!$D$1,$S1476-1,0)&amp;"")</f>
        <v/>
      </c>
      <c r="E1476" s="193" t="str">
        <f ca="1">IF(ISERROR($S1476),"",OFFSET(K!$C$1,$S1476-1,0)&amp;"")</f>
        <v/>
      </c>
      <c r="F1476" s="193" t="str">
        <f ca="1">IF(ISERROR($S1476),"",OFFSET(K!$F$1,$S1476-1,0))</f>
        <v/>
      </c>
      <c r="G1476" s="193" t="str">
        <f ca="1">IF(C1476=$U$4,"Enter smelter details", IF(ISERROR($S1476),"",OFFSET(K!$G$1,$S1476-1,0)))</f>
        <v/>
      </c>
      <c r="H1476" s="258"/>
      <c r="I1476" s="258"/>
      <c r="J1476" s="258"/>
      <c r="K1476" s="258"/>
      <c r="L1476" s="258"/>
      <c r="M1476" s="258"/>
      <c r="N1476" s="258"/>
      <c r="O1476" s="258"/>
      <c r="P1476" s="258"/>
      <c r="Q1476" s="259"/>
      <c r="R1476" s="192"/>
      <c r="S1476" s="150" t="e">
        <f>IF(OR(C1476="",C1476=T$4),NA(),MATCH($B1476&amp;$C1476,K!$E:$E,0))</f>
        <v>#N/A</v>
      </c>
    </row>
    <row r="1477" spans="1:19" ht="20.25">
      <c r="A1477" s="222"/>
      <c r="B1477" s="193"/>
      <c r="C1477" s="193"/>
      <c r="D1477" s="193" t="str">
        <f ca="1">IF(ISERROR($S1477),"",OFFSET(K!$D$1,$S1477-1,0)&amp;"")</f>
        <v/>
      </c>
      <c r="E1477" s="193" t="str">
        <f ca="1">IF(ISERROR($S1477),"",OFFSET(K!$C$1,$S1477-1,0)&amp;"")</f>
        <v/>
      </c>
      <c r="F1477" s="193" t="str">
        <f ca="1">IF(ISERROR($S1477),"",OFFSET(K!$F$1,$S1477-1,0))</f>
        <v/>
      </c>
      <c r="G1477" s="193" t="str">
        <f ca="1">IF(C1477=$U$4,"Enter smelter details", IF(ISERROR($S1477),"",OFFSET(K!$G$1,$S1477-1,0)))</f>
        <v/>
      </c>
      <c r="H1477" s="258"/>
      <c r="I1477" s="258"/>
      <c r="J1477" s="258"/>
      <c r="K1477" s="258"/>
      <c r="L1477" s="258"/>
      <c r="M1477" s="258"/>
      <c r="N1477" s="258"/>
      <c r="O1477" s="258"/>
      <c r="P1477" s="258"/>
      <c r="Q1477" s="259"/>
      <c r="R1477" s="192"/>
      <c r="S1477" s="150" t="e">
        <f>IF(OR(C1477="",C1477=T$4),NA(),MATCH($B1477&amp;$C1477,K!$E:$E,0))</f>
        <v>#N/A</v>
      </c>
    </row>
    <row r="1478" spans="1:19" ht="20.25">
      <c r="A1478" s="222"/>
      <c r="B1478" s="193"/>
      <c r="C1478" s="193"/>
      <c r="D1478" s="193" t="str">
        <f ca="1">IF(ISERROR($S1478),"",OFFSET(K!$D$1,$S1478-1,0)&amp;"")</f>
        <v/>
      </c>
      <c r="E1478" s="193" t="str">
        <f ca="1">IF(ISERROR($S1478),"",OFFSET(K!$C$1,$S1478-1,0)&amp;"")</f>
        <v/>
      </c>
      <c r="F1478" s="193" t="str">
        <f ca="1">IF(ISERROR($S1478),"",OFFSET(K!$F$1,$S1478-1,0))</f>
        <v/>
      </c>
      <c r="G1478" s="193" t="str">
        <f ca="1">IF(C1478=$U$4,"Enter smelter details", IF(ISERROR($S1478),"",OFFSET(K!$G$1,$S1478-1,0)))</f>
        <v/>
      </c>
      <c r="H1478" s="258"/>
      <c r="I1478" s="258"/>
      <c r="J1478" s="258"/>
      <c r="K1478" s="258"/>
      <c r="L1478" s="258"/>
      <c r="M1478" s="258"/>
      <c r="N1478" s="258"/>
      <c r="O1478" s="258"/>
      <c r="P1478" s="258"/>
      <c r="Q1478" s="259"/>
      <c r="R1478" s="192"/>
      <c r="S1478" s="150" t="e">
        <f>IF(OR(C1478="",C1478=T$4),NA(),MATCH($B1478&amp;$C1478,K!$E:$E,0))</f>
        <v>#N/A</v>
      </c>
    </row>
    <row r="1479" spans="1:19" ht="20.25">
      <c r="A1479" s="222"/>
      <c r="B1479" s="193"/>
      <c r="C1479" s="193"/>
      <c r="D1479" s="193" t="str">
        <f ca="1">IF(ISERROR($S1479),"",OFFSET(K!$D$1,$S1479-1,0)&amp;"")</f>
        <v/>
      </c>
      <c r="E1479" s="193" t="str">
        <f ca="1">IF(ISERROR($S1479),"",OFFSET(K!$C$1,$S1479-1,0)&amp;"")</f>
        <v/>
      </c>
      <c r="F1479" s="193" t="str">
        <f ca="1">IF(ISERROR($S1479),"",OFFSET(K!$F$1,$S1479-1,0))</f>
        <v/>
      </c>
      <c r="G1479" s="193" t="str">
        <f ca="1">IF(C1479=$U$4,"Enter smelter details", IF(ISERROR($S1479),"",OFFSET(K!$G$1,$S1479-1,0)))</f>
        <v/>
      </c>
      <c r="H1479" s="258"/>
      <c r="I1479" s="258"/>
      <c r="J1479" s="258"/>
      <c r="K1479" s="258"/>
      <c r="L1479" s="258"/>
      <c r="M1479" s="258"/>
      <c r="N1479" s="258"/>
      <c r="O1479" s="258"/>
      <c r="P1479" s="258"/>
      <c r="Q1479" s="259"/>
      <c r="R1479" s="192"/>
      <c r="S1479" s="150" t="e">
        <f>IF(OR(C1479="",C1479=T$4),NA(),MATCH($B1479&amp;$C1479,K!$E:$E,0))</f>
        <v>#N/A</v>
      </c>
    </row>
    <row r="1480" spans="1:19" ht="20.25">
      <c r="A1480" s="222"/>
      <c r="B1480" s="193"/>
      <c r="C1480" s="193"/>
      <c r="D1480" s="193" t="str">
        <f ca="1">IF(ISERROR($S1480),"",OFFSET(K!$D$1,$S1480-1,0)&amp;"")</f>
        <v/>
      </c>
      <c r="E1480" s="193" t="str">
        <f ca="1">IF(ISERROR($S1480),"",OFFSET(K!$C$1,$S1480-1,0)&amp;"")</f>
        <v/>
      </c>
      <c r="F1480" s="193" t="str">
        <f ca="1">IF(ISERROR($S1480),"",OFFSET(K!$F$1,$S1480-1,0))</f>
        <v/>
      </c>
      <c r="G1480" s="193" t="str">
        <f ca="1">IF(C1480=$U$4,"Enter smelter details", IF(ISERROR($S1480),"",OFFSET(K!$G$1,$S1480-1,0)))</f>
        <v/>
      </c>
      <c r="H1480" s="258"/>
      <c r="I1480" s="258"/>
      <c r="J1480" s="258"/>
      <c r="K1480" s="258"/>
      <c r="L1480" s="258"/>
      <c r="M1480" s="258"/>
      <c r="N1480" s="258"/>
      <c r="O1480" s="258"/>
      <c r="P1480" s="258"/>
      <c r="Q1480" s="259"/>
      <c r="R1480" s="192"/>
      <c r="S1480" s="150" t="e">
        <f>IF(OR(C1480="",C1480=T$4),NA(),MATCH($B1480&amp;$C1480,K!$E:$E,0))</f>
        <v>#N/A</v>
      </c>
    </row>
    <row r="1481" spans="1:19" ht="20.25">
      <c r="A1481" s="222"/>
      <c r="B1481" s="193"/>
      <c r="C1481" s="193"/>
      <c r="D1481" s="193" t="str">
        <f ca="1">IF(ISERROR($S1481),"",OFFSET(K!$D$1,$S1481-1,0)&amp;"")</f>
        <v/>
      </c>
      <c r="E1481" s="193" t="str">
        <f ca="1">IF(ISERROR($S1481),"",OFFSET(K!$C$1,$S1481-1,0)&amp;"")</f>
        <v/>
      </c>
      <c r="F1481" s="193" t="str">
        <f ca="1">IF(ISERROR($S1481),"",OFFSET(K!$F$1,$S1481-1,0))</f>
        <v/>
      </c>
      <c r="G1481" s="193" t="str">
        <f ca="1">IF(C1481=$U$4,"Enter smelter details", IF(ISERROR($S1481),"",OFFSET(K!$G$1,$S1481-1,0)))</f>
        <v/>
      </c>
      <c r="H1481" s="258"/>
      <c r="I1481" s="258"/>
      <c r="J1481" s="258"/>
      <c r="K1481" s="258"/>
      <c r="L1481" s="258"/>
      <c r="M1481" s="258"/>
      <c r="N1481" s="258"/>
      <c r="O1481" s="258"/>
      <c r="P1481" s="258"/>
      <c r="Q1481" s="259"/>
      <c r="R1481" s="192"/>
      <c r="S1481" s="150" t="e">
        <f>IF(OR(C1481="",C1481=T$4),NA(),MATCH($B1481&amp;$C1481,K!$E:$E,0))</f>
        <v>#N/A</v>
      </c>
    </row>
    <row r="1482" spans="1:19" ht="20.25">
      <c r="A1482" s="222"/>
      <c r="B1482" s="193"/>
      <c r="C1482" s="193"/>
      <c r="D1482" s="193" t="str">
        <f ca="1">IF(ISERROR($S1482),"",OFFSET(K!$D$1,$S1482-1,0)&amp;"")</f>
        <v/>
      </c>
      <c r="E1482" s="193" t="str">
        <f ca="1">IF(ISERROR($S1482),"",OFFSET(K!$C$1,$S1482-1,0)&amp;"")</f>
        <v/>
      </c>
      <c r="F1482" s="193" t="str">
        <f ca="1">IF(ISERROR($S1482),"",OFFSET(K!$F$1,$S1482-1,0))</f>
        <v/>
      </c>
      <c r="G1482" s="193" t="str">
        <f ca="1">IF(C1482=$U$4,"Enter smelter details", IF(ISERROR($S1482),"",OFFSET(K!$G$1,$S1482-1,0)))</f>
        <v/>
      </c>
      <c r="H1482" s="258"/>
      <c r="I1482" s="258"/>
      <c r="J1482" s="258"/>
      <c r="K1482" s="258"/>
      <c r="L1482" s="258"/>
      <c r="M1482" s="258"/>
      <c r="N1482" s="258"/>
      <c r="O1482" s="258"/>
      <c r="P1482" s="258"/>
      <c r="Q1482" s="259"/>
      <c r="R1482" s="192"/>
      <c r="S1482" s="150" t="e">
        <f>IF(OR(C1482="",C1482=T$4),NA(),MATCH($B1482&amp;$C1482,K!$E:$E,0))</f>
        <v>#N/A</v>
      </c>
    </row>
    <row r="1483" spans="1:19" ht="20.25">
      <c r="A1483" s="222"/>
      <c r="B1483" s="193"/>
      <c r="C1483" s="193"/>
      <c r="D1483" s="193" t="str">
        <f ca="1">IF(ISERROR($S1483),"",OFFSET(K!$D$1,$S1483-1,0)&amp;"")</f>
        <v/>
      </c>
      <c r="E1483" s="193" t="str">
        <f ca="1">IF(ISERROR($S1483),"",OFFSET(K!$C$1,$S1483-1,0)&amp;"")</f>
        <v/>
      </c>
      <c r="F1483" s="193" t="str">
        <f ca="1">IF(ISERROR($S1483),"",OFFSET(K!$F$1,$S1483-1,0))</f>
        <v/>
      </c>
      <c r="G1483" s="193" t="str">
        <f ca="1">IF(C1483=$U$4,"Enter smelter details", IF(ISERROR($S1483),"",OFFSET(K!$G$1,$S1483-1,0)))</f>
        <v/>
      </c>
      <c r="H1483" s="258"/>
      <c r="I1483" s="258"/>
      <c r="J1483" s="258"/>
      <c r="K1483" s="258"/>
      <c r="L1483" s="258"/>
      <c r="M1483" s="258"/>
      <c r="N1483" s="258"/>
      <c r="O1483" s="258"/>
      <c r="P1483" s="258"/>
      <c r="Q1483" s="259"/>
      <c r="R1483" s="192"/>
      <c r="S1483" s="150" t="e">
        <f>IF(OR(C1483="",C1483=T$4),NA(),MATCH($B1483&amp;$C1483,K!$E:$E,0))</f>
        <v>#N/A</v>
      </c>
    </row>
    <row r="1484" spans="1:19" ht="20.25">
      <c r="A1484" s="222"/>
      <c r="B1484" s="193"/>
      <c r="C1484" s="193"/>
      <c r="D1484" s="193" t="str">
        <f ca="1">IF(ISERROR($S1484),"",OFFSET(K!$D$1,$S1484-1,0)&amp;"")</f>
        <v/>
      </c>
      <c r="E1484" s="193" t="str">
        <f ca="1">IF(ISERROR($S1484),"",OFFSET(K!$C$1,$S1484-1,0)&amp;"")</f>
        <v/>
      </c>
      <c r="F1484" s="193" t="str">
        <f ca="1">IF(ISERROR($S1484),"",OFFSET(K!$F$1,$S1484-1,0))</f>
        <v/>
      </c>
      <c r="G1484" s="193" t="str">
        <f ca="1">IF(C1484=$U$4,"Enter smelter details", IF(ISERROR($S1484),"",OFFSET(K!$G$1,$S1484-1,0)))</f>
        <v/>
      </c>
      <c r="H1484" s="258"/>
      <c r="I1484" s="258"/>
      <c r="J1484" s="258"/>
      <c r="K1484" s="258"/>
      <c r="L1484" s="258"/>
      <c r="M1484" s="258"/>
      <c r="N1484" s="258"/>
      <c r="O1484" s="258"/>
      <c r="P1484" s="258"/>
      <c r="Q1484" s="259"/>
      <c r="R1484" s="192"/>
      <c r="S1484" s="150" t="e">
        <f>IF(OR(C1484="",C1484=T$4),NA(),MATCH($B1484&amp;$C1484,K!$E:$E,0))</f>
        <v>#N/A</v>
      </c>
    </row>
    <row r="1485" spans="1:19" ht="20.25">
      <c r="A1485" s="222"/>
      <c r="B1485" s="193"/>
      <c r="C1485" s="193"/>
      <c r="D1485" s="193" t="str">
        <f ca="1">IF(ISERROR($S1485),"",OFFSET(K!$D$1,$S1485-1,0)&amp;"")</f>
        <v/>
      </c>
      <c r="E1485" s="193" t="str">
        <f ca="1">IF(ISERROR($S1485),"",OFFSET(K!$C$1,$S1485-1,0)&amp;"")</f>
        <v/>
      </c>
      <c r="F1485" s="193" t="str">
        <f ca="1">IF(ISERROR($S1485),"",OFFSET(K!$F$1,$S1485-1,0))</f>
        <v/>
      </c>
      <c r="G1485" s="193" t="str">
        <f ca="1">IF(C1485=$U$4,"Enter smelter details", IF(ISERROR($S1485),"",OFFSET(K!$G$1,$S1485-1,0)))</f>
        <v/>
      </c>
      <c r="H1485" s="258"/>
      <c r="I1485" s="258"/>
      <c r="J1485" s="258"/>
      <c r="K1485" s="258"/>
      <c r="L1485" s="258"/>
      <c r="M1485" s="258"/>
      <c r="N1485" s="258"/>
      <c r="O1485" s="258"/>
      <c r="P1485" s="258"/>
      <c r="Q1485" s="259"/>
      <c r="R1485" s="192"/>
      <c r="S1485" s="150" t="e">
        <f>IF(OR(C1485="",C1485=T$4),NA(),MATCH($B1485&amp;$C1485,K!$E:$E,0))</f>
        <v>#N/A</v>
      </c>
    </row>
    <row r="1486" spans="1:19" ht="20.25">
      <c r="A1486" s="222"/>
      <c r="B1486" s="193"/>
      <c r="C1486" s="193"/>
      <c r="D1486" s="193" t="str">
        <f ca="1">IF(ISERROR($S1486),"",OFFSET(K!$D$1,$S1486-1,0)&amp;"")</f>
        <v/>
      </c>
      <c r="E1486" s="193" t="str">
        <f ca="1">IF(ISERROR($S1486),"",OFFSET(K!$C$1,$S1486-1,0)&amp;"")</f>
        <v/>
      </c>
      <c r="F1486" s="193" t="str">
        <f ca="1">IF(ISERROR($S1486),"",OFFSET(K!$F$1,$S1486-1,0))</f>
        <v/>
      </c>
      <c r="G1486" s="193" t="str">
        <f ca="1">IF(C1486=$U$4,"Enter smelter details", IF(ISERROR($S1486),"",OFFSET(K!$G$1,$S1486-1,0)))</f>
        <v/>
      </c>
      <c r="H1486" s="258"/>
      <c r="I1486" s="258"/>
      <c r="J1486" s="258"/>
      <c r="K1486" s="258"/>
      <c r="L1486" s="258"/>
      <c r="M1486" s="258"/>
      <c r="N1486" s="258"/>
      <c r="O1486" s="258"/>
      <c r="P1486" s="258"/>
      <c r="Q1486" s="259"/>
      <c r="R1486" s="192"/>
      <c r="S1486" s="150" t="e">
        <f>IF(OR(C1486="",C1486=T$4),NA(),MATCH($B1486&amp;$C1486,K!$E:$E,0))</f>
        <v>#N/A</v>
      </c>
    </row>
    <row r="1487" spans="1:19" ht="20.25">
      <c r="A1487" s="222"/>
      <c r="B1487" s="193"/>
      <c r="C1487" s="193"/>
      <c r="D1487" s="193" t="str">
        <f ca="1">IF(ISERROR($S1487),"",OFFSET(K!$D$1,$S1487-1,0)&amp;"")</f>
        <v/>
      </c>
      <c r="E1487" s="193" t="str">
        <f ca="1">IF(ISERROR($S1487),"",OFFSET(K!$C$1,$S1487-1,0)&amp;"")</f>
        <v/>
      </c>
      <c r="F1487" s="193" t="str">
        <f ca="1">IF(ISERROR($S1487),"",OFFSET(K!$F$1,$S1487-1,0))</f>
        <v/>
      </c>
      <c r="G1487" s="193" t="str">
        <f ca="1">IF(C1487=$U$4,"Enter smelter details", IF(ISERROR($S1487),"",OFFSET(K!$G$1,$S1487-1,0)))</f>
        <v/>
      </c>
      <c r="H1487" s="258"/>
      <c r="I1487" s="258"/>
      <c r="J1487" s="258"/>
      <c r="K1487" s="258"/>
      <c r="L1487" s="258"/>
      <c r="M1487" s="258"/>
      <c r="N1487" s="258"/>
      <c r="O1487" s="258"/>
      <c r="P1487" s="258"/>
      <c r="Q1487" s="259"/>
      <c r="R1487" s="192"/>
      <c r="S1487" s="150" t="e">
        <f>IF(OR(C1487="",C1487=T$4),NA(),MATCH($B1487&amp;$C1487,K!$E:$E,0))</f>
        <v>#N/A</v>
      </c>
    </row>
    <row r="1488" spans="1:19" ht="20.25">
      <c r="A1488" s="222"/>
      <c r="B1488" s="193"/>
      <c r="C1488" s="193"/>
      <c r="D1488" s="193" t="str">
        <f ca="1">IF(ISERROR($S1488),"",OFFSET(K!$D$1,$S1488-1,0)&amp;"")</f>
        <v/>
      </c>
      <c r="E1488" s="193" t="str">
        <f ca="1">IF(ISERROR($S1488),"",OFFSET(K!$C$1,$S1488-1,0)&amp;"")</f>
        <v/>
      </c>
      <c r="F1488" s="193" t="str">
        <f ca="1">IF(ISERROR($S1488),"",OFFSET(K!$F$1,$S1488-1,0))</f>
        <v/>
      </c>
      <c r="G1488" s="193" t="str">
        <f ca="1">IF(C1488=$U$4,"Enter smelter details", IF(ISERROR($S1488),"",OFFSET(K!$G$1,$S1488-1,0)))</f>
        <v/>
      </c>
      <c r="H1488" s="258"/>
      <c r="I1488" s="258"/>
      <c r="J1488" s="258"/>
      <c r="K1488" s="258"/>
      <c r="L1488" s="258"/>
      <c r="M1488" s="258"/>
      <c r="N1488" s="258"/>
      <c r="O1488" s="258"/>
      <c r="P1488" s="258"/>
      <c r="Q1488" s="259"/>
      <c r="R1488" s="192"/>
      <c r="S1488" s="150" t="e">
        <f>IF(OR(C1488="",C1488=T$4),NA(),MATCH($B1488&amp;$C1488,K!$E:$E,0))</f>
        <v>#N/A</v>
      </c>
    </row>
    <row r="1489" spans="1:19" ht="20.25">
      <c r="A1489" s="222"/>
      <c r="B1489" s="193"/>
      <c r="C1489" s="193"/>
      <c r="D1489" s="193" t="str">
        <f ca="1">IF(ISERROR($S1489),"",OFFSET(K!$D$1,$S1489-1,0)&amp;"")</f>
        <v/>
      </c>
      <c r="E1489" s="193" t="str">
        <f ca="1">IF(ISERROR($S1489),"",OFFSET(K!$C$1,$S1489-1,0)&amp;"")</f>
        <v/>
      </c>
      <c r="F1489" s="193" t="str">
        <f ca="1">IF(ISERROR($S1489),"",OFFSET(K!$F$1,$S1489-1,0))</f>
        <v/>
      </c>
      <c r="G1489" s="193" t="str">
        <f ca="1">IF(C1489=$U$4,"Enter smelter details", IF(ISERROR($S1489),"",OFFSET(K!$G$1,$S1489-1,0)))</f>
        <v/>
      </c>
      <c r="H1489" s="258"/>
      <c r="I1489" s="258"/>
      <c r="J1489" s="258"/>
      <c r="K1489" s="258"/>
      <c r="L1489" s="258"/>
      <c r="M1489" s="258"/>
      <c r="N1489" s="258"/>
      <c r="O1489" s="258"/>
      <c r="P1489" s="258"/>
      <c r="Q1489" s="259"/>
      <c r="R1489" s="192"/>
      <c r="S1489" s="150" t="e">
        <f>IF(OR(C1489="",C1489=T$4),NA(),MATCH($B1489&amp;$C1489,K!$E:$E,0))</f>
        <v>#N/A</v>
      </c>
    </row>
    <row r="1490" spans="1:19" ht="20.25">
      <c r="A1490" s="222"/>
      <c r="B1490" s="193"/>
      <c r="C1490" s="193"/>
      <c r="D1490" s="193" t="str">
        <f ca="1">IF(ISERROR($S1490),"",OFFSET(K!$D$1,$S1490-1,0)&amp;"")</f>
        <v/>
      </c>
      <c r="E1490" s="193" t="str">
        <f ca="1">IF(ISERROR($S1490),"",OFFSET(K!$C$1,$S1490-1,0)&amp;"")</f>
        <v/>
      </c>
      <c r="F1490" s="193" t="str">
        <f ca="1">IF(ISERROR($S1490),"",OFFSET(K!$F$1,$S1490-1,0))</f>
        <v/>
      </c>
      <c r="G1490" s="193" t="str">
        <f ca="1">IF(C1490=$U$4,"Enter smelter details", IF(ISERROR($S1490),"",OFFSET(K!$G$1,$S1490-1,0)))</f>
        <v/>
      </c>
      <c r="H1490" s="258"/>
      <c r="I1490" s="258"/>
      <c r="J1490" s="258"/>
      <c r="K1490" s="258"/>
      <c r="L1490" s="258"/>
      <c r="M1490" s="258"/>
      <c r="N1490" s="258"/>
      <c r="O1490" s="258"/>
      <c r="P1490" s="258"/>
      <c r="Q1490" s="259"/>
      <c r="R1490" s="192"/>
      <c r="S1490" s="150" t="e">
        <f>IF(OR(C1490="",C1490=T$4),NA(),MATCH($B1490&amp;$C1490,K!$E:$E,0))</f>
        <v>#N/A</v>
      </c>
    </row>
    <row r="1491" spans="1:19" ht="20.25">
      <c r="A1491" s="222"/>
      <c r="B1491" s="193"/>
      <c r="C1491" s="193"/>
      <c r="D1491" s="193" t="str">
        <f ca="1">IF(ISERROR($S1491),"",OFFSET(K!$D$1,$S1491-1,0)&amp;"")</f>
        <v/>
      </c>
      <c r="E1491" s="193" t="str">
        <f ca="1">IF(ISERROR($S1491),"",OFFSET(K!$C$1,$S1491-1,0)&amp;"")</f>
        <v/>
      </c>
      <c r="F1491" s="193" t="str">
        <f ca="1">IF(ISERROR($S1491),"",OFFSET(K!$F$1,$S1491-1,0))</f>
        <v/>
      </c>
      <c r="G1491" s="193" t="str">
        <f ca="1">IF(C1491=$U$4,"Enter smelter details", IF(ISERROR($S1491),"",OFFSET(K!$G$1,$S1491-1,0)))</f>
        <v/>
      </c>
      <c r="H1491" s="258"/>
      <c r="I1491" s="258"/>
      <c r="J1491" s="258"/>
      <c r="K1491" s="258"/>
      <c r="L1491" s="258"/>
      <c r="M1491" s="258"/>
      <c r="N1491" s="258"/>
      <c r="O1491" s="258"/>
      <c r="P1491" s="258"/>
      <c r="Q1491" s="259"/>
      <c r="R1491" s="192"/>
      <c r="S1491" s="150" t="e">
        <f>IF(OR(C1491="",C1491=T$4),NA(),MATCH($B1491&amp;$C1491,K!$E:$E,0))</f>
        <v>#N/A</v>
      </c>
    </row>
    <row r="1492" spans="1:19" ht="20.25">
      <c r="A1492" s="222"/>
      <c r="B1492" s="193"/>
      <c r="C1492" s="193"/>
      <c r="D1492" s="193" t="str">
        <f ca="1">IF(ISERROR($S1492),"",OFFSET(K!$D$1,$S1492-1,0)&amp;"")</f>
        <v/>
      </c>
      <c r="E1492" s="193" t="str">
        <f ca="1">IF(ISERROR($S1492),"",OFFSET(K!$C$1,$S1492-1,0)&amp;"")</f>
        <v/>
      </c>
      <c r="F1492" s="193" t="str">
        <f ca="1">IF(ISERROR($S1492),"",OFFSET(K!$F$1,$S1492-1,0))</f>
        <v/>
      </c>
      <c r="G1492" s="193" t="str">
        <f ca="1">IF(C1492=$U$4,"Enter smelter details", IF(ISERROR($S1492),"",OFFSET(K!$G$1,$S1492-1,0)))</f>
        <v/>
      </c>
      <c r="H1492" s="258"/>
      <c r="I1492" s="258"/>
      <c r="J1492" s="258"/>
      <c r="K1492" s="258"/>
      <c r="L1492" s="258"/>
      <c r="M1492" s="258"/>
      <c r="N1492" s="258"/>
      <c r="O1492" s="258"/>
      <c r="P1492" s="258"/>
      <c r="Q1492" s="259"/>
      <c r="R1492" s="192"/>
      <c r="S1492" s="150" t="e">
        <f>IF(OR(C1492="",C1492=T$4),NA(),MATCH($B1492&amp;$C1492,K!$E:$E,0))</f>
        <v>#N/A</v>
      </c>
    </row>
    <row r="1493" spans="1:19" ht="20.25">
      <c r="A1493" s="222"/>
      <c r="B1493" s="193"/>
      <c r="C1493" s="193"/>
      <c r="D1493" s="193" t="str">
        <f ca="1">IF(ISERROR($S1493),"",OFFSET(K!$D$1,$S1493-1,0)&amp;"")</f>
        <v/>
      </c>
      <c r="E1493" s="193" t="str">
        <f ca="1">IF(ISERROR($S1493),"",OFFSET(K!$C$1,$S1493-1,0)&amp;"")</f>
        <v/>
      </c>
      <c r="F1493" s="193" t="str">
        <f ca="1">IF(ISERROR($S1493),"",OFFSET(K!$F$1,$S1493-1,0))</f>
        <v/>
      </c>
      <c r="G1493" s="193" t="str">
        <f ca="1">IF(C1493=$U$4,"Enter smelter details", IF(ISERROR($S1493),"",OFFSET(K!$G$1,$S1493-1,0)))</f>
        <v/>
      </c>
      <c r="H1493" s="258"/>
      <c r="I1493" s="258"/>
      <c r="J1493" s="258"/>
      <c r="K1493" s="258"/>
      <c r="L1493" s="258"/>
      <c r="M1493" s="258"/>
      <c r="N1493" s="258"/>
      <c r="O1493" s="258"/>
      <c r="P1493" s="258"/>
      <c r="Q1493" s="259"/>
      <c r="R1493" s="192"/>
      <c r="S1493" s="150" t="e">
        <f>IF(OR(C1493="",C1493=T$4),NA(),MATCH($B1493&amp;$C1493,K!$E:$E,0))</f>
        <v>#N/A</v>
      </c>
    </row>
    <row r="1494" spans="1:19" ht="20.25">
      <c r="A1494" s="222"/>
      <c r="B1494" s="193"/>
      <c r="C1494" s="193"/>
      <c r="D1494" s="193" t="str">
        <f ca="1">IF(ISERROR($S1494),"",OFFSET(K!$D$1,$S1494-1,0)&amp;"")</f>
        <v/>
      </c>
      <c r="E1494" s="193" t="str">
        <f ca="1">IF(ISERROR($S1494),"",OFFSET(K!$C$1,$S1494-1,0)&amp;"")</f>
        <v/>
      </c>
      <c r="F1494" s="193" t="str">
        <f ca="1">IF(ISERROR($S1494),"",OFFSET(K!$F$1,$S1494-1,0))</f>
        <v/>
      </c>
      <c r="G1494" s="193" t="str">
        <f ca="1">IF(C1494=$U$4,"Enter smelter details", IF(ISERROR($S1494),"",OFFSET(K!$G$1,$S1494-1,0)))</f>
        <v/>
      </c>
      <c r="H1494" s="258"/>
      <c r="I1494" s="258"/>
      <c r="J1494" s="258"/>
      <c r="K1494" s="258"/>
      <c r="L1494" s="258"/>
      <c r="M1494" s="258"/>
      <c r="N1494" s="258"/>
      <c r="O1494" s="258"/>
      <c r="P1494" s="258"/>
      <c r="Q1494" s="259"/>
      <c r="R1494" s="192"/>
      <c r="S1494" s="150" t="e">
        <f>IF(OR(C1494="",C1494=T$4),NA(),MATCH($B1494&amp;$C1494,K!$E:$E,0))</f>
        <v>#N/A</v>
      </c>
    </row>
    <row r="1495" spans="1:19" ht="20.25">
      <c r="A1495" s="222"/>
      <c r="B1495" s="193"/>
      <c r="C1495" s="193"/>
      <c r="D1495" s="193" t="str">
        <f ca="1">IF(ISERROR($S1495),"",OFFSET(K!$D$1,$S1495-1,0)&amp;"")</f>
        <v/>
      </c>
      <c r="E1495" s="193" t="str">
        <f ca="1">IF(ISERROR($S1495),"",OFFSET(K!$C$1,$S1495-1,0)&amp;"")</f>
        <v/>
      </c>
      <c r="F1495" s="193" t="str">
        <f ca="1">IF(ISERROR($S1495),"",OFFSET(K!$F$1,$S1495-1,0))</f>
        <v/>
      </c>
      <c r="G1495" s="193" t="str">
        <f ca="1">IF(C1495=$U$4,"Enter smelter details", IF(ISERROR($S1495),"",OFFSET(K!$G$1,$S1495-1,0)))</f>
        <v/>
      </c>
      <c r="H1495" s="258"/>
      <c r="I1495" s="258"/>
      <c r="J1495" s="258"/>
      <c r="K1495" s="258"/>
      <c r="L1495" s="258"/>
      <c r="M1495" s="258"/>
      <c r="N1495" s="258"/>
      <c r="O1495" s="258"/>
      <c r="P1495" s="258"/>
      <c r="Q1495" s="259"/>
      <c r="R1495" s="192"/>
      <c r="S1495" s="150" t="e">
        <f>IF(OR(C1495="",C1495=T$4),NA(),MATCH($B1495&amp;$C1495,K!$E:$E,0))</f>
        <v>#N/A</v>
      </c>
    </row>
    <row r="1496" spans="1:19" ht="20.25">
      <c r="A1496" s="222"/>
      <c r="B1496" s="193"/>
      <c r="C1496" s="193"/>
      <c r="D1496" s="193" t="str">
        <f ca="1">IF(ISERROR($S1496),"",OFFSET(K!$D$1,$S1496-1,0)&amp;"")</f>
        <v/>
      </c>
      <c r="E1496" s="193" t="str">
        <f ca="1">IF(ISERROR($S1496),"",OFFSET(K!$C$1,$S1496-1,0)&amp;"")</f>
        <v/>
      </c>
      <c r="F1496" s="193" t="str">
        <f ca="1">IF(ISERROR($S1496),"",OFFSET(K!$F$1,$S1496-1,0))</f>
        <v/>
      </c>
      <c r="G1496" s="193" t="str">
        <f ca="1">IF(C1496=$U$4,"Enter smelter details", IF(ISERROR($S1496),"",OFFSET(K!$G$1,$S1496-1,0)))</f>
        <v/>
      </c>
      <c r="H1496" s="258"/>
      <c r="I1496" s="258"/>
      <c r="J1496" s="258"/>
      <c r="K1496" s="258"/>
      <c r="L1496" s="258"/>
      <c r="M1496" s="258"/>
      <c r="N1496" s="258"/>
      <c r="O1496" s="258"/>
      <c r="P1496" s="258"/>
      <c r="Q1496" s="259"/>
      <c r="R1496" s="192"/>
      <c r="S1496" s="150" t="e">
        <f>IF(OR(C1496="",C1496=T$4),NA(),MATCH($B1496&amp;$C1496,K!$E:$E,0))</f>
        <v>#N/A</v>
      </c>
    </row>
    <row r="1497" spans="1:19" ht="20.25">
      <c r="A1497" s="222"/>
      <c r="B1497" s="193"/>
      <c r="C1497" s="193"/>
      <c r="D1497" s="193" t="str">
        <f ca="1">IF(ISERROR($S1497),"",OFFSET(K!$D$1,$S1497-1,0)&amp;"")</f>
        <v/>
      </c>
      <c r="E1497" s="193" t="str">
        <f ca="1">IF(ISERROR($S1497),"",OFFSET(K!$C$1,$S1497-1,0)&amp;"")</f>
        <v/>
      </c>
      <c r="F1497" s="193" t="str">
        <f ca="1">IF(ISERROR($S1497),"",OFFSET(K!$F$1,$S1497-1,0))</f>
        <v/>
      </c>
      <c r="G1497" s="193" t="str">
        <f ca="1">IF(C1497=$U$4,"Enter smelter details", IF(ISERROR($S1497),"",OFFSET(K!$G$1,$S1497-1,0)))</f>
        <v/>
      </c>
      <c r="H1497" s="258"/>
      <c r="I1497" s="258"/>
      <c r="J1497" s="258"/>
      <c r="K1497" s="258"/>
      <c r="L1497" s="258"/>
      <c r="M1497" s="258"/>
      <c r="N1497" s="258"/>
      <c r="O1497" s="258"/>
      <c r="P1497" s="258"/>
      <c r="Q1497" s="259"/>
      <c r="R1497" s="192"/>
      <c r="S1497" s="150" t="e">
        <f>IF(OR(C1497="",C1497=T$4),NA(),MATCH($B1497&amp;$C1497,K!$E:$E,0))</f>
        <v>#N/A</v>
      </c>
    </row>
    <row r="1498" spans="1:19" ht="20.25">
      <c r="A1498" s="222"/>
      <c r="B1498" s="193"/>
      <c r="C1498" s="193"/>
      <c r="D1498" s="193" t="str">
        <f ca="1">IF(ISERROR($S1498),"",OFFSET(K!$D$1,$S1498-1,0)&amp;"")</f>
        <v/>
      </c>
      <c r="E1498" s="193" t="str">
        <f ca="1">IF(ISERROR($S1498),"",OFFSET(K!$C$1,$S1498-1,0)&amp;"")</f>
        <v/>
      </c>
      <c r="F1498" s="193" t="str">
        <f ca="1">IF(ISERROR($S1498),"",OFFSET(K!$F$1,$S1498-1,0))</f>
        <v/>
      </c>
      <c r="G1498" s="193" t="str">
        <f ca="1">IF(C1498=$U$4,"Enter smelter details", IF(ISERROR($S1498),"",OFFSET(K!$G$1,$S1498-1,0)))</f>
        <v/>
      </c>
      <c r="H1498" s="258"/>
      <c r="I1498" s="258"/>
      <c r="J1498" s="258"/>
      <c r="K1498" s="258"/>
      <c r="L1498" s="258"/>
      <c r="M1498" s="258"/>
      <c r="N1498" s="258"/>
      <c r="O1498" s="258"/>
      <c r="P1498" s="258"/>
      <c r="Q1498" s="259"/>
      <c r="R1498" s="192"/>
      <c r="S1498" s="150" t="e">
        <f>IF(OR(C1498="",C1498=T$4),NA(),MATCH($B1498&amp;$C1498,K!$E:$E,0))</f>
        <v>#N/A</v>
      </c>
    </row>
    <row r="1499" spans="1:19" ht="20.25">
      <c r="A1499" s="222"/>
      <c r="B1499" s="193"/>
      <c r="C1499" s="193"/>
      <c r="D1499" s="193" t="str">
        <f ca="1">IF(ISERROR($S1499),"",OFFSET(K!$D$1,$S1499-1,0)&amp;"")</f>
        <v/>
      </c>
      <c r="E1499" s="193" t="str">
        <f ca="1">IF(ISERROR($S1499),"",OFFSET(K!$C$1,$S1499-1,0)&amp;"")</f>
        <v/>
      </c>
      <c r="F1499" s="193" t="str">
        <f ca="1">IF(ISERROR($S1499),"",OFFSET(K!$F$1,$S1499-1,0))</f>
        <v/>
      </c>
      <c r="G1499" s="193" t="str">
        <f ca="1">IF(C1499=$U$4,"Enter smelter details", IF(ISERROR($S1499),"",OFFSET(K!$G$1,$S1499-1,0)))</f>
        <v/>
      </c>
      <c r="H1499" s="258"/>
      <c r="I1499" s="258"/>
      <c r="J1499" s="258"/>
      <c r="K1499" s="258"/>
      <c r="L1499" s="258"/>
      <c r="M1499" s="258"/>
      <c r="N1499" s="258"/>
      <c r="O1499" s="258"/>
      <c r="P1499" s="258"/>
      <c r="Q1499" s="259"/>
      <c r="R1499" s="192"/>
      <c r="S1499" s="150" t="e">
        <f>IF(OR(C1499="",C1499=T$4),NA(),MATCH($B1499&amp;$C1499,K!$E:$E,0))</f>
        <v>#N/A</v>
      </c>
    </row>
    <row r="1500" spans="1:19" ht="20.25">
      <c r="A1500" s="222"/>
      <c r="B1500" s="193"/>
      <c r="C1500" s="193"/>
      <c r="D1500" s="193" t="str">
        <f ca="1">IF(ISERROR($S1500),"",OFFSET(K!$D$1,$S1500-1,0)&amp;"")</f>
        <v/>
      </c>
      <c r="E1500" s="193" t="str">
        <f ca="1">IF(ISERROR($S1500),"",OFFSET(K!$C$1,$S1500-1,0)&amp;"")</f>
        <v/>
      </c>
      <c r="F1500" s="193" t="str">
        <f ca="1">IF(ISERROR($S1500),"",OFFSET(K!$F$1,$S1500-1,0))</f>
        <v/>
      </c>
      <c r="G1500" s="193" t="str">
        <f ca="1">IF(C1500=$U$4,"Enter smelter details", IF(ISERROR($S1500),"",OFFSET(K!$G$1,$S1500-1,0)))</f>
        <v/>
      </c>
      <c r="H1500" s="258"/>
      <c r="I1500" s="258"/>
      <c r="J1500" s="258"/>
      <c r="K1500" s="258"/>
      <c r="L1500" s="258"/>
      <c r="M1500" s="258"/>
      <c r="N1500" s="258"/>
      <c r="O1500" s="258"/>
      <c r="P1500" s="258"/>
      <c r="Q1500" s="259"/>
      <c r="R1500" s="192"/>
      <c r="S1500" s="150" t="e">
        <f>IF(OR(C1500="",C1500=T$4),NA(),MATCH($B1500&amp;$C1500,K!$E:$E,0))</f>
        <v>#N/A</v>
      </c>
    </row>
    <row r="1501" spans="1:19" ht="20.25">
      <c r="A1501" s="222"/>
      <c r="B1501" s="193"/>
      <c r="C1501" s="193"/>
      <c r="D1501" s="193" t="str">
        <f ca="1">IF(ISERROR($S1501),"",OFFSET(K!$D$1,$S1501-1,0)&amp;"")</f>
        <v/>
      </c>
      <c r="E1501" s="193" t="str">
        <f ca="1">IF(ISERROR($S1501),"",OFFSET(K!$C$1,$S1501-1,0)&amp;"")</f>
        <v/>
      </c>
      <c r="F1501" s="193" t="str">
        <f ca="1">IF(ISERROR($S1501),"",OFFSET(K!$F$1,$S1501-1,0))</f>
        <v/>
      </c>
      <c r="G1501" s="193" t="str">
        <f ca="1">IF(C1501=$U$4,"Enter smelter details", IF(ISERROR($S1501),"",OFFSET(K!$G$1,$S1501-1,0)))</f>
        <v/>
      </c>
      <c r="H1501" s="258"/>
      <c r="I1501" s="258"/>
      <c r="J1501" s="258"/>
      <c r="K1501" s="258"/>
      <c r="L1501" s="258"/>
      <c r="M1501" s="258"/>
      <c r="N1501" s="258"/>
      <c r="O1501" s="258"/>
      <c r="P1501" s="258"/>
      <c r="Q1501" s="259"/>
      <c r="R1501" s="192"/>
      <c r="S1501" s="150" t="e">
        <f>IF(OR(C1501="",C1501=T$4),NA(),MATCH($B1501&amp;$C1501,K!$E:$E,0))</f>
        <v>#N/A</v>
      </c>
    </row>
    <row r="1502" spans="1:19" ht="20.25">
      <c r="A1502" s="222"/>
      <c r="B1502" s="193"/>
      <c r="C1502" s="193"/>
      <c r="D1502" s="193" t="str">
        <f ca="1">IF(ISERROR($S1502),"",OFFSET(K!$D$1,$S1502-1,0)&amp;"")</f>
        <v/>
      </c>
      <c r="E1502" s="193" t="str">
        <f ca="1">IF(ISERROR($S1502),"",OFFSET(K!$C$1,$S1502-1,0)&amp;"")</f>
        <v/>
      </c>
      <c r="F1502" s="193" t="str">
        <f ca="1">IF(ISERROR($S1502),"",OFFSET(K!$F$1,$S1502-1,0))</f>
        <v/>
      </c>
      <c r="G1502" s="193" t="str">
        <f ca="1">IF(C1502=$U$4,"Enter smelter details", IF(ISERROR($S1502),"",OFFSET(K!$G$1,$S1502-1,0)))</f>
        <v/>
      </c>
      <c r="H1502" s="258"/>
      <c r="I1502" s="258"/>
      <c r="J1502" s="258"/>
      <c r="K1502" s="258"/>
      <c r="L1502" s="258"/>
      <c r="M1502" s="258"/>
      <c r="N1502" s="258"/>
      <c r="O1502" s="258"/>
      <c r="P1502" s="258"/>
      <c r="Q1502" s="259"/>
      <c r="R1502" s="192"/>
      <c r="S1502" s="150" t="e">
        <f>IF(OR(C1502="",C1502=T$4),NA(),MATCH($B1502&amp;$C1502,K!$E:$E,0))</f>
        <v>#N/A</v>
      </c>
    </row>
    <row r="1503" spans="1:19" ht="20.25">
      <c r="A1503" s="222"/>
      <c r="B1503" s="193"/>
      <c r="C1503" s="193"/>
      <c r="D1503" s="193" t="str">
        <f ca="1">IF(ISERROR($S1503),"",OFFSET(K!$D$1,$S1503-1,0)&amp;"")</f>
        <v/>
      </c>
      <c r="E1503" s="193" t="str">
        <f ca="1">IF(ISERROR($S1503),"",OFFSET(K!$C$1,$S1503-1,0)&amp;"")</f>
        <v/>
      </c>
      <c r="F1503" s="193" t="str">
        <f ca="1">IF(ISERROR($S1503),"",OFFSET(K!$F$1,$S1503-1,0))</f>
        <v/>
      </c>
      <c r="G1503" s="193" t="str">
        <f ca="1">IF(C1503=$U$4,"Enter smelter details", IF(ISERROR($S1503),"",OFFSET(K!$G$1,$S1503-1,0)))</f>
        <v/>
      </c>
      <c r="H1503" s="258"/>
      <c r="I1503" s="258"/>
      <c r="J1503" s="258"/>
      <c r="K1503" s="258"/>
      <c r="L1503" s="258"/>
      <c r="M1503" s="258"/>
      <c r="N1503" s="258"/>
      <c r="O1503" s="258"/>
      <c r="P1503" s="258"/>
      <c r="Q1503" s="259"/>
      <c r="R1503" s="192"/>
      <c r="S1503" s="150" t="e">
        <f>IF(OR(C1503="",C1503=T$4),NA(),MATCH($B1503&amp;$C1503,K!$E:$E,0))</f>
        <v>#N/A</v>
      </c>
    </row>
    <row r="1504" spans="1:19" ht="20.25">
      <c r="A1504" s="222"/>
      <c r="B1504" s="193"/>
      <c r="C1504" s="193"/>
      <c r="D1504" s="193" t="str">
        <f ca="1">IF(ISERROR($S1504),"",OFFSET(K!$D$1,$S1504-1,0)&amp;"")</f>
        <v/>
      </c>
      <c r="E1504" s="193" t="str">
        <f ca="1">IF(ISERROR($S1504),"",OFFSET(K!$C$1,$S1504-1,0)&amp;"")</f>
        <v/>
      </c>
      <c r="F1504" s="193" t="str">
        <f ca="1">IF(ISERROR($S1504),"",OFFSET(K!$F$1,$S1504-1,0))</f>
        <v/>
      </c>
      <c r="G1504" s="193" t="str">
        <f ca="1">IF(C1504=$U$4,"Enter smelter details", IF(ISERROR($S1504),"",OFFSET(K!$G$1,$S1504-1,0)))</f>
        <v/>
      </c>
      <c r="H1504" s="258"/>
      <c r="I1504" s="258"/>
      <c r="J1504" s="258"/>
      <c r="K1504" s="258"/>
      <c r="L1504" s="258"/>
      <c r="M1504" s="258"/>
      <c r="N1504" s="258"/>
      <c r="O1504" s="258"/>
      <c r="P1504" s="258"/>
      <c r="Q1504" s="259"/>
      <c r="R1504" s="192"/>
      <c r="S1504" s="150" t="e">
        <f>IF(OR(C1504="",C1504=T$4),NA(),MATCH($B1504&amp;$C1504,K!$E:$E,0))</f>
        <v>#N/A</v>
      </c>
    </row>
    <row r="1505" spans="1:19" ht="20.25">
      <c r="A1505" s="222"/>
      <c r="B1505" s="193"/>
      <c r="C1505" s="193"/>
      <c r="D1505" s="193" t="str">
        <f ca="1">IF(ISERROR($S1505),"",OFFSET(K!$D$1,$S1505-1,0)&amp;"")</f>
        <v/>
      </c>
      <c r="E1505" s="193" t="str">
        <f ca="1">IF(ISERROR($S1505),"",OFFSET(K!$C$1,$S1505-1,0)&amp;"")</f>
        <v/>
      </c>
      <c r="F1505" s="193" t="str">
        <f ca="1">IF(ISERROR($S1505),"",OFFSET(K!$F$1,$S1505-1,0))</f>
        <v/>
      </c>
      <c r="G1505" s="193" t="str">
        <f ca="1">IF(C1505=$U$4,"Enter smelter details", IF(ISERROR($S1505),"",OFFSET(K!$G$1,$S1505-1,0)))</f>
        <v/>
      </c>
      <c r="H1505" s="258"/>
      <c r="I1505" s="258"/>
      <c r="J1505" s="258"/>
      <c r="K1505" s="258"/>
      <c r="L1505" s="258"/>
      <c r="M1505" s="258"/>
      <c r="N1505" s="258"/>
      <c r="O1505" s="258"/>
      <c r="P1505" s="258"/>
      <c r="Q1505" s="259"/>
      <c r="R1505" s="192"/>
      <c r="S1505" s="150" t="e">
        <f>IF(OR(C1505="",C1505=T$4),NA(),MATCH($B1505&amp;$C1505,K!$E:$E,0))</f>
        <v>#N/A</v>
      </c>
    </row>
    <row r="1506" spans="1:19" ht="20.25">
      <c r="A1506" s="222"/>
      <c r="B1506" s="193"/>
      <c r="C1506" s="193"/>
      <c r="D1506" s="193" t="str">
        <f ca="1">IF(ISERROR($S1506),"",OFFSET(K!$D$1,$S1506-1,0)&amp;"")</f>
        <v/>
      </c>
      <c r="E1506" s="193" t="str">
        <f ca="1">IF(ISERROR($S1506),"",OFFSET(K!$C$1,$S1506-1,0)&amp;"")</f>
        <v/>
      </c>
      <c r="F1506" s="193" t="str">
        <f ca="1">IF(ISERROR($S1506),"",OFFSET(K!$F$1,$S1506-1,0))</f>
        <v/>
      </c>
      <c r="G1506" s="193" t="str">
        <f ca="1">IF(C1506=$U$4,"Enter smelter details", IF(ISERROR($S1506),"",OFFSET(K!$G$1,$S1506-1,0)))</f>
        <v/>
      </c>
      <c r="H1506" s="258"/>
      <c r="I1506" s="258"/>
      <c r="J1506" s="258"/>
      <c r="K1506" s="258"/>
      <c r="L1506" s="258"/>
      <c r="M1506" s="258"/>
      <c r="N1506" s="258"/>
      <c r="O1506" s="258"/>
      <c r="P1506" s="258"/>
      <c r="Q1506" s="259"/>
      <c r="R1506" s="192"/>
      <c r="S1506" s="150" t="e">
        <f>IF(OR(C1506="",C1506=T$4),NA(),MATCH($B1506&amp;$C1506,K!$E:$E,0))</f>
        <v>#N/A</v>
      </c>
    </row>
    <row r="1507" spans="1:19" ht="20.25">
      <c r="A1507" s="222"/>
      <c r="B1507" s="193"/>
      <c r="C1507" s="193"/>
      <c r="D1507" s="193" t="str">
        <f ca="1">IF(ISERROR($S1507),"",OFFSET(K!$D$1,$S1507-1,0)&amp;"")</f>
        <v/>
      </c>
      <c r="E1507" s="193" t="str">
        <f ca="1">IF(ISERROR($S1507),"",OFFSET(K!$C$1,$S1507-1,0)&amp;"")</f>
        <v/>
      </c>
      <c r="F1507" s="193" t="str">
        <f ca="1">IF(ISERROR($S1507),"",OFFSET(K!$F$1,$S1507-1,0))</f>
        <v/>
      </c>
      <c r="G1507" s="193" t="str">
        <f ca="1">IF(C1507=$U$4,"Enter smelter details", IF(ISERROR($S1507),"",OFFSET(K!$G$1,$S1507-1,0)))</f>
        <v/>
      </c>
      <c r="H1507" s="258"/>
      <c r="I1507" s="258"/>
      <c r="J1507" s="258"/>
      <c r="K1507" s="258"/>
      <c r="L1507" s="258"/>
      <c r="M1507" s="258"/>
      <c r="N1507" s="258"/>
      <c r="O1507" s="258"/>
      <c r="P1507" s="258"/>
      <c r="Q1507" s="259"/>
      <c r="R1507" s="192"/>
      <c r="S1507" s="150" t="e">
        <f>IF(OR(C1507="",C1507=T$4),NA(),MATCH($B1507&amp;$C1507,K!$E:$E,0))</f>
        <v>#N/A</v>
      </c>
    </row>
    <row r="1508" spans="1:19" ht="20.25">
      <c r="A1508" s="222"/>
      <c r="B1508" s="193"/>
      <c r="C1508" s="193"/>
      <c r="D1508" s="193" t="str">
        <f ca="1">IF(ISERROR($S1508),"",OFFSET(K!$D$1,$S1508-1,0)&amp;"")</f>
        <v/>
      </c>
      <c r="E1508" s="193" t="str">
        <f ca="1">IF(ISERROR($S1508),"",OFFSET(K!$C$1,$S1508-1,0)&amp;"")</f>
        <v/>
      </c>
      <c r="F1508" s="193" t="str">
        <f ca="1">IF(ISERROR($S1508),"",OFFSET(K!$F$1,$S1508-1,0))</f>
        <v/>
      </c>
      <c r="G1508" s="193" t="str">
        <f ca="1">IF(C1508=$U$4,"Enter smelter details", IF(ISERROR($S1508),"",OFFSET(K!$G$1,$S1508-1,0)))</f>
        <v/>
      </c>
      <c r="H1508" s="258"/>
      <c r="I1508" s="258"/>
      <c r="J1508" s="258"/>
      <c r="K1508" s="258"/>
      <c r="L1508" s="258"/>
      <c r="M1508" s="258"/>
      <c r="N1508" s="258"/>
      <c r="O1508" s="258"/>
      <c r="P1508" s="258"/>
      <c r="Q1508" s="259"/>
      <c r="R1508" s="192"/>
      <c r="S1508" s="150" t="e">
        <f>IF(OR(C1508="",C1508=T$4),NA(),MATCH($B1508&amp;$C1508,K!$E:$E,0))</f>
        <v>#N/A</v>
      </c>
    </row>
    <row r="1509" spans="1:19" ht="20.25">
      <c r="A1509" s="222"/>
      <c r="B1509" s="193"/>
      <c r="C1509" s="193"/>
      <c r="D1509" s="193" t="str">
        <f ca="1">IF(ISERROR($S1509),"",OFFSET(K!$D$1,$S1509-1,0)&amp;"")</f>
        <v/>
      </c>
      <c r="E1509" s="193" t="str">
        <f ca="1">IF(ISERROR($S1509),"",OFFSET(K!$C$1,$S1509-1,0)&amp;"")</f>
        <v/>
      </c>
      <c r="F1509" s="193" t="str">
        <f ca="1">IF(ISERROR($S1509),"",OFFSET(K!$F$1,$S1509-1,0))</f>
        <v/>
      </c>
      <c r="G1509" s="193" t="str">
        <f ca="1">IF(C1509=$U$4,"Enter smelter details", IF(ISERROR($S1509),"",OFFSET(K!$G$1,$S1509-1,0)))</f>
        <v/>
      </c>
      <c r="H1509" s="258"/>
      <c r="I1509" s="258"/>
      <c r="J1509" s="258"/>
      <c r="K1509" s="258"/>
      <c r="L1509" s="258"/>
      <c r="M1509" s="258"/>
      <c r="N1509" s="258"/>
      <c r="O1509" s="258"/>
      <c r="P1509" s="258"/>
      <c r="Q1509" s="259"/>
      <c r="R1509" s="192"/>
      <c r="S1509" s="150" t="e">
        <f>IF(OR(C1509="",C1509=T$4),NA(),MATCH($B1509&amp;$C1509,K!$E:$E,0))</f>
        <v>#N/A</v>
      </c>
    </row>
    <row r="1510" spans="1:19" ht="20.25">
      <c r="A1510" s="222"/>
      <c r="B1510" s="193"/>
      <c r="C1510" s="193"/>
      <c r="D1510" s="193" t="str">
        <f ca="1">IF(ISERROR($S1510),"",OFFSET(K!$D$1,$S1510-1,0)&amp;"")</f>
        <v/>
      </c>
      <c r="E1510" s="193" t="str">
        <f ca="1">IF(ISERROR($S1510),"",OFFSET(K!$C$1,$S1510-1,0)&amp;"")</f>
        <v/>
      </c>
      <c r="F1510" s="193" t="str">
        <f ca="1">IF(ISERROR($S1510),"",OFFSET(K!$F$1,$S1510-1,0))</f>
        <v/>
      </c>
      <c r="G1510" s="193" t="str">
        <f ca="1">IF(C1510=$U$4,"Enter smelter details", IF(ISERROR($S1510),"",OFFSET(K!$G$1,$S1510-1,0)))</f>
        <v/>
      </c>
      <c r="H1510" s="258"/>
      <c r="I1510" s="258"/>
      <c r="J1510" s="258"/>
      <c r="K1510" s="258"/>
      <c r="L1510" s="258"/>
      <c r="M1510" s="258"/>
      <c r="N1510" s="258"/>
      <c r="O1510" s="258"/>
      <c r="P1510" s="258"/>
      <c r="Q1510" s="259"/>
      <c r="R1510" s="192"/>
      <c r="S1510" s="150" t="e">
        <f>IF(OR(C1510="",C1510=T$4),NA(),MATCH($B1510&amp;$C1510,K!$E:$E,0))</f>
        <v>#N/A</v>
      </c>
    </row>
    <row r="1511" spans="1:19" ht="20.25">
      <c r="A1511" s="222"/>
      <c r="B1511" s="193"/>
      <c r="C1511" s="193"/>
      <c r="D1511" s="193" t="str">
        <f ca="1">IF(ISERROR($S1511),"",OFFSET(K!$D$1,$S1511-1,0)&amp;"")</f>
        <v/>
      </c>
      <c r="E1511" s="193" t="str">
        <f ca="1">IF(ISERROR($S1511),"",OFFSET(K!$C$1,$S1511-1,0)&amp;"")</f>
        <v/>
      </c>
      <c r="F1511" s="193" t="str">
        <f ca="1">IF(ISERROR($S1511),"",OFFSET(K!$F$1,$S1511-1,0))</f>
        <v/>
      </c>
      <c r="G1511" s="193" t="str">
        <f ca="1">IF(C1511=$U$4,"Enter smelter details", IF(ISERROR($S1511),"",OFFSET(K!$G$1,$S1511-1,0)))</f>
        <v/>
      </c>
      <c r="H1511" s="258"/>
      <c r="I1511" s="258"/>
      <c r="J1511" s="258"/>
      <c r="K1511" s="258"/>
      <c r="L1511" s="258"/>
      <c r="M1511" s="258"/>
      <c r="N1511" s="258"/>
      <c r="O1511" s="258"/>
      <c r="P1511" s="258"/>
      <c r="Q1511" s="259"/>
      <c r="R1511" s="192"/>
      <c r="S1511" s="150" t="e">
        <f>IF(OR(C1511="",C1511=T$4),NA(),MATCH($B1511&amp;$C1511,K!$E:$E,0))</f>
        <v>#N/A</v>
      </c>
    </row>
    <row r="1512" spans="1:19" ht="20.25">
      <c r="A1512" s="222"/>
      <c r="B1512" s="193"/>
      <c r="C1512" s="193"/>
      <c r="D1512" s="193" t="str">
        <f ca="1">IF(ISERROR($S1512),"",OFFSET(K!$D$1,$S1512-1,0)&amp;"")</f>
        <v/>
      </c>
      <c r="E1512" s="193" t="str">
        <f ca="1">IF(ISERROR($S1512),"",OFFSET(K!$C$1,$S1512-1,0)&amp;"")</f>
        <v/>
      </c>
      <c r="F1512" s="193" t="str">
        <f ca="1">IF(ISERROR($S1512),"",OFFSET(K!$F$1,$S1512-1,0))</f>
        <v/>
      </c>
      <c r="G1512" s="193" t="str">
        <f ca="1">IF(C1512=$U$4,"Enter smelter details", IF(ISERROR($S1512),"",OFFSET(K!$G$1,$S1512-1,0)))</f>
        <v/>
      </c>
      <c r="H1512" s="258"/>
      <c r="I1512" s="258"/>
      <c r="J1512" s="258"/>
      <c r="K1512" s="258"/>
      <c r="L1512" s="258"/>
      <c r="M1512" s="258"/>
      <c r="N1512" s="258"/>
      <c r="O1512" s="258"/>
      <c r="P1512" s="258"/>
      <c r="Q1512" s="259"/>
      <c r="R1512" s="192"/>
      <c r="S1512" s="150" t="e">
        <f>IF(OR(C1512="",C1512=T$4),NA(),MATCH($B1512&amp;$C1512,K!$E:$E,0))</f>
        <v>#N/A</v>
      </c>
    </row>
    <row r="1513" spans="1:19" ht="20.25">
      <c r="A1513" s="222"/>
      <c r="B1513" s="193"/>
      <c r="C1513" s="193"/>
      <c r="D1513" s="193" t="str">
        <f ca="1">IF(ISERROR($S1513),"",OFFSET(K!$D$1,$S1513-1,0)&amp;"")</f>
        <v/>
      </c>
      <c r="E1513" s="193" t="str">
        <f ca="1">IF(ISERROR($S1513),"",OFFSET(K!$C$1,$S1513-1,0)&amp;"")</f>
        <v/>
      </c>
      <c r="F1513" s="193" t="str">
        <f ca="1">IF(ISERROR($S1513),"",OFFSET(K!$F$1,$S1513-1,0))</f>
        <v/>
      </c>
      <c r="G1513" s="193" t="str">
        <f ca="1">IF(C1513=$U$4,"Enter smelter details", IF(ISERROR($S1513),"",OFFSET(K!$G$1,$S1513-1,0)))</f>
        <v/>
      </c>
      <c r="H1513" s="258"/>
      <c r="I1513" s="258"/>
      <c r="J1513" s="258"/>
      <c r="K1513" s="258"/>
      <c r="L1513" s="258"/>
      <c r="M1513" s="258"/>
      <c r="N1513" s="258"/>
      <c r="O1513" s="258"/>
      <c r="P1513" s="258"/>
      <c r="Q1513" s="259"/>
      <c r="R1513" s="192"/>
      <c r="S1513" s="150" t="e">
        <f>IF(OR(C1513="",C1513=T$4),NA(),MATCH($B1513&amp;$C1513,K!$E:$E,0))</f>
        <v>#N/A</v>
      </c>
    </row>
    <row r="1514" spans="1:19" ht="20.25">
      <c r="A1514" s="222"/>
      <c r="B1514" s="193"/>
      <c r="C1514" s="193"/>
      <c r="D1514" s="193" t="str">
        <f ca="1">IF(ISERROR($S1514),"",OFFSET(K!$D$1,$S1514-1,0)&amp;"")</f>
        <v/>
      </c>
      <c r="E1514" s="193" t="str">
        <f ca="1">IF(ISERROR($S1514),"",OFFSET(K!$C$1,$S1514-1,0)&amp;"")</f>
        <v/>
      </c>
      <c r="F1514" s="193" t="str">
        <f ca="1">IF(ISERROR($S1514),"",OFFSET(K!$F$1,$S1514-1,0))</f>
        <v/>
      </c>
      <c r="G1514" s="193" t="str">
        <f ca="1">IF(C1514=$U$4,"Enter smelter details", IF(ISERROR($S1514),"",OFFSET(K!$G$1,$S1514-1,0)))</f>
        <v/>
      </c>
      <c r="H1514" s="258"/>
      <c r="I1514" s="258"/>
      <c r="J1514" s="258"/>
      <c r="K1514" s="258"/>
      <c r="L1514" s="258"/>
      <c r="M1514" s="258"/>
      <c r="N1514" s="258"/>
      <c r="O1514" s="258"/>
      <c r="P1514" s="258"/>
      <c r="Q1514" s="259"/>
      <c r="R1514" s="192"/>
      <c r="S1514" s="150" t="e">
        <f>IF(OR(C1514="",C1514=T$4),NA(),MATCH($B1514&amp;$C1514,K!$E:$E,0))</f>
        <v>#N/A</v>
      </c>
    </row>
    <row r="1515" spans="1:19" ht="20.25">
      <c r="A1515" s="222"/>
      <c r="B1515" s="193"/>
      <c r="C1515" s="193"/>
      <c r="D1515" s="193" t="str">
        <f ca="1">IF(ISERROR($S1515),"",OFFSET(K!$D$1,$S1515-1,0)&amp;"")</f>
        <v/>
      </c>
      <c r="E1515" s="193" t="str">
        <f ca="1">IF(ISERROR($S1515),"",OFFSET(K!$C$1,$S1515-1,0)&amp;"")</f>
        <v/>
      </c>
      <c r="F1515" s="193" t="str">
        <f ca="1">IF(ISERROR($S1515),"",OFFSET(K!$F$1,$S1515-1,0))</f>
        <v/>
      </c>
      <c r="G1515" s="193" t="str">
        <f ca="1">IF(C1515=$U$4,"Enter smelter details", IF(ISERROR($S1515),"",OFFSET(K!$G$1,$S1515-1,0)))</f>
        <v/>
      </c>
      <c r="H1515" s="258"/>
      <c r="I1515" s="258"/>
      <c r="J1515" s="258"/>
      <c r="K1515" s="258"/>
      <c r="L1515" s="258"/>
      <c r="M1515" s="258"/>
      <c r="N1515" s="258"/>
      <c r="O1515" s="258"/>
      <c r="P1515" s="258"/>
      <c r="Q1515" s="259"/>
      <c r="R1515" s="192"/>
      <c r="S1515" s="150" t="e">
        <f>IF(OR(C1515="",C1515=T$4),NA(),MATCH($B1515&amp;$C1515,K!$E:$E,0))</f>
        <v>#N/A</v>
      </c>
    </row>
    <row r="1516" spans="1:19" ht="20.25">
      <c r="A1516" s="222"/>
      <c r="B1516" s="193"/>
      <c r="C1516" s="193"/>
      <c r="D1516" s="193" t="str">
        <f ca="1">IF(ISERROR($S1516),"",OFFSET(K!$D$1,$S1516-1,0)&amp;"")</f>
        <v/>
      </c>
      <c r="E1516" s="193" t="str">
        <f ca="1">IF(ISERROR($S1516),"",OFFSET(K!$C$1,$S1516-1,0)&amp;"")</f>
        <v/>
      </c>
      <c r="F1516" s="193" t="str">
        <f ca="1">IF(ISERROR($S1516),"",OFFSET(K!$F$1,$S1516-1,0))</f>
        <v/>
      </c>
      <c r="G1516" s="193" t="str">
        <f ca="1">IF(C1516=$U$4,"Enter smelter details", IF(ISERROR($S1516),"",OFFSET(K!$G$1,$S1516-1,0)))</f>
        <v/>
      </c>
      <c r="H1516" s="258"/>
      <c r="I1516" s="258"/>
      <c r="J1516" s="258"/>
      <c r="K1516" s="258"/>
      <c r="L1516" s="258"/>
      <c r="M1516" s="258"/>
      <c r="N1516" s="258"/>
      <c r="O1516" s="258"/>
      <c r="P1516" s="258"/>
      <c r="Q1516" s="259"/>
      <c r="R1516" s="192"/>
      <c r="S1516" s="150" t="e">
        <f>IF(OR(C1516="",C1516=T$4),NA(),MATCH($B1516&amp;$C1516,K!$E:$E,0))</f>
        <v>#N/A</v>
      </c>
    </row>
    <row r="1517" spans="1:19" ht="20.25">
      <c r="A1517" s="222"/>
      <c r="B1517" s="193"/>
      <c r="C1517" s="193"/>
      <c r="D1517" s="193" t="str">
        <f ca="1">IF(ISERROR($S1517),"",OFFSET(K!$D$1,$S1517-1,0)&amp;"")</f>
        <v/>
      </c>
      <c r="E1517" s="193" t="str">
        <f ca="1">IF(ISERROR($S1517),"",OFFSET(K!$C$1,$S1517-1,0)&amp;"")</f>
        <v/>
      </c>
      <c r="F1517" s="193" t="str">
        <f ca="1">IF(ISERROR($S1517),"",OFFSET(K!$F$1,$S1517-1,0))</f>
        <v/>
      </c>
      <c r="G1517" s="193" t="str">
        <f ca="1">IF(C1517=$U$4,"Enter smelter details", IF(ISERROR($S1517),"",OFFSET(K!$G$1,$S1517-1,0)))</f>
        <v/>
      </c>
      <c r="H1517" s="258"/>
      <c r="I1517" s="258"/>
      <c r="J1517" s="258"/>
      <c r="K1517" s="258"/>
      <c r="L1517" s="258"/>
      <c r="M1517" s="258"/>
      <c r="N1517" s="258"/>
      <c r="O1517" s="258"/>
      <c r="P1517" s="258"/>
      <c r="Q1517" s="259"/>
      <c r="R1517" s="192"/>
      <c r="S1517" s="150" t="e">
        <f>IF(OR(C1517="",C1517=T$4),NA(),MATCH($B1517&amp;$C1517,K!$E:$E,0))</f>
        <v>#N/A</v>
      </c>
    </row>
    <row r="1518" spans="1:19" ht="20.25">
      <c r="A1518" s="222"/>
      <c r="B1518" s="193"/>
      <c r="C1518" s="193"/>
      <c r="D1518" s="193" t="str">
        <f ca="1">IF(ISERROR($S1518),"",OFFSET(K!$D$1,$S1518-1,0)&amp;"")</f>
        <v/>
      </c>
      <c r="E1518" s="193" t="str">
        <f ca="1">IF(ISERROR($S1518),"",OFFSET(K!$C$1,$S1518-1,0)&amp;"")</f>
        <v/>
      </c>
      <c r="F1518" s="193" t="str">
        <f ca="1">IF(ISERROR($S1518),"",OFFSET(K!$F$1,$S1518-1,0))</f>
        <v/>
      </c>
      <c r="G1518" s="193" t="str">
        <f ca="1">IF(C1518=$U$4,"Enter smelter details", IF(ISERROR($S1518),"",OFFSET(K!$G$1,$S1518-1,0)))</f>
        <v/>
      </c>
      <c r="H1518" s="258"/>
      <c r="I1518" s="258"/>
      <c r="J1518" s="258"/>
      <c r="K1518" s="258"/>
      <c r="L1518" s="258"/>
      <c r="M1518" s="258"/>
      <c r="N1518" s="258"/>
      <c r="O1518" s="258"/>
      <c r="P1518" s="258"/>
      <c r="Q1518" s="259"/>
      <c r="R1518" s="192"/>
      <c r="S1518" s="150" t="e">
        <f>IF(OR(C1518="",C1518=T$4),NA(),MATCH($B1518&amp;$C1518,K!$E:$E,0))</f>
        <v>#N/A</v>
      </c>
    </row>
    <row r="1519" spans="1:19" ht="20.25">
      <c r="A1519" s="222"/>
      <c r="B1519" s="193"/>
      <c r="C1519" s="193"/>
      <c r="D1519" s="193" t="str">
        <f ca="1">IF(ISERROR($S1519),"",OFFSET(K!$D$1,$S1519-1,0)&amp;"")</f>
        <v/>
      </c>
      <c r="E1519" s="193" t="str">
        <f ca="1">IF(ISERROR($S1519),"",OFFSET(K!$C$1,$S1519-1,0)&amp;"")</f>
        <v/>
      </c>
      <c r="F1519" s="193" t="str">
        <f ca="1">IF(ISERROR($S1519),"",OFFSET(K!$F$1,$S1519-1,0))</f>
        <v/>
      </c>
      <c r="G1519" s="193" t="str">
        <f ca="1">IF(C1519=$U$4,"Enter smelter details", IF(ISERROR($S1519),"",OFFSET(K!$G$1,$S1519-1,0)))</f>
        <v/>
      </c>
      <c r="H1519" s="258"/>
      <c r="I1519" s="258"/>
      <c r="J1519" s="258"/>
      <c r="K1519" s="258"/>
      <c r="L1519" s="258"/>
      <c r="M1519" s="258"/>
      <c r="N1519" s="258"/>
      <c r="O1519" s="258"/>
      <c r="P1519" s="258"/>
      <c r="Q1519" s="259"/>
      <c r="R1519" s="192"/>
      <c r="S1519" s="150" t="e">
        <f>IF(OR(C1519="",C1519=T$4),NA(),MATCH($B1519&amp;$C1519,K!$E:$E,0))</f>
        <v>#N/A</v>
      </c>
    </row>
    <row r="1520" spans="1:19" ht="20.25">
      <c r="A1520" s="222"/>
      <c r="B1520" s="193"/>
      <c r="C1520" s="193"/>
      <c r="D1520" s="193" t="str">
        <f ca="1">IF(ISERROR($S1520),"",OFFSET(K!$D$1,$S1520-1,0)&amp;"")</f>
        <v/>
      </c>
      <c r="E1520" s="193" t="str">
        <f ca="1">IF(ISERROR($S1520),"",OFFSET(K!$C$1,$S1520-1,0)&amp;"")</f>
        <v/>
      </c>
      <c r="F1520" s="193" t="str">
        <f ca="1">IF(ISERROR($S1520),"",OFFSET(K!$F$1,$S1520-1,0))</f>
        <v/>
      </c>
      <c r="G1520" s="193" t="str">
        <f ca="1">IF(C1520=$U$4,"Enter smelter details", IF(ISERROR($S1520),"",OFFSET(K!$G$1,$S1520-1,0)))</f>
        <v/>
      </c>
      <c r="H1520" s="258"/>
      <c r="I1520" s="258"/>
      <c r="J1520" s="258"/>
      <c r="K1520" s="258"/>
      <c r="L1520" s="258"/>
      <c r="M1520" s="258"/>
      <c r="N1520" s="258"/>
      <c r="O1520" s="258"/>
      <c r="P1520" s="258"/>
      <c r="Q1520" s="259"/>
      <c r="R1520" s="192"/>
      <c r="S1520" s="150" t="e">
        <f>IF(OR(C1520="",C1520=T$4),NA(),MATCH($B1520&amp;$C1520,K!$E:$E,0))</f>
        <v>#N/A</v>
      </c>
    </row>
    <row r="1521" spans="1:19" ht="20.25">
      <c r="A1521" s="222"/>
      <c r="B1521" s="193"/>
      <c r="C1521" s="193"/>
      <c r="D1521" s="193" t="str">
        <f ca="1">IF(ISERROR($S1521),"",OFFSET(K!$D$1,$S1521-1,0)&amp;"")</f>
        <v/>
      </c>
      <c r="E1521" s="193" t="str">
        <f ca="1">IF(ISERROR($S1521),"",OFFSET(K!$C$1,$S1521-1,0)&amp;"")</f>
        <v/>
      </c>
      <c r="F1521" s="193" t="str">
        <f ca="1">IF(ISERROR($S1521),"",OFFSET(K!$F$1,$S1521-1,0))</f>
        <v/>
      </c>
      <c r="G1521" s="193" t="str">
        <f ca="1">IF(C1521=$U$4,"Enter smelter details", IF(ISERROR($S1521),"",OFFSET(K!$G$1,$S1521-1,0)))</f>
        <v/>
      </c>
      <c r="H1521" s="258"/>
      <c r="I1521" s="258"/>
      <c r="J1521" s="258"/>
      <c r="K1521" s="258"/>
      <c r="L1521" s="258"/>
      <c r="M1521" s="258"/>
      <c r="N1521" s="258"/>
      <c r="O1521" s="258"/>
      <c r="P1521" s="258"/>
      <c r="Q1521" s="259"/>
      <c r="R1521" s="192"/>
      <c r="S1521" s="150" t="e">
        <f>IF(OR(C1521="",C1521=T$4),NA(),MATCH($B1521&amp;$C1521,K!$E:$E,0))</f>
        <v>#N/A</v>
      </c>
    </row>
    <row r="1522" spans="1:19" ht="20.25">
      <c r="A1522" s="222"/>
      <c r="B1522" s="193"/>
      <c r="C1522" s="193"/>
      <c r="D1522" s="193" t="str">
        <f ca="1">IF(ISERROR($S1522),"",OFFSET(K!$D$1,$S1522-1,0)&amp;"")</f>
        <v/>
      </c>
      <c r="E1522" s="193" t="str">
        <f ca="1">IF(ISERROR($S1522),"",OFFSET(K!$C$1,$S1522-1,0)&amp;"")</f>
        <v/>
      </c>
      <c r="F1522" s="193" t="str">
        <f ca="1">IF(ISERROR($S1522),"",OFFSET(K!$F$1,$S1522-1,0))</f>
        <v/>
      </c>
      <c r="G1522" s="193" t="str">
        <f ca="1">IF(C1522=$U$4,"Enter smelter details", IF(ISERROR($S1522),"",OFFSET(K!$G$1,$S1522-1,0)))</f>
        <v/>
      </c>
      <c r="H1522" s="258"/>
      <c r="I1522" s="258"/>
      <c r="J1522" s="258"/>
      <c r="K1522" s="258"/>
      <c r="L1522" s="258"/>
      <c r="M1522" s="258"/>
      <c r="N1522" s="258"/>
      <c r="O1522" s="258"/>
      <c r="P1522" s="258"/>
      <c r="Q1522" s="259"/>
      <c r="R1522" s="192"/>
      <c r="S1522" s="150" t="e">
        <f>IF(OR(C1522="",C1522=T$4),NA(),MATCH($B1522&amp;$C1522,K!$E:$E,0))</f>
        <v>#N/A</v>
      </c>
    </row>
    <row r="1523" spans="1:19" ht="20.25">
      <c r="A1523" s="222"/>
      <c r="B1523" s="193"/>
      <c r="C1523" s="193"/>
      <c r="D1523" s="193" t="str">
        <f ca="1">IF(ISERROR($S1523),"",OFFSET(K!$D$1,$S1523-1,0)&amp;"")</f>
        <v/>
      </c>
      <c r="E1523" s="193" t="str">
        <f ca="1">IF(ISERROR($S1523),"",OFFSET(K!$C$1,$S1523-1,0)&amp;"")</f>
        <v/>
      </c>
      <c r="F1523" s="193" t="str">
        <f ca="1">IF(ISERROR($S1523),"",OFFSET(K!$F$1,$S1523-1,0))</f>
        <v/>
      </c>
      <c r="G1523" s="193" t="str">
        <f ca="1">IF(C1523=$U$4,"Enter smelter details", IF(ISERROR($S1523),"",OFFSET(K!$G$1,$S1523-1,0)))</f>
        <v/>
      </c>
      <c r="H1523" s="258"/>
      <c r="I1523" s="258"/>
      <c r="J1523" s="258"/>
      <c r="K1523" s="258"/>
      <c r="L1523" s="258"/>
      <c r="M1523" s="258"/>
      <c r="N1523" s="258"/>
      <c r="O1523" s="258"/>
      <c r="P1523" s="258"/>
      <c r="Q1523" s="259"/>
      <c r="R1523" s="192"/>
      <c r="S1523" s="150" t="e">
        <f>IF(OR(C1523="",C1523=T$4),NA(),MATCH($B1523&amp;$C1523,K!$E:$E,0))</f>
        <v>#N/A</v>
      </c>
    </row>
    <row r="1524" spans="1:19" ht="20.25">
      <c r="A1524" s="222"/>
      <c r="B1524" s="193"/>
      <c r="C1524" s="193"/>
      <c r="D1524" s="193" t="str">
        <f ca="1">IF(ISERROR($S1524),"",OFFSET(K!$D$1,$S1524-1,0)&amp;"")</f>
        <v/>
      </c>
      <c r="E1524" s="193" t="str">
        <f ca="1">IF(ISERROR($S1524),"",OFFSET(K!$C$1,$S1524-1,0)&amp;"")</f>
        <v/>
      </c>
      <c r="F1524" s="193" t="str">
        <f ca="1">IF(ISERROR($S1524),"",OFFSET(K!$F$1,$S1524-1,0))</f>
        <v/>
      </c>
      <c r="G1524" s="193" t="str">
        <f ca="1">IF(C1524=$U$4,"Enter smelter details", IF(ISERROR($S1524),"",OFFSET(K!$G$1,$S1524-1,0)))</f>
        <v/>
      </c>
      <c r="H1524" s="258"/>
      <c r="I1524" s="258"/>
      <c r="J1524" s="258"/>
      <c r="K1524" s="258"/>
      <c r="L1524" s="258"/>
      <c r="M1524" s="258"/>
      <c r="N1524" s="258"/>
      <c r="O1524" s="258"/>
      <c r="P1524" s="258"/>
      <c r="Q1524" s="259"/>
      <c r="R1524" s="192"/>
      <c r="S1524" s="150" t="e">
        <f>IF(OR(C1524="",C1524=T$4),NA(),MATCH($B1524&amp;$C1524,K!$E:$E,0))</f>
        <v>#N/A</v>
      </c>
    </row>
    <row r="1525" spans="1:19" ht="20.25">
      <c r="A1525" s="222"/>
      <c r="B1525" s="193"/>
      <c r="C1525" s="193"/>
      <c r="D1525" s="193" t="str">
        <f ca="1">IF(ISERROR($S1525),"",OFFSET(K!$D$1,$S1525-1,0)&amp;"")</f>
        <v/>
      </c>
      <c r="E1525" s="193" t="str">
        <f ca="1">IF(ISERROR($S1525),"",OFFSET(K!$C$1,$S1525-1,0)&amp;"")</f>
        <v/>
      </c>
      <c r="F1525" s="193" t="str">
        <f ca="1">IF(ISERROR($S1525),"",OFFSET(K!$F$1,$S1525-1,0))</f>
        <v/>
      </c>
      <c r="G1525" s="193" t="str">
        <f ca="1">IF(C1525=$U$4,"Enter smelter details", IF(ISERROR($S1525),"",OFFSET(K!$G$1,$S1525-1,0)))</f>
        <v/>
      </c>
      <c r="H1525" s="258"/>
      <c r="I1525" s="258"/>
      <c r="J1525" s="258"/>
      <c r="K1525" s="258"/>
      <c r="L1525" s="258"/>
      <c r="M1525" s="258"/>
      <c r="N1525" s="258"/>
      <c r="O1525" s="258"/>
      <c r="P1525" s="258"/>
      <c r="Q1525" s="259"/>
      <c r="R1525" s="192"/>
      <c r="S1525" s="150" t="e">
        <f>IF(OR(C1525="",C1525=T$4),NA(),MATCH($B1525&amp;$C1525,K!$E:$E,0))</f>
        <v>#N/A</v>
      </c>
    </row>
    <row r="1526" spans="1:19" ht="20.25">
      <c r="A1526" s="222"/>
      <c r="B1526" s="193"/>
      <c r="C1526" s="193"/>
      <c r="D1526" s="193" t="str">
        <f ca="1">IF(ISERROR($S1526),"",OFFSET(K!$D$1,$S1526-1,0)&amp;"")</f>
        <v/>
      </c>
      <c r="E1526" s="193" t="str">
        <f ca="1">IF(ISERROR($S1526),"",OFFSET(K!$C$1,$S1526-1,0)&amp;"")</f>
        <v/>
      </c>
      <c r="F1526" s="193" t="str">
        <f ca="1">IF(ISERROR($S1526),"",OFFSET(K!$F$1,$S1526-1,0))</f>
        <v/>
      </c>
      <c r="G1526" s="193" t="str">
        <f ca="1">IF(C1526=$U$4,"Enter smelter details", IF(ISERROR($S1526),"",OFFSET(K!$G$1,$S1526-1,0)))</f>
        <v/>
      </c>
      <c r="H1526" s="258"/>
      <c r="I1526" s="258"/>
      <c r="J1526" s="258"/>
      <c r="K1526" s="258"/>
      <c r="L1526" s="258"/>
      <c r="M1526" s="258"/>
      <c r="N1526" s="258"/>
      <c r="O1526" s="258"/>
      <c r="P1526" s="258"/>
      <c r="Q1526" s="259"/>
      <c r="R1526" s="192"/>
      <c r="S1526" s="150" t="e">
        <f>IF(OR(C1526="",C1526=T$4),NA(),MATCH($B1526&amp;$C1526,K!$E:$E,0))</f>
        <v>#N/A</v>
      </c>
    </row>
    <row r="1527" spans="1:19" ht="20.25">
      <c r="A1527" s="222"/>
      <c r="B1527" s="193"/>
      <c r="C1527" s="193"/>
      <c r="D1527" s="193" t="str">
        <f ca="1">IF(ISERROR($S1527),"",OFFSET(K!$D$1,$S1527-1,0)&amp;"")</f>
        <v/>
      </c>
      <c r="E1527" s="193" t="str">
        <f ca="1">IF(ISERROR($S1527),"",OFFSET(K!$C$1,$S1527-1,0)&amp;"")</f>
        <v/>
      </c>
      <c r="F1527" s="193" t="str">
        <f ca="1">IF(ISERROR($S1527),"",OFFSET(K!$F$1,$S1527-1,0))</f>
        <v/>
      </c>
      <c r="G1527" s="193" t="str">
        <f ca="1">IF(C1527=$U$4,"Enter smelter details", IF(ISERROR($S1527),"",OFFSET(K!$G$1,$S1527-1,0)))</f>
        <v/>
      </c>
      <c r="H1527" s="258"/>
      <c r="I1527" s="258"/>
      <c r="J1527" s="258"/>
      <c r="K1527" s="258"/>
      <c r="L1527" s="258"/>
      <c r="M1527" s="258"/>
      <c r="N1527" s="258"/>
      <c r="O1527" s="258"/>
      <c r="P1527" s="258"/>
      <c r="Q1527" s="259"/>
      <c r="R1527" s="192"/>
      <c r="S1527" s="150" t="e">
        <f>IF(OR(C1527="",C1527=T$4),NA(),MATCH($B1527&amp;$C1527,K!$E:$E,0))</f>
        <v>#N/A</v>
      </c>
    </row>
    <row r="1528" spans="1:19" ht="20.25">
      <c r="A1528" s="222"/>
      <c r="B1528" s="193"/>
      <c r="C1528" s="193"/>
      <c r="D1528" s="193" t="str">
        <f ca="1">IF(ISERROR($S1528),"",OFFSET(K!$D$1,$S1528-1,0)&amp;"")</f>
        <v/>
      </c>
      <c r="E1528" s="193" t="str">
        <f ca="1">IF(ISERROR($S1528),"",OFFSET(K!$C$1,$S1528-1,0)&amp;"")</f>
        <v/>
      </c>
      <c r="F1528" s="193" t="str">
        <f ca="1">IF(ISERROR($S1528),"",OFFSET(K!$F$1,$S1528-1,0))</f>
        <v/>
      </c>
      <c r="G1528" s="193" t="str">
        <f ca="1">IF(C1528=$U$4,"Enter smelter details", IF(ISERROR($S1528),"",OFFSET(K!$G$1,$S1528-1,0)))</f>
        <v/>
      </c>
      <c r="H1528" s="258"/>
      <c r="I1528" s="258"/>
      <c r="J1528" s="258"/>
      <c r="K1528" s="258"/>
      <c r="L1528" s="258"/>
      <c r="M1528" s="258"/>
      <c r="N1528" s="258"/>
      <c r="O1528" s="258"/>
      <c r="P1528" s="258"/>
      <c r="Q1528" s="259"/>
      <c r="R1528" s="192"/>
      <c r="S1528" s="150" t="e">
        <f>IF(OR(C1528="",C1528=T$4),NA(),MATCH($B1528&amp;$C1528,K!$E:$E,0))</f>
        <v>#N/A</v>
      </c>
    </row>
    <row r="1529" spans="1:19" ht="20.25">
      <c r="A1529" s="222"/>
      <c r="B1529" s="193"/>
      <c r="C1529" s="193"/>
      <c r="D1529" s="193" t="str">
        <f ca="1">IF(ISERROR($S1529),"",OFFSET(K!$D$1,$S1529-1,0)&amp;"")</f>
        <v/>
      </c>
      <c r="E1529" s="193" t="str">
        <f ca="1">IF(ISERROR($S1529),"",OFFSET(K!$C$1,$S1529-1,0)&amp;"")</f>
        <v/>
      </c>
      <c r="F1529" s="193" t="str">
        <f ca="1">IF(ISERROR($S1529),"",OFFSET(K!$F$1,$S1529-1,0))</f>
        <v/>
      </c>
      <c r="G1529" s="193" t="str">
        <f ca="1">IF(C1529=$U$4,"Enter smelter details", IF(ISERROR($S1529),"",OFFSET(K!$G$1,$S1529-1,0)))</f>
        <v/>
      </c>
      <c r="H1529" s="258"/>
      <c r="I1529" s="258"/>
      <c r="J1529" s="258"/>
      <c r="K1529" s="258"/>
      <c r="L1529" s="258"/>
      <c r="M1529" s="258"/>
      <c r="N1529" s="258"/>
      <c r="O1529" s="258"/>
      <c r="P1529" s="258"/>
      <c r="Q1529" s="259"/>
      <c r="R1529" s="192"/>
      <c r="S1529" s="150" t="e">
        <f>IF(OR(C1529="",C1529=T$4),NA(),MATCH($B1529&amp;$C1529,K!$E:$E,0))</f>
        <v>#N/A</v>
      </c>
    </row>
    <row r="1530" spans="1:19" ht="20.25">
      <c r="A1530" s="222"/>
      <c r="B1530" s="193"/>
      <c r="C1530" s="193"/>
      <c r="D1530" s="193" t="str">
        <f ca="1">IF(ISERROR($S1530),"",OFFSET(K!$D$1,$S1530-1,0)&amp;"")</f>
        <v/>
      </c>
      <c r="E1530" s="193" t="str">
        <f ca="1">IF(ISERROR($S1530),"",OFFSET(K!$C$1,$S1530-1,0)&amp;"")</f>
        <v/>
      </c>
      <c r="F1530" s="193" t="str">
        <f ca="1">IF(ISERROR($S1530),"",OFFSET(K!$F$1,$S1530-1,0))</f>
        <v/>
      </c>
      <c r="G1530" s="193" t="str">
        <f ca="1">IF(C1530=$U$4,"Enter smelter details", IF(ISERROR($S1530),"",OFFSET(K!$G$1,$S1530-1,0)))</f>
        <v/>
      </c>
      <c r="H1530" s="258"/>
      <c r="I1530" s="258"/>
      <c r="J1530" s="258"/>
      <c r="K1530" s="258"/>
      <c r="L1530" s="258"/>
      <c r="M1530" s="258"/>
      <c r="N1530" s="258"/>
      <c r="O1530" s="258"/>
      <c r="P1530" s="258"/>
      <c r="Q1530" s="259"/>
      <c r="R1530" s="192"/>
      <c r="S1530" s="150" t="e">
        <f>IF(OR(C1530="",C1530=T$4),NA(),MATCH($B1530&amp;$C1530,K!$E:$E,0))</f>
        <v>#N/A</v>
      </c>
    </row>
    <row r="1531" spans="1:19" ht="20.25">
      <c r="A1531" s="222"/>
      <c r="B1531" s="193"/>
      <c r="C1531" s="193"/>
      <c r="D1531" s="193" t="str">
        <f ca="1">IF(ISERROR($S1531),"",OFFSET(K!$D$1,$S1531-1,0)&amp;"")</f>
        <v/>
      </c>
      <c r="E1531" s="193" t="str">
        <f ca="1">IF(ISERROR($S1531),"",OFFSET(K!$C$1,$S1531-1,0)&amp;"")</f>
        <v/>
      </c>
      <c r="F1531" s="193" t="str">
        <f ca="1">IF(ISERROR($S1531),"",OFFSET(K!$F$1,$S1531-1,0))</f>
        <v/>
      </c>
      <c r="G1531" s="193" t="str">
        <f ca="1">IF(C1531=$U$4,"Enter smelter details", IF(ISERROR($S1531),"",OFFSET(K!$G$1,$S1531-1,0)))</f>
        <v/>
      </c>
      <c r="H1531" s="258"/>
      <c r="I1531" s="258"/>
      <c r="J1531" s="258"/>
      <c r="K1531" s="258"/>
      <c r="L1531" s="258"/>
      <c r="M1531" s="258"/>
      <c r="N1531" s="258"/>
      <c r="O1531" s="258"/>
      <c r="P1531" s="258"/>
      <c r="Q1531" s="259"/>
      <c r="R1531" s="192"/>
      <c r="S1531" s="150" t="e">
        <f>IF(OR(C1531="",C1531=T$4),NA(),MATCH($B1531&amp;$C1531,K!$E:$E,0))</f>
        <v>#N/A</v>
      </c>
    </row>
    <row r="1532" spans="1:19" ht="20.25">
      <c r="A1532" s="222"/>
      <c r="B1532" s="193"/>
      <c r="C1532" s="193"/>
      <c r="D1532" s="193" t="str">
        <f ca="1">IF(ISERROR($S1532),"",OFFSET(K!$D$1,$S1532-1,0)&amp;"")</f>
        <v/>
      </c>
      <c r="E1532" s="193" t="str">
        <f ca="1">IF(ISERROR($S1532),"",OFFSET(K!$C$1,$S1532-1,0)&amp;"")</f>
        <v/>
      </c>
      <c r="F1532" s="193" t="str">
        <f ca="1">IF(ISERROR($S1532),"",OFFSET(K!$F$1,$S1532-1,0))</f>
        <v/>
      </c>
      <c r="G1532" s="193" t="str">
        <f ca="1">IF(C1532=$U$4,"Enter smelter details", IF(ISERROR($S1532),"",OFFSET(K!$G$1,$S1532-1,0)))</f>
        <v/>
      </c>
      <c r="H1532" s="258"/>
      <c r="I1532" s="258"/>
      <c r="J1532" s="258"/>
      <c r="K1532" s="258"/>
      <c r="L1532" s="258"/>
      <c r="M1532" s="258"/>
      <c r="N1532" s="258"/>
      <c r="O1532" s="258"/>
      <c r="P1532" s="258"/>
      <c r="Q1532" s="259"/>
      <c r="R1532" s="192"/>
      <c r="S1532" s="150" t="e">
        <f>IF(OR(C1532="",C1532=T$4),NA(),MATCH($B1532&amp;$C1532,K!$E:$E,0))</f>
        <v>#N/A</v>
      </c>
    </row>
    <row r="1533" spans="1:19" ht="20.25">
      <c r="A1533" s="222"/>
      <c r="B1533" s="193"/>
      <c r="C1533" s="193"/>
      <c r="D1533" s="193" t="str">
        <f ca="1">IF(ISERROR($S1533),"",OFFSET(K!$D$1,$S1533-1,0)&amp;"")</f>
        <v/>
      </c>
      <c r="E1533" s="193" t="str">
        <f ca="1">IF(ISERROR($S1533),"",OFFSET(K!$C$1,$S1533-1,0)&amp;"")</f>
        <v/>
      </c>
      <c r="F1533" s="193" t="str">
        <f ca="1">IF(ISERROR($S1533),"",OFFSET(K!$F$1,$S1533-1,0))</f>
        <v/>
      </c>
      <c r="G1533" s="193" t="str">
        <f ca="1">IF(C1533=$U$4,"Enter smelter details", IF(ISERROR($S1533),"",OFFSET(K!$G$1,$S1533-1,0)))</f>
        <v/>
      </c>
      <c r="H1533" s="258"/>
      <c r="I1533" s="258"/>
      <c r="J1533" s="258"/>
      <c r="K1533" s="258"/>
      <c r="L1533" s="258"/>
      <c r="M1533" s="258"/>
      <c r="N1533" s="258"/>
      <c r="O1533" s="258"/>
      <c r="P1533" s="258"/>
      <c r="Q1533" s="259"/>
      <c r="R1533" s="192"/>
      <c r="S1533" s="150" t="e">
        <f>IF(OR(C1533="",C1533=T$4),NA(),MATCH($B1533&amp;$C1533,K!$E:$E,0))</f>
        <v>#N/A</v>
      </c>
    </row>
    <row r="1534" spans="1:19" ht="20.25">
      <c r="A1534" s="222"/>
      <c r="B1534" s="193"/>
      <c r="C1534" s="193"/>
      <c r="D1534" s="193" t="str">
        <f ca="1">IF(ISERROR($S1534),"",OFFSET(K!$D$1,$S1534-1,0)&amp;"")</f>
        <v/>
      </c>
      <c r="E1534" s="193" t="str">
        <f ca="1">IF(ISERROR($S1534),"",OFFSET(K!$C$1,$S1534-1,0)&amp;"")</f>
        <v/>
      </c>
      <c r="F1534" s="193" t="str">
        <f ca="1">IF(ISERROR($S1534),"",OFFSET(K!$F$1,$S1534-1,0))</f>
        <v/>
      </c>
      <c r="G1534" s="193" t="str">
        <f ca="1">IF(C1534=$U$4,"Enter smelter details", IF(ISERROR($S1534),"",OFFSET(K!$G$1,$S1534-1,0)))</f>
        <v/>
      </c>
      <c r="H1534" s="258"/>
      <c r="I1534" s="258"/>
      <c r="J1534" s="258"/>
      <c r="K1534" s="258"/>
      <c r="L1534" s="258"/>
      <c r="M1534" s="258"/>
      <c r="N1534" s="258"/>
      <c r="O1534" s="258"/>
      <c r="P1534" s="258"/>
      <c r="Q1534" s="259"/>
      <c r="R1534" s="192"/>
      <c r="S1534" s="150" t="e">
        <f>IF(OR(C1534="",C1534=T$4),NA(),MATCH($B1534&amp;$C1534,K!$E:$E,0))</f>
        <v>#N/A</v>
      </c>
    </row>
    <row r="1535" spans="1:19" ht="20.25">
      <c r="A1535" s="222"/>
      <c r="B1535" s="193"/>
      <c r="C1535" s="193"/>
      <c r="D1535" s="193" t="str">
        <f ca="1">IF(ISERROR($S1535),"",OFFSET(K!$D$1,$S1535-1,0)&amp;"")</f>
        <v/>
      </c>
      <c r="E1535" s="193" t="str">
        <f ca="1">IF(ISERROR($S1535),"",OFFSET(K!$C$1,$S1535-1,0)&amp;"")</f>
        <v/>
      </c>
      <c r="F1535" s="193" t="str">
        <f ca="1">IF(ISERROR($S1535),"",OFFSET(K!$F$1,$S1535-1,0))</f>
        <v/>
      </c>
      <c r="G1535" s="193" t="str">
        <f ca="1">IF(C1535=$U$4,"Enter smelter details", IF(ISERROR($S1535),"",OFFSET(K!$G$1,$S1535-1,0)))</f>
        <v/>
      </c>
      <c r="H1535" s="258"/>
      <c r="I1535" s="258"/>
      <c r="J1535" s="258"/>
      <c r="K1535" s="258"/>
      <c r="L1535" s="258"/>
      <c r="M1535" s="258"/>
      <c r="N1535" s="258"/>
      <c r="O1535" s="258"/>
      <c r="P1535" s="258"/>
      <c r="Q1535" s="259"/>
      <c r="R1535" s="192"/>
      <c r="S1535" s="150" t="e">
        <f>IF(OR(C1535="",C1535=T$4),NA(),MATCH($B1535&amp;$C1535,K!$E:$E,0))</f>
        <v>#N/A</v>
      </c>
    </row>
    <row r="1536" spans="1:19" ht="20.25">
      <c r="A1536" s="222"/>
      <c r="B1536" s="193"/>
      <c r="C1536" s="193"/>
      <c r="D1536" s="193" t="str">
        <f ca="1">IF(ISERROR($S1536),"",OFFSET(K!$D$1,$S1536-1,0)&amp;"")</f>
        <v/>
      </c>
      <c r="E1536" s="193" t="str">
        <f ca="1">IF(ISERROR($S1536),"",OFFSET(K!$C$1,$S1536-1,0)&amp;"")</f>
        <v/>
      </c>
      <c r="F1536" s="193" t="str">
        <f ca="1">IF(ISERROR($S1536),"",OFFSET(K!$F$1,$S1536-1,0))</f>
        <v/>
      </c>
      <c r="G1536" s="193" t="str">
        <f ca="1">IF(C1536=$U$4,"Enter smelter details", IF(ISERROR($S1536),"",OFFSET(K!$G$1,$S1536-1,0)))</f>
        <v/>
      </c>
      <c r="H1536" s="258"/>
      <c r="I1536" s="258"/>
      <c r="J1536" s="258"/>
      <c r="K1536" s="258"/>
      <c r="L1536" s="258"/>
      <c r="M1536" s="258"/>
      <c r="N1536" s="258"/>
      <c r="O1536" s="258"/>
      <c r="P1536" s="258"/>
      <c r="Q1536" s="259"/>
      <c r="R1536" s="192"/>
      <c r="S1536" s="150" t="e">
        <f>IF(OR(C1536="",C1536=T$4),NA(),MATCH($B1536&amp;$C1536,K!$E:$E,0))</f>
        <v>#N/A</v>
      </c>
    </row>
    <row r="1537" spans="1:19" ht="20.25">
      <c r="A1537" s="222"/>
      <c r="B1537" s="193"/>
      <c r="C1537" s="193"/>
      <c r="D1537" s="193" t="str">
        <f ca="1">IF(ISERROR($S1537),"",OFFSET(K!$D$1,$S1537-1,0)&amp;"")</f>
        <v/>
      </c>
      <c r="E1537" s="193" t="str">
        <f ca="1">IF(ISERROR($S1537),"",OFFSET(K!$C$1,$S1537-1,0)&amp;"")</f>
        <v/>
      </c>
      <c r="F1537" s="193" t="str">
        <f ca="1">IF(ISERROR($S1537),"",OFFSET(K!$F$1,$S1537-1,0))</f>
        <v/>
      </c>
      <c r="G1537" s="193" t="str">
        <f ca="1">IF(C1537=$U$4,"Enter smelter details", IF(ISERROR($S1537),"",OFFSET(K!$G$1,$S1537-1,0)))</f>
        <v/>
      </c>
      <c r="H1537" s="258"/>
      <c r="I1537" s="258"/>
      <c r="J1537" s="258"/>
      <c r="K1537" s="258"/>
      <c r="L1537" s="258"/>
      <c r="M1537" s="258"/>
      <c r="N1537" s="258"/>
      <c r="O1537" s="258"/>
      <c r="P1537" s="258"/>
      <c r="Q1537" s="259"/>
      <c r="R1537" s="192"/>
      <c r="S1537" s="150" t="e">
        <f>IF(OR(C1537="",C1537=T$4),NA(),MATCH($B1537&amp;$C1537,K!$E:$E,0))</f>
        <v>#N/A</v>
      </c>
    </row>
    <row r="1538" spans="1:19" ht="20.25">
      <c r="A1538" s="222"/>
      <c r="B1538" s="193"/>
      <c r="C1538" s="193"/>
      <c r="D1538" s="193" t="str">
        <f ca="1">IF(ISERROR($S1538),"",OFFSET(K!$D$1,$S1538-1,0)&amp;"")</f>
        <v/>
      </c>
      <c r="E1538" s="193" t="str">
        <f ca="1">IF(ISERROR($S1538),"",OFFSET(K!$C$1,$S1538-1,0)&amp;"")</f>
        <v/>
      </c>
      <c r="F1538" s="193" t="str">
        <f ca="1">IF(ISERROR($S1538),"",OFFSET(K!$F$1,$S1538-1,0))</f>
        <v/>
      </c>
      <c r="G1538" s="193" t="str">
        <f ca="1">IF(C1538=$U$4,"Enter smelter details", IF(ISERROR($S1538),"",OFFSET(K!$G$1,$S1538-1,0)))</f>
        <v/>
      </c>
      <c r="H1538" s="258"/>
      <c r="I1538" s="258"/>
      <c r="J1538" s="258"/>
      <c r="K1538" s="258"/>
      <c r="L1538" s="258"/>
      <c r="M1538" s="258"/>
      <c r="N1538" s="258"/>
      <c r="O1538" s="258"/>
      <c r="P1538" s="258"/>
      <c r="Q1538" s="259"/>
      <c r="R1538" s="192"/>
      <c r="S1538" s="150" t="e">
        <f>IF(OR(C1538="",C1538=T$4),NA(),MATCH($B1538&amp;$C1538,K!$E:$E,0))</f>
        <v>#N/A</v>
      </c>
    </row>
    <row r="1539" spans="1:19" ht="20.25">
      <c r="A1539" s="222"/>
      <c r="B1539" s="193"/>
      <c r="C1539" s="193"/>
      <c r="D1539" s="193" t="str">
        <f ca="1">IF(ISERROR($S1539),"",OFFSET(K!$D$1,$S1539-1,0)&amp;"")</f>
        <v/>
      </c>
      <c r="E1539" s="193" t="str">
        <f ca="1">IF(ISERROR($S1539),"",OFFSET(K!$C$1,$S1539-1,0)&amp;"")</f>
        <v/>
      </c>
      <c r="F1539" s="193" t="str">
        <f ca="1">IF(ISERROR($S1539),"",OFFSET(K!$F$1,$S1539-1,0))</f>
        <v/>
      </c>
      <c r="G1539" s="193" t="str">
        <f ca="1">IF(C1539=$U$4,"Enter smelter details", IF(ISERROR($S1539),"",OFFSET(K!$G$1,$S1539-1,0)))</f>
        <v/>
      </c>
      <c r="H1539" s="258"/>
      <c r="I1539" s="258"/>
      <c r="J1539" s="258"/>
      <c r="K1539" s="258"/>
      <c r="L1539" s="258"/>
      <c r="M1539" s="258"/>
      <c r="N1539" s="258"/>
      <c r="O1539" s="258"/>
      <c r="P1539" s="258"/>
      <c r="Q1539" s="259"/>
      <c r="R1539" s="192"/>
      <c r="S1539" s="150" t="e">
        <f>IF(OR(C1539="",C1539=T$4),NA(),MATCH($B1539&amp;$C1539,K!$E:$E,0))</f>
        <v>#N/A</v>
      </c>
    </row>
    <row r="1540" spans="1:19" ht="20.25">
      <c r="A1540" s="222"/>
      <c r="B1540" s="193"/>
      <c r="C1540" s="193"/>
      <c r="D1540" s="193" t="str">
        <f ca="1">IF(ISERROR($S1540),"",OFFSET(K!$D$1,$S1540-1,0)&amp;"")</f>
        <v/>
      </c>
      <c r="E1540" s="193" t="str">
        <f ca="1">IF(ISERROR($S1540),"",OFFSET(K!$C$1,$S1540-1,0)&amp;"")</f>
        <v/>
      </c>
      <c r="F1540" s="193" t="str">
        <f ca="1">IF(ISERROR($S1540),"",OFFSET(K!$F$1,$S1540-1,0))</f>
        <v/>
      </c>
      <c r="G1540" s="193" t="str">
        <f ca="1">IF(C1540=$U$4,"Enter smelter details", IF(ISERROR($S1540),"",OFFSET(K!$G$1,$S1540-1,0)))</f>
        <v/>
      </c>
      <c r="H1540" s="258"/>
      <c r="I1540" s="258"/>
      <c r="J1540" s="258"/>
      <c r="K1540" s="258"/>
      <c r="L1540" s="258"/>
      <c r="M1540" s="258"/>
      <c r="N1540" s="258"/>
      <c r="O1540" s="258"/>
      <c r="P1540" s="258"/>
      <c r="Q1540" s="259"/>
      <c r="R1540" s="192"/>
      <c r="S1540" s="150" t="e">
        <f>IF(OR(C1540="",C1540=T$4),NA(),MATCH($B1540&amp;$C1540,K!$E:$E,0))</f>
        <v>#N/A</v>
      </c>
    </row>
    <row r="1541" spans="1:19" ht="20.25">
      <c r="A1541" s="222"/>
      <c r="B1541" s="193"/>
      <c r="C1541" s="193"/>
      <c r="D1541" s="193" t="str">
        <f ca="1">IF(ISERROR($S1541),"",OFFSET(K!$D$1,$S1541-1,0)&amp;"")</f>
        <v/>
      </c>
      <c r="E1541" s="193" t="str">
        <f ca="1">IF(ISERROR($S1541),"",OFFSET(K!$C$1,$S1541-1,0)&amp;"")</f>
        <v/>
      </c>
      <c r="F1541" s="193" t="str">
        <f ca="1">IF(ISERROR($S1541),"",OFFSET(K!$F$1,$S1541-1,0))</f>
        <v/>
      </c>
      <c r="G1541" s="193" t="str">
        <f ca="1">IF(C1541=$U$4,"Enter smelter details", IF(ISERROR($S1541),"",OFFSET(K!$G$1,$S1541-1,0)))</f>
        <v/>
      </c>
      <c r="H1541" s="258"/>
      <c r="I1541" s="258"/>
      <c r="J1541" s="258"/>
      <c r="K1541" s="258"/>
      <c r="L1541" s="258"/>
      <c r="M1541" s="258"/>
      <c r="N1541" s="258"/>
      <c r="O1541" s="258"/>
      <c r="P1541" s="258"/>
      <c r="Q1541" s="259"/>
      <c r="R1541" s="192"/>
      <c r="S1541" s="150" t="e">
        <f>IF(OR(C1541="",C1541=T$4),NA(),MATCH($B1541&amp;$C1541,K!$E:$E,0))</f>
        <v>#N/A</v>
      </c>
    </row>
    <row r="1542" spans="1:19" ht="20.25">
      <c r="A1542" s="222"/>
      <c r="B1542" s="193"/>
      <c r="C1542" s="193"/>
      <c r="D1542" s="193" t="str">
        <f ca="1">IF(ISERROR($S1542),"",OFFSET(K!$D$1,$S1542-1,0)&amp;"")</f>
        <v/>
      </c>
      <c r="E1542" s="193" t="str">
        <f ca="1">IF(ISERROR($S1542),"",OFFSET(K!$C$1,$S1542-1,0)&amp;"")</f>
        <v/>
      </c>
      <c r="F1542" s="193" t="str">
        <f ca="1">IF(ISERROR($S1542),"",OFFSET(K!$F$1,$S1542-1,0))</f>
        <v/>
      </c>
      <c r="G1542" s="193" t="str">
        <f ca="1">IF(C1542=$U$4,"Enter smelter details", IF(ISERROR($S1542),"",OFFSET(K!$G$1,$S1542-1,0)))</f>
        <v/>
      </c>
      <c r="H1542" s="258"/>
      <c r="I1542" s="258"/>
      <c r="J1542" s="258"/>
      <c r="K1542" s="258"/>
      <c r="L1542" s="258"/>
      <c r="M1542" s="258"/>
      <c r="N1542" s="258"/>
      <c r="O1542" s="258"/>
      <c r="P1542" s="258"/>
      <c r="Q1542" s="259"/>
      <c r="R1542" s="192"/>
      <c r="S1542" s="150" t="e">
        <f>IF(OR(C1542="",C1542=T$4),NA(),MATCH($B1542&amp;$C1542,K!$E:$E,0))</f>
        <v>#N/A</v>
      </c>
    </row>
    <row r="1543" spans="1:19" ht="20.25">
      <c r="A1543" s="222"/>
      <c r="B1543" s="193"/>
      <c r="C1543" s="193"/>
      <c r="D1543" s="193" t="str">
        <f ca="1">IF(ISERROR($S1543),"",OFFSET(K!$D$1,$S1543-1,0)&amp;"")</f>
        <v/>
      </c>
      <c r="E1543" s="193" t="str">
        <f ca="1">IF(ISERROR($S1543),"",OFFSET(K!$C$1,$S1543-1,0)&amp;"")</f>
        <v/>
      </c>
      <c r="F1543" s="193" t="str">
        <f ca="1">IF(ISERROR($S1543),"",OFFSET(K!$F$1,$S1543-1,0))</f>
        <v/>
      </c>
      <c r="G1543" s="193" t="str">
        <f ca="1">IF(C1543=$U$4,"Enter smelter details", IF(ISERROR($S1543),"",OFFSET(K!$G$1,$S1543-1,0)))</f>
        <v/>
      </c>
      <c r="H1543" s="258"/>
      <c r="I1543" s="258"/>
      <c r="J1543" s="258"/>
      <c r="K1543" s="258"/>
      <c r="L1543" s="258"/>
      <c r="M1543" s="258"/>
      <c r="N1543" s="258"/>
      <c r="O1543" s="258"/>
      <c r="P1543" s="258"/>
      <c r="Q1543" s="259"/>
      <c r="R1543" s="192"/>
      <c r="S1543" s="150" t="e">
        <f>IF(OR(C1543="",C1543=T$4),NA(),MATCH($B1543&amp;$C1543,K!$E:$E,0))</f>
        <v>#N/A</v>
      </c>
    </row>
    <row r="1544" spans="1:19" ht="20.25">
      <c r="A1544" s="222"/>
      <c r="B1544" s="193"/>
      <c r="C1544" s="193"/>
      <c r="D1544" s="193" t="str">
        <f ca="1">IF(ISERROR($S1544),"",OFFSET(K!$D$1,$S1544-1,0)&amp;"")</f>
        <v/>
      </c>
      <c r="E1544" s="193" t="str">
        <f ca="1">IF(ISERROR($S1544),"",OFFSET(K!$C$1,$S1544-1,0)&amp;"")</f>
        <v/>
      </c>
      <c r="F1544" s="193" t="str">
        <f ca="1">IF(ISERROR($S1544),"",OFFSET(K!$F$1,$S1544-1,0))</f>
        <v/>
      </c>
      <c r="G1544" s="193" t="str">
        <f ca="1">IF(C1544=$U$4,"Enter smelter details", IF(ISERROR($S1544),"",OFFSET(K!$G$1,$S1544-1,0)))</f>
        <v/>
      </c>
      <c r="H1544" s="258"/>
      <c r="I1544" s="258"/>
      <c r="J1544" s="258"/>
      <c r="K1544" s="258"/>
      <c r="L1544" s="258"/>
      <c r="M1544" s="258"/>
      <c r="N1544" s="258"/>
      <c r="O1544" s="258"/>
      <c r="P1544" s="258"/>
      <c r="Q1544" s="259"/>
      <c r="R1544" s="192"/>
      <c r="S1544" s="150" t="e">
        <f>IF(OR(C1544="",C1544=T$4),NA(),MATCH($B1544&amp;$C1544,K!$E:$E,0))</f>
        <v>#N/A</v>
      </c>
    </row>
    <row r="1545" spans="1:19" ht="20.25">
      <c r="A1545" s="222"/>
      <c r="B1545" s="193"/>
      <c r="C1545" s="193"/>
      <c r="D1545" s="193" t="str">
        <f ca="1">IF(ISERROR($S1545),"",OFFSET(K!$D$1,$S1545-1,0)&amp;"")</f>
        <v/>
      </c>
      <c r="E1545" s="193" t="str">
        <f ca="1">IF(ISERROR($S1545),"",OFFSET(K!$C$1,$S1545-1,0)&amp;"")</f>
        <v/>
      </c>
      <c r="F1545" s="193" t="str">
        <f ca="1">IF(ISERROR($S1545),"",OFFSET(K!$F$1,$S1545-1,0))</f>
        <v/>
      </c>
      <c r="G1545" s="193" t="str">
        <f ca="1">IF(C1545=$U$4,"Enter smelter details", IF(ISERROR($S1545),"",OFFSET(K!$G$1,$S1545-1,0)))</f>
        <v/>
      </c>
      <c r="H1545" s="258"/>
      <c r="I1545" s="258"/>
      <c r="J1545" s="258"/>
      <c r="K1545" s="258"/>
      <c r="L1545" s="258"/>
      <c r="M1545" s="258"/>
      <c r="N1545" s="258"/>
      <c r="O1545" s="258"/>
      <c r="P1545" s="258"/>
      <c r="Q1545" s="259"/>
      <c r="R1545" s="192"/>
      <c r="S1545" s="150" t="e">
        <f>IF(OR(C1545="",C1545=T$4),NA(),MATCH($B1545&amp;$C1545,K!$E:$E,0))</f>
        <v>#N/A</v>
      </c>
    </row>
    <row r="1546" spans="1:19" ht="20.25">
      <c r="A1546" s="222"/>
      <c r="B1546" s="193"/>
      <c r="C1546" s="193"/>
      <c r="D1546" s="193" t="str">
        <f ca="1">IF(ISERROR($S1546),"",OFFSET(K!$D$1,$S1546-1,0)&amp;"")</f>
        <v/>
      </c>
      <c r="E1546" s="193" t="str">
        <f ca="1">IF(ISERROR($S1546),"",OFFSET(K!$C$1,$S1546-1,0)&amp;"")</f>
        <v/>
      </c>
      <c r="F1546" s="193" t="str">
        <f ca="1">IF(ISERROR($S1546),"",OFFSET(K!$F$1,$S1546-1,0))</f>
        <v/>
      </c>
      <c r="G1546" s="193" t="str">
        <f ca="1">IF(C1546=$U$4,"Enter smelter details", IF(ISERROR($S1546),"",OFFSET(K!$G$1,$S1546-1,0)))</f>
        <v/>
      </c>
      <c r="H1546" s="258"/>
      <c r="I1546" s="258"/>
      <c r="J1546" s="258"/>
      <c r="K1546" s="258"/>
      <c r="L1546" s="258"/>
      <c r="M1546" s="258"/>
      <c r="N1546" s="258"/>
      <c r="O1546" s="258"/>
      <c r="P1546" s="258"/>
      <c r="Q1546" s="259"/>
      <c r="R1546" s="192"/>
      <c r="S1546" s="150" t="e">
        <f>IF(OR(C1546="",C1546=T$4),NA(),MATCH($B1546&amp;$C1546,K!$E:$E,0))</f>
        <v>#N/A</v>
      </c>
    </row>
    <row r="1547" spans="1:19" ht="20.25">
      <c r="A1547" s="222"/>
      <c r="B1547" s="193"/>
      <c r="C1547" s="193"/>
      <c r="D1547" s="193" t="str">
        <f ca="1">IF(ISERROR($S1547),"",OFFSET(K!$D$1,$S1547-1,0)&amp;"")</f>
        <v/>
      </c>
      <c r="E1547" s="193" t="str">
        <f ca="1">IF(ISERROR($S1547),"",OFFSET(K!$C$1,$S1547-1,0)&amp;"")</f>
        <v/>
      </c>
      <c r="F1547" s="193" t="str">
        <f ca="1">IF(ISERROR($S1547),"",OFFSET(K!$F$1,$S1547-1,0))</f>
        <v/>
      </c>
      <c r="G1547" s="193" t="str">
        <f ca="1">IF(C1547=$U$4,"Enter smelter details", IF(ISERROR($S1547),"",OFFSET(K!$G$1,$S1547-1,0)))</f>
        <v/>
      </c>
      <c r="H1547" s="258"/>
      <c r="I1547" s="258"/>
      <c r="J1547" s="258"/>
      <c r="K1547" s="258"/>
      <c r="L1547" s="258"/>
      <c r="M1547" s="258"/>
      <c r="N1547" s="258"/>
      <c r="O1547" s="258"/>
      <c r="P1547" s="258"/>
      <c r="Q1547" s="259"/>
      <c r="R1547" s="192"/>
      <c r="S1547" s="150" t="e">
        <f>IF(OR(C1547="",C1547=T$4),NA(),MATCH($B1547&amp;$C1547,K!$E:$E,0))</f>
        <v>#N/A</v>
      </c>
    </row>
    <row r="1548" spans="1:19" ht="20.25">
      <c r="A1548" s="222"/>
      <c r="B1548" s="193"/>
      <c r="C1548" s="193"/>
      <c r="D1548" s="193" t="str">
        <f ca="1">IF(ISERROR($S1548),"",OFFSET(K!$D$1,$S1548-1,0)&amp;"")</f>
        <v/>
      </c>
      <c r="E1548" s="193" t="str">
        <f ca="1">IF(ISERROR($S1548),"",OFFSET(K!$C$1,$S1548-1,0)&amp;"")</f>
        <v/>
      </c>
      <c r="F1548" s="193" t="str">
        <f ca="1">IF(ISERROR($S1548),"",OFFSET(K!$F$1,$S1548-1,0))</f>
        <v/>
      </c>
      <c r="G1548" s="193" t="str">
        <f ca="1">IF(C1548=$U$4,"Enter smelter details", IF(ISERROR($S1548),"",OFFSET(K!$G$1,$S1548-1,0)))</f>
        <v/>
      </c>
      <c r="H1548" s="258"/>
      <c r="I1548" s="258"/>
      <c r="J1548" s="258"/>
      <c r="K1548" s="258"/>
      <c r="L1548" s="258"/>
      <c r="M1548" s="258"/>
      <c r="N1548" s="258"/>
      <c r="O1548" s="258"/>
      <c r="P1548" s="258"/>
      <c r="Q1548" s="259"/>
      <c r="R1548" s="192"/>
      <c r="S1548" s="150" t="e">
        <f>IF(OR(C1548="",C1548=T$4),NA(),MATCH($B1548&amp;$C1548,K!$E:$E,0))</f>
        <v>#N/A</v>
      </c>
    </row>
    <row r="1549" spans="1:19" ht="20.25">
      <c r="A1549" s="222"/>
      <c r="B1549" s="193"/>
      <c r="C1549" s="193"/>
      <c r="D1549" s="193" t="str">
        <f ca="1">IF(ISERROR($S1549),"",OFFSET(K!$D$1,$S1549-1,0)&amp;"")</f>
        <v/>
      </c>
      <c r="E1549" s="193" t="str">
        <f ca="1">IF(ISERROR($S1549),"",OFFSET(K!$C$1,$S1549-1,0)&amp;"")</f>
        <v/>
      </c>
      <c r="F1549" s="193" t="str">
        <f ca="1">IF(ISERROR($S1549),"",OFFSET(K!$F$1,$S1549-1,0))</f>
        <v/>
      </c>
      <c r="G1549" s="193" t="str">
        <f ca="1">IF(C1549=$U$4,"Enter smelter details", IF(ISERROR($S1549),"",OFFSET(K!$G$1,$S1549-1,0)))</f>
        <v/>
      </c>
      <c r="H1549" s="258"/>
      <c r="I1549" s="258"/>
      <c r="J1549" s="258"/>
      <c r="K1549" s="258"/>
      <c r="L1549" s="258"/>
      <c r="M1549" s="258"/>
      <c r="N1549" s="258"/>
      <c r="O1549" s="258"/>
      <c r="P1549" s="258"/>
      <c r="Q1549" s="259"/>
      <c r="R1549" s="192"/>
      <c r="S1549" s="150" t="e">
        <f>IF(OR(C1549="",C1549=T$4),NA(),MATCH($B1549&amp;$C1549,K!$E:$E,0))</f>
        <v>#N/A</v>
      </c>
    </row>
    <row r="1550" spans="1:19" ht="20.25">
      <c r="A1550" s="222"/>
      <c r="B1550" s="193"/>
      <c r="C1550" s="193"/>
      <c r="D1550" s="193" t="str">
        <f ca="1">IF(ISERROR($S1550),"",OFFSET(K!$D$1,$S1550-1,0)&amp;"")</f>
        <v/>
      </c>
      <c r="E1550" s="193" t="str">
        <f ca="1">IF(ISERROR($S1550),"",OFFSET(K!$C$1,$S1550-1,0)&amp;"")</f>
        <v/>
      </c>
      <c r="F1550" s="193" t="str">
        <f ca="1">IF(ISERROR($S1550),"",OFFSET(K!$F$1,$S1550-1,0))</f>
        <v/>
      </c>
      <c r="G1550" s="193" t="str">
        <f ca="1">IF(C1550=$U$4,"Enter smelter details", IF(ISERROR($S1550),"",OFFSET(K!$G$1,$S1550-1,0)))</f>
        <v/>
      </c>
      <c r="H1550" s="258"/>
      <c r="I1550" s="258"/>
      <c r="J1550" s="258"/>
      <c r="K1550" s="258"/>
      <c r="L1550" s="258"/>
      <c r="M1550" s="258"/>
      <c r="N1550" s="258"/>
      <c r="O1550" s="258"/>
      <c r="P1550" s="258"/>
      <c r="Q1550" s="259"/>
      <c r="R1550" s="192"/>
      <c r="S1550" s="150" t="e">
        <f>IF(OR(C1550="",C1550=T$4),NA(),MATCH($B1550&amp;$C1550,K!$E:$E,0))</f>
        <v>#N/A</v>
      </c>
    </row>
    <row r="1551" spans="1:19" ht="20.25">
      <c r="A1551" s="222"/>
      <c r="B1551" s="193"/>
      <c r="C1551" s="193"/>
      <c r="D1551" s="193" t="str">
        <f ca="1">IF(ISERROR($S1551),"",OFFSET(K!$D$1,$S1551-1,0)&amp;"")</f>
        <v/>
      </c>
      <c r="E1551" s="193" t="str">
        <f ca="1">IF(ISERROR($S1551),"",OFFSET(K!$C$1,$S1551-1,0)&amp;"")</f>
        <v/>
      </c>
      <c r="F1551" s="193" t="str">
        <f ca="1">IF(ISERROR($S1551),"",OFFSET(K!$F$1,$S1551-1,0))</f>
        <v/>
      </c>
      <c r="G1551" s="193" t="str">
        <f ca="1">IF(C1551=$U$4,"Enter smelter details", IF(ISERROR($S1551),"",OFFSET(K!$G$1,$S1551-1,0)))</f>
        <v/>
      </c>
      <c r="H1551" s="258"/>
      <c r="I1551" s="258"/>
      <c r="J1551" s="258"/>
      <c r="K1551" s="258"/>
      <c r="L1551" s="258"/>
      <c r="M1551" s="258"/>
      <c r="N1551" s="258"/>
      <c r="O1551" s="258"/>
      <c r="P1551" s="258"/>
      <c r="Q1551" s="259"/>
      <c r="R1551" s="192"/>
      <c r="S1551" s="150" t="e">
        <f>IF(OR(C1551="",C1551=T$4),NA(),MATCH($B1551&amp;$C1551,K!$E:$E,0))</f>
        <v>#N/A</v>
      </c>
    </row>
    <row r="1552" spans="1:19" ht="20.25">
      <c r="A1552" s="222"/>
      <c r="B1552" s="193"/>
      <c r="C1552" s="193"/>
      <c r="D1552" s="193" t="str">
        <f ca="1">IF(ISERROR($S1552),"",OFFSET(K!$D$1,$S1552-1,0)&amp;"")</f>
        <v/>
      </c>
      <c r="E1552" s="193" t="str">
        <f ca="1">IF(ISERROR($S1552),"",OFFSET(K!$C$1,$S1552-1,0)&amp;"")</f>
        <v/>
      </c>
      <c r="F1552" s="193" t="str">
        <f ca="1">IF(ISERROR($S1552),"",OFFSET(K!$F$1,$S1552-1,0))</f>
        <v/>
      </c>
      <c r="G1552" s="193" t="str">
        <f ca="1">IF(C1552=$U$4,"Enter smelter details", IF(ISERROR($S1552),"",OFFSET(K!$G$1,$S1552-1,0)))</f>
        <v/>
      </c>
      <c r="H1552" s="258"/>
      <c r="I1552" s="258"/>
      <c r="J1552" s="258"/>
      <c r="K1552" s="258"/>
      <c r="L1552" s="258"/>
      <c r="M1552" s="258"/>
      <c r="N1552" s="258"/>
      <c r="O1552" s="258"/>
      <c r="P1552" s="258"/>
      <c r="Q1552" s="259"/>
      <c r="R1552" s="192"/>
      <c r="S1552" s="150" t="e">
        <f>IF(OR(C1552="",C1552=T$4),NA(),MATCH($B1552&amp;$C1552,K!$E:$E,0))</f>
        <v>#N/A</v>
      </c>
    </row>
    <row r="1553" spans="1:19" ht="20.25">
      <c r="A1553" s="222"/>
      <c r="B1553" s="193"/>
      <c r="C1553" s="193"/>
      <c r="D1553" s="193" t="str">
        <f ca="1">IF(ISERROR($S1553),"",OFFSET(K!$D$1,$S1553-1,0)&amp;"")</f>
        <v/>
      </c>
      <c r="E1553" s="193" t="str">
        <f ca="1">IF(ISERROR($S1553),"",OFFSET(K!$C$1,$S1553-1,0)&amp;"")</f>
        <v/>
      </c>
      <c r="F1553" s="193" t="str">
        <f ca="1">IF(ISERROR($S1553),"",OFFSET(K!$F$1,$S1553-1,0))</f>
        <v/>
      </c>
      <c r="G1553" s="193" t="str">
        <f ca="1">IF(C1553=$U$4,"Enter smelter details", IF(ISERROR($S1553),"",OFFSET(K!$G$1,$S1553-1,0)))</f>
        <v/>
      </c>
      <c r="H1553" s="258"/>
      <c r="I1553" s="258"/>
      <c r="J1553" s="258"/>
      <c r="K1553" s="258"/>
      <c r="L1553" s="258"/>
      <c r="M1553" s="258"/>
      <c r="N1553" s="258"/>
      <c r="O1553" s="258"/>
      <c r="P1553" s="258"/>
      <c r="Q1553" s="259"/>
      <c r="R1553" s="192"/>
      <c r="S1553" s="150" t="e">
        <f>IF(OR(C1553="",C1553=T$4),NA(),MATCH($B1553&amp;$C1553,K!$E:$E,0))</f>
        <v>#N/A</v>
      </c>
    </row>
    <row r="1554" spans="1:19" ht="20.25">
      <c r="A1554" s="222"/>
      <c r="B1554" s="193"/>
      <c r="C1554" s="193"/>
      <c r="D1554" s="193" t="str">
        <f ca="1">IF(ISERROR($S1554),"",OFFSET(K!$D$1,$S1554-1,0)&amp;"")</f>
        <v/>
      </c>
      <c r="E1554" s="193" t="str">
        <f ca="1">IF(ISERROR($S1554),"",OFFSET(K!$C$1,$S1554-1,0)&amp;"")</f>
        <v/>
      </c>
      <c r="F1554" s="193" t="str">
        <f ca="1">IF(ISERROR($S1554),"",OFFSET(K!$F$1,$S1554-1,0))</f>
        <v/>
      </c>
      <c r="G1554" s="193" t="str">
        <f ca="1">IF(C1554=$U$4,"Enter smelter details", IF(ISERROR($S1554),"",OFFSET(K!$G$1,$S1554-1,0)))</f>
        <v/>
      </c>
      <c r="H1554" s="258"/>
      <c r="I1554" s="258"/>
      <c r="J1554" s="258"/>
      <c r="K1554" s="258"/>
      <c r="L1554" s="258"/>
      <c r="M1554" s="258"/>
      <c r="N1554" s="258"/>
      <c r="O1554" s="258"/>
      <c r="P1554" s="258"/>
      <c r="Q1554" s="259"/>
      <c r="R1554" s="192"/>
      <c r="S1554" s="150" t="e">
        <f>IF(OR(C1554="",C1554=T$4),NA(),MATCH($B1554&amp;$C1554,K!$E:$E,0))</f>
        <v>#N/A</v>
      </c>
    </row>
    <row r="1555" spans="1:19" ht="20.25">
      <c r="A1555" s="222"/>
      <c r="B1555" s="193"/>
      <c r="C1555" s="193"/>
      <c r="D1555" s="193" t="str">
        <f ca="1">IF(ISERROR($S1555),"",OFFSET(K!$D$1,$S1555-1,0)&amp;"")</f>
        <v/>
      </c>
      <c r="E1555" s="193" t="str">
        <f ca="1">IF(ISERROR($S1555),"",OFFSET(K!$C$1,$S1555-1,0)&amp;"")</f>
        <v/>
      </c>
      <c r="F1555" s="193" t="str">
        <f ca="1">IF(ISERROR($S1555),"",OFFSET(K!$F$1,$S1555-1,0))</f>
        <v/>
      </c>
      <c r="G1555" s="193" t="str">
        <f ca="1">IF(C1555=$U$4,"Enter smelter details", IF(ISERROR($S1555),"",OFFSET(K!$G$1,$S1555-1,0)))</f>
        <v/>
      </c>
      <c r="H1555" s="258"/>
      <c r="I1555" s="258"/>
      <c r="J1555" s="258"/>
      <c r="K1555" s="258"/>
      <c r="L1555" s="258"/>
      <c r="M1555" s="258"/>
      <c r="N1555" s="258"/>
      <c r="O1555" s="258"/>
      <c r="P1555" s="258"/>
      <c r="Q1555" s="259"/>
      <c r="R1555" s="192"/>
      <c r="S1555" s="150" t="e">
        <f>IF(OR(C1555="",C1555=T$4),NA(),MATCH($B1555&amp;$C1555,K!$E:$E,0))</f>
        <v>#N/A</v>
      </c>
    </row>
    <row r="1556" spans="1:19" ht="20.25">
      <c r="A1556" s="222"/>
      <c r="B1556" s="193"/>
      <c r="C1556" s="193"/>
      <c r="D1556" s="193" t="str">
        <f ca="1">IF(ISERROR($S1556),"",OFFSET(K!$D$1,$S1556-1,0)&amp;"")</f>
        <v/>
      </c>
      <c r="E1556" s="193" t="str">
        <f ca="1">IF(ISERROR($S1556),"",OFFSET(K!$C$1,$S1556-1,0)&amp;"")</f>
        <v/>
      </c>
      <c r="F1556" s="193" t="str">
        <f ca="1">IF(ISERROR($S1556),"",OFFSET(K!$F$1,$S1556-1,0))</f>
        <v/>
      </c>
      <c r="G1556" s="193" t="str">
        <f ca="1">IF(C1556=$U$4,"Enter smelter details", IF(ISERROR($S1556),"",OFFSET(K!$G$1,$S1556-1,0)))</f>
        <v/>
      </c>
      <c r="H1556" s="258"/>
      <c r="I1556" s="258"/>
      <c r="J1556" s="258"/>
      <c r="K1556" s="258"/>
      <c r="L1556" s="258"/>
      <c r="M1556" s="258"/>
      <c r="N1556" s="258"/>
      <c r="O1556" s="258"/>
      <c r="P1556" s="258"/>
      <c r="Q1556" s="259"/>
      <c r="R1556" s="192"/>
      <c r="S1556" s="150" t="e">
        <f>IF(OR(C1556="",C1556=T$4),NA(),MATCH($B1556&amp;$C1556,K!$E:$E,0))</f>
        <v>#N/A</v>
      </c>
    </row>
    <row r="1557" spans="1:19" ht="20.25">
      <c r="A1557" s="222"/>
      <c r="B1557" s="193"/>
      <c r="C1557" s="193"/>
      <c r="D1557" s="193" t="str">
        <f ca="1">IF(ISERROR($S1557),"",OFFSET(K!$D$1,$S1557-1,0)&amp;"")</f>
        <v/>
      </c>
      <c r="E1557" s="193" t="str">
        <f ca="1">IF(ISERROR($S1557),"",OFFSET(K!$C$1,$S1557-1,0)&amp;"")</f>
        <v/>
      </c>
      <c r="F1557" s="193" t="str">
        <f ca="1">IF(ISERROR($S1557),"",OFFSET(K!$F$1,$S1557-1,0))</f>
        <v/>
      </c>
      <c r="G1557" s="193" t="str">
        <f ca="1">IF(C1557=$U$4,"Enter smelter details", IF(ISERROR($S1557),"",OFFSET(K!$G$1,$S1557-1,0)))</f>
        <v/>
      </c>
      <c r="H1557" s="258"/>
      <c r="I1557" s="258"/>
      <c r="J1557" s="258"/>
      <c r="K1557" s="258"/>
      <c r="L1557" s="258"/>
      <c r="M1557" s="258"/>
      <c r="N1557" s="258"/>
      <c r="O1557" s="258"/>
      <c r="P1557" s="258"/>
      <c r="Q1557" s="259"/>
      <c r="R1557" s="192"/>
      <c r="S1557" s="150" t="e">
        <f>IF(OR(C1557="",C1557=T$4),NA(),MATCH($B1557&amp;$C1557,K!$E:$E,0))</f>
        <v>#N/A</v>
      </c>
    </row>
    <row r="1558" spans="1:19" ht="20.25">
      <c r="A1558" s="222"/>
      <c r="B1558" s="193"/>
      <c r="C1558" s="193"/>
      <c r="D1558" s="193" t="str">
        <f ca="1">IF(ISERROR($S1558),"",OFFSET(K!$D$1,$S1558-1,0)&amp;"")</f>
        <v/>
      </c>
      <c r="E1558" s="193" t="str">
        <f ca="1">IF(ISERROR($S1558),"",OFFSET(K!$C$1,$S1558-1,0)&amp;"")</f>
        <v/>
      </c>
      <c r="F1558" s="193" t="str">
        <f ca="1">IF(ISERROR($S1558),"",OFFSET(K!$F$1,$S1558-1,0))</f>
        <v/>
      </c>
      <c r="G1558" s="193" t="str">
        <f ca="1">IF(C1558=$U$4,"Enter smelter details", IF(ISERROR($S1558),"",OFFSET(K!$G$1,$S1558-1,0)))</f>
        <v/>
      </c>
      <c r="H1558" s="258"/>
      <c r="I1558" s="258"/>
      <c r="J1558" s="258"/>
      <c r="K1558" s="258"/>
      <c r="L1558" s="258"/>
      <c r="M1558" s="258"/>
      <c r="N1558" s="258"/>
      <c r="O1558" s="258"/>
      <c r="P1558" s="258"/>
      <c r="Q1558" s="259"/>
      <c r="R1558" s="192"/>
      <c r="S1558" s="150" t="e">
        <f>IF(OR(C1558="",C1558=T$4),NA(),MATCH($B1558&amp;$C1558,K!$E:$E,0))</f>
        <v>#N/A</v>
      </c>
    </row>
    <row r="1559" spans="1:19" ht="20.25">
      <c r="A1559" s="222"/>
      <c r="B1559" s="193"/>
      <c r="C1559" s="193"/>
      <c r="D1559" s="193" t="str">
        <f ca="1">IF(ISERROR($S1559),"",OFFSET(K!$D$1,$S1559-1,0)&amp;"")</f>
        <v/>
      </c>
      <c r="E1559" s="193" t="str">
        <f ca="1">IF(ISERROR($S1559),"",OFFSET(K!$C$1,$S1559-1,0)&amp;"")</f>
        <v/>
      </c>
      <c r="F1559" s="193" t="str">
        <f ca="1">IF(ISERROR($S1559),"",OFFSET(K!$F$1,$S1559-1,0))</f>
        <v/>
      </c>
      <c r="G1559" s="193" t="str">
        <f ca="1">IF(C1559=$U$4,"Enter smelter details", IF(ISERROR($S1559),"",OFFSET(K!$G$1,$S1559-1,0)))</f>
        <v/>
      </c>
      <c r="H1559" s="258"/>
      <c r="I1559" s="258"/>
      <c r="J1559" s="258"/>
      <c r="K1559" s="258"/>
      <c r="L1559" s="258"/>
      <c r="M1559" s="258"/>
      <c r="N1559" s="258"/>
      <c r="O1559" s="258"/>
      <c r="P1559" s="258"/>
      <c r="Q1559" s="259"/>
      <c r="R1559" s="192"/>
      <c r="S1559" s="150" t="e">
        <f>IF(OR(C1559="",C1559=T$4),NA(),MATCH($B1559&amp;$C1559,K!$E:$E,0))</f>
        <v>#N/A</v>
      </c>
    </row>
    <row r="1560" spans="1:19" ht="20.25">
      <c r="A1560" s="222"/>
      <c r="B1560" s="193"/>
      <c r="C1560" s="193"/>
      <c r="D1560" s="193" t="str">
        <f ca="1">IF(ISERROR($S1560),"",OFFSET(K!$D$1,$S1560-1,0)&amp;"")</f>
        <v/>
      </c>
      <c r="E1560" s="193" t="str">
        <f ca="1">IF(ISERROR($S1560),"",OFFSET(K!$C$1,$S1560-1,0)&amp;"")</f>
        <v/>
      </c>
      <c r="F1560" s="193" t="str">
        <f ca="1">IF(ISERROR($S1560),"",OFFSET(K!$F$1,$S1560-1,0))</f>
        <v/>
      </c>
      <c r="G1560" s="193" t="str">
        <f ca="1">IF(C1560=$U$4,"Enter smelter details", IF(ISERROR($S1560),"",OFFSET(K!$G$1,$S1560-1,0)))</f>
        <v/>
      </c>
      <c r="H1560" s="258"/>
      <c r="I1560" s="258"/>
      <c r="J1560" s="258"/>
      <c r="K1560" s="258"/>
      <c r="L1560" s="258"/>
      <c r="M1560" s="258"/>
      <c r="N1560" s="258"/>
      <c r="O1560" s="258"/>
      <c r="P1560" s="258"/>
      <c r="Q1560" s="259"/>
      <c r="R1560" s="192"/>
      <c r="S1560" s="150" t="e">
        <f>IF(OR(C1560="",C1560=T$4),NA(),MATCH($B1560&amp;$C1560,K!$E:$E,0))</f>
        <v>#N/A</v>
      </c>
    </row>
    <row r="1561" spans="1:19" ht="20.25">
      <c r="A1561" s="222"/>
      <c r="B1561" s="193"/>
      <c r="C1561" s="193"/>
      <c r="D1561" s="193" t="str">
        <f ca="1">IF(ISERROR($S1561),"",OFFSET(K!$D$1,$S1561-1,0)&amp;"")</f>
        <v/>
      </c>
      <c r="E1561" s="193" t="str">
        <f ca="1">IF(ISERROR($S1561),"",OFFSET(K!$C$1,$S1561-1,0)&amp;"")</f>
        <v/>
      </c>
      <c r="F1561" s="193" t="str">
        <f ca="1">IF(ISERROR($S1561),"",OFFSET(K!$F$1,$S1561-1,0))</f>
        <v/>
      </c>
      <c r="G1561" s="193" t="str">
        <f ca="1">IF(C1561=$U$4,"Enter smelter details", IF(ISERROR($S1561),"",OFFSET(K!$G$1,$S1561-1,0)))</f>
        <v/>
      </c>
      <c r="H1561" s="258"/>
      <c r="I1561" s="258"/>
      <c r="J1561" s="258"/>
      <c r="K1561" s="258"/>
      <c r="L1561" s="258"/>
      <c r="M1561" s="258"/>
      <c r="N1561" s="258"/>
      <c r="O1561" s="258"/>
      <c r="P1561" s="258"/>
      <c r="Q1561" s="259"/>
      <c r="R1561" s="192"/>
      <c r="S1561" s="150" t="e">
        <f>IF(OR(C1561="",C1561=T$4),NA(),MATCH($B1561&amp;$C1561,K!$E:$E,0))</f>
        <v>#N/A</v>
      </c>
    </row>
    <row r="1562" spans="1:19" ht="20.25">
      <c r="A1562" s="222"/>
      <c r="B1562" s="193"/>
      <c r="C1562" s="193"/>
      <c r="D1562" s="193" t="str">
        <f ca="1">IF(ISERROR($S1562),"",OFFSET(K!$D$1,$S1562-1,0)&amp;"")</f>
        <v/>
      </c>
      <c r="E1562" s="193" t="str">
        <f ca="1">IF(ISERROR($S1562),"",OFFSET(K!$C$1,$S1562-1,0)&amp;"")</f>
        <v/>
      </c>
      <c r="F1562" s="193" t="str">
        <f ca="1">IF(ISERROR($S1562),"",OFFSET(K!$F$1,$S1562-1,0))</f>
        <v/>
      </c>
      <c r="G1562" s="193" t="str">
        <f ca="1">IF(C1562=$U$4,"Enter smelter details", IF(ISERROR($S1562),"",OFFSET(K!$G$1,$S1562-1,0)))</f>
        <v/>
      </c>
      <c r="H1562" s="258"/>
      <c r="I1562" s="258"/>
      <c r="J1562" s="258"/>
      <c r="K1562" s="258"/>
      <c r="L1562" s="258"/>
      <c r="M1562" s="258"/>
      <c r="N1562" s="258"/>
      <c r="O1562" s="258"/>
      <c r="P1562" s="258"/>
      <c r="Q1562" s="259"/>
      <c r="R1562" s="192"/>
      <c r="S1562" s="150" t="e">
        <f>IF(OR(C1562="",C1562=T$4),NA(),MATCH($B1562&amp;$C1562,K!$E:$E,0))</f>
        <v>#N/A</v>
      </c>
    </row>
    <row r="1563" spans="1:19" ht="20.25">
      <c r="A1563" s="222"/>
      <c r="B1563" s="193"/>
      <c r="C1563" s="193"/>
      <c r="D1563" s="193" t="str">
        <f ca="1">IF(ISERROR($S1563),"",OFFSET(K!$D$1,$S1563-1,0)&amp;"")</f>
        <v/>
      </c>
      <c r="E1563" s="193" t="str">
        <f ca="1">IF(ISERROR($S1563),"",OFFSET(K!$C$1,$S1563-1,0)&amp;"")</f>
        <v/>
      </c>
      <c r="F1563" s="193" t="str">
        <f ca="1">IF(ISERROR($S1563),"",OFFSET(K!$F$1,$S1563-1,0))</f>
        <v/>
      </c>
      <c r="G1563" s="193" t="str">
        <f ca="1">IF(C1563=$U$4,"Enter smelter details", IF(ISERROR($S1563),"",OFFSET(K!$G$1,$S1563-1,0)))</f>
        <v/>
      </c>
      <c r="H1563" s="258"/>
      <c r="I1563" s="258"/>
      <c r="J1563" s="258"/>
      <c r="K1563" s="258"/>
      <c r="L1563" s="258"/>
      <c r="M1563" s="258"/>
      <c r="N1563" s="258"/>
      <c r="O1563" s="258"/>
      <c r="P1563" s="258"/>
      <c r="Q1563" s="259"/>
      <c r="R1563" s="192"/>
      <c r="S1563" s="150" t="e">
        <f>IF(OR(C1563="",C1563=T$4),NA(),MATCH($B1563&amp;$C1563,K!$E:$E,0))</f>
        <v>#N/A</v>
      </c>
    </row>
    <row r="1564" spans="1:19" ht="20.25">
      <c r="A1564" s="222"/>
      <c r="B1564" s="193"/>
      <c r="C1564" s="193"/>
      <c r="D1564" s="193" t="str">
        <f ca="1">IF(ISERROR($S1564),"",OFFSET(K!$D$1,$S1564-1,0)&amp;"")</f>
        <v/>
      </c>
      <c r="E1564" s="193" t="str">
        <f ca="1">IF(ISERROR($S1564),"",OFFSET(K!$C$1,$S1564-1,0)&amp;"")</f>
        <v/>
      </c>
      <c r="F1564" s="193" t="str">
        <f ca="1">IF(ISERROR($S1564),"",OFFSET(K!$F$1,$S1564-1,0))</f>
        <v/>
      </c>
      <c r="G1564" s="193" t="str">
        <f ca="1">IF(C1564=$U$4,"Enter smelter details", IF(ISERROR($S1564),"",OFFSET(K!$G$1,$S1564-1,0)))</f>
        <v/>
      </c>
      <c r="H1564" s="258"/>
      <c r="I1564" s="258"/>
      <c r="J1564" s="258"/>
      <c r="K1564" s="258"/>
      <c r="L1564" s="258"/>
      <c r="M1564" s="258"/>
      <c r="N1564" s="258"/>
      <c r="O1564" s="258"/>
      <c r="P1564" s="258"/>
      <c r="Q1564" s="259"/>
      <c r="R1564" s="192"/>
      <c r="S1564" s="150" t="e">
        <f>IF(OR(C1564="",C1564=T$4),NA(),MATCH($B1564&amp;$C1564,K!$E:$E,0))</f>
        <v>#N/A</v>
      </c>
    </row>
    <row r="1565" spans="1:19" ht="20.25">
      <c r="A1565" s="222"/>
      <c r="B1565" s="193"/>
      <c r="C1565" s="193"/>
      <c r="D1565" s="193" t="str">
        <f ca="1">IF(ISERROR($S1565),"",OFFSET(K!$D$1,$S1565-1,0)&amp;"")</f>
        <v/>
      </c>
      <c r="E1565" s="193" t="str">
        <f ca="1">IF(ISERROR($S1565),"",OFFSET(K!$C$1,$S1565-1,0)&amp;"")</f>
        <v/>
      </c>
      <c r="F1565" s="193" t="str">
        <f ca="1">IF(ISERROR($S1565),"",OFFSET(K!$F$1,$S1565-1,0))</f>
        <v/>
      </c>
      <c r="G1565" s="193" t="str">
        <f ca="1">IF(C1565=$U$4,"Enter smelter details", IF(ISERROR($S1565),"",OFFSET(K!$G$1,$S1565-1,0)))</f>
        <v/>
      </c>
      <c r="H1565" s="258"/>
      <c r="I1565" s="258"/>
      <c r="J1565" s="258"/>
      <c r="K1565" s="258"/>
      <c r="L1565" s="258"/>
      <c r="M1565" s="258"/>
      <c r="N1565" s="258"/>
      <c r="O1565" s="258"/>
      <c r="P1565" s="258"/>
      <c r="Q1565" s="259"/>
      <c r="R1565" s="192"/>
      <c r="S1565" s="150" t="e">
        <f>IF(OR(C1565="",C1565=T$4),NA(),MATCH($B1565&amp;$C1565,K!$E:$E,0))</f>
        <v>#N/A</v>
      </c>
    </row>
    <row r="1566" spans="1:19" ht="20.25">
      <c r="A1566" s="222"/>
      <c r="B1566" s="193"/>
      <c r="C1566" s="193"/>
      <c r="D1566" s="193" t="str">
        <f ca="1">IF(ISERROR($S1566),"",OFFSET(K!$D$1,$S1566-1,0)&amp;"")</f>
        <v/>
      </c>
      <c r="E1566" s="193" t="str">
        <f ca="1">IF(ISERROR($S1566),"",OFFSET(K!$C$1,$S1566-1,0)&amp;"")</f>
        <v/>
      </c>
      <c r="F1566" s="193" t="str">
        <f ca="1">IF(ISERROR($S1566),"",OFFSET(K!$F$1,$S1566-1,0))</f>
        <v/>
      </c>
      <c r="G1566" s="193" t="str">
        <f ca="1">IF(C1566=$U$4,"Enter smelter details", IF(ISERROR($S1566),"",OFFSET(K!$G$1,$S1566-1,0)))</f>
        <v/>
      </c>
      <c r="H1566" s="258"/>
      <c r="I1566" s="258"/>
      <c r="J1566" s="258"/>
      <c r="K1566" s="258"/>
      <c r="L1566" s="258"/>
      <c r="M1566" s="258"/>
      <c r="N1566" s="258"/>
      <c r="O1566" s="258"/>
      <c r="P1566" s="258"/>
      <c r="Q1566" s="259"/>
      <c r="R1566" s="192"/>
      <c r="S1566" s="150" t="e">
        <f>IF(OR(C1566="",C1566=T$4),NA(),MATCH($B1566&amp;$C1566,K!$E:$E,0))</f>
        <v>#N/A</v>
      </c>
    </row>
    <row r="1567" spans="1:19" ht="20.25">
      <c r="A1567" s="222"/>
      <c r="B1567" s="193"/>
      <c r="C1567" s="193"/>
      <c r="D1567" s="193" t="str">
        <f ca="1">IF(ISERROR($S1567),"",OFFSET(K!$D$1,$S1567-1,0)&amp;"")</f>
        <v/>
      </c>
      <c r="E1567" s="193" t="str">
        <f ca="1">IF(ISERROR($S1567),"",OFFSET(K!$C$1,$S1567-1,0)&amp;"")</f>
        <v/>
      </c>
      <c r="F1567" s="193" t="str">
        <f ca="1">IF(ISERROR($S1567),"",OFFSET(K!$F$1,$S1567-1,0))</f>
        <v/>
      </c>
      <c r="G1567" s="193" t="str">
        <f ca="1">IF(C1567=$U$4,"Enter smelter details", IF(ISERROR($S1567),"",OFFSET(K!$G$1,$S1567-1,0)))</f>
        <v/>
      </c>
      <c r="H1567" s="258"/>
      <c r="I1567" s="258"/>
      <c r="J1567" s="258"/>
      <c r="K1567" s="258"/>
      <c r="L1567" s="258"/>
      <c r="M1567" s="258"/>
      <c r="N1567" s="258"/>
      <c r="O1567" s="258"/>
      <c r="P1567" s="258"/>
      <c r="Q1567" s="259"/>
      <c r="R1567" s="192"/>
      <c r="S1567" s="150" t="e">
        <f>IF(OR(C1567="",C1567=T$4),NA(),MATCH($B1567&amp;$C1567,K!$E:$E,0))</f>
        <v>#N/A</v>
      </c>
    </row>
    <row r="1568" spans="1:19" ht="20.25">
      <c r="A1568" s="222"/>
      <c r="B1568" s="193"/>
      <c r="C1568" s="193"/>
      <c r="D1568" s="193" t="str">
        <f ca="1">IF(ISERROR($S1568),"",OFFSET(K!$D$1,$S1568-1,0)&amp;"")</f>
        <v/>
      </c>
      <c r="E1568" s="193" t="str">
        <f ca="1">IF(ISERROR($S1568),"",OFFSET(K!$C$1,$S1568-1,0)&amp;"")</f>
        <v/>
      </c>
      <c r="F1568" s="193" t="str">
        <f ca="1">IF(ISERROR($S1568),"",OFFSET(K!$F$1,$S1568-1,0))</f>
        <v/>
      </c>
      <c r="G1568" s="193" t="str">
        <f ca="1">IF(C1568=$U$4,"Enter smelter details", IF(ISERROR($S1568),"",OFFSET(K!$G$1,$S1568-1,0)))</f>
        <v/>
      </c>
      <c r="H1568" s="258"/>
      <c r="I1568" s="258"/>
      <c r="J1568" s="258"/>
      <c r="K1568" s="258"/>
      <c r="L1568" s="258"/>
      <c r="M1568" s="258"/>
      <c r="N1568" s="258"/>
      <c r="O1568" s="258"/>
      <c r="P1568" s="258"/>
      <c r="Q1568" s="259"/>
      <c r="R1568" s="192"/>
      <c r="S1568" s="150" t="e">
        <f>IF(OR(C1568="",C1568=T$4),NA(),MATCH($B1568&amp;$C1568,K!$E:$E,0))</f>
        <v>#N/A</v>
      </c>
    </row>
    <row r="1569" spans="1:19" ht="20.25">
      <c r="A1569" s="222"/>
      <c r="B1569" s="193"/>
      <c r="C1569" s="193"/>
      <c r="D1569" s="193" t="str">
        <f ca="1">IF(ISERROR($S1569),"",OFFSET(K!$D$1,$S1569-1,0)&amp;"")</f>
        <v/>
      </c>
      <c r="E1569" s="193" t="str">
        <f ca="1">IF(ISERROR($S1569),"",OFFSET(K!$C$1,$S1569-1,0)&amp;"")</f>
        <v/>
      </c>
      <c r="F1569" s="193" t="str">
        <f ca="1">IF(ISERROR($S1569),"",OFFSET(K!$F$1,$S1569-1,0))</f>
        <v/>
      </c>
      <c r="G1569" s="193" t="str">
        <f ca="1">IF(C1569=$U$4,"Enter smelter details", IF(ISERROR($S1569),"",OFFSET(K!$G$1,$S1569-1,0)))</f>
        <v/>
      </c>
      <c r="H1569" s="258"/>
      <c r="I1569" s="258"/>
      <c r="J1569" s="258"/>
      <c r="K1569" s="258"/>
      <c r="L1569" s="258"/>
      <c r="M1569" s="258"/>
      <c r="N1569" s="258"/>
      <c r="O1569" s="258"/>
      <c r="P1569" s="258"/>
      <c r="Q1569" s="259"/>
      <c r="R1569" s="192"/>
      <c r="S1569" s="150" t="e">
        <f>IF(OR(C1569="",C1569=T$4),NA(),MATCH($B1569&amp;$C1569,K!$E:$E,0))</f>
        <v>#N/A</v>
      </c>
    </row>
    <row r="1570" spans="1:19" ht="20.25">
      <c r="A1570" s="222"/>
      <c r="B1570" s="193"/>
      <c r="C1570" s="193"/>
      <c r="D1570" s="193" t="str">
        <f ca="1">IF(ISERROR($S1570),"",OFFSET(K!$D$1,$S1570-1,0)&amp;"")</f>
        <v/>
      </c>
      <c r="E1570" s="193" t="str">
        <f ca="1">IF(ISERROR($S1570),"",OFFSET(K!$C$1,$S1570-1,0)&amp;"")</f>
        <v/>
      </c>
      <c r="F1570" s="193" t="str">
        <f ca="1">IF(ISERROR($S1570),"",OFFSET(K!$F$1,$S1570-1,0))</f>
        <v/>
      </c>
      <c r="G1570" s="193" t="str">
        <f ca="1">IF(C1570=$U$4,"Enter smelter details", IF(ISERROR($S1570),"",OFFSET(K!$G$1,$S1570-1,0)))</f>
        <v/>
      </c>
      <c r="H1570" s="258"/>
      <c r="I1570" s="258"/>
      <c r="J1570" s="258"/>
      <c r="K1570" s="258"/>
      <c r="L1570" s="258"/>
      <c r="M1570" s="258"/>
      <c r="N1570" s="258"/>
      <c r="O1570" s="258"/>
      <c r="P1570" s="258"/>
      <c r="Q1570" s="259"/>
      <c r="R1570" s="192"/>
      <c r="S1570" s="150" t="e">
        <f>IF(OR(C1570="",C1570=T$4),NA(),MATCH($B1570&amp;$C1570,K!$E:$E,0))</f>
        <v>#N/A</v>
      </c>
    </row>
    <row r="1571" spans="1:19" ht="20.25">
      <c r="A1571" s="222"/>
      <c r="B1571" s="193"/>
      <c r="C1571" s="193"/>
      <c r="D1571" s="193" t="str">
        <f ca="1">IF(ISERROR($S1571),"",OFFSET(K!$D$1,$S1571-1,0)&amp;"")</f>
        <v/>
      </c>
      <c r="E1571" s="193" t="str">
        <f ca="1">IF(ISERROR($S1571),"",OFFSET(K!$C$1,$S1571-1,0)&amp;"")</f>
        <v/>
      </c>
      <c r="F1571" s="193" t="str">
        <f ca="1">IF(ISERROR($S1571),"",OFFSET(K!$F$1,$S1571-1,0))</f>
        <v/>
      </c>
      <c r="G1571" s="193" t="str">
        <f ca="1">IF(C1571=$U$4,"Enter smelter details", IF(ISERROR($S1571),"",OFFSET(K!$G$1,$S1571-1,0)))</f>
        <v/>
      </c>
      <c r="H1571" s="258"/>
      <c r="I1571" s="258"/>
      <c r="J1571" s="258"/>
      <c r="K1571" s="258"/>
      <c r="L1571" s="258"/>
      <c r="M1571" s="258"/>
      <c r="N1571" s="258"/>
      <c r="O1571" s="258"/>
      <c r="P1571" s="258"/>
      <c r="Q1571" s="259"/>
      <c r="R1571" s="192"/>
      <c r="S1571" s="150" t="e">
        <f>IF(OR(C1571="",C1571=T$4),NA(),MATCH($B1571&amp;$C1571,K!$E:$E,0))</f>
        <v>#N/A</v>
      </c>
    </row>
    <row r="1572" spans="1:19" ht="20.25">
      <c r="A1572" s="222"/>
      <c r="B1572" s="193"/>
      <c r="C1572" s="193"/>
      <c r="D1572" s="193" t="str">
        <f ca="1">IF(ISERROR($S1572),"",OFFSET(K!$D$1,$S1572-1,0)&amp;"")</f>
        <v/>
      </c>
      <c r="E1572" s="193" t="str">
        <f ca="1">IF(ISERROR($S1572),"",OFFSET(K!$C$1,$S1572-1,0)&amp;"")</f>
        <v/>
      </c>
      <c r="F1572" s="193" t="str">
        <f ca="1">IF(ISERROR($S1572),"",OFFSET(K!$F$1,$S1572-1,0))</f>
        <v/>
      </c>
      <c r="G1572" s="193" t="str">
        <f ca="1">IF(C1572=$U$4,"Enter smelter details", IF(ISERROR($S1572),"",OFFSET(K!$G$1,$S1572-1,0)))</f>
        <v/>
      </c>
      <c r="H1572" s="258"/>
      <c r="I1572" s="258"/>
      <c r="J1572" s="258"/>
      <c r="K1572" s="258"/>
      <c r="L1572" s="258"/>
      <c r="M1572" s="258"/>
      <c r="N1572" s="258"/>
      <c r="O1572" s="258"/>
      <c r="P1572" s="258"/>
      <c r="Q1572" s="259"/>
      <c r="R1572" s="192"/>
      <c r="S1572" s="150" t="e">
        <f>IF(OR(C1572="",C1572=T$4),NA(),MATCH($B1572&amp;$C1572,K!$E:$E,0))</f>
        <v>#N/A</v>
      </c>
    </row>
    <row r="1573" spans="1:19" ht="20.25">
      <c r="A1573" s="222"/>
      <c r="B1573" s="193"/>
      <c r="C1573" s="193"/>
      <c r="D1573" s="193" t="str">
        <f ca="1">IF(ISERROR($S1573),"",OFFSET(K!$D$1,$S1573-1,0)&amp;"")</f>
        <v/>
      </c>
      <c r="E1573" s="193" t="str">
        <f ca="1">IF(ISERROR($S1573),"",OFFSET(K!$C$1,$S1573-1,0)&amp;"")</f>
        <v/>
      </c>
      <c r="F1573" s="193" t="str">
        <f ca="1">IF(ISERROR($S1573),"",OFFSET(K!$F$1,$S1573-1,0))</f>
        <v/>
      </c>
      <c r="G1573" s="193" t="str">
        <f ca="1">IF(C1573=$U$4,"Enter smelter details", IF(ISERROR($S1573),"",OFFSET(K!$G$1,$S1573-1,0)))</f>
        <v/>
      </c>
      <c r="H1573" s="258"/>
      <c r="I1573" s="258"/>
      <c r="J1573" s="258"/>
      <c r="K1573" s="258"/>
      <c r="L1573" s="258"/>
      <c r="M1573" s="258"/>
      <c r="N1573" s="258"/>
      <c r="O1573" s="258"/>
      <c r="P1573" s="258"/>
      <c r="Q1573" s="259"/>
      <c r="R1573" s="192"/>
      <c r="S1573" s="150" t="e">
        <f>IF(OR(C1573="",C1573=T$4),NA(),MATCH($B1573&amp;$C1573,K!$E:$E,0))</f>
        <v>#N/A</v>
      </c>
    </row>
    <row r="1574" spans="1:19" ht="20.25">
      <c r="A1574" s="222"/>
      <c r="B1574" s="193"/>
      <c r="C1574" s="193"/>
      <c r="D1574" s="193" t="str">
        <f ca="1">IF(ISERROR($S1574),"",OFFSET(K!$D$1,$S1574-1,0)&amp;"")</f>
        <v/>
      </c>
      <c r="E1574" s="193" t="str">
        <f ca="1">IF(ISERROR($S1574),"",OFFSET(K!$C$1,$S1574-1,0)&amp;"")</f>
        <v/>
      </c>
      <c r="F1574" s="193" t="str">
        <f ca="1">IF(ISERROR($S1574),"",OFFSET(K!$F$1,$S1574-1,0))</f>
        <v/>
      </c>
      <c r="G1574" s="193" t="str">
        <f ca="1">IF(C1574=$U$4,"Enter smelter details", IF(ISERROR($S1574),"",OFFSET(K!$G$1,$S1574-1,0)))</f>
        <v/>
      </c>
      <c r="H1574" s="258"/>
      <c r="I1574" s="258"/>
      <c r="J1574" s="258"/>
      <c r="K1574" s="258"/>
      <c r="L1574" s="258"/>
      <c r="M1574" s="258"/>
      <c r="N1574" s="258"/>
      <c r="O1574" s="258"/>
      <c r="P1574" s="258"/>
      <c r="Q1574" s="259"/>
      <c r="R1574" s="192"/>
      <c r="S1574" s="150" t="e">
        <f>IF(OR(C1574="",C1574=T$4),NA(),MATCH($B1574&amp;$C1574,K!$E:$E,0))</f>
        <v>#N/A</v>
      </c>
    </row>
    <row r="1575" spans="1:19" ht="20.25">
      <c r="A1575" s="222"/>
      <c r="B1575" s="193"/>
      <c r="C1575" s="193"/>
      <c r="D1575" s="193" t="str">
        <f ca="1">IF(ISERROR($S1575),"",OFFSET(K!$D$1,$S1575-1,0)&amp;"")</f>
        <v/>
      </c>
      <c r="E1575" s="193" t="str">
        <f ca="1">IF(ISERROR($S1575),"",OFFSET(K!$C$1,$S1575-1,0)&amp;"")</f>
        <v/>
      </c>
      <c r="F1575" s="193" t="str">
        <f ca="1">IF(ISERROR($S1575),"",OFFSET(K!$F$1,$S1575-1,0))</f>
        <v/>
      </c>
      <c r="G1575" s="193" t="str">
        <f ca="1">IF(C1575=$U$4,"Enter smelter details", IF(ISERROR($S1575),"",OFFSET(K!$G$1,$S1575-1,0)))</f>
        <v/>
      </c>
      <c r="H1575" s="258"/>
      <c r="I1575" s="258"/>
      <c r="J1575" s="258"/>
      <c r="K1575" s="258"/>
      <c r="L1575" s="258"/>
      <c r="M1575" s="258"/>
      <c r="N1575" s="258"/>
      <c r="O1575" s="258"/>
      <c r="P1575" s="258"/>
      <c r="Q1575" s="259"/>
      <c r="R1575" s="192"/>
      <c r="S1575" s="150" t="e">
        <f>IF(OR(C1575="",C1575=T$4),NA(),MATCH($B1575&amp;$C1575,K!$E:$E,0))</f>
        <v>#N/A</v>
      </c>
    </row>
    <row r="1576" spans="1:19" ht="20.25">
      <c r="A1576" s="222"/>
      <c r="B1576" s="193"/>
      <c r="C1576" s="193"/>
      <c r="D1576" s="193" t="str">
        <f ca="1">IF(ISERROR($S1576),"",OFFSET(K!$D$1,$S1576-1,0)&amp;"")</f>
        <v/>
      </c>
      <c r="E1576" s="193" t="str">
        <f ca="1">IF(ISERROR($S1576),"",OFFSET(K!$C$1,$S1576-1,0)&amp;"")</f>
        <v/>
      </c>
      <c r="F1576" s="193" t="str">
        <f ca="1">IF(ISERROR($S1576),"",OFFSET(K!$F$1,$S1576-1,0))</f>
        <v/>
      </c>
      <c r="G1576" s="193" t="str">
        <f ca="1">IF(C1576=$U$4,"Enter smelter details", IF(ISERROR($S1576),"",OFFSET(K!$G$1,$S1576-1,0)))</f>
        <v/>
      </c>
      <c r="H1576" s="258"/>
      <c r="I1576" s="258"/>
      <c r="J1576" s="258"/>
      <c r="K1576" s="258"/>
      <c r="L1576" s="258"/>
      <c r="M1576" s="258"/>
      <c r="N1576" s="258"/>
      <c r="O1576" s="258"/>
      <c r="P1576" s="258"/>
      <c r="Q1576" s="259"/>
      <c r="R1576" s="192"/>
      <c r="S1576" s="150" t="e">
        <f>IF(OR(C1576="",C1576=T$4),NA(),MATCH($B1576&amp;$C1576,K!$E:$E,0))</f>
        <v>#N/A</v>
      </c>
    </row>
    <row r="1577" spans="1:19" ht="20.25">
      <c r="A1577" s="222"/>
      <c r="B1577" s="193"/>
      <c r="C1577" s="193"/>
      <c r="D1577" s="193" t="str">
        <f ca="1">IF(ISERROR($S1577),"",OFFSET(K!$D$1,$S1577-1,0)&amp;"")</f>
        <v/>
      </c>
      <c r="E1577" s="193" t="str">
        <f ca="1">IF(ISERROR($S1577),"",OFFSET(K!$C$1,$S1577-1,0)&amp;"")</f>
        <v/>
      </c>
      <c r="F1577" s="193" t="str">
        <f ca="1">IF(ISERROR($S1577),"",OFFSET(K!$F$1,$S1577-1,0))</f>
        <v/>
      </c>
      <c r="G1577" s="193" t="str">
        <f ca="1">IF(C1577=$U$4,"Enter smelter details", IF(ISERROR($S1577),"",OFFSET(K!$G$1,$S1577-1,0)))</f>
        <v/>
      </c>
      <c r="H1577" s="258"/>
      <c r="I1577" s="258"/>
      <c r="J1577" s="258"/>
      <c r="K1577" s="258"/>
      <c r="L1577" s="258"/>
      <c r="M1577" s="258"/>
      <c r="N1577" s="258"/>
      <c r="O1577" s="258"/>
      <c r="P1577" s="258"/>
      <c r="Q1577" s="259"/>
      <c r="R1577" s="192"/>
      <c r="S1577" s="150" t="e">
        <f>IF(OR(C1577="",C1577=T$4),NA(),MATCH($B1577&amp;$C1577,K!$E:$E,0))</f>
        <v>#N/A</v>
      </c>
    </row>
    <row r="1578" spans="1:19" ht="20.25">
      <c r="A1578" s="222"/>
      <c r="B1578" s="193"/>
      <c r="C1578" s="193"/>
      <c r="D1578" s="193" t="str">
        <f ca="1">IF(ISERROR($S1578),"",OFFSET(K!$D$1,$S1578-1,0)&amp;"")</f>
        <v/>
      </c>
      <c r="E1578" s="193" t="str">
        <f ca="1">IF(ISERROR($S1578),"",OFFSET(K!$C$1,$S1578-1,0)&amp;"")</f>
        <v/>
      </c>
      <c r="F1578" s="193" t="str">
        <f ca="1">IF(ISERROR($S1578),"",OFFSET(K!$F$1,$S1578-1,0))</f>
        <v/>
      </c>
      <c r="G1578" s="193" t="str">
        <f ca="1">IF(C1578=$U$4,"Enter smelter details", IF(ISERROR($S1578),"",OFFSET(K!$G$1,$S1578-1,0)))</f>
        <v/>
      </c>
      <c r="H1578" s="258"/>
      <c r="I1578" s="258"/>
      <c r="J1578" s="258"/>
      <c r="K1578" s="258"/>
      <c r="L1578" s="258"/>
      <c r="M1578" s="258"/>
      <c r="N1578" s="258"/>
      <c r="O1578" s="258"/>
      <c r="P1578" s="258"/>
      <c r="Q1578" s="259"/>
      <c r="R1578" s="192"/>
      <c r="S1578" s="150" t="e">
        <f>IF(OR(C1578="",C1578=T$4),NA(),MATCH($B1578&amp;$C1578,K!$E:$E,0))</f>
        <v>#N/A</v>
      </c>
    </row>
    <row r="1579" spans="1:19" ht="20.25">
      <c r="A1579" s="222"/>
      <c r="B1579" s="193"/>
      <c r="C1579" s="193"/>
      <c r="D1579" s="193" t="str">
        <f ca="1">IF(ISERROR($S1579),"",OFFSET(K!$D$1,$S1579-1,0)&amp;"")</f>
        <v/>
      </c>
      <c r="E1579" s="193" t="str">
        <f ca="1">IF(ISERROR($S1579),"",OFFSET(K!$C$1,$S1579-1,0)&amp;"")</f>
        <v/>
      </c>
      <c r="F1579" s="193" t="str">
        <f ca="1">IF(ISERROR($S1579),"",OFFSET(K!$F$1,$S1579-1,0))</f>
        <v/>
      </c>
      <c r="G1579" s="193" t="str">
        <f ca="1">IF(C1579=$U$4,"Enter smelter details", IF(ISERROR($S1579),"",OFFSET(K!$G$1,$S1579-1,0)))</f>
        <v/>
      </c>
      <c r="H1579" s="258"/>
      <c r="I1579" s="258"/>
      <c r="J1579" s="258"/>
      <c r="K1579" s="258"/>
      <c r="L1579" s="258"/>
      <c r="M1579" s="258"/>
      <c r="N1579" s="258"/>
      <c r="O1579" s="258"/>
      <c r="P1579" s="258"/>
      <c r="Q1579" s="259"/>
      <c r="R1579" s="192"/>
      <c r="S1579" s="150" t="e">
        <f>IF(OR(C1579="",C1579=T$4),NA(),MATCH($B1579&amp;$C1579,K!$E:$E,0))</f>
        <v>#N/A</v>
      </c>
    </row>
    <row r="1580" spans="1:19" ht="20.25">
      <c r="A1580" s="222"/>
      <c r="B1580" s="193"/>
      <c r="C1580" s="193"/>
      <c r="D1580" s="193" t="str">
        <f ca="1">IF(ISERROR($S1580),"",OFFSET(K!$D$1,$S1580-1,0)&amp;"")</f>
        <v/>
      </c>
      <c r="E1580" s="193" t="str">
        <f ca="1">IF(ISERROR($S1580),"",OFFSET(K!$C$1,$S1580-1,0)&amp;"")</f>
        <v/>
      </c>
      <c r="F1580" s="193" t="str">
        <f ca="1">IF(ISERROR($S1580),"",OFFSET(K!$F$1,$S1580-1,0))</f>
        <v/>
      </c>
      <c r="G1580" s="193" t="str">
        <f ca="1">IF(C1580=$U$4,"Enter smelter details", IF(ISERROR($S1580),"",OFFSET(K!$G$1,$S1580-1,0)))</f>
        <v/>
      </c>
      <c r="H1580" s="258"/>
      <c r="I1580" s="258"/>
      <c r="J1580" s="258"/>
      <c r="K1580" s="258"/>
      <c r="L1580" s="258"/>
      <c r="M1580" s="258"/>
      <c r="N1580" s="258"/>
      <c r="O1580" s="258"/>
      <c r="P1580" s="258"/>
      <c r="Q1580" s="259"/>
      <c r="R1580" s="192"/>
      <c r="S1580" s="150" t="e">
        <f>IF(OR(C1580="",C1580=T$4),NA(),MATCH($B1580&amp;$C1580,K!$E:$E,0))</f>
        <v>#N/A</v>
      </c>
    </row>
    <row r="1581" spans="1:19" ht="20.25">
      <c r="A1581" s="222"/>
      <c r="B1581" s="193"/>
      <c r="C1581" s="193"/>
      <c r="D1581" s="193" t="str">
        <f ca="1">IF(ISERROR($S1581),"",OFFSET(K!$D$1,$S1581-1,0)&amp;"")</f>
        <v/>
      </c>
      <c r="E1581" s="193" t="str">
        <f ca="1">IF(ISERROR($S1581),"",OFFSET(K!$C$1,$S1581-1,0)&amp;"")</f>
        <v/>
      </c>
      <c r="F1581" s="193" t="str">
        <f ca="1">IF(ISERROR($S1581),"",OFFSET(K!$F$1,$S1581-1,0))</f>
        <v/>
      </c>
      <c r="G1581" s="193" t="str">
        <f ca="1">IF(C1581=$U$4,"Enter smelter details", IF(ISERROR($S1581),"",OFFSET(K!$G$1,$S1581-1,0)))</f>
        <v/>
      </c>
      <c r="H1581" s="258"/>
      <c r="I1581" s="258"/>
      <c r="J1581" s="258"/>
      <c r="K1581" s="258"/>
      <c r="L1581" s="258"/>
      <c r="M1581" s="258"/>
      <c r="N1581" s="258"/>
      <c r="O1581" s="258"/>
      <c r="P1581" s="258"/>
      <c r="Q1581" s="259"/>
      <c r="R1581" s="192"/>
      <c r="S1581" s="150" t="e">
        <f>IF(OR(C1581="",C1581=T$4),NA(),MATCH($B1581&amp;$C1581,K!$E:$E,0))</f>
        <v>#N/A</v>
      </c>
    </row>
    <row r="1582" spans="1:19" ht="20.25">
      <c r="A1582" s="222"/>
      <c r="B1582" s="193"/>
      <c r="C1582" s="193"/>
      <c r="D1582" s="193" t="str">
        <f ca="1">IF(ISERROR($S1582),"",OFFSET(K!$D$1,$S1582-1,0)&amp;"")</f>
        <v/>
      </c>
      <c r="E1582" s="193" t="str">
        <f ca="1">IF(ISERROR($S1582),"",OFFSET(K!$C$1,$S1582-1,0)&amp;"")</f>
        <v/>
      </c>
      <c r="F1582" s="193" t="str">
        <f ca="1">IF(ISERROR($S1582),"",OFFSET(K!$F$1,$S1582-1,0))</f>
        <v/>
      </c>
      <c r="G1582" s="193" t="str">
        <f ca="1">IF(C1582=$U$4,"Enter smelter details", IF(ISERROR($S1582),"",OFFSET(K!$G$1,$S1582-1,0)))</f>
        <v/>
      </c>
      <c r="H1582" s="258"/>
      <c r="I1582" s="258"/>
      <c r="J1582" s="258"/>
      <c r="K1582" s="258"/>
      <c r="L1582" s="258"/>
      <c r="M1582" s="258"/>
      <c r="N1582" s="258"/>
      <c r="O1582" s="258"/>
      <c r="P1582" s="258"/>
      <c r="Q1582" s="259"/>
      <c r="R1582" s="192"/>
      <c r="S1582" s="150" t="e">
        <f>IF(OR(C1582="",C1582=T$4),NA(),MATCH($B1582&amp;$C1582,K!$E:$E,0))</f>
        <v>#N/A</v>
      </c>
    </row>
    <row r="1583" spans="1:19" ht="20.25">
      <c r="A1583" s="222"/>
      <c r="B1583" s="193"/>
      <c r="C1583" s="193"/>
      <c r="D1583" s="193" t="str">
        <f ca="1">IF(ISERROR($S1583),"",OFFSET(K!$D$1,$S1583-1,0)&amp;"")</f>
        <v/>
      </c>
      <c r="E1583" s="193" t="str">
        <f ca="1">IF(ISERROR($S1583),"",OFFSET(K!$C$1,$S1583-1,0)&amp;"")</f>
        <v/>
      </c>
      <c r="F1583" s="193" t="str">
        <f ca="1">IF(ISERROR($S1583),"",OFFSET(K!$F$1,$S1583-1,0))</f>
        <v/>
      </c>
      <c r="G1583" s="193" t="str">
        <f ca="1">IF(C1583=$U$4,"Enter smelter details", IF(ISERROR($S1583),"",OFFSET(K!$G$1,$S1583-1,0)))</f>
        <v/>
      </c>
      <c r="H1583" s="258"/>
      <c r="I1583" s="258"/>
      <c r="J1583" s="258"/>
      <c r="K1583" s="258"/>
      <c r="L1583" s="258"/>
      <c r="M1583" s="258"/>
      <c r="N1583" s="258"/>
      <c r="O1583" s="258"/>
      <c r="P1583" s="258"/>
      <c r="Q1583" s="259"/>
      <c r="R1583" s="192"/>
      <c r="S1583" s="150" t="e">
        <f>IF(OR(C1583="",C1583=T$4),NA(),MATCH($B1583&amp;$C1583,K!$E:$E,0))</f>
        <v>#N/A</v>
      </c>
    </row>
    <row r="1584" spans="1:19" ht="20.25">
      <c r="A1584" s="222"/>
      <c r="B1584" s="193"/>
      <c r="C1584" s="193"/>
      <c r="D1584" s="193" t="str">
        <f ca="1">IF(ISERROR($S1584),"",OFFSET(K!$D$1,$S1584-1,0)&amp;"")</f>
        <v/>
      </c>
      <c r="E1584" s="193" t="str">
        <f ca="1">IF(ISERROR($S1584),"",OFFSET(K!$C$1,$S1584-1,0)&amp;"")</f>
        <v/>
      </c>
      <c r="F1584" s="193" t="str">
        <f ca="1">IF(ISERROR($S1584),"",OFFSET(K!$F$1,$S1584-1,0))</f>
        <v/>
      </c>
      <c r="G1584" s="193" t="str">
        <f ca="1">IF(C1584=$U$4,"Enter smelter details", IF(ISERROR($S1584),"",OFFSET(K!$G$1,$S1584-1,0)))</f>
        <v/>
      </c>
      <c r="H1584" s="258"/>
      <c r="I1584" s="258"/>
      <c r="J1584" s="258"/>
      <c r="K1584" s="258"/>
      <c r="L1584" s="258"/>
      <c r="M1584" s="258"/>
      <c r="N1584" s="258"/>
      <c r="O1584" s="258"/>
      <c r="P1584" s="258"/>
      <c r="Q1584" s="259"/>
      <c r="R1584" s="192"/>
      <c r="S1584" s="150" t="e">
        <f>IF(OR(C1584="",C1584=T$4),NA(),MATCH($B1584&amp;$C1584,K!$E:$E,0))</f>
        <v>#N/A</v>
      </c>
    </row>
    <row r="1585" spans="1:19" ht="20.25">
      <c r="A1585" s="222"/>
      <c r="B1585" s="193"/>
      <c r="C1585" s="193"/>
      <c r="D1585" s="193" t="str">
        <f ca="1">IF(ISERROR($S1585),"",OFFSET(K!$D$1,$S1585-1,0)&amp;"")</f>
        <v/>
      </c>
      <c r="E1585" s="193" t="str">
        <f ca="1">IF(ISERROR($S1585),"",OFFSET(K!$C$1,$S1585-1,0)&amp;"")</f>
        <v/>
      </c>
      <c r="F1585" s="193" t="str">
        <f ca="1">IF(ISERROR($S1585),"",OFFSET(K!$F$1,$S1585-1,0))</f>
        <v/>
      </c>
      <c r="G1585" s="193" t="str">
        <f ca="1">IF(C1585=$U$4,"Enter smelter details", IF(ISERROR($S1585),"",OFFSET(K!$G$1,$S1585-1,0)))</f>
        <v/>
      </c>
      <c r="H1585" s="258"/>
      <c r="I1585" s="258"/>
      <c r="J1585" s="258"/>
      <c r="K1585" s="258"/>
      <c r="L1585" s="258"/>
      <c r="M1585" s="258"/>
      <c r="N1585" s="258"/>
      <c r="O1585" s="258"/>
      <c r="P1585" s="258"/>
      <c r="Q1585" s="259"/>
      <c r="R1585" s="192"/>
      <c r="S1585" s="150" t="e">
        <f>IF(OR(C1585="",C1585=T$4),NA(),MATCH($B1585&amp;$C1585,K!$E:$E,0))</f>
        <v>#N/A</v>
      </c>
    </row>
    <row r="1586" spans="1:19" ht="20.25">
      <c r="A1586" s="222"/>
      <c r="B1586" s="193"/>
      <c r="C1586" s="193"/>
      <c r="D1586" s="193" t="str">
        <f ca="1">IF(ISERROR($S1586),"",OFFSET(K!$D$1,$S1586-1,0)&amp;"")</f>
        <v/>
      </c>
      <c r="E1586" s="193" t="str">
        <f ca="1">IF(ISERROR($S1586),"",OFFSET(K!$C$1,$S1586-1,0)&amp;"")</f>
        <v/>
      </c>
      <c r="F1586" s="193" t="str">
        <f ca="1">IF(ISERROR($S1586),"",OFFSET(K!$F$1,$S1586-1,0))</f>
        <v/>
      </c>
      <c r="G1586" s="193" t="str">
        <f ca="1">IF(C1586=$U$4,"Enter smelter details", IF(ISERROR($S1586),"",OFFSET(K!$G$1,$S1586-1,0)))</f>
        <v/>
      </c>
      <c r="H1586" s="258"/>
      <c r="I1586" s="258"/>
      <c r="J1586" s="258"/>
      <c r="K1586" s="258"/>
      <c r="L1586" s="258"/>
      <c r="M1586" s="258"/>
      <c r="N1586" s="258"/>
      <c r="O1586" s="258"/>
      <c r="P1586" s="258"/>
      <c r="Q1586" s="259"/>
      <c r="R1586" s="192"/>
      <c r="S1586" s="150" t="e">
        <f>IF(OR(C1586="",C1586=T$4),NA(),MATCH($B1586&amp;$C1586,K!$E:$E,0))</f>
        <v>#N/A</v>
      </c>
    </row>
    <row r="1587" spans="1:19" ht="20.25">
      <c r="A1587" s="222"/>
      <c r="B1587" s="193"/>
      <c r="C1587" s="193"/>
      <c r="D1587" s="193" t="str">
        <f ca="1">IF(ISERROR($S1587),"",OFFSET(K!$D$1,$S1587-1,0)&amp;"")</f>
        <v/>
      </c>
      <c r="E1587" s="193" t="str">
        <f ca="1">IF(ISERROR($S1587),"",OFFSET(K!$C$1,$S1587-1,0)&amp;"")</f>
        <v/>
      </c>
      <c r="F1587" s="193" t="str">
        <f ca="1">IF(ISERROR($S1587),"",OFFSET(K!$F$1,$S1587-1,0))</f>
        <v/>
      </c>
      <c r="G1587" s="193" t="str">
        <f ca="1">IF(C1587=$U$4,"Enter smelter details", IF(ISERROR($S1587),"",OFFSET(K!$G$1,$S1587-1,0)))</f>
        <v/>
      </c>
      <c r="H1587" s="258"/>
      <c r="I1587" s="258"/>
      <c r="J1587" s="258"/>
      <c r="K1587" s="258"/>
      <c r="L1587" s="258"/>
      <c r="M1587" s="258"/>
      <c r="N1587" s="258"/>
      <c r="O1587" s="258"/>
      <c r="P1587" s="258"/>
      <c r="Q1587" s="259"/>
      <c r="R1587" s="192"/>
      <c r="S1587" s="150" t="e">
        <f>IF(OR(C1587="",C1587=T$4),NA(),MATCH($B1587&amp;$C1587,K!$E:$E,0))</f>
        <v>#N/A</v>
      </c>
    </row>
    <row r="1588" spans="1:19" ht="20.25">
      <c r="A1588" s="222"/>
      <c r="B1588" s="193"/>
      <c r="C1588" s="193"/>
      <c r="D1588" s="193" t="str">
        <f ca="1">IF(ISERROR($S1588),"",OFFSET(K!$D$1,$S1588-1,0)&amp;"")</f>
        <v/>
      </c>
      <c r="E1588" s="193" t="str">
        <f ca="1">IF(ISERROR($S1588),"",OFFSET(K!$C$1,$S1588-1,0)&amp;"")</f>
        <v/>
      </c>
      <c r="F1588" s="193" t="str">
        <f ca="1">IF(ISERROR($S1588),"",OFFSET(K!$F$1,$S1588-1,0))</f>
        <v/>
      </c>
      <c r="G1588" s="193" t="str">
        <f ca="1">IF(C1588=$U$4,"Enter smelter details", IF(ISERROR($S1588),"",OFFSET(K!$G$1,$S1588-1,0)))</f>
        <v/>
      </c>
      <c r="H1588" s="258"/>
      <c r="I1588" s="258"/>
      <c r="J1588" s="258"/>
      <c r="K1588" s="258"/>
      <c r="L1588" s="258"/>
      <c r="M1588" s="258"/>
      <c r="N1588" s="258"/>
      <c r="O1588" s="258"/>
      <c r="P1588" s="258"/>
      <c r="Q1588" s="259"/>
      <c r="R1588" s="192"/>
      <c r="S1588" s="150" t="e">
        <f>IF(OR(C1588="",C1588=T$4),NA(),MATCH($B1588&amp;$C1588,K!$E:$E,0))</f>
        <v>#N/A</v>
      </c>
    </row>
    <row r="1589" spans="1:19" ht="20.25">
      <c r="A1589" s="222"/>
      <c r="B1589" s="193"/>
      <c r="C1589" s="193"/>
      <c r="D1589" s="193" t="str">
        <f ca="1">IF(ISERROR($S1589),"",OFFSET(K!$D$1,$S1589-1,0)&amp;"")</f>
        <v/>
      </c>
      <c r="E1589" s="193" t="str">
        <f ca="1">IF(ISERROR($S1589),"",OFFSET(K!$C$1,$S1589-1,0)&amp;"")</f>
        <v/>
      </c>
      <c r="F1589" s="193" t="str">
        <f ca="1">IF(ISERROR($S1589),"",OFFSET(K!$F$1,$S1589-1,0))</f>
        <v/>
      </c>
      <c r="G1589" s="193" t="str">
        <f ca="1">IF(C1589=$U$4,"Enter smelter details", IF(ISERROR($S1589),"",OFFSET(K!$G$1,$S1589-1,0)))</f>
        <v/>
      </c>
      <c r="H1589" s="258"/>
      <c r="I1589" s="258"/>
      <c r="J1589" s="258"/>
      <c r="K1589" s="258"/>
      <c r="L1589" s="258"/>
      <c r="M1589" s="258"/>
      <c r="N1589" s="258"/>
      <c r="O1589" s="258"/>
      <c r="P1589" s="258"/>
      <c r="Q1589" s="259"/>
      <c r="R1589" s="192"/>
      <c r="S1589" s="150" t="e">
        <f>IF(OR(C1589="",C1589=T$4),NA(),MATCH($B1589&amp;$C1589,K!$E:$E,0))</f>
        <v>#N/A</v>
      </c>
    </row>
    <row r="1590" spans="1:19" ht="20.25">
      <c r="A1590" s="222"/>
      <c r="B1590" s="193"/>
      <c r="C1590" s="193"/>
      <c r="D1590" s="193" t="str">
        <f ca="1">IF(ISERROR($S1590),"",OFFSET(K!$D$1,$S1590-1,0)&amp;"")</f>
        <v/>
      </c>
      <c r="E1590" s="193" t="str">
        <f ca="1">IF(ISERROR($S1590),"",OFFSET(K!$C$1,$S1590-1,0)&amp;"")</f>
        <v/>
      </c>
      <c r="F1590" s="193" t="str">
        <f ca="1">IF(ISERROR($S1590),"",OFFSET(K!$F$1,$S1590-1,0))</f>
        <v/>
      </c>
      <c r="G1590" s="193" t="str">
        <f ca="1">IF(C1590=$U$4,"Enter smelter details", IF(ISERROR($S1590),"",OFFSET(K!$G$1,$S1590-1,0)))</f>
        <v/>
      </c>
      <c r="H1590" s="258"/>
      <c r="I1590" s="258"/>
      <c r="J1590" s="258"/>
      <c r="K1590" s="258"/>
      <c r="L1590" s="258"/>
      <c r="M1590" s="258"/>
      <c r="N1590" s="258"/>
      <c r="O1590" s="258"/>
      <c r="P1590" s="258"/>
      <c r="Q1590" s="259"/>
      <c r="R1590" s="192"/>
      <c r="S1590" s="150" t="e">
        <f>IF(OR(C1590="",C1590=T$4),NA(),MATCH($B1590&amp;$C1590,K!$E:$E,0))</f>
        <v>#N/A</v>
      </c>
    </row>
    <row r="1591" spans="1:19" ht="20.25">
      <c r="A1591" s="222"/>
      <c r="B1591" s="193"/>
      <c r="C1591" s="193"/>
      <c r="D1591" s="193" t="str">
        <f ca="1">IF(ISERROR($S1591),"",OFFSET(K!$D$1,$S1591-1,0)&amp;"")</f>
        <v/>
      </c>
      <c r="E1591" s="193" t="str">
        <f ca="1">IF(ISERROR($S1591),"",OFFSET(K!$C$1,$S1591-1,0)&amp;"")</f>
        <v/>
      </c>
      <c r="F1591" s="193" t="str">
        <f ca="1">IF(ISERROR($S1591),"",OFFSET(K!$F$1,$S1591-1,0))</f>
        <v/>
      </c>
      <c r="G1591" s="193" t="str">
        <f ca="1">IF(C1591=$U$4,"Enter smelter details", IF(ISERROR($S1591),"",OFFSET(K!$G$1,$S1591-1,0)))</f>
        <v/>
      </c>
      <c r="H1591" s="258"/>
      <c r="I1591" s="258"/>
      <c r="J1591" s="258"/>
      <c r="K1591" s="258"/>
      <c r="L1591" s="258"/>
      <c r="M1591" s="258"/>
      <c r="N1591" s="258"/>
      <c r="O1591" s="258"/>
      <c r="P1591" s="258"/>
      <c r="Q1591" s="259"/>
      <c r="R1591" s="192"/>
      <c r="S1591" s="150" t="e">
        <f>IF(OR(C1591="",C1591=T$4),NA(),MATCH($B1591&amp;$C1591,K!$E:$E,0))</f>
        <v>#N/A</v>
      </c>
    </row>
    <row r="1592" spans="1:19" ht="20.25">
      <c r="A1592" s="222"/>
      <c r="B1592" s="193"/>
      <c r="C1592" s="193"/>
      <c r="D1592" s="193" t="str">
        <f ca="1">IF(ISERROR($S1592),"",OFFSET(K!$D$1,$S1592-1,0)&amp;"")</f>
        <v/>
      </c>
      <c r="E1592" s="193" t="str">
        <f ca="1">IF(ISERROR($S1592),"",OFFSET(K!$C$1,$S1592-1,0)&amp;"")</f>
        <v/>
      </c>
      <c r="F1592" s="193" t="str">
        <f ca="1">IF(ISERROR($S1592),"",OFFSET(K!$F$1,$S1592-1,0))</f>
        <v/>
      </c>
      <c r="G1592" s="193" t="str">
        <f ca="1">IF(C1592=$U$4,"Enter smelter details", IF(ISERROR($S1592),"",OFFSET(K!$G$1,$S1592-1,0)))</f>
        <v/>
      </c>
      <c r="H1592" s="258"/>
      <c r="I1592" s="258"/>
      <c r="J1592" s="258"/>
      <c r="K1592" s="258"/>
      <c r="L1592" s="258"/>
      <c r="M1592" s="258"/>
      <c r="N1592" s="258"/>
      <c r="O1592" s="258"/>
      <c r="P1592" s="258"/>
      <c r="Q1592" s="259"/>
      <c r="R1592" s="192"/>
      <c r="S1592" s="150" t="e">
        <f>IF(OR(C1592="",C1592=T$4),NA(),MATCH($B1592&amp;$C1592,K!$E:$E,0))</f>
        <v>#N/A</v>
      </c>
    </row>
    <row r="1593" spans="1:19" ht="20.25">
      <c r="A1593" s="222"/>
      <c r="B1593" s="193"/>
      <c r="C1593" s="193"/>
      <c r="D1593" s="193" t="str">
        <f ca="1">IF(ISERROR($S1593),"",OFFSET(K!$D$1,$S1593-1,0)&amp;"")</f>
        <v/>
      </c>
      <c r="E1593" s="193" t="str">
        <f ca="1">IF(ISERROR($S1593),"",OFFSET(K!$C$1,$S1593-1,0)&amp;"")</f>
        <v/>
      </c>
      <c r="F1593" s="193" t="str">
        <f ca="1">IF(ISERROR($S1593),"",OFFSET(K!$F$1,$S1593-1,0))</f>
        <v/>
      </c>
      <c r="G1593" s="193" t="str">
        <f ca="1">IF(C1593=$U$4,"Enter smelter details", IF(ISERROR($S1593),"",OFFSET(K!$G$1,$S1593-1,0)))</f>
        <v/>
      </c>
      <c r="H1593" s="258"/>
      <c r="I1593" s="258"/>
      <c r="J1593" s="258"/>
      <c r="K1593" s="258"/>
      <c r="L1593" s="258"/>
      <c r="M1593" s="258"/>
      <c r="N1593" s="258"/>
      <c r="O1593" s="258"/>
      <c r="P1593" s="258"/>
      <c r="Q1593" s="259"/>
      <c r="R1593" s="192"/>
      <c r="S1593" s="150" t="e">
        <f>IF(OR(C1593="",C1593=T$4),NA(),MATCH($B1593&amp;$C1593,K!$E:$E,0))</f>
        <v>#N/A</v>
      </c>
    </row>
    <row r="1594" spans="1:19" ht="20.25">
      <c r="A1594" s="222"/>
      <c r="B1594" s="193"/>
      <c r="C1594" s="193"/>
      <c r="D1594" s="193" t="str">
        <f ca="1">IF(ISERROR($S1594),"",OFFSET(K!$D$1,$S1594-1,0)&amp;"")</f>
        <v/>
      </c>
      <c r="E1594" s="193" t="str">
        <f ca="1">IF(ISERROR($S1594),"",OFFSET(K!$C$1,$S1594-1,0)&amp;"")</f>
        <v/>
      </c>
      <c r="F1594" s="193" t="str">
        <f ca="1">IF(ISERROR($S1594),"",OFFSET(K!$F$1,$S1594-1,0))</f>
        <v/>
      </c>
      <c r="G1594" s="193" t="str">
        <f ca="1">IF(C1594=$U$4,"Enter smelter details", IF(ISERROR($S1594),"",OFFSET(K!$G$1,$S1594-1,0)))</f>
        <v/>
      </c>
      <c r="H1594" s="258"/>
      <c r="I1594" s="258"/>
      <c r="J1594" s="258"/>
      <c r="K1594" s="258"/>
      <c r="L1594" s="258"/>
      <c r="M1594" s="258"/>
      <c r="N1594" s="258"/>
      <c r="O1594" s="258"/>
      <c r="P1594" s="258"/>
      <c r="Q1594" s="259"/>
      <c r="R1594" s="192"/>
      <c r="S1594" s="150" t="e">
        <f>IF(OR(C1594="",C1594=T$4),NA(),MATCH($B1594&amp;$C1594,K!$E:$E,0))</f>
        <v>#N/A</v>
      </c>
    </row>
    <row r="1595" spans="1:19" ht="20.25">
      <c r="A1595" s="222"/>
      <c r="B1595" s="193"/>
      <c r="C1595" s="193"/>
      <c r="D1595" s="193" t="str">
        <f ca="1">IF(ISERROR($S1595),"",OFFSET(K!$D$1,$S1595-1,0)&amp;"")</f>
        <v/>
      </c>
      <c r="E1595" s="193" t="str">
        <f ca="1">IF(ISERROR($S1595),"",OFFSET(K!$C$1,$S1595-1,0)&amp;"")</f>
        <v/>
      </c>
      <c r="F1595" s="193" t="str">
        <f ca="1">IF(ISERROR($S1595),"",OFFSET(K!$F$1,$S1595-1,0))</f>
        <v/>
      </c>
      <c r="G1595" s="193" t="str">
        <f ca="1">IF(C1595=$U$4,"Enter smelter details", IF(ISERROR($S1595),"",OFFSET(K!$G$1,$S1595-1,0)))</f>
        <v/>
      </c>
      <c r="H1595" s="258"/>
      <c r="I1595" s="258"/>
      <c r="J1595" s="258"/>
      <c r="K1595" s="258"/>
      <c r="L1595" s="258"/>
      <c r="M1595" s="258"/>
      <c r="N1595" s="258"/>
      <c r="O1595" s="258"/>
      <c r="P1595" s="258"/>
      <c r="Q1595" s="259"/>
      <c r="R1595" s="192"/>
      <c r="S1595" s="150" t="e">
        <f>IF(OR(C1595="",C1595=T$4),NA(),MATCH($B1595&amp;$C1595,K!$E:$E,0))</f>
        <v>#N/A</v>
      </c>
    </row>
    <row r="1596" spans="1:19" ht="20.25">
      <c r="A1596" s="222"/>
      <c r="B1596" s="193"/>
      <c r="C1596" s="193"/>
      <c r="D1596" s="193" t="str">
        <f ca="1">IF(ISERROR($S1596),"",OFFSET(K!$D$1,$S1596-1,0)&amp;"")</f>
        <v/>
      </c>
      <c r="E1596" s="193" t="str">
        <f ca="1">IF(ISERROR($S1596),"",OFFSET(K!$C$1,$S1596-1,0)&amp;"")</f>
        <v/>
      </c>
      <c r="F1596" s="193" t="str">
        <f ca="1">IF(ISERROR($S1596),"",OFFSET(K!$F$1,$S1596-1,0))</f>
        <v/>
      </c>
      <c r="G1596" s="193" t="str">
        <f ca="1">IF(C1596=$U$4,"Enter smelter details", IF(ISERROR($S1596),"",OFFSET(K!$G$1,$S1596-1,0)))</f>
        <v/>
      </c>
      <c r="H1596" s="258"/>
      <c r="I1596" s="258"/>
      <c r="J1596" s="258"/>
      <c r="K1596" s="258"/>
      <c r="L1596" s="258"/>
      <c r="M1596" s="258"/>
      <c r="N1596" s="258"/>
      <c r="O1596" s="258"/>
      <c r="P1596" s="258"/>
      <c r="Q1596" s="259"/>
      <c r="R1596" s="192"/>
      <c r="S1596" s="150" t="e">
        <f>IF(OR(C1596="",C1596=T$4),NA(),MATCH($B1596&amp;$C1596,K!$E:$E,0))</f>
        <v>#N/A</v>
      </c>
    </row>
    <row r="1597" spans="1:19" ht="20.25">
      <c r="A1597" s="222"/>
      <c r="B1597" s="193"/>
      <c r="C1597" s="193"/>
      <c r="D1597" s="193" t="str">
        <f ca="1">IF(ISERROR($S1597),"",OFFSET(K!$D$1,$S1597-1,0)&amp;"")</f>
        <v/>
      </c>
      <c r="E1597" s="193" t="str">
        <f ca="1">IF(ISERROR($S1597),"",OFFSET(K!$C$1,$S1597-1,0)&amp;"")</f>
        <v/>
      </c>
      <c r="F1597" s="193" t="str">
        <f ca="1">IF(ISERROR($S1597),"",OFFSET(K!$F$1,$S1597-1,0))</f>
        <v/>
      </c>
      <c r="G1597" s="193" t="str">
        <f ca="1">IF(C1597=$U$4,"Enter smelter details", IF(ISERROR($S1597),"",OFFSET(K!$G$1,$S1597-1,0)))</f>
        <v/>
      </c>
      <c r="H1597" s="258"/>
      <c r="I1597" s="258"/>
      <c r="J1597" s="258"/>
      <c r="K1597" s="258"/>
      <c r="L1597" s="258"/>
      <c r="M1597" s="258"/>
      <c r="N1597" s="258"/>
      <c r="O1597" s="258"/>
      <c r="P1597" s="258"/>
      <c r="Q1597" s="259"/>
      <c r="R1597" s="192"/>
      <c r="S1597" s="150" t="e">
        <f>IF(OR(C1597="",C1597=T$4),NA(),MATCH($B1597&amp;$C1597,K!$E:$E,0))</f>
        <v>#N/A</v>
      </c>
    </row>
    <row r="1598" spans="1:19" ht="20.25">
      <c r="A1598" s="222"/>
      <c r="B1598" s="193"/>
      <c r="C1598" s="193"/>
      <c r="D1598" s="193" t="str">
        <f ca="1">IF(ISERROR($S1598),"",OFFSET(K!$D$1,$S1598-1,0)&amp;"")</f>
        <v/>
      </c>
      <c r="E1598" s="193" t="str">
        <f ca="1">IF(ISERROR($S1598),"",OFFSET(K!$C$1,$S1598-1,0)&amp;"")</f>
        <v/>
      </c>
      <c r="F1598" s="193" t="str">
        <f ca="1">IF(ISERROR($S1598),"",OFFSET(K!$F$1,$S1598-1,0))</f>
        <v/>
      </c>
      <c r="G1598" s="193" t="str">
        <f ca="1">IF(C1598=$U$4,"Enter smelter details", IF(ISERROR($S1598),"",OFFSET(K!$G$1,$S1598-1,0)))</f>
        <v/>
      </c>
      <c r="H1598" s="258"/>
      <c r="I1598" s="258"/>
      <c r="J1598" s="258"/>
      <c r="K1598" s="258"/>
      <c r="L1598" s="258"/>
      <c r="M1598" s="258"/>
      <c r="N1598" s="258"/>
      <c r="O1598" s="258"/>
      <c r="P1598" s="258"/>
      <c r="Q1598" s="259"/>
      <c r="R1598" s="192"/>
      <c r="S1598" s="150" t="e">
        <f>IF(OR(C1598="",C1598=T$4),NA(),MATCH($B1598&amp;$C1598,K!$E:$E,0))</f>
        <v>#N/A</v>
      </c>
    </row>
    <row r="1599" spans="1:19" ht="20.25">
      <c r="A1599" s="222"/>
      <c r="B1599" s="193"/>
      <c r="C1599" s="193"/>
      <c r="D1599" s="193" t="str">
        <f ca="1">IF(ISERROR($S1599),"",OFFSET(K!$D$1,$S1599-1,0)&amp;"")</f>
        <v/>
      </c>
      <c r="E1599" s="193" t="str">
        <f ca="1">IF(ISERROR($S1599),"",OFFSET(K!$C$1,$S1599-1,0)&amp;"")</f>
        <v/>
      </c>
      <c r="F1599" s="193" t="str">
        <f ca="1">IF(ISERROR($S1599),"",OFFSET(K!$F$1,$S1599-1,0))</f>
        <v/>
      </c>
      <c r="G1599" s="193" t="str">
        <f ca="1">IF(C1599=$U$4,"Enter smelter details", IF(ISERROR($S1599),"",OFFSET(K!$G$1,$S1599-1,0)))</f>
        <v/>
      </c>
      <c r="H1599" s="258"/>
      <c r="I1599" s="258"/>
      <c r="J1599" s="258"/>
      <c r="K1599" s="258"/>
      <c r="L1599" s="258"/>
      <c r="M1599" s="258"/>
      <c r="N1599" s="258"/>
      <c r="O1599" s="258"/>
      <c r="P1599" s="258"/>
      <c r="Q1599" s="259"/>
      <c r="R1599" s="192"/>
      <c r="S1599" s="150" t="e">
        <f>IF(OR(C1599="",C1599=T$4),NA(),MATCH($B1599&amp;$C1599,K!$E:$E,0))</f>
        <v>#N/A</v>
      </c>
    </row>
    <row r="1600" spans="1:19" ht="20.25">
      <c r="A1600" s="222"/>
      <c r="B1600" s="193"/>
      <c r="C1600" s="193"/>
      <c r="D1600" s="193" t="str">
        <f ca="1">IF(ISERROR($S1600),"",OFFSET(K!$D$1,$S1600-1,0)&amp;"")</f>
        <v/>
      </c>
      <c r="E1600" s="193" t="str">
        <f ca="1">IF(ISERROR($S1600),"",OFFSET(K!$C$1,$S1600-1,0)&amp;"")</f>
        <v/>
      </c>
      <c r="F1600" s="193" t="str">
        <f ca="1">IF(ISERROR($S1600),"",OFFSET(K!$F$1,$S1600-1,0))</f>
        <v/>
      </c>
      <c r="G1600" s="193" t="str">
        <f ca="1">IF(C1600=$U$4,"Enter smelter details", IF(ISERROR($S1600),"",OFFSET(K!$G$1,$S1600-1,0)))</f>
        <v/>
      </c>
      <c r="H1600" s="258"/>
      <c r="I1600" s="258"/>
      <c r="J1600" s="258"/>
      <c r="K1600" s="258"/>
      <c r="L1600" s="258"/>
      <c r="M1600" s="258"/>
      <c r="N1600" s="258"/>
      <c r="O1600" s="258"/>
      <c r="P1600" s="258"/>
      <c r="Q1600" s="259"/>
      <c r="R1600" s="192"/>
      <c r="S1600" s="150" t="e">
        <f>IF(OR(C1600="",C1600=T$4),NA(),MATCH($B1600&amp;$C1600,K!$E:$E,0))</f>
        <v>#N/A</v>
      </c>
    </row>
    <row r="1601" spans="1:19" ht="20.25">
      <c r="A1601" s="222"/>
      <c r="B1601" s="193"/>
      <c r="C1601" s="193"/>
      <c r="D1601" s="193" t="str">
        <f ca="1">IF(ISERROR($S1601),"",OFFSET(K!$D$1,$S1601-1,0)&amp;"")</f>
        <v/>
      </c>
      <c r="E1601" s="193" t="str">
        <f ca="1">IF(ISERROR($S1601),"",OFFSET(K!$C$1,$S1601-1,0)&amp;"")</f>
        <v/>
      </c>
      <c r="F1601" s="193" t="str">
        <f ca="1">IF(ISERROR($S1601),"",OFFSET(K!$F$1,$S1601-1,0))</f>
        <v/>
      </c>
      <c r="G1601" s="193" t="str">
        <f ca="1">IF(C1601=$U$4,"Enter smelter details", IF(ISERROR($S1601),"",OFFSET(K!$G$1,$S1601-1,0)))</f>
        <v/>
      </c>
      <c r="H1601" s="258"/>
      <c r="I1601" s="258"/>
      <c r="J1601" s="258"/>
      <c r="K1601" s="258"/>
      <c r="L1601" s="258"/>
      <c r="M1601" s="258"/>
      <c r="N1601" s="258"/>
      <c r="O1601" s="258"/>
      <c r="P1601" s="258"/>
      <c r="Q1601" s="259"/>
      <c r="R1601" s="192"/>
      <c r="S1601" s="150" t="e">
        <f>IF(OR(C1601="",C1601=T$4),NA(),MATCH($B1601&amp;$C1601,K!$E:$E,0))</f>
        <v>#N/A</v>
      </c>
    </row>
    <row r="1602" spans="1:19" ht="20.25">
      <c r="A1602" s="222"/>
      <c r="B1602" s="193"/>
      <c r="C1602" s="193"/>
      <c r="D1602" s="193" t="str">
        <f ca="1">IF(ISERROR($S1602),"",OFFSET(K!$D$1,$S1602-1,0)&amp;"")</f>
        <v/>
      </c>
      <c r="E1602" s="193" t="str">
        <f ca="1">IF(ISERROR($S1602),"",OFFSET(K!$C$1,$S1602-1,0)&amp;"")</f>
        <v/>
      </c>
      <c r="F1602" s="193" t="str">
        <f ca="1">IF(ISERROR($S1602),"",OFFSET(K!$F$1,$S1602-1,0))</f>
        <v/>
      </c>
      <c r="G1602" s="193" t="str">
        <f ca="1">IF(C1602=$U$4,"Enter smelter details", IF(ISERROR($S1602),"",OFFSET(K!$G$1,$S1602-1,0)))</f>
        <v/>
      </c>
      <c r="H1602" s="258"/>
      <c r="I1602" s="258"/>
      <c r="J1602" s="258"/>
      <c r="K1602" s="258"/>
      <c r="L1602" s="258"/>
      <c r="M1602" s="258"/>
      <c r="N1602" s="258"/>
      <c r="O1602" s="258"/>
      <c r="P1602" s="258"/>
      <c r="Q1602" s="259"/>
      <c r="R1602" s="192"/>
      <c r="S1602" s="150" t="e">
        <f>IF(OR(C1602="",C1602=T$4),NA(),MATCH($B1602&amp;$C1602,K!$E:$E,0))</f>
        <v>#N/A</v>
      </c>
    </row>
    <row r="1603" spans="1:19" ht="20.25">
      <c r="A1603" s="222"/>
      <c r="B1603" s="193"/>
      <c r="C1603" s="193"/>
      <c r="D1603" s="193" t="str">
        <f ca="1">IF(ISERROR($S1603),"",OFFSET(K!$D$1,$S1603-1,0)&amp;"")</f>
        <v/>
      </c>
      <c r="E1603" s="193" t="str">
        <f ca="1">IF(ISERROR($S1603),"",OFFSET(K!$C$1,$S1603-1,0)&amp;"")</f>
        <v/>
      </c>
      <c r="F1603" s="193" t="str">
        <f ca="1">IF(ISERROR($S1603),"",OFFSET(K!$F$1,$S1603-1,0))</f>
        <v/>
      </c>
      <c r="G1603" s="193" t="str">
        <f ca="1">IF(C1603=$U$4,"Enter smelter details", IF(ISERROR($S1603),"",OFFSET(K!$G$1,$S1603-1,0)))</f>
        <v/>
      </c>
      <c r="H1603" s="258"/>
      <c r="I1603" s="258"/>
      <c r="J1603" s="258"/>
      <c r="K1603" s="258"/>
      <c r="L1603" s="258"/>
      <c r="M1603" s="258"/>
      <c r="N1603" s="258"/>
      <c r="O1603" s="258"/>
      <c r="P1603" s="258"/>
      <c r="Q1603" s="259"/>
      <c r="R1603" s="192"/>
      <c r="S1603" s="150" t="e">
        <f>IF(OR(C1603="",C1603=T$4),NA(),MATCH($B1603&amp;$C1603,K!$E:$E,0))</f>
        <v>#N/A</v>
      </c>
    </row>
    <row r="1604" spans="1:19" ht="20.25">
      <c r="A1604" s="222"/>
      <c r="B1604" s="193"/>
      <c r="C1604" s="193"/>
      <c r="D1604" s="193" t="str">
        <f ca="1">IF(ISERROR($S1604),"",OFFSET(K!$D$1,$S1604-1,0)&amp;"")</f>
        <v/>
      </c>
      <c r="E1604" s="193" t="str">
        <f ca="1">IF(ISERROR($S1604),"",OFFSET(K!$C$1,$S1604-1,0)&amp;"")</f>
        <v/>
      </c>
      <c r="F1604" s="193" t="str">
        <f ca="1">IF(ISERROR($S1604),"",OFFSET(K!$F$1,$S1604-1,0))</f>
        <v/>
      </c>
      <c r="G1604" s="193" t="str">
        <f ca="1">IF(C1604=$U$4,"Enter smelter details", IF(ISERROR($S1604),"",OFFSET(K!$G$1,$S1604-1,0)))</f>
        <v/>
      </c>
      <c r="H1604" s="258"/>
      <c r="I1604" s="258"/>
      <c r="J1604" s="258"/>
      <c r="K1604" s="258"/>
      <c r="L1604" s="258"/>
      <c r="M1604" s="258"/>
      <c r="N1604" s="258"/>
      <c r="O1604" s="258"/>
      <c r="P1604" s="258"/>
      <c r="Q1604" s="259"/>
      <c r="R1604" s="192"/>
      <c r="S1604" s="150" t="e">
        <f>IF(OR(C1604="",C1604=T$4),NA(),MATCH($B1604&amp;$C1604,K!$E:$E,0))</f>
        <v>#N/A</v>
      </c>
    </row>
    <row r="1605" spans="1:19" ht="20.25">
      <c r="A1605" s="222"/>
      <c r="B1605" s="193"/>
      <c r="C1605" s="193"/>
      <c r="D1605" s="193" t="str">
        <f ca="1">IF(ISERROR($S1605),"",OFFSET(K!$D$1,$S1605-1,0)&amp;"")</f>
        <v/>
      </c>
      <c r="E1605" s="193" t="str">
        <f ca="1">IF(ISERROR($S1605),"",OFFSET(K!$C$1,$S1605-1,0)&amp;"")</f>
        <v/>
      </c>
      <c r="F1605" s="193" t="str">
        <f ca="1">IF(ISERROR($S1605),"",OFFSET(K!$F$1,$S1605-1,0))</f>
        <v/>
      </c>
      <c r="G1605" s="193" t="str">
        <f ca="1">IF(C1605=$U$4,"Enter smelter details", IF(ISERROR($S1605),"",OFFSET(K!$G$1,$S1605-1,0)))</f>
        <v/>
      </c>
      <c r="H1605" s="258"/>
      <c r="I1605" s="258"/>
      <c r="J1605" s="258"/>
      <c r="K1605" s="258"/>
      <c r="L1605" s="258"/>
      <c r="M1605" s="258"/>
      <c r="N1605" s="258"/>
      <c r="O1605" s="258"/>
      <c r="P1605" s="258"/>
      <c r="Q1605" s="259"/>
      <c r="R1605" s="192"/>
      <c r="S1605" s="150" t="e">
        <f>IF(OR(C1605="",C1605=T$4),NA(),MATCH($B1605&amp;$C1605,K!$E:$E,0))</f>
        <v>#N/A</v>
      </c>
    </row>
    <row r="1606" spans="1:19" ht="20.25">
      <c r="A1606" s="222"/>
      <c r="B1606" s="193"/>
      <c r="C1606" s="193"/>
      <c r="D1606" s="193" t="str">
        <f ca="1">IF(ISERROR($S1606),"",OFFSET(K!$D$1,$S1606-1,0)&amp;"")</f>
        <v/>
      </c>
      <c r="E1606" s="193" t="str">
        <f ca="1">IF(ISERROR($S1606),"",OFFSET(K!$C$1,$S1606-1,0)&amp;"")</f>
        <v/>
      </c>
      <c r="F1606" s="193" t="str">
        <f ca="1">IF(ISERROR($S1606),"",OFFSET(K!$F$1,$S1606-1,0))</f>
        <v/>
      </c>
      <c r="G1606" s="193" t="str">
        <f ca="1">IF(C1606=$U$4,"Enter smelter details", IF(ISERROR($S1606),"",OFFSET(K!$G$1,$S1606-1,0)))</f>
        <v/>
      </c>
      <c r="H1606" s="258"/>
      <c r="I1606" s="258"/>
      <c r="J1606" s="258"/>
      <c r="K1606" s="258"/>
      <c r="L1606" s="258"/>
      <c r="M1606" s="258"/>
      <c r="N1606" s="258"/>
      <c r="O1606" s="258"/>
      <c r="P1606" s="258"/>
      <c r="Q1606" s="259"/>
      <c r="R1606" s="192"/>
      <c r="S1606" s="150" t="e">
        <f>IF(OR(C1606="",C1606=T$4),NA(),MATCH($B1606&amp;$C1606,K!$E:$E,0))</f>
        <v>#N/A</v>
      </c>
    </row>
    <row r="1607" spans="1:19" ht="20.25">
      <c r="A1607" s="222"/>
      <c r="B1607" s="193"/>
      <c r="C1607" s="193"/>
      <c r="D1607" s="193" t="str">
        <f ca="1">IF(ISERROR($S1607),"",OFFSET(K!$D$1,$S1607-1,0)&amp;"")</f>
        <v/>
      </c>
      <c r="E1607" s="193" t="str">
        <f ca="1">IF(ISERROR($S1607),"",OFFSET(K!$C$1,$S1607-1,0)&amp;"")</f>
        <v/>
      </c>
      <c r="F1607" s="193" t="str">
        <f ca="1">IF(ISERROR($S1607),"",OFFSET(K!$F$1,$S1607-1,0))</f>
        <v/>
      </c>
      <c r="G1607" s="193" t="str">
        <f ca="1">IF(C1607=$U$4,"Enter smelter details", IF(ISERROR($S1607),"",OFFSET(K!$G$1,$S1607-1,0)))</f>
        <v/>
      </c>
      <c r="H1607" s="258"/>
      <c r="I1607" s="258"/>
      <c r="J1607" s="258"/>
      <c r="K1607" s="258"/>
      <c r="L1607" s="258"/>
      <c r="M1607" s="258"/>
      <c r="N1607" s="258"/>
      <c r="O1607" s="258"/>
      <c r="P1607" s="258"/>
      <c r="Q1607" s="259"/>
      <c r="R1607" s="192"/>
      <c r="S1607" s="150" t="e">
        <f>IF(OR(C1607="",C1607=T$4),NA(),MATCH($B1607&amp;$C1607,K!$E:$E,0))</f>
        <v>#N/A</v>
      </c>
    </row>
    <row r="1608" spans="1:19" ht="20.25">
      <c r="A1608" s="222"/>
      <c r="B1608" s="193"/>
      <c r="C1608" s="193"/>
      <c r="D1608" s="193" t="str">
        <f ca="1">IF(ISERROR($S1608),"",OFFSET(K!$D$1,$S1608-1,0)&amp;"")</f>
        <v/>
      </c>
      <c r="E1608" s="193" t="str">
        <f ca="1">IF(ISERROR($S1608),"",OFFSET(K!$C$1,$S1608-1,0)&amp;"")</f>
        <v/>
      </c>
      <c r="F1608" s="193" t="str">
        <f ca="1">IF(ISERROR($S1608),"",OFFSET(K!$F$1,$S1608-1,0))</f>
        <v/>
      </c>
      <c r="G1608" s="193" t="str">
        <f ca="1">IF(C1608=$U$4,"Enter smelter details", IF(ISERROR($S1608),"",OFFSET(K!$G$1,$S1608-1,0)))</f>
        <v/>
      </c>
      <c r="H1608" s="258"/>
      <c r="I1608" s="258"/>
      <c r="J1608" s="258"/>
      <c r="K1608" s="258"/>
      <c r="L1608" s="258"/>
      <c r="M1608" s="258"/>
      <c r="N1608" s="258"/>
      <c r="O1608" s="258"/>
      <c r="P1608" s="258"/>
      <c r="Q1608" s="259"/>
      <c r="R1608" s="192"/>
      <c r="S1608" s="150" t="e">
        <f>IF(OR(C1608="",C1608=T$4),NA(),MATCH($B1608&amp;$C1608,K!$E:$E,0))</f>
        <v>#N/A</v>
      </c>
    </row>
    <row r="1609" spans="1:19" ht="20.25">
      <c r="A1609" s="222"/>
      <c r="B1609" s="193"/>
      <c r="C1609" s="193"/>
      <c r="D1609" s="193" t="str">
        <f ca="1">IF(ISERROR($S1609),"",OFFSET(K!$D$1,$S1609-1,0)&amp;"")</f>
        <v/>
      </c>
      <c r="E1609" s="193" t="str">
        <f ca="1">IF(ISERROR($S1609),"",OFFSET(K!$C$1,$S1609-1,0)&amp;"")</f>
        <v/>
      </c>
      <c r="F1609" s="193" t="str">
        <f ca="1">IF(ISERROR($S1609),"",OFFSET(K!$F$1,$S1609-1,0))</f>
        <v/>
      </c>
      <c r="G1609" s="193" t="str">
        <f ca="1">IF(C1609=$U$4,"Enter smelter details", IF(ISERROR($S1609),"",OFFSET(K!$G$1,$S1609-1,0)))</f>
        <v/>
      </c>
      <c r="H1609" s="258"/>
      <c r="I1609" s="258"/>
      <c r="J1609" s="258"/>
      <c r="K1609" s="258"/>
      <c r="L1609" s="258"/>
      <c r="M1609" s="258"/>
      <c r="N1609" s="258"/>
      <c r="O1609" s="258"/>
      <c r="P1609" s="258"/>
      <c r="Q1609" s="259"/>
      <c r="R1609" s="192"/>
      <c r="S1609" s="150" t="e">
        <f>IF(OR(C1609="",C1609=T$4),NA(),MATCH($B1609&amp;$C1609,K!$E:$E,0))</f>
        <v>#N/A</v>
      </c>
    </row>
    <row r="1610" spans="1:19" ht="20.25">
      <c r="A1610" s="222"/>
      <c r="B1610" s="193"/>
      <c r="C1610" s="193"/>
      <c r="D1610" s="193" t="str">
        <f ca="1">IF(ISERROR($S1610),"",OFFSET(K!$D$1,$S1610-1,0)&amp;"")</f>
        <v/>
      </c>
      <c r="E1610" s="193" t="str">
        <f ca="1">IF(ISERROR($S1610),"",OFFSET(K!$C$1,$S1610-1,0)&amp;"")</f>
        <v/>
      </c>
      <c r="F1610" s="193" t="str">
        <f ca="1">IF(ISERROR($S1610),"",OFFSET(K!$F$1,$S1610-1,0))</f>
        <v/>
      </c>
      <c r="G1610" s="193" t="str">
        <f ca="1">IF(C1610=$U$4,"Enter smelter details", IF(ISERROR($S1610),"",OFFSET(K!$G$1,$S1610-1,0)))</f>
        <v/>
      </c>
      <c r="H1610" s="258"/>
      <c r="I1610" s="258"/>
      <c r="J1610" s="258"/>
      <c r="K1610" s="258"/>
      <c r="L1610" s="258"/>
      <c r="M1610" s="258"/>
      <c r="N1610" s="258"/>
      <c r="O1610" s="258"/>
      <c r="P1610" s="258"/>
      <c r="Q1610" s="259"/>
      <c r="R1610" s="192"/>
      <c r="S1610" s="150" t="e">
        <f>IF(OR(C1610="",C1610=T$4),NA(),MATCH($B1610&amp;$C1610,K!$E:$E,0))</f>
        <v>#N/A</v>
      </c>
    </row>
    <row r="1611" spans="1:19" ht="20.25">
      <c r="A1611" s="222"/>
      <c r="B1611" s="193"/>
      <c r="C1611" s="193"/>
      <c r="D1611" s="193" t="str">
        <f ca="1">IF(ISERROR($S1611),"",OFFSET(K!$D$1,$S1611-1,0)&amp;"")</f>
        <v/>
      </c>
      <c r="E1611" s="193" t="str">
        <f ca="1">IF(ISERROR($S1611),"",OFFSET(K!$C$1,$S1611-1,0)&amp;"")</f>
        <v/>
      </c>
      <c r="F1611" s="193" t="str">
        <f ca="1">IF(ISERROR($S1611),"",OFFSET(K!$F$1,$S1611-1,0))</f>
        <v/>
      </c>
      <c r="G1611" s="193" t="str">
        <f ca="1">IF(C1611=$U$4,"Enter smelter details", IF(ISERROR($S1611),"",OFFSET(K!$G$1,$S1611-1,0)))</f>
        <v/>
      </c>
      <c r="H1611" s="258"/>
      <c r="I1611" s="258"/>
      <c r="J1611" s="258"/>
      <c r="K1611" s="258"/>
      <c r="L1611" s="258"/>
      <c r="M1611" s="258"/>
      <c r="N1611" s="258"/>
      <c r="O1611" s="258"/>
      <c r="P1611" s="258"/>
      <c r="Q1611" s="259"/>
      <c r="R1611" s="192"/>
      <c r="S1611" s="150" t="e">
        <f>IF(OR(C1611="",C1611=T$4),NA(),MATCH($B1611&amp;$C1611,K!$E:$E,0))</f>
        <v>#N/A</v>
      </c>
    </row>
    <row r="1612" spans="1:19" ht="20.25">
      <c r="A1612" s="222"/>
      <c r="B1612" s="193"/>
      <c r="C1612" s="193"/>
      <c r="D1612" s="193" t="str">
        <f ca="1">IF(ISERROR($S1612),"",OFFSET(K!$D$1,$S1612-1,0)&amp;"")</f>
        <v/>
      </c>
      <c r="E1612" s="193" t="str">
        <f ca="1">IF(ISERROR($S1612),"",OFFSET(K!$C$1,$S1612-1,0)&amp;"")</f>
        <v/>
      </c>
      <c r="F1612" s="193" t="str">
        <f ca="1">IF(ISERROR($S1612),"",OFFSET(K!$F$1,$S1612-1,0))</f>
        <v/>
      </c>
      <c r="G1612" s="193" t="str">
        <f ca="1">IF(C1612=$U$4,"Enter smelter details", IF(ISERROR($S1612),"",OFFSET(K!$G$1,$S1612-1,0)))</f>
        <v/>
      </c>
      <c r="H1612" s="258"/>
      <c r="I1612" s="258"/>
      <c r="J1612" s="258"/>
      <c r="K1612" s="258"/>
      <c r="L1612" s="258"/>
      <c r="M1612" s="258"/>
      <c r="N1612" s="258"/>
      <c r="O1612" s="258"/>
      <c r="P1612" s="258"/>
      <c r="Q1612" s="259"/>
      <c r="R1612" s="192"/>
      <c r="S1612" s="150" t="e">
        <f>IF(OR(C1612="",C1612=T$4),NA(),MATCH($B1612&amp;$C1612,K!$E:$E,0))</f>
        <v>#N/A</v>
      </c>
    </row>
    <row r="1613" spans="1:19" ht="20.25">
      <c r="A1613" s="222"/>
      <c r="B1613" s="193"/>
      <c r="C1613" s="193"/>
      <c r="D1613" s="193" t="str">
        <f ca="1">IF(ISERROR($S1613),"",OFFSET(K!$D$1,$S1613-1,0)&amp;"")</f>
        <v/>
      </c>
      <c r="E1613" s="193" t="str">
        <f ca="1">IF(ISERROR($S1613),"",OFFSET(K!$C$1,$S1613-1,0)&amp;"")</f>
        <v/>
      </c>
      <c r="F1613" s="193" t="str">
        <f ca="1">IF(ISERROR($S1613),"",OFFSET(K!$F$1,$S1613-1,0))</f>
        <v/>
      </c>
      <c r="G1613" s="193" t="str">
        <f ca="1">IF(C1613=$U$4,"Enter smelter details", IF(ISERROR($S1613),"",OFFSET(K!$G$1,$S1613-1,0)))</f>
        <v/>
      </c>
      <c r="H1613" s="258"/>
      <c r="I1613" s="258"/>
      <c r="J1613" s="258"/>
      <c r="K1613" s="258"/>
      <c r="L1613" s="258"/>
      <c r="M1613" s="258"/>
      <c r="N1613" s="258"/>
      <c r="O1613" s="258"/>
      <c r="P1613" s="258"/>
      <c r="Q1613" s="259"/>
      <c r="R1613" s="192"/>
      <c r="S1613" s="150" t="e">
        <f>IF(OR(C1613="",C1613=T$4),NA(),MATCH($B1613&amp;$C1613,K!$E:$E,0))</f>
        <v>#N/A</v>
      </c>
    </row>
    <row r="1614" spans="1:19" ht="20.25">
      <c r="A1614" s="222"/>
      <c r="B1614" s="193"/>
      <c r="C1614" s="193"/>
      <c r="D1614" s="193" t="str">
        <f ca="1">IF(ISERROR($S1614),"",OFFSET(K!$D$1,$S1614-1,0)&amp;"")</f>
        <v/>
      </c>
      <c r="E1614" s="193" t="str">
        <f ca="1">IF(ISERROR($S1614),"",OFFSET(K!$C$1,$S1614-1,0)&amp;"")</f>
        <v/>
      </c>
      <c r="F1614" s="193" t="str">
        <f ca="1">IF(ISERROR($S1614),"",OFFSET(K!$F$1,$S1614-1,0))</f>
        <v/>
      </c>
      <c r="G1614" s="193" t="str">
        <f ca="1">IF(C1614=$U$4,"Enter smelter details", IF(ISERROR($S1614),"",OFFSET(K!$G$1,$S1614-1,0)))</f>
        <v/>
      </c>
      <c r="H1614" s="258"/>
      <c r="I1614" s="258"/>
      <c r="J1614" s="258"/>
      <c r="K1614" s="258"/>
      <c r="L1614" s="258"/>
      <c r="M1614" s="258"/>
      <c r="N1614" s="258"/>
      <c r="O1614" s="258"/>
      <c r="P1614" s="258"/>
      <c r="Q1614" s="259"/>
      <c r="R1614" s="192"/>
      <c r="S1614" s="150" t="e">
        <f>IF(OR(C1614="",C1614=T$4),NA(),MATCH($B1614&amp;$C1614,K!$E:$E,0))</f>
        <v>#N/A</v>
      </c>
    </row>
    <row r="1615" spans="1:19" ht="20.25">
      <c r="A1615" s="222"/>
      <c r="B1615" s="193"/>
      <c r="C1615" s="193"/>
      <c r="D1615" s="193" t="str">
        <f ca="1">IF(ISERROR($S1615),"",OFFSET(K!$D$1,$S1615-1,0)&amp;"")</f>
        <v/>
      </c>
      <c r="E1615" s="193" t="str">
        <f ca="1">IF(ISERROR($S1615),"",OFFSET(K!$C$1,$S1615-1,0)&amp;"")</f>
        <v/>
      </c>
      <c r="F1615" s="193" t="str">
        <f ca="1">IF(ISERROR($S1615),"",OFFSET(K!$F$1,$S1615-1,0))</f>
        <v/>
      </c>
      <c r="G1615" s="193" t="str">
        <f ca="1">IF(C1615=$U$4,"Enter smelter details", IF(ISERROR($S1615),"",OFFSET(K!$G$1,$S1615-1,0)))</f>
        <v/>
      </c>
      <c r="H1615" s="258"/>
      <c r="I1615" s="258"/>
      <c r="J1615" s="258"/>
      <c r="K1615" s="258"/>
      <c r="L1615" s="258"/>
      <c r="M1615" s="258"/>
      <c r="N1615" s="258"/>
      <c r="O1615" s="258"/>
      <c r="P1615" s="258"/>
      <c r="Q1615" s="259"/>
      <c r="R1615" s="192"/>
      <c r="S1615" s="150" t="e">
        <f>IF(OR(C1615="",C1615=T$4),NA(),MATCH($B1615&amp;$C1615,K!$E:$E,0))</f>
        <v>#N/A</v>
      </c>
    </row>
    <row r="1616" spans="1:19" ht="20.25">
      <c r="A1616" s="222"/>
      <c r="B1616" s="193"/>
      <c r="C1616" s="193"/>
      <c r="D1616" s="193" t="str">
        <f ca="1">IF(ISERROR($S1616),"",OFFSET(K!$D$1,$S1616-1,0)&amp;"")</f>
        <v/>
      </c>
      <c r="E1616" s="193" t="str">
        <f ca="1">IF(ISERROR($S1616),"",OFFSET(K!$C$1,$S1616-1,0)&amp;"")</f>
        <v/>
      </c>
      <c r="F1616" s="193" t="str">
        <f ca="1">IF(ISERROR($S1616),"",OFFSET(K!$F$1,$S1616-1,0))</f>
        <v/>
      </c>
      <c r="G1616" s="193" t="str">
        <f ca="1">IF(C1616=$U$4,"Enter smelter details", IF(ISERROR($S1616),"",OFFSET(K!$G$1,$S1616-1,0)))</f>
        <v/>
      </c>
      <c r="H1616" s="258"/>
      <c r="I1616" s="258"/>
      <c r="J1616" s="258"/>
      <c r="K1616" s="258"/>
      <c r="L1616" s="258"/>
      <c r="M1616" s="258"/>
      <c r="N1616" s="258"/>
      <c r="O1616" s="258"/>
      <c r="P1616" s="258"/>
      <c r="Q1616" s="259"/>
      <c r="R1616" s="192"/>
      <c r="S1616" s="150" t="e">
        <f>IF(OR(C1616="",C1616=T$4),NA(),MATCH($B1616&amp;$C1616,K!$E:$E,0))</f>
        <v>#N/A</v>
      </c>
    </row>
    <row r="1617" spans="1:19" ht="20.25">
      <c r="A1617" s="222"/>
      <c r="B1617" s="193"/>
      <c r="C1617" s="193"/>
      <c r="D1617" s="193" t="str">
        <f ca="1">IF(ISERROR($S1617),"",OFFSET(K!$D$1,$S1617-1,0)&amp;"")</f>
        <v/>
      </c>
      <c r="E1617" s="193" t="str">
        <f ca="1">IF(ISERROR($S1617),"",OFFSET(K!$C$1,$S1617-1,0)&amp;"")</f>
        <v/>
      </c>
      <c r="F1617" s="193" t="str">
        <f ca="1">IF(ISERROR($S1617),"",OFFSET(K!$F$1,$S1617-1,0))</f>
        <v/>
      </c>
      <c r="G1617" s="193" t="str">
        <f ca="1">IF(C1617=$U$4,"Enter smelter details", IF(ISERROR($S1617),"",OFFSET(K!$G$1,$S1617-1,0)))</f>
        <v/>
      </c>
      <c r="H1617" s="258"/>
      <c r="I1617" s="258"/>
      <c r="J1617" s="258"/>
      <c r="K1617" s="258"/>
      <c r="L1617" s="258"/>
      <c r="M1617" s="258"/>
      <c r="N1617" s="258"/>
      <c r="O1617" s="258"/>
      <c r="P1617" s="258"/>
      <c r="Q1617" s="259"/>
      <c r="R1617" s="192"/>
      <c r="S1617" s="150" t="e">
        <f>IF(OR(C1617="",C1617=T$4),NA(),MATCH($B1617&amp;$C1617,K!$E:$E,0))</f>
        <v>#N/A</v>
      </c>
    </row>
    <row r="1618" spans="1:19" ht="20.25">
      <c r="A1618" s="222"/>
      <c r="B1618" s="193"/>
      <c r="C1618" s="193"/>
      <c r="D1618" s="193" t="str">
        <f ca="1">IF(ISERROR($S1618),"",OFFSET(K!$D$1,$S1618-1,0)&amp;"")</f>
        <v/>
      </c>
      <c r="E1618" s="193" t="str">
        <f ca="1">IF(ISERROR($S1618),"",OFFSET(K!$C$1,$S1618-1,0)&amp;"")</f>
        <v/>
      </c>
      <c r="F1618" s="193" t="str">
        <f ca="1">IF(ISERROR($S1618),"",OFFSET(K!$F$1,$S1618-1,0))</f>
        <v/>
      </c>
      <c r="G1618" s="193" t="str">
        <f ca="1">IF(C1618=$U$4,"Enter smelter details", IF(ISERROR($S1618),"",OFFSET(K!$G$1,$S1618-1,0)))</f>
        <v/>
      </c>
      <c r="H1618" s="258"/>
      <c r="I1618" s="258"/>
      <c r="J1618" s="258"/>
      <c r="K1618" s="258"/>
      <c r="L1618" s="258"/>
      <c r="M1618" s="258"/>
      <c r="N1618" s="258"/>
      <c r="O1618" s="258"/>
      <c r="P1618" s="258"/>
      <c r="Q1618" s="259"/>
      <c r="R1618" s="192"/>
      <c r="S1618" s="150" t="e">
        <f>IF(OR(C1618="",C1618=T$4),NA(),MATCH($B1618&amp;$C1618,K!$E:$E,0))</f>
        <v>#N/A</v>
      </c>
    </row>
    <row r="1619" spans="1:19" ht="20.25">
      <c r="A1619" s="222"/>
      <c r="B1619" s="193"/>
      <c r="C1619" s="193"/>
      <c r="D1619" s="193" t="str">
        <f ca="1">IF(ISERROR($S1619),"",OFFSET(K!$D$1,$S1619-1,0)&amp;"")</f>
        <v/>
      </c>
      <c r="E1619" s="193" t="str">
        <f ca="1">IF(ISERROR($S1619),"",OFFSET(K!$C$1,$S1619-1,0)&amp;"")</f>
        <v/>
      </c>
      <c r="F1619" s="193" t="str">
        <f ca="1">IF(ISERROR($S1619),"",OFFSET(K!$F$1,$S1619-1,0))</f>
        <v/>
      </c>
      <c r="G1619" s="193" t="str">
        <f ca="1">IF(C1619=$U$4,"Enter smelter details", IF(ISERROR($S1619),"",OFFSET(K!$G$1,$S1619-1,0)))</f>
        <v/>
      </c>
      <c r="H1619" s="258"/>
      <c r="I1619" s="258"/>
      <c r="J1619" s="258"/>
      <c r="K1619" s="258"/>
      <c r="L1619" s="258"/>
      <c r="M1619" s="258"/>
      <c r="N1619" s="258"/>
      <c r="O1619" s="258"/>
      <c r="P1619" s="258"/>
      <c r="Q1619" s="259"/>
      <c r="R1619" s="192"/>
      <c r="S1619" s="150" t="e">
        <f>IF(OR(C1619="",C1619=T$4),NA(),MATCH($B1619&amp;$C1619,K!$E:$E,0))</f>
        <v>#N/A</v>
      </c>
    </row>
    <row r="1620" spans="1:19" ht="20.25">
      <c r="A1620" s="222"/>
      <c r="B1620" s="193"/>
      <c r="C1620" s="193"/>
      <c r="D1620" s="193" t="str">
        <f ca="1">IF(ISERROR($S1620),"",OFFSET(K!$D$1,$S1620-1,0)&amp;"")</f>
        <v/>
      </c>
      <c r="E1620" s="193" t="str">
        <f ca="1">IF(ISERROR($S1620),"",OFFSET(K!$C$1,$S1620-1,0)&amp;"")</f>
        <v/>
      </c>
      <c r="F1620" s="193" t="str">
        <f ca="1">IF(ISERROR($S1620),"",OFFSET(K!$F$1,$S1620-1,0))</f>
        <v/>
      </c>
      <c r="G1620" s="193" t="str">
        <f ca="1">IF(C1620=$U$4,"Enter smelter details", IF(ISERROR($S1620),"",OFFSET(K!$G$1,$S1620-1,0)))</f>
        <v/>
      </c>
      <c r="H1620" s="258"/>
      <c r="I1620" s="258"/>
      <c r="J1620" s="258"/>
      <c r="K1620" s="258"/>
      <c r="L1620" s="258"/>
      <c r="M1620" s="258"/>
      <c r="N1620" s="258"/>
      <c r="O1620" s="258"/>
      <c r="P1620" s="258"/>
      <c r="Q1620" s="259"/>
      <c r="R1620" s="192"/>
      <c r="S1620" s="150" t="e">
        <f>IF(OR(C1620="",C1620=T$4),NA(),MATCH($B1620&amp;$C1620,K!$E:$E,0))</f>
        <v>#N/A</v>
      </c>
    </row>
    <row r="1621" spans="1:19" ht="20.25">
      <c r="A1621" s="222"/>
      <c r="B1621" s="193"/>
      <c r="C1621" s="193"/>
      <c r="D1621" s="193" t="str">
        <f ca="1">IF(ISERROR($S1621),"",OFFSET(K!$D$1,$S1621-1,0)&amp;"")</f>
        <v/>
      </c>
      <c r="E1621" s="193" t="str">
        <f ca="1">IF(ISERROR($S1621),"",OFFSET(K!$C$1,$S1621-1,0)&amp;"")</f>
        <v/>
      </c>
      <c r="F1621" s="193" t="str">
        <f ca="1">IF(ISERROR($S1621),"",OFFSET(K!$F$1,$S1621-1,0))</f>
        <v/>
      </c>
      <c r="G1621" s="193" t="str">
        <f ca="1">IF(C1621=$U$4,"Enter smelter details", IF(ISERROR($S1621),"",OFFSET(K!$G$1,$S1621-1,0)))</f>
        <v/>
      </c>
      <c r="H1621" s="258"/>
      <c r="I1621" s="258"/>
      <c r="J1621" s="258"/>
      <c r="K1621" s="258"/>
      <c r="L1621" s="258"/>
      <c r="M1621" s="258"/>
      <c r="N1621" s="258"/>
      <c r="O1621" s="258"/>
      <c r="P1621" s="258"/>
      <c r="Q1621" s="259"/>
      <c r="R1621" s="192"/>
      <c r="S1621" s="150" t="e">
        <f>IF(OR(C1621="",C1621=T$4),NA(),MATCH($B1621&amp;$C1621,K!$E:$E,0))</f>
        <v>#N/A</v>
      </c>
    </row>
    <row r="1622" spans="1:19" ht="20.25">
      <c r="A1622" s="222"/>
      <c r="B1622" s="193"/>
      <c r="C1622" s="193"/>
      <c r="D1622" s="193" t="str">
        <f ca="1">IF(ISERROR($S1622),"",OFFSET(K!$D$1,$S1622-1,0)&amp;"")</f>
        <v/>
      </c>
      <c r="E1622" s="193" t="str">
        <f ca="1">IF(ISERROR($S1622),"",OFFSET(K!$C$1,$S1622-1,0)&amp;"")</f>
        <v/>
      </c>
      <c r="F1622" s="193" t="str">
        <f ca="1">IF(ISERROR($S1622),"",OFFSET(K!$F$1,$S1622-1,0))</f>
        <v/>
      </c>
      <c r="G1622" s="193" t="str">
        <f ca="1">IF(C1622=$U$4,"Enter smelter details", IF(ISERROR($S1622),"",OFFSET(K!$G$1,$S1622-1,0)))</f>
        <v/>
      </c>
      <c r="H1622" s="258"/>
      <c r="I1622" s="258"/>
      <c r="J1622" s="258"/>
      <c r="K1622" s="258"/>
      <c r="L1622" s="258"/>
      <c r="M1622" s="258"/>
      <c r="N1622" s="258"/>
      <c r="O1622" s="258"/>
      <c r="P1622" s="258"/>
      <c r="Q1622" s="259"/>
      <c r="R1622" s="192"/>
      <c r="S1622" s="150" t="e">
        <f>IF(OR(C1622="",C1622=T$4),NA(),MATCH($B1622&amp;$C1622,K!$E:$E,0))</f>
        <v>#N/A</v>
      </c>
    </row>
    <row r="1623" spans="1:19" ht="20.25">
      <c r="A1623" s="222"/>
      <c r="B1623" s="193"/>
      <c r="C1623" s="193"/>
      <c r="D1623" s="193" t="str">
        <f ca="1">IF(ISERROR($S1623),"",OFFSET(K!$D$1,$S1623-1,0)&amp;"")</f>
        <v/>
      </c>
      <c r="E1623" s="193" t="str">
        <f ca="1">IF(ISERROR($S1623),"",OFFSET(K!$C$1,$S1623-1,0)&amp;"")</f>
        <v/>
      </c>
      <c r="F1623" s="193" t="str">
        <f ca="1">IF(ISERROR($S1623),"",OFFSET(K!$F$1,$S1623-1,0))</f>
        <v/>
      </c>
      <c r="G1623" s="193" t="str">
        <f ca="1">IF(C1623=$U$4,"Enter smelter details", IF(ISERROR($S1623),"",OFFSET(K!$G$1,$S1623-1,0)))</f>
        <v/>
      </c>
      <c r="H1623" s="258"/>
      <c r="I1623" s="258"/>
      <c r="J1623" s="258"/>
      <c r="K1623" s="258"/>
      <c r="L1623" s="258"/>
      <c r="M1623" s="258"/>
      <c r="N1623" s="258"/>
      <c r="O1623" s="258"/>
      <c r="P1623" s="258"/>
      <c r="Q1623" s="259"/>
      <c r="R1623" s="192"/>
      <c r="S1623" s="150" t="e">
        <f>IF(OR(C1623="",C1623=T$4),NA(),MATCH($B1623&amp;$C1623,K!$E:$E,0))</f>
        <v>#N/A</v>
      </c>
    </row>
    <row r="1624" spans="1:19" ht="20.25">
      <c r="A1624" s="222"/>
      <c r="B1624" s="193"/>
      <c r="C1624" s="193"/>
      <c r="D1624" s="193" t="str">
        <f ca="1">IF(ISERROR($S1624),"",OFFSET(K!$D$1,$S1624-1,0)&amp;"")</f>
        <v/>
      </c>
      <c r="E1624" s="193" t="str">
        <f ca="1">IF(ISERROR($S1624),"",OFFSET(K!$C$1,$S1624-1,0)&amp;"")</f>
        <v/>
      </c>
      <c r="F1624" s="193" t="str">
        <f ca="1">IF(ISERROR($S1624),"",OFFSET(K!$F$1,$S1624-1,0))</f>
        <v/>
      </c>
      <c r="G1624" s="193" t="str">
        <f ca="1">IF(C1624=$U$4,"Enter smelter details", IF(ISERROR($S1624),"",OFFSET(K!$G$1,$S1624-1,0)))</f>
        <v/>
      </c>
      <c r="H1624" s="258"/>
      <c r="I1624" s="258"/>
      <c r="J1624" s="258"/>
      <c r="K1624" s="258"/>
      <c r="L1624" s="258"/>
      <c r="M1624" s="258"/>
      <c r="N1624" s="258"/>
      <c r="O1624" s="258"/>
      <c r="P1624" s="258"/>
      <c r="Q1624" s="259"/>
      <c r="R1624" s="192"/>
      <c r="S1624" s="150" t="e">
        <f>IF(OR(C1624="",C1624=T$4),NA(),MATCH($B1624&amp;$C1624,K!$E:$E,0))</f>
        <v>#N/A</v>
      </c>
    </row>
    <row r="1625" spans="1:19" ht="20.25">
      <c r="A1625" s="222"/>
      <c r="B1625" s="193"/>
      <c r="C1625" s="193"/>
      <c r="D1625" s="193" t="str">
        <f ca="1">IF(ISERROR($S1625),"",OFFSET(K!$D$1,$S1625-1,0)&amp;"")</f>
        <v/>
      </c>
      <c r="E1625" s="193" t="str">
        <f ca="1">IF(ISERROR($S1625),"",OFFSET(K!$C$1,$S1625-1,0)&amp;"")</f>
        <v/>
      </c>
      <c r="F1625" s="193" t="str">
        <f ca="1">IF(ISERROR($S1625),"",OFFSET(K!$F$1,$S1625-1,0))</f>
        <v/>
      </c>
      <c r="G1625" s="193" t="str">
        <f ca="1">IF(C1625=$U$4,"Enter smelter details", IF(ISERROR($S1625),"",OFFSET(K!$G$1,$S1625-1,0)))</f>
        <v/>
      </c>
      <c r="H1625" s="258"/>
      <c r="I1625" s="258"/>
      <c r="J1625" s="258"/>
      <c r="K1625" s="258"/>
      <c r="L1625" s="258"/>
      <c r="M1625" s="258"/>
      <c r="N1625" s="258"/>
      <c r="O1625" s="258"/>
      <c r="P1625" s="258"/>
      <c r="Q1625" s="259"/>
      <c r="R1625" s="192"/>
      <c r="S1625" s="150" t="e">
        <f>IF(OR(C1625="",C1625=T$4),NA(),MATCH($B1625&amp;$C1625,K!$E:$E,0))</f>
        <v>#N/A</v>
      </c>
    </row>
    <row r="1626" spans="1:19" ht="20.25">
      <c r="A1626" s="222"/>
      <c r="B1626" s="193"/>
      <c r="C1626" s="193"/>
      <c r="D1626" s="193" t="str">
        <f ca="1">IF(ISERROR($S1626),"",OFFSET(K!$D$1,$S1626-1,0)&amp;"")</f>
        <v/>
      </c>
      <c r="E1626" s="193" t="str">
        <f ca="1">IF(ISERROR($S1626),"",OFFSET(K!$C$1,$S1626-1,0)&amp;"")</f>
        <v/>
      </c>
      <c r="F1626" s="193" t="str">
        <f ca="1">IF(ISERROR($S1626),"",OFFSET(K!$F$1,$S1626-1,0))</f>
        <v/>
      </c>
      <c r="G1626" s="193" t="str">
        <f ca="1">IF(C1626=$U$4,"Enter smelter details", IF(ISERROR($S1626),"",OFFSET(K!$G$1,$S1626-1,0)))</f>
        <v/>
      </c>
      <c r="H1626" s="258"/>
      <c r="I1626" s="258"/>
      <c r="J1626" s="258"/>
      <c r="K1626" s="258"/>
      <c r="L1626" s="258"/>
      <c r="M1626" s="258"/>
      <c r="N1626" s="258"/>
      <c r="O1626" s="258"/>
      <c r="P1626" s="258"/>
      <c r="Q1626" s="259"/>
      <c r="R1626" s="192"/>
      <c r="S1626" s="150" t="e">
        <f>IF(OR(C1626="",C1626=T$4),NA(),MATCH($B1626&amp;$C1626,K!$E:$E,0))</f>
        <v>#N/A</v>
      </c>
    </row>
    <row r="1627" spans="1:19" ht="20.25">
      <c r="A1627" s="222"/>
      <c r="B1627" s="193"/>
      <c r="C1627" s="193"/>
      <c r="D1627" s="193" t="str">
        <f ca="1">IF(ISERROR($S1627),"",OFFSET(K!$D$1,$S1627-1,0)&amp;"")</f>
        <v/>
      </c>
      <c r="E1627" s="193" t="str">
        <f ca="1">IF(ISERROR($S1627),"",OFFSET(K!$C$1,$S1627-1,0)&amp;"")</f>
        <v/>
      </c>
      <c r="F1627" s="193" t="str">
        <f ca="1">IF(ISERROR($S1627),"",OFFSET(K!$F$1,$S1627-1,0))</f>
        <v/>
      </c>
      <c r="G1627" s="193" t="str">
        <f ca="1">IF(C1627=$U$4,"Enter smelter details", IF(ISERROR($S1627),"",OFFSET(K!$G$1,$S1627-1,0)))</f>
        <v/>
      </c>
      <c r="H1627" s="258"/>
      <c r="I1627" s="258"/>
      <c r="J1627" s="258"/>
      <c r="K1627" s="258"/>
      <c r="L1627" s="258"/>
      <c r="M1627" s="258"/>
      <c r="N1627" s="258"/>
      <c r="O1627" s="258"/>
      <c r="P1627" s="258"/>
      <c r="Q1627" s="259"/>
      <c r="R1627" s="192"/>
      <c r="S1627" s="150" t="e">
        <f>IF(OR(C1627="",C1627=T$4),NA(),MATCH($B1627&amp;$C1627,K!$E:$E,0))</f>
        <v>#N/A</v>
      </c>
    </row>
    <row r="1628" spans="1:19" ht="20.25">
      <c r="A1628" s="222"/>
      <c r="B1628" s="193"/>
      <c r="C1628" s="193"/>
      <c r="D1628" s="193" t="str">
        <f ca="1">IF(ISERROR($S1628),"",OFFSET(K!$D$1,$S1628-1,0)&amp;"")</f>
        <v/>
      </c>
      <c r="E1628" s="193" t="str">
        <f ca="1">IF(ISERROR($S1628),"",OFFSET(K!$C$1,$S1628-1,0)&amp;"")</f>
        <v/>
      </c>
      <c r="F1628" s="193" t="str">
        <f ca="1">IF(ISERROR($S1628),"",OFFSET(K!$F$1,$S1628-1,0))</f>
        <v/>
      </c>
      <c r="G1628" s="193" t="str">
        <f ca="1">IF(C1628=$U$4,"Enter smelter details", IF(ISERROR($S1628),"",OFFSET(K!$G$1,$S1628-1,0)))</f>
        <v/>
      </c>
      <c r="H1628" s="258"/>
      <c r="I1628" s="258"/>
      <c r="J1628" s="258"/>
      <c r="K1628" s="258"/>
      <c r="L1628" s="258"/>
      <c r="M1628" s="258"/>
      <c r="N1628" s="258"/>
      <c r="O1628" s="258"/>
      <c r="P1628" s="258"/>
      <c r="Q1628" s="259"/>
      <c r="R1628" s="192"/>
      <c r="S1628" s="150" t="e">
        <f>IF(OR(C1628="",C1628=T$4),NA(),MATCH($B1628&amp;$C1628,K!$E:$E,0))</f>
        <v>#N/A</v>
      </c>
    </row>
    <row r="1629" spans="1:19" ht="20.25">
      <c r="A1629" s="222"/>
      <c r="B1629" s="193"/>
      <c r="C1629" s="193"/>
      <c r="D1629" s="193" t="str">
        <f ca="1">IF(ISERROR($S1629),"",OFFSET(K!$D$1,$S1629-1,0)&amp;"")</f>
        <v/>
      </c>
      <c r="E1629" s="193" t="str">
        <f ca="1">IF(ISERROR($S1629),"",OFFSET(K!$C$1,$S1629-1,0)&amp;"")</f>
        <v/>
      </c>
      <c r="F1629" s="193" t="str">
        <f ca="1">IF(ISERROR($S1629),"",OFFSET(K!$F$1,$S1629-1,0))</f>
        <v/>
      </c>
      <c r="G1629" s="193" t="str">
        <f ca="1">IF(C1629=$U$4,"Enter smelter details", IF(ISERROR($S1629),"",OFFSET(K!$G$1,$S1629-1,0)))</f>
        <v/>
      </c>
      <c r="H1629" s="258"/>
      <c r="I1629" s="258"/>
      <c r="J1629" s="258"/>
      <c r="K1629" s="258"/>
      <c r="L1629" s="258"/>
      <c r="M1629" s="258"/>
      <c r="N1629" s="258"/>
      <c r="O1629" s="258"/>
      <c r="P1629" s="258"/>
      <c r="Q1629" s="259"/>
      <c r="R1629" s="192"/>
      <c r="S1629" s="150" t="e">
        <f>IF(OR(C1629="",C1629=T$4),NA(),MATCH($B1629&amp;$C1629,K!$E:$E,0))</f>
        <v>#N/A</v>
      </c>
    </row>
    <row r="1630" spans="1:19" ht="20.25">
      <c r="A1630" s="222"/>
      <c r="B1630" s="193"/>
      <c r="C1630" s="193"/>
      <c r="D1630" s="193" t="str">
        <f ca="1">IF(ISERROR($S1630),"",OFFSET(K!$D$1,$S1630-1,0)&amp;"")</f>
        <v/>
      </c>
      <c r="E1630" s="193" t="str">
        <f ca="1">IF(ISERROR($S1630),"",OFFSET(K!$C$1,$S1630-1,0)&amp;"")</f>
        <v/>
      </c>
      <c r="F1630" s="193" t="str">
        <f ca="1">IF(ISERROR($S1630),"",OFFSET(K!$F$1,$S1630-1,0))</f>
        <v/>
      </c>
      <c r="G1630" s="193" t="str">
        <f ca="1">IF(C1630=$U$4,"Enter smelter details", IF(ISERROR($S1630),"",OFFSET(K!$G$1,$S1630-1,0)))</f>
        <v/>
      </c>
      <c r="H1630" s="258"/>
      <c r="I1630" s="258"/>
      <c r="J1630" s="258"/>
      <c r="K1630" s="258"/>
      <c r="L1630" s="258"/>
      <c r="M1630" s="258"/>
      <c r="N1630" s="258"/>
      <c r="O1630" s="258"/>
      <c r="P1630" s="258"/>
      <c r="Q1630" s="259"/>
      <c r="R1630" s="192"/>
      <c r="S1630" s="150" t="e">
        <f>IF(OR(C1630="",C1630=T$4),NA(),MATCH($B1630&amp;$C1630,K!$E:$E,0))</f>
        <v>#N/A</v>
      </c>
    </row>
    <row r="1631" spans="1:19" ht="20.25">
      <c r="A1631" s="222"/>
      <c r="B1631" s="193"/>
      <c r="C1631" s="193"/>
      <c r="D1631" s="193" t="str">
        <f ca="1">IF(ISERROR($S1631),"",OFFSET(K!$D$1,$S1631-1,0)&amp;"")</f>
        <v/>
      </c>
      <c r="E1631" s="193" t="str">
        <f ca="1">IF(ISERROR($S1631),"",OFFSET(K!$C$1,$S1631-1,0)&amp;"")</f>
        <v/>
      </c>
      <c r="F1631" s="193" t="str">
        <f ca="1">IF(ISERROR($S1631),"",OFFSET(K!$F$1,$S1631-1,0))</f>
        <v/>
      </c>
      <c r="G1631" s="193" t="str">
        <f ca="1">IF(C1631=$U$4,"Enter smelter details", IF(ISERROR($S1631),"",OFFSET(K!$G$1,$S1631-1,0)))</f>
        <v/>
      </c>
      <c r="H1631" s="258"/>
      <c r="I1631" s="258"/>
      <c r="J1631" s="258"/>
      <c r="K1631" s="258"/>
      <c r="L1631" s="258"/>
      <c r="M1631" s="258"/>
      <c r="N1631" s="258"/>
      <c r="O1631" s="258"/>
      <c r="P1631" s="258"/>
      <c r="Q1631" s="259"/>
      <c r="R1631" s="192"/>
      <c r="S1631" s="150" t="e">
        <f>IF(OR(C1631="",C1631=T$4),NA(),MATCH($B1631&amp;$C1631,K!$E:$E,0))</f>
        <v>#N/A</v>
      </c>
    </row>
    <row r="1632" spans="1:19" ht="20.25">
      <c r="A1632" s="222"/>
      <c r="B1632" s="193"/>
      <c r="C1632" s="193"/>
      <c r="D1632" s="193" t="str">
        <f ca="1">IF(ISERROR($S1632),"",OFFSET(K!$D$1,$S1632-1,0)&amp;"")</f>
        <v/>
      </c>
      <c r="E1632" s="193" t="str">
        <f ca="1">IF(ISERROR($S1632),"",OFFSET(K!$C$1,$S1632-1,0)&amp;"")</f>
        <v/>
      </c>
      <c r="F1632" s="193" t="str">
        <f ca="1">IF(ISERROR($S1632),"",OFFSET(K!$F$1,$S1632-1,0))</f>
        <v/>
      </c>
      <c r="G1632" s="193" t="str">
        <f ca="1">IF(C1632=$U$4,"Enter smelter details", IF(ISERROR($S1632),"",OFFSET(K!$G$1,$S1632-1,0)))</f>
        <v/>
      </c>
      <c r="H1632" s="258"/>
      <c r="I1632" s="258"/>
      <c r="J1632" s="258"/>
      <c r="K1632" s="258"/>
      <c r="L1632" s="258"/>
      <c r="M1632" s="258"/>
      <c r="N1632" s="258"/>
      <c r="O1632" s="258"/>
      <c r="P1632" s="258"/>
      <c r="Q1632" s="259"/>
      <c r="R1632" s="192"/>
      <c r="S1632" s="150" t="e">
        <f>IF(OR(C1632="",C1632=T$4),NA(),MATCH($B1632&amp;$C1632,K!$E:$E,0))</f>
        <v>#N/A</v>
      </c>
    </row>
    <row r="1633" spans="1:19" ht="20.25">
      <c r="A1633" s="222"/>
      <c r="B1633" s="193"/>
      <c r="C1633" s="193"/>
      <c r="D1633" s="193" t="str">
        <f ca="1">IF(ISERROR($S1633),"",OFFSET(K!$D$1,$S1633-1,0)&amp;"")</f>
        <v/>
      </c>
      <c r="E1633" s="193" t="str">
        <f ca="1">IF(ISERROR($S1633),"",OFFSET(K!$C$1,$S1633-1,0)&amp;"")</f>
        <v/>
      </c>
      <c r="F1633" s="193" t="str">
        <f ca="1">IF(ISERROR($S1633),"",OFFSET(K!$F$1,$S1633-1,0))</f>
        <v/>
      </c>
      <c r="G1633" s="193" t="str">
        <f ca="1">IF(C1633=$U$4,"Enter smelter details", IF(ISERROR($S1633),"",OFFSET(K!$G$1,$S1633-1,0)))</f>
        <v/>
      </c>
      <c r="H1633" s="258"/>
      <c r="I1633" s="258"/>
      <c r="J1633" s="258"/>
      <c r="K1633" s="258"/>
      <c r="L1633" s="258"/>
      <c r="M1633" s="258"/>
      <c r="N1633" s="258"/>
      <c r="O1633" s="258"/>
      <c r="P1633" s="258"/>
      <c r="Q1633" s="259"/>
      <c r="R1633" s="192"/>
      <c r="S1633" s="150" t="e">
        <f>IF(OR(C1633="",C1633=T$4),NA(),MATCH($B1633&amp;$C1633,K!$E:$E,0))</f>
        <v>#N/A</v>
      </c>
    </row>
    <row r="1634" spans="1:19" ht="20.25">
      <c r="A1634" s="222"/>
      <c r="B1634" s="193"/>
      <c r="C1634" s="193"/>
      <c r="D1634" s="193" t="str">
        <f ca="1">IF(ISERROR($S1634),"",OFFSET(K!$D$1,$S1634-1,0)&amp;"")</f>
        <v/>
      </c>
      <c r="E1634" s="193" t="str">
        <f ca="1">IF(ISERROR($S1634),"",OFFSET(K!$C$1,$S1634-1,0)&amp;"")</f>
        <v/>
      </c>
      <c r="F1634" s="193" t="str">
        <f ca="1">IF(ISERROR($S1634),"",OFFSET(K!$F$1,$S1634-1,0))</f>
        <v/>
      </c>
      <c r="G1634" s="193" t="str">
        <f ca="1">IF(C1634=$U$4,"Enter smelter details", IF(ISERROR($S1634),"",OFFSET(K!$G$1,$S1634-1,0)))</f>
        <v/>
      </c>
      <c r="H1634" s="258"/>
      <c r="I1634" s="258"/>
      <c r="J1634" s="258"/>
      <c r="K1634" s="258"/>
      <c r="L1634" s="258"/>
      <c r="M1634" s="258"/>
      <c r="N1634" s="258"/>
      <c r="O1634" s="258"/>
      <c r="P1634" s="258"/>
      <c r="Q1634" s="259"/>
      <c r="R1634" s="192"/>
      <c r="S1634" s="150" t="e">
        <f>IF(OR(C1634="",C1634=T$4),NA(),MATCH($B1634&amp;$C1634,K!$E:$E,0))</f>
        <v>#N/A</v>
      </c>
    </row>
    <row r="1635" spans="1:19" ht="20.25">
      <c r="A1635" s="222"/>
      <c r="B1635" s="193"/>
      <c r="C1635" s="193"/>
      <c r="D1635" s="193" t="str">
        <f ca="1">IF(ISERROR($S1635),"",OFFSET(K!$D$1,$S1635-1,0)&amp;"")</f>
        <v/>
      </c>
      <c r="E1635" s="193" t="str">
        <f ca="1">IF(ISERROR($S1635),"",OFFSET(K!$C$1,$S1635-1,0)&amp;"")</f>
        <v/>
      </c>
      <c r="F1635" s="193" t="str">
        <f ca="1">IF(ISERROR($S1635),"",OFFSET(K!$F$1,$S1635-1,0))</f>
        <v/>
      </c>
      <c r="G1635" s="193" t="str">
        <f ca="1">IF(C1635=$U$4,"Enter smelter details", IF(ISERROR($S1635),"",OFFSET(K!$G$1,$S1635-1,0)))</f>
        <v/>
      </c>
      <c r="H1635" s="258"/>
      <c r="I1635" s="258"/>
      <c r="J1635" s="258"/>
      <c r="K1635" s="258"/>
      <c r="L1635" s="258"/>
      <c r="M1635" s="258"/>
      <c r="N1635" s="258"/>
      <c r="O1635" s="258"/>
      <c r="P1635" s="258"/>
      <c r="Q1635" s="259"/>
      <c r="R1635" s="192"/>
      <c r="S1635" s="150" t="e">
        <f>IF(OR(C1635="",C1635=T$4),NA(),MATCH($B1635&amp;$C1635,K!$E:$E,0))</f>
        <v>#N/A</v>
      </c>
    </row>
    <row r="1636" spans="1:19" ht="20.25">
      <c r="A1636" s="222"/>
      <c r="B1636" s="193"/>
      <c r="C1636" s="193"/>
      <c r="D1636" s="193" t="str">
        <f ca="1">IF(ISERROR($S1636),"",OFFSET(K!$D$1,$S1636-1,0)&amp;"")</f>
        <v/>
      </c>
      <c r="E1636" s="193" t="str">
        <f ca="1">IF(ISERROR($S1636),"",OFFSET(K!$C$1,$S1636-1,0)&amp;"")</f>
        <v/>
      </c>
      <c r="F1636" s="193" t="str">
        <f ca="1">IF(ISERROR($S1636),"",OFFSET(K!$F$1,$S1636-1,0))</f>
        <v/>
      </c>
      <c r="G1636" s="193" t="str">
        <f ca="1">IF(C1636=$U$4,"Enter smelter details", IF(ISERROR($S1636),"",OFFSET(K!$G$1,$S1636-1,0)))</f>
        <v/>
      </c>
      <c r="H1636" s="258"/>
      <c r="I1636" s="258"/>
      <c r="J1636" s="258"/>
      <c r="K1636" s="258"/>
      <c r="L1636" s="258"/>
      <c r="M1636" s="258"/>
      <c r="N1636" s="258"/>
      <c r="O1636" s="258"/>
      <c r="P1636" s="258"/>
      <c r="Q1636" s="259"/>
      <c r="R1636" s="192"/>
      <c r="S1636" s="150" t="e">
        <f>IF(OR(C1636="",C1636=T$4),NA(),MATCH($B1636&amp;$C1636,K!$E:$E,0))</f>
        <v>#N/A</v>
      </c>
    </row>
    <row r="1637" spans="1:19" ht="20.25">
      <c r="A1637" s="222"/>
      <c r="B1637" s="193"/>
      <c r="C1637" s="193"/>
      <c r="D1637" s="193" t="str">
        <f ca="1">IF(ISERROR($S1637),"",OFFSET(K!$D$1,$S1637-1,0)&amp;"")</f>
        <v/>
      </c>
      <c r="E1637" s="193" t="str">
        <f ca="1">IF(ISERROR($S1637),"",OFFSET(K!$C$1,$S1637-1,0)&amp;"")</f>
        <v/>
      </c>
      <c r="F1637" s="193" t="str">
        <f ca="1">IF(ISERROR($S1637),"",OFFSET(K!$F$1,$S1637-1,0))</f>
        <v/>
      </c>
      <c r="G1637" s="193" t="str">
        <f ca="1">IF(C1637=$U$4,"Enter smelter details", IF(ISERROR($S1637),"",OFFSET(K!$G$1,$S1637-1,0)))</f>
        <v/>
      </c>
      <c r="H1637" s="258"/>
      <c r="I1637" s="258"/>
      <c r="J1637" s="258"/>
      <c r="K1637" s="258"/>
      <c r="L1637" s="258"/>
      <c r="M1637" s="258"/>
      <c r="N1637" s="258"/>
      <c r="O1637" s="258"/>
      <c r="P1637" s="258"/>
      <c r="Q1637" s="259"/>
      <c r="R1637" s="192"/>
      <c r="S1637" s="150" t="e">
        <f>IF(OR(C1637="",C1637=T$4),NA(),MATCH($B1637&amp;$C1637,K!$E:$E,0))</f>
        <v>#N/A</v>
      </c>
    </row>
    <row r="1638" spans="1:19" ht="20.25">
      <c r="A1638" s="222"/>
      <c r="B1638" s="193"/>
      <c r="C1638" s="193"/>
      <c r="D1638" s="193" t="str">
        <f ca="1">IF(ISERROR($S1638),"",OFFSET(K!$D$1,$S1638-1,0)&amp;"")</f>
        <v/>
      </c>
      <c r="E1638" s="193" t="str">
        <f ca="1">IF(ISERROR($S1638),"",OFFSET(K!$C$1,$S1638-1,0)&amp;"")</f>
        <v/>
      </c>
      <c r="F1638" s="193" t="str">
        <f ca="1">IF(ISERROR($S1638),"",OFFSET(K!$F$1,$S1638-1,0))</f>
        <v/>
      </c>
      <c r="G1638" s="193" t="str">
        <f ca="1">IF(C1638=$U$4,"Enter smelter details", IF(ISERROR($S1638),"",OFFSET(K!$G$1,$S1638-1,0)))</f>
        <v/>
      </c>
      <c r="H1638" s="258"/>
      <c r="I1638" s="258"/>
      <c r="J1638" s="258"/>
      <c r="K1638" s="258"/>
      <c r="L1638" s="258"/>
      <c r="M1638" s="258"/>
      <c r="N1638" s="258"/>
      <c r="O1638" s="258"/>
      <c r="P1638" s="258"/>
      <c r="Q1638" s="259"/>
      <c r="R1638" s="192"/>
      <c r="S1638" s="150" t="e">
        <f>IF(OR(C1638="",C1638=T$4),NA(),MATCH($B1638&amp;$C1638,K!$E:$E,0))</f>
        <v>#N/A</v>
      </c>
    </row>
    <row r="1639" spans="1:19" ht="20.25">
      <c r="A1639" s="222"/>
      <c r="B1639" s="193"/>
      <c r="C1639" s="193"/>
      <c r="D1639" s="193" t="str">
        <f ca="1">IF(ISERROR($S1639),"",OFFSET(K!$D$1,$S1639-1,0)&amp;"")</f>
        <v/>
      </c>
      <c r="E1639" s="193" t="str">
        <f ca="1">IF(ISERROR($S1639),"",OFFSET(K!$C$1,$S1639-1,0)&amp;"")</f>
        <v/>
      </c>
      <c r="F1639" s="193" t="str">
        <f ca="1">IF(ISERROR($S1639),"",OFFSET(K!$F$1,$S1639-1,0))</f>
        <v/>
      </c>
      <c r="G1639" s="193" t="str">
        <f ca="1">IF(C1639=$U$4,"Enter smelter details", IF(ISERROR($S1639),"",OFFSET(K!$G$1,$S1639-1,0)))</f>
        <v/>
      </c>
      <c r="H1639" s="258"/>
      <c r="I1639" s="258"/>
      <c r="J1639" s="258"/>
      <c r="K1639" s="258"/>
      <c r="L1639" s="258"/>
      <c r="M1639" s="258"/>
      <c r="N1639" s="258"/>
      <c r="O1639" s="258"/>
      <c r="P1639" s="258"/>
      <c r="Q1639" s="259"/>
      <c r="R1639" s="192"/>
      <c r="S1639" s="150" t="e">
        <f>IF(OR(C1639="",C1639=T$4),NA(),MATCH($B1639&amp;$C1639,K!$E:$E,0))</f>
        <v>#N/A</v>
      </c>
    </row>
    <row r="1640" spans="1:19" ht="20.25">
      <c r="A1640" s="222"/>
      <c r="B1640" s="193"/>
      <c r="C1640" s="193"/>
      <c r="D1640" s="193" t="str">
        <f ca="1">IF(ISERROR($S1640),"",OFFSET(K!$D$1,$S1640-1,0)&amp;"")</f>
        <v/>
      </c>
      <c r="E1640" s="193" t="str">
        <f ca="1">IF(ISERROR($S1640),"",OFFSET(K!$C$1,$S1640-1,0)&amp;"")</f>
        <v/>
      </c>
      <c r="F1640" s="193" t="str">
        <f ca="1">IF(ISERROR($S1640),"",OFFSET(K!$F$1,$S1640-1,0))</f>
        <v/>
      </c>
      <c r="G1640" s="193" t="str">
        <f ca="1">IF(C1640=$U$4,"Enter smelter details", IF(ISERROR($S1640),"",OFFSET(K!$G$1,$S1640-1,0)))</f>
        <v/>
      </c>
      <c r="H1640" s="258"/>
      <c r="I1640" s="258"/>
      <c r="J1640" s="258"/>
      <c r="K1640" s="258"/>
      <c r="L1640" s="258"/>
      <c r="M1640" s="258"/>
      <c r="N1640" s="258"/>
      <c r="O1640" s="258"/>
      <c r="P1640" s="258"/>
      <c r="Q1640" s="259"/>
      <c r="R1640" s="192"/>
      <c r="S1640" s="150" t="e">
        <f>IF(OR(C1640="",C1640=T$4),NA(),MATCH($B1640&amp;$C1640,K!$E:$E,0))</f>
        <v>#N/A</v>
      </c>
    </row>
    <row r="1641" spans="1:19" ht="20.25">
      <c r="A1641" s="222"/>
      <c r="B1641" s="193"/>
      <c r="C1641" s="193"/>
      <c r="D1641" s="193" t="str">
        <f ca="1">IF(ISERROR($S1641),"",OFFSET(K!$D$1,$S1641-1,0)&amp;"")</f>
        <v/>
      </c>
      <c r="E1641" s="193" t="str">
        <f ca="1">IF(ISERROR($S1641),"",OFFSET(K!$C$1,$S1641-1,0)&amp;"")</f>
        <v/>
      </c>
      <c r="F1641" s="193" t="str">
        <f ca="1">IF(ISERROR($S1641),"",OFFSET(K!$F$1,$S1641-1,0))</f>
        <v/>
      </c>
      <c r="G1641" s="193" t="str">
        <f ca="1">IF(C1641=$U$4,"Enter smelter details", IF(ISERROR($S1641),"",OFFSET(K!$G$1,$S1641-1,0)))</f>
        <v/>
      </c>
      <c r="H1641" s="258"/>
      <c r="I1641" s="258"/>
      <c r="J1641" s="258"/>
      <c r="K1641" s="258"/>
      <c r="L1641" s="258"/>
      <c r="M1641" s="258"/>
      <c r="N1641" s="258"/>
      <c r="O1641" s="258"/>
      <c r="P1641" s="258"/>
      <c r="Q1641" s="259"/>
      <c r="R1641" s="192"/>
      <c r="S1641" s="150" t="e">
        <f>IF(OR(C1641="",C1641=T$4),NA(),MATCH($B1641&amp;$C1641,K!$E:$E,0))</f>
        <v>#N/A</v>
      </c>
    </row>
    <row r="1642" spans="1:19" ht="20.25">
      <c r="A1642" s="222"/>
      <c r="B1642" s="193"/>
      <c r="C1642" s="193"/>
      <c r="D1642" s="193" t="str">
        <f ca="1">IF(ISERROR($S1642),"",OFFSET(K!$D$1,$S1642-1,0)&amp;"")</f>
        <v/>
      </c>
      <c r="E1642" s="193" t="str">
        <f ca="1">IF(ISERROR($S1642),"",OFFSET(K!$C$1,$S1642-1,0)&amp;"")</f>
        <v/>
      </c>
      <c r="F1642" s="193" t="str">
        <f ca="1">IF(ISERROR($S1642),"",OFFSET(K!$F$1,$S1642-1,0))</f>
        <v/>
      </c>
      <c r="G1642" s="193" t="str">
        <f ca="1">IF(C1642=$U$4,"Enter smelter details", IF(ISERROR($S1642),"",OFFSET(K!$G$1,$S1642-1,0)))</f>
        <v/>
      </c>
      <c r="H1642" s="258"/>
      <c r="I1642" s="258"/>
      <c r="J1642" s="258"/>
      <c r="K1642" s="258"/>
      <c r="L1642" s="258"/>
      <c r="M1642" s="258"/>
      <c r="N1642" s="258"/>
      <c r="O1642" s="258"/>
      <c r="P1642" s="258"/>
      <c r="Q1642" s="259"/>
      <c r="R1642" s="192"/>
      <c r="S1642" s="150" t="e">
        <f>IF(OR(C1642="",C1642=T$4),NA(),MATCH($B1642&amp;$C1642,K!$E:$E,0))</f>
        <v>#N/A</v>
      </c>
    </row>
    <row r="1643" spans="1:19" ht="20.25">
      <c r="A1643" s="222"/>
      <c r="B1643" s="193"/>
      <c r="C1643" s="193"/>
      <c r="D1643" s="193" t="str">
        <f ca="1">IF(ISERROR($S1643),"",OFFSET(K!$D$1,$S1643-1,0)&amp;"")</f>
        <v/>
      </c>
      <c r="E1643" s="193" t="str">
        <f ca="1">IF(ISERROR($S1643),"",OFFSET(K!$C$1,$S1643-1,0)&amp;"")</f>
        <v/>
      </c>
      <c r="F1643" s="193" t="str">
        <f ca="1">IF(ISERROR($S1643),"",OFFSET(K!$F$1,$S1643-1,0))</f>
        <v/>
      </c>
      <c r="G1643" s="193" t="str">
        <f ca="1">IF(C1643=$U$4,"Enter smelter details", IF(ISERROR($S1643),"",OFFSET(K!$G$1,$S1643-1,0)))</f>
        <v/>
      </c>
      <c r="H1643" s="258"/>
      <c r="I1643" s="258"/>
      <c r="J1643" s="258"/>
      <c r="K1643" s="258"/>
      <c r="L1643" s="258"/>
      <c r="M1643" s="258"/>
      <c r="N1643" s="258"/>
      <c r="O1643" s="258"/>
      <c r="P1643" s="258"/>
      <c r="Q1643" s="259"/>
      <c r="R1643" s="192"/>
      <c r="S1643" s="150" t="e">
        <f>IF(OR(C1643="",C1643=T$4),NA(),MATCH($B1643&amp;$C1643,K!$E:$E,0))</f>
        <v>#N/A</v>
      </c>
    </row>
    <row r="1644" spans="1:19" ht="20.25">
      <c r="A1644" s="222"/>
      <c r="B1644" s="193"/>
      <c r="C1644" s="193"/>
      <c r="D1644" s="193" t="str">
        <f ca="1">IF(ISERROR($S1644),"",OFFSET(K!$D$1,$S1644-1,0)&amp;"")</f>
        <v/>
      </c>
      <c r="E1644" s="193" t="str">
        <f ca="1">IF(ISERROR($S1644),"",OFFSET(K!$C$1,$S1644-1,0)&amp;"")</f>
        <v/>
      </c>
      <c r="F1644" s="193" t="str">
        <f ca="1">IF(ISERROR($S1644),"",OFFSET(K!$F$1,$S1644-1,0))</f>
        <v/>
      </c>
      <c r="G1644" s="193" t="str">
        <f ca="1">IF(C1644=$U$4,"Enter smelter details", IF(ISERROR($S1644),"",OFFSET(K!$G$1,$S1644-1,0)))</f>
        <v/>
      </c>
      <c r="H1644" s="258"/>
      <c r="I1644" s="258"/>
      <c r="J1644" s="258"/>
      <c r="K1644" s="258"/>
      <c r="L1644" s="258"/>
      <c r="M1644" s="258"/>
      <c r="N1644" s="258"/>
      <c r="O1644" s="258"/>
      <c r="P1644" s="258"/>
      <c r="Q1644" s="259"/>
      <c r="R1644" s="192"/>
      <c r="S1644" s="150" t="e">
        <f>IF(OR(C1644="",C1644=T$4),NA(),MATCH($B1644&amp;$C1644,K!$E:$E,0))</f>
        <v>#N/A</v>
      </c>
    </row>
    <row r="1645" spans="1:19" ht="20.25">
      <c r="A1645" s="222"/>
      <c r="B1645" s="193"/>
      <c r="C1645" s="193"/>
      <c r="D1645" s="193" t="str">
        <f ca="1">IF(ISERROR($S1645),"",OFFSET(K!$D$1,$S1645-1,0)&amp;"")</f>
        <v/>
      </c>
      <c r="E1645" s="193" t="str">
        <f ca="1">IF(ISERROR($S1645),"",OFFSET(K!$C$1,$S1645-1,0)&amp;"")</f>
        <v/>
      </c>
      <c r="F1645" s="193" t="str">
        <f ca="1">IF(ISERROR($S1645),"",OFFSET(K!$F$1,$S1645-1,0))</f>
        <v/>
      </c>
      <c r="G1645" s="193" t="str">
        <f ca="1">IF(C1645=$U$4,"Enter smelter details", IF(ISERROR($S1645),"",OFFSET(K!$G$1,$S1645-1,0)))</f>
        <v/>
      </c>
      <c r="H1645" s="258"/>
      <c r="I1645" s="258"/>
      <c r="J1645" s="258"/>
      <c r="K1645" s="258"/>
      <c r="L1645" s="258"/>
      <c r="M1645" s="258"/>
      <c r="N1645" s="258"/>
      <c r="O1645" s="258"/>
      <c r="P1645" s="258"/>
      <c r="Q1645" s="259"/>
      <c r="R1645" s="192"/>
      <c r="S1645" s="150" t="e">
        <f>IF(OR(C1645="",C1645=T$4),NA(),MATCH($B1645&amp;$C1645,K!$E:$E,0))</f>
        <v>#N/A</v>
      </c>
    </row>
    <row r="1646" spans="1:19" ht="20.25">
      <c r="A1646" s="222"/>
      <c r="B1646" s="193"/>
      <c r="C1646" s="193"/>
      <c r="D1646" s="193" t="str">
        <f ca="1">IF(ISERROR($S1646),"",OFFSET(K!$D$1,$S1646-1,0)&amp;"")</f>
        <v/>
      </c>
      <c r="E1646" s="193" t="str">
        <f ca="1">IF(ISERROR($S1646),"",OFFSET(K!$C$1,$S1646-1,0)&amp;"")</f>
        <v/>
      </c>
      <c r="F1646" s="193" t="str">
        <f ca="1">IF(ISERROR($S1646),"",OFFSET(K!$F$1,$S1646-1,0))</f>
        <v/>
      </c>
      <c r="G1646" s="193" t="str">
        <f ca="1">IF(C1646=$U$4,"Enter smelter details", IF(ISERROR($S1646),"",OFFSET(K!$G$1,$S1646-1,0)))</f>
        <v/>
      </c>
      <c r="H1646" s="258"/>
      <c r="I1646" s="258"/>
      <c r="J1646" s="258"/>
      <c r="K1646" s="258"/>
      <c r="L1646" s="258"/>
      <c r="M1646" s="258"/>
      <c r="N1646" s="258"/>
      <c r="O1646" s="258"/>
      <c r="P1646" s="258"/>
      <c r="Q1646" s="259"/>
      <c r="R1646" s="192"/>
      <c r="S1646" s="150" t="e">
        <f>IF(OR(C1646="",C1646=T$4),NA(),MATCH($B1646&amp;$C1646,K!$E:$E,0))</f>
        <v>#N/A</v>
      </c>
    </row>
    <row r="1647" spans="1:19" ht="20.25">
      <c r="A1647" s="222"/>
      <c r="B1647" s="193"/>
      <c r="C1647" s="193"/>
      <c r="D1647" s="193" t="str">
        <f ca="1">IF(ISERROR($S1647),"",OFFSET(K!$D$1,$S1647-1,0)&amp;"")</f>
        <v/>
      </c>
      <c r="E1647" s="193" t="str">
        <f ca="1">IF(ISERROR($S1647),"",OFFSET(K!$C$1,$S1647-1,0)&amp;"")</f>
        <v/>
      </c>
      <c r="F1647" s="193" t="str">
        <f ca="1">IF(ISERROR($S1647),"",OFFSET(K!$F$1,$S1647-1,0))</f>
        <v/>
      </c>
      <c r="G1647" s="193" t="str">
        <f ca="1">IF(C1647=$U$4,"Enter smelter details", IF(ISERROR($S1647),"",OFFSET(K!$G$1,$S1647-1,0)))</f>
        <v/>
      </c>
      <c r="H1647" s="258"/>
      <c r="I1647" s="258"/>
      <c r="J1647" s="258"/>
      <c r="K1647" s="258"/>
      <c r="L1647" s="258"/>
      <c r="M1647" s="258"/>
      <c r="N1647" s="258"/>
      <c r="O1647" s="258"/>
      <c r="P1647" s="258"/>
      <c r="Q1647" s="259"/>
      <c r="R1647" s="192"/>
      <c r="S1647" s="150" t="e">
        <f>IF(OR(C1647="",C1647=T$4),NA(),MATCH($B1647&amp;$C1647,K!$E:$E,0))</f>
        <v>#N/A</v>
      </c>
    </row>
    <row r="1648" spans="1:19" ht="20.25">
      <c r="A1648" s="222"/>
      <c r="B1648" s="193"/>
      <c r="C1648" s="193"/>
      <c r="D1648" s="193" t="str">
        <f ca="1">IF(ISERROR($S1648),"",OFFSET(K!$D$1,$S1648-1,0)&amp;"")</f>
        <v/>
      </c>
      <c r="E1648" s="193" t="str">
        <f ca="1">IF(ISERROR($S1648),"",OFFSET(K!$C$1,$S1648-1,0)&amp;"")</f>
        <v/>
      </c>
      <c r="F1648" s="193" t="str">
        <f ca="1">IF(ISERROR($S1648),"",OFFSET(K!$F$1,$S1648-1,0))</f>
        <v/>
      </c>
      <c r="G1648" s="193" t="str">
        <f ca="1">IF(C1648=$U$4,"Enter smelter details", IF(ISERROR($S1648),"",OFFSET(K!$G$1,$S1648-1,0)))</f>
        <v/>
      </c>
      <c r="H1648" s="258"/>
      <c r="I1648" s="258"/>
      <c r="J1648" s="258"/>
      <c r="K1648" s="258"/>
      <c r="L1648" s="258"/>
      <c r="M1648" s="258"/>
      <c r="N1648" s="258"/>
      <c r="O1648" s="258"/>
      <c r="P1648" s="258"/>
      <c r="Q1648" s="259"/>
      <c r="R1648" s="192"/>
      <c r="S1648" s="150" t="e">
        <f>IF(OR(C1648="",C1648=T$4),NA(),MATCH($B1648&amp;$C1648,K!$E:$E,0))</f>
        <v>#N/A</v>
      </c>
    </row>
    <row r="1649" spans="1:19" ht="20.25">
      <c r="A1649" s="222"/>
      <c r="B1649" s="193"/>
      <c r="C1649" s="193"/>
      <c r="D1649" s="193" t="str">
        <f ca="1">IF(ISERROR($S1649),"",OFFSET(K!$D$1,$S1649-1,0)&amp;"")</f>
        <v/>
      </c>
      <c r="E1649" s="193" t="str">
        <f ca="1">IF(ISERROR($S1649),"",OFFSET(K!$C$1,$S1649-1,0)&amp;"")</f>
        <v/>
      </c>
      <c r="F1649" s="193" t="str">
        <f ca="1">IF(ISERROR($S1649),"",OFFSET(K!$F$1,$S1649-1,0))</f>
        <v/>
      </c>
      <c r="G1649" s="193" t="str">
        <f ca="1">IF(C1649=$U$4,"Enter smelter details", IF(ISERROR($S1649),"",OFFSET(K!$G$1,$S1649-1,0)))</f>
        <v/>
      </c>
      <c r="H1649" s="258"/>
      <c r="I1649" s="258"/>
      <c r="J1649" s="258"/>
      <c r="K1649" s="258"/>
      <c r="L1649" s="258"/>
      <c r="M1649" s="258"/>
      <c r="N1649" s="258"/>
      <c r="O1649" s="258"/>
      <c r="P1649" s="258"/>
      <c r="Q1649" s="259"/>
      <c r="R1649" s="192"/>
      <c r="S1649" s="150" t="e">
        <f>IF(OR(C1649="",C1649=T$4),NA(),MATCH($B1649&amp;$C1649,K!$E:$E,0))</f>
        <v>#N/A</v>
      </c>
    </row>
    <row r="1650" spans="1:19" ht="20.25">
      <c r="A1650" s="222"/>
      <c r="B1650" s="193"/>
      <c r="C1650" s="193"/>
      <c r="D1650" s="193" t="str">
        <f ca="1">IF(ISERROR($S1650),"",OFFSET(K!$D$1,$S1650-1,0)&amp;"")</f>
        <v/>
      </c>
      <c r="E1650" s="193" t="str">
        <f ca="1">IF(ISERROR($S1650),"",OFFSET(K!$C$1,$S1650-1,0)&amp;"")</f>
        <v/>
      </c>
      <c r="F1650" s="193" t="str">
        <f ca="1">IF(ISERROR($S1650),"",OFFSET(K!$F$1,$S1650-1,0))</f>
        <v/>
      </c>
      <c r="G1650" s="193" t="str">
        <f ca="1">IF(C1650=$U$4,"Enter smelter details", IF(ISERROR($S1650),"",OFFSET(K!$G$1,$S1650-1,0)))</f>
        <v/>
      </c>
      <c r="H1650" s="258"/>
      <c r="I1650" s="258"/>
      <c r="J1650" s="258"/>
      <c r="K1650" s="258"/>
      <c r="L1650" s="258"/>
      <c r="M1650" s="258"/>
      <c r="N1650" s="258"/>
      <c r="O1650" s="258"/>
      <c r="P1650" s="258"/>
      <c r="Q1650" s="259"/>
      <c r="R1650" s="192"/>
      <c r="S1650" s="150" t="e">
        <f>IF(OR(C1650="",C1650=T$4),NA(),MATCH($B1650&amp;$C1650,K!$E:$E,0))</f>
        <v>#N/A</v>
      </c>
    </row>
    <row r="1651" spans="1:19" ht="20.25">
      <c r="A1651" s="222"/>
      <c r="B1651" s="193"/>
      <c r="C1651" s="193"/>
      <c r="D1651" s="193" t="str">
        <f ca="1">IF(ISERROR($S1651),"",OFFSET(K!$D$1,$S1651-1,0)&amp;"")</f>
        <v/>
      </c>
      <c r="E1651" s="193" t="str">
        <f ca="1">IF(ISERROR($S1651),"",OFFSET(K!$C$1,$S1651-1,0)&amp;"")</f>
        <v/>
      </c>
      <c r="F1651" s="193" t="str">
        <f ca="1">IF(ISERROR($S1651),"",OFFSET(K!$F$1,$S1651-1,0))</f>
        <v/>
      </c>
      <c r="G1651" s="193" t="str">
        <f ca="1">IF(C1651=$U$4,"Enter smelter details", IF(ISERROR($S1651),"",OFFSET(K!$G$1,$S1651-1,0)))</f>
        <v/>
      </c>
      <c r="H1651" s="258"/>
      <c r="I1651" s="258"/>
      <c r="J1651" s="258"/>
      <c r="K1651" s="258"/>
      <c r="L1651" s="258"/>
      <c r="M1651" s="258"/>
      <c r="N1651" s="258"/>
      <c r="O1651" s="258"/>
      <c r="P1651" s="258"/>
      <c r="Q1651" s="259"/>
      <c r="R1651" s="192"/>
      <c r="S1651" s="150" t="e">
        <f>IF(OR(C1651="",C1651=T$4),NA(),MATCH($B1651&amp;$C1651,K!$E:$E,0))</f>
        <v>#N/A</v>
      </c>
    </row>
    <row r="1652" spans="1:19" ht="20.25">
      <c r="A1652" s="222"/>
      <c r="B1652" s="193"/>
      <c r="C1652" s="193"/>
      <c r="D1652" s="193" t="str">
        <f ca="1">IF(ISERROR($S1652),"",OFFSET(K!$D$1,$S1652-1,0)&amp;"")</f>
        <v/>
      </c>
      <c r="E1652" s="193" t="str">
        <f ca="1">IF(ISERROR($S1652),"",OFFSET(K!$C$1,$S1652-1,0)&amp;"")</f>
        <v/>
      </c>
      <c r="F1652" s="193" t="str">
        <f ca="1">IF(ISERROR($S1652),"",OFFSET(K!$F$1,$S1652-1,0))</f>
        <v/>
      </c>
      <c r="G1652" s="193" t="str">
        <f ca="1">IF(C1652=$U$4,"Enter smelter details", IF(ISERROR($S1652),"",OFFSET(K!$G$1,$S1652-1,0)))</f>
        <v/>
      </c>
      <c r="H1652" s="258"/>
      <c r="I1652" s="258"/>
      <c r="J1652" s="258"/>
      <c r="K1652" s="258"/>
      <c r="L1652" s="258"/>
      <c r="M1652" s="258"/>
      <c r="N1652" s="258"/>
      <c r="O1652" s="258"/>
      <c r="P1652" s="258"/>
      <c r="Q1652" s="259"/>
      <c r="R1652" s="192"/>
      <c r="S1652" s="150" t="e">
        <f>IF(OR(C1652="",C1652=T$4),NA(),MATCH($B1652&amp;$C1652,K!$E:$E,0))</f>
        <v>#N/A</v>
      </c>
    </row>
    <row r="1653" spans="1:19" ht="20.25">
      <c r="A1653" s="222"/>
      <c r="B1653" s="193"/>
      <c r="C1653" s="193"/>
      <c r="D1653" s="193" t="str">
        <f ca="1">IF(ISERROR($S1653),"",OFFSET(K!$D$1,$S1653-1,0)&amp;"")</f>
        <v/>
      </c>
      <c r="E1653" s="193" t="str">
        <f ca="1">IF(ISERROR($S1653),"",OFFSET(K!$C$1,$S1653-1,0)&amp;"")</f>
        <v/>
      </c>
      <c r="F1653" s="193" t="str">
        <f ca="1">IF(ISERROR($S1653),"",OFFSET(K!$F$1,$S1653-1,0))</f>
        <v/>
      </c>
      <c r="G1653" s="193" t="str">
        <f ca="1">IF(C1653=$U$4,"Enter smelter details", IF(ISERROR($S1653),"",OFFSET(K!$G$1,$S1653-1,0)))</f>
        <v/>
      </c>
      <c r="H1653" s="258"/>
      <c r="I1653" s="258"/>
      <c r="J1653" s="258"/>
      <c r="K1653" s="258"/>
      <c r="L1653" s="258"/>
      <c r="M1653" s="258"/>
      <c r="N1653" s="258"/>
      <c r="O1653" s="258"/>
      <c r="P1653" s="258"/>
      <c r="Q1653" s="259"/>
      <c r="R1653" s="192"/>
      <c r="S1653" s="150" t="e">
        <f>IF(OR(C1653="",C1653=T$4),NA(),MATCH($B1653&amp;$C1653,K!$E:$E,0))</f>
        <v>#N/A</v>
      </c>
    </row>
    <row r="1654" spans="1:19" ht="20.25">
      <c r="A1654" s="222"/>
      <c r="B1654" s="193"/>
      <c r="C1654" s="193"/>
      <c r="D1654" s="193" t="str">
        <f ca="1">IF(ISERROR($S1654),"",OFFSET(K!$D$1,$S1654-1,0)&amp;"")</f>
        <v/>
      </c>
      <c r="E1654" s="193" t="str">
        <f ca="1">IF(ISERROR($S1654),"",OFFSET(K!$C$1,$S1654-1,0)&amp;"")</f>
        <v/>
      </c>
      <c r="F1654" s="193" t="str">
        <f ca="1">IF(ISERROR($S1654),"",OFFSET(K!$F$1,$S1654-1,0))</f>
        <v/>
      </c>
      <c r="G1654" s="193" t="str">
        <f ca="1">IF(C1654=$U$4,"Enter smelter details", IF(ISERROR($S1654),"",OFFSET(K!$G$1,$S1654-1,0)))</f>
        <v/>
      </c>
      <c r="H1654" s="258"/>
      <c r="I1654" s="258"/>
      <c r="J1654" s="258"/>
      <c r="K1654" s="258"/>
      <c r="L1654" s="258"/>
      <c r="M1654" s="258"/>
      <c r="N1654" s="258"/>
      <c r="O1654" s="258"/>
      <c r="P1654" s="258"/>
      <c r="Q1654" s="259"/>
      <c r="R1654" s="192"/>
      <c r="S1654" s="150" t="e">
        <f>IF(OR(C1654="",C1654=T$4),NA(),MATCH($B1654&amp;$C1654,K!$E:$E,0))</f>
        <v>#N/A</v>
      </c>
    </row>
    <row r="1655" spans="1:19" ht="20.25">
      <c r="A1655" s="222"/>
      <c r="B1655" s="193"/>
      <c r="C1655" s="193"/>
      <c r="D1655" s="193" t="str">
        <f ca="1">IF(ISERROR($S1655),"",OFFSET(K!$D$1,$S1655-1,0)&amp;"")</f>
        <v/>
      </c>
      <c r="E1655" s="193" t="str">
        <f ca="1">IF(ISERROR($S1655),"",OFFSET(K!$C$1,$S1655-1,0)&amp;"")</f>
        <v/>
      </c>
      <c r="F1655" s="193" t="str">
        <f ca="1">IF(ISERROR($S1655),"",OFFSET(K!$F$1,$S1655-1,0))</f>
        <v/>
      </c>
      <c r="G1655" s="193" t="str">
        <f ca="1">IF(C1655=$U$4,"Enter smelter details", IF(ISERROR($S1655),"",OFFSET(K!$G$1,$S1655-1,0)))</f>
        <v/>
      </c>
      <c r="H1655" s="258"/>
      <c r="I1655" s="258"/>
      <c r="J1655" s="258"/>
      <c r="K1655" s="258"/>
      <c r="L1655" s="258"/>
      <c r="M1655" s="258"/>
      <c r="N1655" s="258"/>
      <c r="O1655" s="258"/>
      <c r="P1655" s="258"/>
      <c r="Q1655" s="259"/>
      <c r="R1655" s="192"/>
      <c r="S1655" s="150" t="e">
        <f>IF(OR(C1655="",C1655=T$4),NA(),MATCH($B1655&amp;$C1655,K!$E:$E,0))</f>
        <v>#N/A</v>
      </c>
    </row>
    <row r="1656" spans="1:19" ht="20.25">
      <c r="A1656" s="222"/>
      <c r="B1656" s="193"/>
      <c r="C1656" s="193"/>
      <c r="D1656" s="193" t="str">
        <f ca="1">IF(ISERROR($S1656),"",OFFSET(K!$D$1,$S1656-1,0)&amp;"")</f>
        <v/>
      </c>
      <c r="E1656" s="193" t="str">
        <f ca="1">IF(ISERROR($S1656),"",OFFSET(K!$C$1,$S1656-1,0)&amp;"")</f>
        <v/>
      </c>
      <c r="F1656" s="193" t="str">
        <f ca="1">IF(ISERROR($S1656),"",OFFSET(K!$F$1,$S1656-1,0))</f>
        <v/>
      </c>
      <c r="G1656" s="193" t="str">
        <f ca="1">IF(C1656=$U$4,"Enter smelter details", IF(ISERROR($S1656),"",OFFSET(K!$G$1,$S1656-1,0)))</f>
        <v/>
      </c>
      <c r="H1656" s="258"/>
      <c r="I1656" s="258"/>
      <c r="J1656" s="258"/>
      <c r="K1656" s="258"/>
      <c r="L1656" s="258"/>
      <c r="M1656" s="258"/>
      <c r="N1656" s="258"/>
      <c r="O1656" s="258"/>
      <c r="P1656" s="258"/>
      <c r="Q1656" s="259"/>
      <c r="R1656" s="192"/>
      <c r="S1656" s="150" t="e">
        <f>IF(OR(C1656="",C1656=T$4),NA(),MATCH($B1656&amp;$C1656,K!$E:$E,0))</f>
        <v>#N/A</v>
      </c>
    </row>
    <row r="1657" spans="1:19" ht="20.25">
      <c r="A1657" s="222"/>
      <c r="B1657" s="193"/>
      <c r="C1657" s="193"/>
      <c r="D1657" s="193" t="str">
        <f ca="1">IF(ISERROR($S1657),"",OFFSET(K!$D$1,$S1657-1,0)&amp;"")</f>
        <v/>
      </c>
      <c r="E1657" s="193" t="str">
        <f ca="1">IF(ISERROR($S1657),"",OFFSET(K!$C$1,$S1657-1,0)&amp;"")</f>
        <v/>
      </c>
      <c r="F1657" s="193" t="str">
        <f ca="1">IF(ISERROR($S1657),"",OFFSET(K!$F$1,$S1657-1,0))</f>
        <v/>
      </c>
      <c r="G1657" s="193" t="str">
        <f ca="1">IF(C1657=$U$4,"Enter smelter details", IF(ISERROR($S1657),"",OFFSET(K!$G$1,$S1657-1,0)))</f>
        <v/>
      </c>
      <c r="H1657" s="258"/>
      <c r="I1657" s="258"/>
      <c r="J1657" s="258"/>
      <c r="K1657" s="258"/>
      <c r="L1657" s="258"/>
      <c r="M1657" s="258"/>
      <c r="N1657" s="258"/>
      <c r="O1657" s="258"/>
      <c r="P1657" s="258"/>
      <c r="Q1657" s="259"/>
      <c r="R1657" s="192"/>
      <c r="S1657" s="150" t="e">
        <f>IF(OR(C1657="",C1657=T$4),NA(),MATCH($B1657&amp;$C1657,K!$E:$E,0))</f>
        <v>#N/A</v>
      </c>
    </row>
    <row r="1658" spans="1:19" ht="20.25">
      <c r="A1658" s="222"/>
      <c r="B1658" s="193"/>
      <c r="C1658" s="193"/>
      <c r="D1658" s="193" t="str">
        <f ca="1">IF(ISERROR($S1658),"",OFFSET(K!$D$1,$S1658-1,0)&amp;"")</f>
        <v/>
      </c>
      <c r="E1658" s="193" t="str">
        <f ca="1">IF(ISERROR($S1658),"",OFFSET(K!$C$1,$S1658-1,0)&amp;"")</f>
        <v/>
      </c>
      <c r="F1658" s="193" t="str">
        <f ca="1">IF(ISERROR($S1658),"",OFFSET(K!$F$1,$S1658-1,0))</f>
        <v/>
      </c>
      <c r="G1658" s="193" t="str">
        <f ca="1">IF(C1658=$U$4,"Enter smelter details", IF(ISERROR($S1658),"",OFFSET(K!$G$1,$S1658-1,0)))</f>
        <v/>
      </c>
      <c r="H1658" s="258"/>
      <c r="I1658" s="258"/>
      <c r="J1658" s="258"/>
      <c r="K1658" s="258"/>
      <c r="L1658" s="258"/>
      <c r="M1658" s="258"/>
      <c r="N1658" s="258"/>
      <c r="O1658" s="258"/>
      <c r="P1658" s="258"/>
      <c r="Q1658" s="259"/>
      <c r="R1658" s="192"/>
      <c r="S1658" s="150" t="e">
        <f>IF(OR(C1658="",C1658=T$4),NA(),MATCH($B1658&amp;$C1658,K!$E:$E,0))</f>
        <v>#N/A</v>
      </c>
    </row>
    <row r="1659" spans="1:19" ht="20.25">
      <c r="A1659" s="222"/>
      <c r="B1659" s="193"/>
      <c r="C1659" s="193"/>
      <c r="D1659" s="193" t="str">
        <f ca="1">IF(ISERROR($S1659),"",OFFSET(K!$D$1,$S1659-1,0)&amp;"")</f>
        <v/>
      </c>
      <c r="E1659" s="193" t="str">
        <f ca="1">IF(ISERROR($S1659),"",OFFSET(K!$C$1,$S1659-1,0)&amp;"")</f>
        <v/>
      </c>
      <c r="F1659" s="193" t="str">
        <f ca="1">IF(ISERROR($S1659),"",OFFSET(K!$F$1,$S1659-1,0))</f>
        <v/>
      </c>
      <c r="G1659" s="193" t="str">
        <f ca="1">IF(C1659=$U$4,"Enter smelter details", IF(ISERROR($S1659),"",OFFSET(K!$G$1,$S1659-1,0)))</f>
        <v/>
      </c>
      <c r="H1659" s="258"/>
      <c r="I1659" s="258"/>
      <c r="J1659" s="258"/>
      <c r="K1659" s="258"/>
      <c r="L1659" s="258"/>
      <c r="M1659" s="258"/>
      <c r="N1659" s="258"/>
      <c r="O1659" s="258"/>
      <c r="P1659" s="258"/>
      <c r="Q1659" s="259"/>
      <c r="R1659" s="192"/>
      <c r="S1659" s="150" t="e">
        <f>IF(OR(C1659="",C1659=T$4),NA(),MATCH($B1659&amp;$C1659,K!$E:$E,0))</f>
        <v>#N/A</v>
      </c>
    </row>
    <row r="1660" spans="1:19" ht="20.25">
      <c r="A1660" s="222"/>
      <c r="B1660" s="193"/>
      <c r="C1660" s="193"/>
      <c r="D1660" s="193" t="str">
        <f ca="1">IF(ISERROR($S1660),"",OFFSET(K!$D$1,$S1660-1,0)&amp;"")</f>
        <v/>
      </c>
      <c r="E1660" s="193" t="str">
        <f ca="1">IF(ISERROR($S1660),"",OFFSET(K!$C$1,$S1660-1,0)&amp;"")</f>
        <v/>
      </c>
      <c r="F1660" s="193" t="str">
        <f ca="1">IF(ISERROR($S1660),"",OFFSET(K!$F$1,$S1660-1,0))</f>
        <v/>
      </c>
      <c r="G1660" s="193" t="str">
        <f ca="1">IF(C1660=$U$4,"Enter smelter details", IF(ISERROR($S1660),"",OFFSET(K!$G$1,$S1660-1,0)))</f>
        <v/>
      </c>
      <c r="H1660" s="258"/>
      <c r="I1660" s="258"/>
      <c r="J1660" s="258"/>
      <c r="K1660" s="258"/>
      <c r="L1660" s="258"/>
      <c r="M1660" s="258"/>
      <c r="N1660" s="258"/>
      <c r="O1660" s="258"/>
      <c r="P1660" s="258"/>
      <c r="Q1660" s="259"/>
      <c r="R1660" s="192"/>
      <c r="S1660" s="150" t="e">
        <f>IF(OR(C1660="",C1660=T$4),NA(),MATCH($B1660&amp;$C1660,K!$E:$E,0))</f>
        <v>#N/A</v>
      </c>
    </row>
    <row r="1661" spans="1:19" ht="20.25">
      <c r="A1661" s="222"/>
      <c r="B1661" s="193"/>
      <c r="C1661" s="193"/>
      <c r="D1661" s="193" t="str">
        <f ca="1">IF(ISERROR($S1661),"",OFFSET(K!$D$1,$S1661-1,0)&amp;"")</f>
        <v/>
      </c>
      <c r="E1661" s="193" t="str">
        <f ca="1">IF(ISERROR($S1661),"",OFFSET(K!$C$1,$S1661-1,0)&amp;"")</f>
        <v/>
      </c>
      <c r="F1661" s="193" t="str">
        <f ca="1">IF(ISERROR($S1661),"",OFFSET(K!$F$1,$S1661-1,0))</f>
        <v/>
      </c>
      <c r="G1661" s="193" t="str">
        <f ca="1">IF(C1661=$U$4,"Enter smelter details", IF(ISERROR($S1661),"",OFFSET(K!$G$1,$S1661-1,0)))</f>
        <v/>
      </c>
      <c r="H1661" s="258"/>
      <c r="I1661" s="258"/>
      <c r="J1661" s="258"/>
      <c r="K1661" s="258"/>
      <c r="L1661" s="258"/>
      <c r="M1661" s="258"/>
      <c r="N1661" s="258"/>
      <c r="O1661" s="258"/>
      <c r="P1661" s="258"/>
      <c r="Q1661" s="259"/>
      <c r="R1661" s="192"/>
      <c r="S1661" s="150" t="e">
        <f>IF(OR(C1661="",C1661=T$4),NA(),MATCH($B1661&amp;$C1661,K!$E:$E,0))</f>
        <v>#N/A</v>
      </c>
    </row>
    <row r="1662" spans="1:19" ht="20.25">
      <c r="A1662" s="222"/>
      <c r="B1662" s="193"/>
      <c r="C1662" s="193"/>
      <c r="D1662" s="193" t="str">
        <f ca="1">IF(ISERROR($S1662),"",OFFSET(K!$D$1,$S1662-1,0)&amp;"")</f>
        <v/>
      </c>
      <c r="E1662" s="193" t="str">
        <f ca="1">IF(ISERROR($S1662),"",OFFSET(K!$C$1,$S1662-1,0)&amp;"")</f>
        <v/>
      </c>
      <c r="F1662" s="193" t="str">
        <f ca="1">IF(ISERROR($S1662),"",OFFSET(K!$F$1,$S1662-1,0))</f>
        <v/>
      </c>
      <c r="G1662" s="193" t="str">
        <f ca="1">IF(C1662=$U$4,"Enter smelter details", IF(ISERROR($S1662),"",OFFSET(K!$G$1,$S1662-1,0)))</f>
        <v/>
      </c>
      <c r="H1662" s="258"/>
      <c r="I1662" s="258"/>
      <c r="J1662" s="258"/>
      <c r="K1662" s="258"/>
      <c r="L1662" s="258"/>
      <c r="M1662" s="258"/>
      <c r="N1662" s="258"/>
      <c r="O1662" s="258"/>
      <c r="P1662" s="258"/>
      <c r="Q1662" s="259"/>
      <c r="R1662" s="192"/>
      <c r="S1662" s="150" t="e">
        <f>IF(OR(C1662="",C1662=T$4),NA(),MATCH($B1662&amp;$C1662,K!$E:$E,0))</f>
        <v>#N/A</v>
      </c>
    </row>
    <row r="1663" spans="1:19" ht="20.25">
      <c r="A1663" s="222"/>
      <c r="B1663" s="193"/>
      <c r="C1663" s="193"/>
      <c r="D1663" s="193" t="str">
        <f ca="1">IF(ISERROR($S1663),"",OFFSET(K!$D$1,$S1663-1,0)&amp;"")</f>
        <v/>
      </c>
      <c r="E1663" s="193" t="str">
        <f ca="1">IF(ISERROR($S1663),"",OFFSET(K!$C$1,$S1663-1,0)&amp;"")</f>
        <v/>
      </c>
      <c r="F1663" s="193" t="str">
        <f ca="1">IF(ISERROR($S1663),"",OFFSET(K!$F$1,$S1663-1,0))</f>
        <v/>
      </c>
      <c r="G1663" s="193" t="str">
        <f ca="1">IF(C1663=$U$4,"Enter smelter details", IF(ISERROR($S1663),"",OFFSET(K!$G$1,$S1663-1,0)))</f>
        <v/>
      </c>
      <c r="H1663" s="258"/>
      <c r="I1663" s="258"/>
      <c r="J1663" s="258"/>
      <c r="K1663" s="258"/>
      <c r="L1663" s="258"/>
      <c r="M1663" s="258"/>
      <c r="N1663" s="258"/>
      <c r="O1663" s="258"/>
      <c r="P1663" s="258"/>
      <c r="Q1663" s="259"/>
      <c r="R1663" s="192"/>
      <c r="S1663" s="150" t="e">
        <f>IF(OR(C1663="",C1663=T$4),NA(),MATCH($B1663&amp;$C1663,K!$E:$E,0))</f>
        <v>#N/A</v>
      </c>
    </row>
    <row r="1664" spans="1:19" ht="20.25">
      <c r="A1664" s="222"/>
      <c r="B1664" s="193"/>
      <c r="C1664" s="193"/>
      <c r="D1664" s="193" t="str">
        <f ca="1">IF(ISERROR($S1664),"",OFFSET(K!$D$1,$S1664-1,0)&amp;"")</f>
        <v/>
      </c>
      <c r="E1664" s="193" t="str">
        <f ca="1">IF(ISERROR($S1664),"",OFFSET(K!$C$1,$S1664-1,0)&amp;"")</f>
        <v/>
      </c>
      <c r="F1664" s="193" t="str">
        <f ca="1">IF(ISERROR($S1664),"",OFFSET(K!$F$1,$S1664-1,0))</f>
        <v/>
      </c>
      <c r="G1664" s="193" t="str">
        <f ca="1">IF(C1664=$U$4,"Enter smelter details", IF(ISERROR($S1664),"",OFFSET(K!$G$1,$S1664-1,0)))</f>
        <v/>
      </c>
      <c r="H1664" s="258"/>
      <c r="I1664" s="258"/>
      <c r="J1664" s="258"/>
      <c r="K1664" s="258"/>
      <c r="L1664" s="258"/>
      <c r="M1664" s="258"/>
      <c r="N1664" s="258"/>
      <c r="O1664" s="258"/>
      <c r="P1664" s="258"/>
      <c r="Q1664" s="259"/>
      <c r="R1664" s="192"/>
      <c r="S1664" s="150" t="e">
        <f>IF(OR(C1664="",C1664=T$4),NA(),MATCH($B1664&amp;$C1664,K!$E:$E,0))</f>
        <v>#N/A</v>
      </c>
    </row>
    <row r="1665" spans="1:19" ht="20.25">
      <c r="A1665" s="222"/>
      <c r="B1665" s="193"/>
      <c r="C1665" s="193"/>
      <c r="D1665" s="193" t="str">
        <f ca="1">IF(ISERROR($S1665),"",OFFSET(K!$D$1,$S1665-1,0)&amp;"")</f>
        <v/>
      </c>
      <c r="E1665" s="193" t="str">
        <f ca="1">IF(ISERROR($S1665),"",OFFSET(K!$C$1,$S1665-1,0)&amp;"")</f>
        <v/>
      </c>
      <c r="F1665" s="193" t="str">
        <f ca="1">IF(ISERROR($S1665),"",OFFSET(K!$F$1,$S1665-1,0))</f>
        <v/>
      </c>
      <c r="G1665" s="193" t="str">
        <f ca="1">IF(C1665=$U$4,"Enter smelter details", IF(ISERROR($S1665),"",OFFSET(K!$G$1,$S1665-1,0)))</f>
        <v/>
      </c>
      <c r="H1665" s="258"/>
      <c r="I1665" s="258"/>
      <c r="J1665" s="258"/>
      <c r="K1665" s="258"/>
      <c r="L1665" s="258"/>
      <c r="M1665" s="258"/>
      <c r="N1665" s="258"/>
      <c r="O1665" s="258"/>
      <c r="P1665" s="258"/>
      <c r="Q1665" s="259"/>
      <c r="R1665" s="192"/>
      <c r="S1665" s="150" t="e">
        <f>IF(OR(C1665="",C1665=T$4),NA(),MATCH($B1665&amp;$C1665,K!$E:$E,0))</f>
        <v>#N/A</v>
      </c>
    </row>
    <row r="1666" spans="1:19" ht="20.25">
      <c r="A1666" s="222"/>
      <c r="B1666" s="193"/>
      <c r="C1666" s="193"/>
      <c r="D1666" s="193" t="str">
        <f ca="1">IF(ISERROR($S1666),"",OFFSET(K!$D$1,$S1666-1,0)&amp;"")</f>
        <v/>
      </c>
      <c r="E1666" s="193" t="str">
        <f ca="1">IF(ISERROR($S1666),"",OFFSET(K!$C$1,$S1666-1,0)&amp;"")</f>
        <v/>
      </c>
      <c r="F1666" s="193" t="str">
        <f ca="1">IF(ISERROR($S1666),"",OFFSET(K!$F$1,$S1666-1,0))</f>
        <v/>
      </c>
      <c r="G1666" s="193" t="str">
        <f ca="1">IF(C1666=$U$4,"Enter smelter details", IF(ISERROR($S1666),"",OFFSET(K!$G$1,$S1666-1,0)))</f>
        <v/>
      </c>
      <c r="H1666" s="258"/>
      <c r="I1666" s="258"/>
      <c r="J1666" s="258"/>
      <c r="K1666" s="258"/>
      <c r="L1666" s="258"/>
      <c r="M1666" s="258"/>
      <c r="N1666" s="258"/>
      <c r="O1666" s="258"/>
      <c r="P1666" s="258"/>
      <c r="Q1666" s="259"/>
      <c r="R1666" s="192"/>
      <c r="S1666" s="150" t="e">
        <f>IF(OR(C1666="",C1666=T$4),NA(),MATCH($B1666&amp;$C1666,K!$E:$E,0))</f>
        <v>#N/A</v>
      </c>
    </row>
    <row r="1667" spans="1:19" ht="20.25">
      <c r="A1667" s="222"/>
      <c r="B1667" s="193"/>
      <c r="C1667" s="193"/>
      <c r="D1667" s="193" t="str">
        <f ca="1">IF(ISERROR($S1667),"",OFFSET(K!$D$1,$S1667-1,0)&amp;"")</f>
        <v/>
      </c>
      <c r="E1667" s="193" t="str">
        <f ca="1">IF(ISERROR($S1667),"",OFFSET(K!$C$1,$S1667-1,0)&amp;"")</f>
        <v/>
      </c>
      <c r="F1667" s="193" t="str">
        <f ca="1">IF(ISERROR($S1667),"",OFFSET(K!$F$1,$S1667-1,0))</f>
        <v/>
      </c>
      <c r="G1667" s="193" t="str">
        <f ca="1">IF(C1667=$U$4,"Enter smelter details", IF(ISERROR($S1667),"",OFFSET(K!$G$1,$S1667-1,0)))</f>
        <v/>
      </c>
      <c r="H1667" s="258"/>
      <c r="I1667" s="258"/>
      <c r="J1667" s="258"/>
      <c r="K1667" s="258"/>
      <c r="L1667" s="258"/>
      <c r="M1667" s="258"/>
      <c r="N1667" s="258"/>
      <c r="O1667" s="258"/>
      <c r="P1667" s="258"/>
      <c r="Q1667" s="259"/>
      <c r="R1667" s="192"/>
      <c r="S1667" s="150" t="e">
        <f>IF(OR(C1667="",C1667=T$4),NA(),MATCH($B1667&amp;$C1667,K!$E:$E,0))</f>
        <v>#N/A</v>
      </c>
    </row>
    <row r="1668" spans="1:19" ht="20.25">
      <c r="A1668" s="222"/>
      <c r="B1668" s="193"/>
      <c r="C1668" s="193"/>
      <c r="D1668" s="193" t="str">
        <f ca="1">IF(ISERROR($S1668),"",OFFSET(K!$D$1,$S1668-1,0)&amp;"")</f>
        <v/>
      </c>
      <c r="E1668" s="193" t="str">
        <f ca="1">IF(ISERROR($S1668),"",OFFSET(K!$C$1,$S1668-1,0)&amp;"")</f>
        <v/>
      </c>
      <c r="F1668" s="193" t="str">
        <f ca="1">IF(ISERROR($S1668),"",OFFSET(K!$F$1,$S1668-1,0))</f>
        <v/>
      </c>
      <c r="G1668" s="193" t="str">
        <f ca="1">IF(C1668=$U$4,"Enter smelter details", IF(ISERROR($S1668),"",OFFSET(K!$G$1,$S1668-1,0)))</f>
        <v/>
      </c>
      <c r="H1668" s="258"/>
      <c r="I1668" s="258"/>
      <c r="J1668" s="258"/>
      <c r="K1668" s="258"/>
      <c r="L1668" s="258"/>
      <c r="M1668" s="258"/>
      <c r="N1668" s="258"/>
      <c r="O1668" s="258"/>
      <c r="P1668" s="258"/>
      <c r="Q1668" s="259"/>
      <c r="R1668" s="192"/>
      <c r="S1668" s="150" t="e">
        <f>IF(OR(C1668="",C1668=T$4),NA(),MATCH($B1668&amp;$C1668,K!$E:$E,0))</f>
        <v>#N/A</v>
      </c>
    </row>
    <row r="1669" spans="1:19" ht="20.25">
      <c r="A1669" s="222"/>
      <c r="B1669" s="193"/>
      <c r="C1669" s="193"/>
      <c r="D1669" s="193" t="str">
        <f ca="1">IF(ISERROR($S1669),"",OFFSET(K!$D$1,$S1669-1,0)&amp;"")</f>
        <v/>
      </c>
      <c r="E1669" s="193" t="str">
        <f ca="1">IF(ISERROR($S1669),"",OFFSET(K!$C$1,$S1669-1,0)&amp;"")</f>
        <v/>
      </c>
      <c r="F1669" s="193" t="str">
        <f ca="1">IF(ISERROR($S1669),"",OFFSET(K!$F$1,$S1669-1,0))</f>
        <v/>
      </c>
      <c r="G1669" s="193" t="str">
        <f ca="1">IF(C1669=$U$4,"Enter smelter details", IF(ISERROR($S1669),"",OFFSET(K!$G$1,$S1669-1,0)))</f>
        <v/>
      </c>
      <c r="H1669" s="258"/>
      <c r="I1669" s="258"/>
      <c r="J1669" s="258"/>
      <c r="K1669" s="258"/>
      <c r="L1669" s="258"/>
      <c r="M1669" s="258"/>
      <c r="N1669" s="258"/>
      <c r="O1669" s="258"/>
      <c r="P1669" s="258"/>
      <c r="Q1669" s="259"/>
      <c r="R1669" s="192"/>
      <c r="S1669" s="150" t="e">
        <f>IF(OR(C1669="",C1669=T$4),NA(),MATCH($B1669&amp;$C1669,K!$E:$E,0))</f>
        <v>#N/A</v>
      </c>
    </row>
    <row r="1670" spans="1:19" ht="20.25">
      <c r="A1670" s="222"/>
      <c r="B1670" s="193"/>
      <c r="C1670" s="193"/>
      <c r="D1670" s="193" t="str">
        <f ca="1">IF(ISERROR($S1670),"",OFFSET(K!$D$1,$S1670-1,0)&amp;"")</f>
        <v/>
      </c>
      <c r="E1670" s="193" t="str">
        <f ca="1">IF(ISERROR($S1670),"",OFFSET(K!$C$1,$S1670-1,0)&amp;"")</f>
        <v/>
      </c>
      <c r="F1670" s="193" t="str">
        <f ca="1">IF(ISERROR($S1670),"",OFFSET(K!$F$1,$S1670-1,0))</f>
        <v/>
      </c>
      <c r="G1670" s="193" t="str">
        <f ca="1">IF(C1670=$U$4,"Enter smelter details", IF(ISERROR($S1670),"",OFFSET(K!$G$1,$S1670-1,0)))</f>
        <v/>
      </c>
      <c r="H1670" s="258"/>
      <c r="I1670" s="258"/>
      <c r="J1670" s="258"/>
      <c r="K1670" s="258"/>
      <c r="L1670" s="258"/>
      <c r="M1670" s="258"/>
      <c r="N1670" s="258"/>
      <c r="O1670" s="258"/>
      <c r="P1670" s="258"/>
      <c r="Q1670" s="259"/>
      <c r="R1670" s="192"/>
      <c r="S1670" s="150" t="e">
        <f>IF(OR(C1670="",C1670=T$4),NA(),MATCH($B1670&amp;$C1670,K!$E:$E,0))</f>
        <v>#N/A</v>
      </c>
    </row>
    <row r="1671" spans="1:19" ht="20.25">
      <c r="A1671" s="222"/>
      <c r="B1671" s="193"/>
      <c r="C1671" s="193"/>
      <c r="D1671" s="193" t="str">
        <f ca="1">IF(ISERROR($S1671),"",OFFSET(K!$D$1,$S1671-1,0)&amp;"")</f>
        <v/>
      </c>
      <c r="E1671" s="193" t="str">
        <f ca="1">IF(ISERROR($S1671),"",OFFSET(K!$C$1,$S1671-1,0)&amp;"")</f>
        <v/>
      </c>
      <c r="F1671" s="193" t="str">
        <f ca="1">IF(ISERROR($S1671),"",OFFSET(K!$F$1,$S1671-1,0))</f>
        <v/>
      </c>
      <c r="G1671" s="193" t="str">
        <f ca="1">IF(C1671=$U$4,"Enter smelter details", IF(ISERROR($S1671),"",OFFSET(K!$G$1,$S1671-1,0)))</f>
        <v/>
      </c>
      <c r="H1671" s="258"/>
      <c r="I1671" s="258"/>
      <c r="J1671" s="258"/>
      <c r="K1671" s="258"/>
      <c r="L1671" s="258"/>
      <c r="M1671" s="258"/>
      <c r="N1671" s="258"/>
      <c r="O1671" s="258"/>
      <c r="P1671" s="258"/>
      <c r="Q1671" s="259"/>
      <c r="R1671" s="192"/>
      <c r="S1671" s="150" t="e">
        <f>IF(OR(C1671="",C1671=T$4),NA(),MATCH($B1671&amp;$C1671,K!$E:$E,0))</f>
        <v>#N/A</v>
      </c>
    </row>
    <row r="1672" spans="1:19" ht="20.25">
      <c r="A1672" s="222"/>
      <c r="B1672" s="193"/>
      <c r="C1672" s="193"/>
      <c r="D1672" s="193" t="str">
        <f ca="1">IF(ISERROR($S1672),"",OFFSET(K!$D$1,$S1672-1,0)&amp;"")</f>
        <v/>
      </c>
      <c r="E1672" s="193" t="str">
        <f ca="1">IF(ISERROR($S1672),"",OFFSET(K!$C$1,$S1672-1,0)&amp;"")</f>
        <v/>
      </c>
      <c r="F1672" s="193" t="str">
        <f ca="1">IF(ISERROR($S1672),"",OFFSET(K!$F$1,$S1672-1,0))</f>
        <v/>
      </c>
      <c r="G1672" s="193" t="str">
        <f ca="1">IF(C1672=$U$4,"Enter smelter details", IF(ISERROR($S1672),"",OFFSET(K!$G$1,$S1672-1,0)))</f>
        <v/>
      </c>
      <c r="H1672" s="258"/>
      <c r="I1672" s="258"/>
      <c r="J1672" s="258"/>
      <c r="K1672" s="258"/>
      <c r="L1672" s="258"/>
      <c r="M1672" s="258"/>
      <c r="N1672" s="258"/>
      <c r="O1672" s="258"/>
      <c r="P1672" s="258"/>
      <c r="Q1672" s="259"/>
      <c r="R1672" s="192"/>
      <c r="S1672" s="150" t="e">
        <f>IF(OR(C1672="",C1672=T$4),NA(),MATCH($B1672&amp;$C1672,K!$E:$E,0))</f>
        <v>#N/A</v>
      </c>
    </row>
    <row r="1673" spans="1:19" ht="20.25">
      <c r="A1673" s="222"/>
      <c r="B1673" s="193"/>
      <c r="C1673" s="193"/>
      <c r="D1673" s="193" t="str">
        <f ca="1">IF(ISERROR($S1673),"",OFFSET(K!$D$1,$S1673-1,0)&amp;"")</f>
        <v/>
      </c>
      <c r="E1673" s="193" t="str">
        <f ca="1">IF(ISERROR($S1673),"",OFFSET(K!$C$1,$S1673-1,0)&amp;"")</f>
        <v/>
      </c>
      <c r="F1673" s="193" t="str">
        <f ca="1">IF(ISERROR($S1673),"",OFFSET(K!$F$1,$S1673-1,0))</f>
        <v/>
      </c>
      <c r="G1673" s="193" t="str">
        <f ca="1">IF(C1673=$U$4,"Enter smelter details", IF(ISERROR($S1673),"",OFFSET(K!$G$1,$S1673-1,0)))</f>
        <v/>
      </c>
      <c r="H1673" s="258"/>
      <c r="I1673" s="258"/>
      <c r="J1673" s="258"/>
      <c r="K1673" s="258"/>
      <c r="L1673" s="258"/>
      <c r="M1673" s="258"/>
      <c r="N1673" s="258"/>
      <c r="O1673" s="258"/>
      <c r="P1673" s="258"/>
      <c r="Q1673" s="259"/>
      <c r="R1673" s="192"/>
      <c r="S1673" s="150" t="e">
        <f>IF(OR(C1673="",C1673=T$4),NA(),MATCH($B1673&amp;$C1673,K!$E:$E,0))</f>
        <v>#N/A</v>
      </c>
    </row>
    <row r="1674" spans="1:19" ht="20.25">
      <c r="A1674" s="222"/>
      <c r="B1674" s="193"/>
      <c r="C1674" s="193"/>
      <c r="D1674" s="193" t="str">
        <f ca="1">IF(ISERROR($S1674),"",OFFSET(K!$D$1,$S1674-1,0)&amp;"")</f>
        <v/>
      </c>
      <c r="E1674" s="193" t="str">
        <f ca="1">IF(ISERROR($S1674),"",OFFSET(K!$C$1,$S1674-1,0)&amp;"")</f>
        <v/>
      </c>
      <c r="F1674" s="193" t="str">
        <f ca="1">IF(ISERROR($S1674),"",OFFSET(K!$F$1,$S1674-1,0))</f>
        <v/>
      </c>
      <c r="G1674" s="193" t="str">
        <f ca="1">IF(C1674=$U$4,"Enter smelter details", IF(ISERROR($S1674),"",OFFSET(K!$G$1,$S1674-1,0)))</f>
        <v/>
      </c>
      <c r="H1674" s="258"/>
      <c r="I1674" s="258"/>
      <c r="J1674" s="258"/>
      <c r="K1674" s="258"/>
      <c r="L1674" s="258"/>
      <c r="M1674" s="258"/>
      <c r="N1674" s="258"/>
      <c r="O1674" s="258"/>
      <c r="P1674" s="258"/>
      <c r="Q1674" s="259"/>
      <c r="R1674" s="192"/>
      <c r="S1674" s="150" t="e">
        <f>IF(OR(C1674="",C1674=T$4),NA(),MATCH($B1674&amp;$C1674,K!$E:$E,0))</f>
        <v>#N/A</v>
      </c>
    </row>
    <row r="1675" spans="1:19" ht="20.25">
      <c r="A1675" s="222"/>
      <c r="B1675" s="193"/>
      <c r="C1675" s="193"/>
      <c r="D1675" s="193" t="str">
        <f ca="1">IF(ISERROR($S1675),"",OFFSET(K!$D$1,$S1675-1,0)&amp;"")</f>
        <v/>
      </c>
      <c r="E1675" s="193" t="str">
        <f ca="1">IF(ISERROR($S1675),"",OFFSET(K!$C$1,$S1675-1,0)&amp;"")</f>
        <v/>
      </c>
      <c r="F1675" s="193" t="str">
        <f ca="1">IF(ISERROR($S1675),"",OFFSET(K!$F$1,$S1675-1,0))</f>
        <v/>
      </c>
      <c r="G1675" s="193" t="str">
        <f ca="1">IF(C1675=$U$4,"Enter smelter details", IF(ISERROR($S1675),"",OFFSET(K!$G$1,$S1675-1,0)))</f>
        <v/>
      </c>
      <c r="H1675" s="258"/>
      <c r="I1675" s="258"/>
      <c r="J1675" s="258"/>
      <c r="K1675" s="258"/>
      <c r="L1675" s="258"/>
      <c r="M1675" s="258"/>
      <c r="N1675" s="258"/>
      <c r="O1675" s="258"/>
      <c r="P1675" s="258"/>
      <c r="Q1675" s="259"/>
      <c r="R1675" s="192"/>
      <c r="S1675" s="150" t="e">
        <f>IF(OR(C1675="",C1675=T$4),NA(),MATCH($B1675&amp;$C1675,K!$E:$E,0))</f>
        <v>#N/A</v>
      </c>
    </row>
    <row r="1676" spans="1:19" ht="20.25">
      <c r="A1676" s="222"/>
      <c r="B1676" s="193"/>
      <c r="C1676" s="193"/>
      <c r="D1676" s="193" t="str">
        <f ca="1">IF(ISERROR($S1676),"",OFFSET(K!$D$1,$S1676-1,0)&amp;"")</f>
        <v/>
      </c>
      <c r="E1676" s="193" t="str">
        <f ca="1">IF(ISERROR($S1676),"",OFFSET(K!$C$1,$S1676-1,0)&amp;"")</f>
        <v/>
      </c>
      <c r="F1676" s="193" t="str">
        <f ca="1">IF(ISERROR($S1676),"",OFFSET(K!$F$1,$S1676-1,0))</f>
        <v/>
      </c>
      <c r="G1676" s="193" t="str">
        <f ca="1">IF(C1676=$U$4,"Enter smelter details", IF(ISERROR($S1676),"",OFFSET(K!$G$1,$S1676-1,0)))</f>
        <v/>
      </c>
      <c r="H1676" s="258"/>
      <c r="I1676" s="258"/>
      <c r="J1676" s="258"/>
      <c r="K1676" s="258"/>
      <c r="L1676" s="258"/>
      <c r="M1676" s="258"/>
      <c r="N1676" s="258"/>
      <c r="O1676" s="258"/>
      <c r="P1676" s="258"/>
      <c r="Q1676" s="259"/>
      <c r="R1676" s="192"/>
      <c r="S1676" s="150" t="e">
        <f>IF(OR(C1676="",C1676=T$4),NA(),MATCH($B1676&amp;$C1676,K!$E:$E,0))</f>
        <v>#N/A</v>
      </c>
    </row>
    <row r="1677" spans="1:19" ht="20.25">
      <c r="A1677" s="222"/>
      <c r="B1677" s="193"/>
      <c r="C1677" s="193"/>
      <c r="D1677" s="193" t="str">
        <f ca="1">IF(ISERROR($S1677),"",OFFSET(K!$D$1,$S1677-1,0)&amp;"")</f>
        <v/>
      </c>
      <c r="E1677" s="193" t="str">
        <f ca="1">IF(ISERROR($S1677),"",OFFSET(K!$C$1,$S1677-1,0)&amp;"")</f>
        <v/>
      </c>
      <c r="F1677" s="193" t="str">
        <f ca="1">IF(ISERROR($S1677),"",OFFSET(K!$F$1,$S1677-1,0))</f>
        <v/>
      </c>
      <c r="G1677" s="193" t="str">
        <f ca="1">IF(C1677=$U$4,"Enter smelter details", IF(ISERROR($S1677),"",OFFSET(K!$G$1,$S1677-1,0)))</f>
        <v/>
      </c>
      <c r="H1677" s="258"/>
      <c r="I1677" s="258"/>
      <c r="J1677" s="258"/>
      <c r="K1677" s="258"/>
      <c r="L1677" s="258"/>
      <c r="M1677" s="258"/>
      <c r="N1677" s="258"/>
      <c r="O1677" s="258"/>
      <c r="P1677" s="258"/>
      <c r="Q1677" s="259"/>
      <c r="R1677" s="192"/>
      <c r="S1677" s="150" t="e">
        <f>IF(OR(C1677="",C1677=T$4),NA(),MATCH($B1677&amp;$C1677,K!$E:$E,0))</f>
        <v>#N/A</v>
      </c>
    </row>
    <row r="1678" spans="1:19" ht="20.25">
      <c r="A1678" s="222"/>
      <c r="B1678" s="193"/>
      <c r="C1678" s="193"/>
      <c r="D1678" s="193" t="str">
        <f ca="1">IF(ISERROR($S1678),"",OFFSET(K!$D$1,$S1678-1,0)&amp;"")</f>
        <v/>
      </c>
      <c r="E1678" s="193" t="str">
        <f ca="1">IF(ISERROR($S1678),"",OFFSET(K!$C$1,$S1678-1,0)&amp;"")</f>
        <v/>
      </c>
      <c r="F1678" s="193" t="str">
        <f ca="1">IF(ISERROR($S1678),"",OFFSET(K!$F$1,$S1678-1,0))</f>
        <v/>
      </c>
      <c r="G1678" s="193" t="str">
        <f ca="1">IF(C1678=$U$4,"Enter smelter details", IF(ISERROR($S1678),"",OFFSET(K!$G$1,$S1678-1,0)))</f>
        <v/>
      </c>
      <c r="H1678" s="258"/>
      <c r="I1678" s="258"/>
      <c r="J1678" s="258"/>
      <c r="K1678" s="258"/>
      <c r="L1678" s="258"/>
      <c r="M1678" s="258"/>
      <c r="N1678" s="258"/>
      <c r="O1678" s="258"/>
      <c r="P1678" s="258"/>
      <c r="Q1678" s="259"/>
      <c r="R1678" s="192"/>
      <c r="S1678" s="150" t="e">
        <f>IF(OR(C1678="",C1678=T$4),NA(),MATCH($B1678&amp;$C1678,K!$E:$E,0))</f>
        <v>#N/A</v>
      </c>
    </row>
    <row r="1679" spans="1:19" ht="20.25">
      <c r="A1679" s="222"/>
      <c r="B1679" s="193"/>
      <c r="C1679" s="193"/>
      <c r="D1679" s="193" t="str">
        <f ca="1">IF(ISERROR($S1679),"",OFFSET(K!$D$1,$S1679-1,0)&amp;"")</f>
        <v/>
      </c>
      <c r="E1679" s="193" t="str">
        <f ca="1">IF(ISERROR($S1679),"",OFFSET(K!$C$1,$S1679-1,0)&amp;"")</f>
        <v/>
      </c>
      <c r="F1679" s="193" t="str">
        <f ca="1">IF(ISERROR($S1679),"",OFFSET(K!$F$1,$S1679-1,0))</f>
        <v/>
      </c>
      <c r="G1679" s="193" t="str">
        <f ca="1">IF(C1679=$U$4,"Enter smelter details", IF(ISERROR($S1679),"",OFFSET(K!$G$1,$S1679-1,0)))</f>
        <v/>
      </c>
      <c r="H1679" s="258"/>
      <c r="I1679" s="258"/>
      <c r="J1679" s="258"/>
      <c r="K1679" s="258"/>
      <c r="L1679" s="258"/>
      <c r="M1679" s="258"/>
      <c r="N1679" s="258"/>
      <c r="O1679" s="258"/>
      <c r="P1679" s="258"/>
      <c r="Q1679" s="259"/>
      <c r="R1679" s="192"/>
      <c r="S1679" s="150" t="e">
        <f>IF(OR(C1679="",C1679=T$4),NA(),MATCH($B1679&amp;$C1679,K!$E:$E,0))</f>
        <v>#N/A</v>
      </c>
    </row>
    <row r="1680" spans="1:19" ht="20.25">
      <c r="A1680" s="222"/>
      <c r="B1680" s="193"/>
      <c r="C1680" s="193"/>
      <c r="D1680" s="193" t="str">
        <f ca="1">IF(ISERROR($S1680),"",OFFSET(K!$D$1,$S1680-1,0)&amp;"")</f>
        <v/>
      </c>
      <c r="E1680" s="193" t="str">
        <f ca="1">IF(ISERROR($S1680),"",OFFSET(K!$C$1,$S1680-1,0)&amp;"")</f>
        <v/>
      </c>
      <c r="F1680" s="193" t="str">
        <f ca="1">IF(ISERROR($S1680),"",OFFSET(K!$F$1,$S1680-1,0))</f>
        <v/>
      </c>
      <c r="G1680" s="193" t="str">
        <f ca="1">IF(C1680=$U$4,"Enter smelter details", IF(ISERROR($S1680),"",OFFSET(K!$G$1,$S1680-1,0)))</f>
        <v/>
      </c>
      <c r="H1680" s="258"/>
      <c r="I1680" s="258"/>
      <c r="J1680" s="258"/>
      <c r="K1680" s="258"/>
      <c r="L1680" s="258"/>
      <c r="M1680" s="258"/>
      <c r="N1680" s="258"/>
      <c r="O1680" s="258"/>
      <c r="P1680" s="258"/>
      <c r="Q1680" s="259"/>
      <c r="R1680" s="192"/>
      <c r="S1680" s="150" t="e">
        <f>IF(OR(C1680="",C1680=T$4),NA(),MATCH($B1680&amp;$C1680,K!$E:$E,0))</f>
        <v>#N/A</v>
      </c>
    </row>
    <row r="1681" spans="1:19" ht="20.25">
      <c r="A1681" s="222"/>
      <c r="B1681" s="193"/>
      <c r="C1681" s="193"/>
      <c r="D1681" s="193" t="str">
        <f ca="1">IF(ISERROR($S1681),"",OFFSET(K!$D$1,$S1681-1,0)&amp;"")</f>
        <v/>
      </c>
      <c r="E1681" s="193" t="str">
        <f ca="1">IF(ISERROR($S1681),"",OFFSET(K!$C$1,$S1681-1,0)&amp;"")</f>
        <v/>
      </c>
      <c r="F1681" s="193" t="str">
        <f ca="1">IF(ISERROR($S1681),"",OFFSET(K!$F$1,$S1681-1,0))</f>
        <v/>
      </c>
      <c r="G1681" s="193" t="str">
        <f ca="1">IF(C1681=$U$4,"Enter smelter details", IF(ISERROR($S1681),"",OFFSET(K!$G$1,$S1681-1,0)))</f>
        <v/>
      </c>
      <c r="H1681" s="258"/>
      <c r="I1681" s="258"/>
      <c r="J1681" s="258"/>
      <c r="K1681" s="258"/>
      <c r="L1681" s="258"/>
      <c r="M1681" s="258"/>
      <c r="N1681" s="258"/>
      <c r="O1681" s="258"/>
      <c r="P1681" s="258"/>
      <c r="Q1681" s="259"/>
      <c r="R1681" s="192"/>
      <c r="S1681" s="150" t="e">
        <f>IF(OR(C1681="",C1681=T$4),NA(),MATCH($B1681&amp;$C1681,K!$E:$E,0))</f>
        <v>#N/A</v>
      </c>
    </row>
    <row r="1682" spans="1:19" ht="20.25">
      <c r="A1682" s="222"/>
      <c r="B1682" s="193"/>
      <c r="C1682" s="193"/>
      <c r="D1682" s="193" t="str">
        <f ca="1">IF(ISERROR($S1682),"",OFFSET(K!$D$1,$S1682-1,0)&amp;"")</f>
        <v/>
      </c>
      <c r="E1682" s="193" t="str">
        <f ca="1">IF(ISERROR($S1682),"",OFFSET(K!$C$1,$S1682-1,0)&amp;"")</f>
        <v/>
      </c>
      <c r="F1682" s="193" t="str">
        <f ca="1">IF(ISERROR($S1682),"",OFFSET(K!$F$1,$S1682-1,0))</f>
        <v/>
      </c>
      <c r="G1682" s="193" t="str">
        <f ca="1">IF(C1682=$U$4,"Enter smelter details", IF(ISERROR($S1682),"",OFFSET(K!$G$1,$S1682-1,0)))</f>
        <v/>
      </c>
      <c r="H1682" s="258"/>
      <c r="I1682" s="258"/>
      <c r="J1682" s="258"/>
      <c r="K1682" s="258"/>
      <c r="L1682" s="258"/>
      <c r="M1682" s="258"/>
      <c r="N1682" s="258"/>
      <c r="O1682" s="258"/>
      <c r="P1682" s="258"/>
      <c r="Q1682" s="259"/>
      <c r="R1682" s="192"/>
      <c r="S1682" s="150" t="e">
        <f>IF(OR(C1682="",C1682=T$4),NA(),MATCH($B1682&amp;$C1682,K!$E:$E,0))</f>
        <v>#N/A</v>
      </c>
    </row>
    <row r="1683" spans="1:19" ht="20.25">
      <c r="A1683" s="222"/>
      <c r="B1683" s="193"/>
      <c r="C1683" s="193"/>
      <c r="D1683" s="193" t="str">
        <f ca="1">IF(ISERROR($S1683),"",OFFSET(K!$D$1,$S1683-1,0)&amp;"")</f>
        <v/>
      </c>
      <c r="E1683" s="193" t="str">
        <f ca="1">IF(ISERROR($S1683),"",OFFSET(K!$C$1,$S1683-1,0)&amp;"")</f>
        <v/>
      </c>
      <c r="F1683" s="193" t="str">
        <f ca="1">IF(ISERROR($S1683),"",OFFSET(K!$F$1,$S1683-1,0))</f>
        <v/>
      </c>
      <c r="G1683" s="193" t="str">
        <f ca="1">IF(C1683=$U$4,"Enter smelter details", IF(ISERROR($S1683),"",OFFSET(K!$G$1,$S1683-1,0)))</f>
        <v/>
      </c>
      <c r="H1683" s="258"/>
      <c r="I1683" s="258"/>
      <c r="J1683" s="258"/>
      <c r="K1683" s="258"/>
      <c r="L1683" s="258"/>
      <c r="M1683" s="258"/>
      <c r="N1683" s="258"/>
      <c r="O1683" s="258"/>
      <c r="P1683" s="258"/>
      <c r="Q1683" s="259"/>
      <c r="R1683" s="192"/>
      <c r="S1683" s="150" t="e">
        <f>IF(OR(C1683="",C1683=T$4),NA(),MATCH($B1683&amp;$C1683,K!$E:$E,0))</f>
        <v>#N/A</v>
      </c>
    </row>
    <row r="1684" spans="1:19" ht="20.25">
      <c r="A1684" s="222"/>
      <c r="B1684" s="193"/>
      <c r="C1684" s="193"/>
      <c r="D1684" s="193" t="str">
        <f ca="1">IF(ISERROR($S1684),"",OFFSET(K!$D$1,$S1684-1,0)&amp;"")</f>
        <v/>
      </c>
      <c r="E1684" s="193" t="str">
        <f ca="1">IF(ISERROR($S1684),"",OFFSET(K!$C$1,$S1684-1,0)&amp;"")</f>
        <v/>
      </c>
      <c r="F1684" s="193" t="str">
        <f ca="1">IF(ISERROR($S1684),"",OFFSET(K!$F$1,$S1684-1,0))</f>
        <v/>
      </c>
      <c r="G1684" s="193" t="str">
        <f ca="1">IF(C1684=$U$4,"Enter smelter details", IF(ISERROR($S1684),"",OFFSET(K!$G$1,$S1684-1,0)))</f>
        <v/>
      </c>
      <c r="H1684" s="258"/>
      <c r="I1684" s="258"/>
      <c r="J1684" s="258"/>
      <c r="K1684" s="258"/>
      <c r="L1684" s="258"/>
      <c r="M1684" s="258"/>
      <c r="N1684" s="258"/>
      <c r="O1684" s="258"/>
      <c r="P1684" s="258"/>
      <c r="Q1684" s="259"/>
      <c r="R1684" s="192"/>
      <c r="S1684" s="150" t="e">
        <f>IF(OR(C1684="",C1684=T$4),NA(),MATCH($B1684&amp;$C1684,K!$E:$E,0))</f>
        <v>#N/A</v>
      </c>
    </row>
    <row r="1685" spans="1:19" ht="20.25">
      <c r="A1685" s="222"/>
      <c r="B1685" s="193"/>
      <c r="C1685" s="193"/>
      <c r="D1685" s="193" t="str">
        <f ca="1">IF(ISERROR($S1685),"",OFFSET(K!$D$1,$S1685-1,0)&amp;"")</f>
        <v/>
      </c>
      <c r="E1685" s="193" t="str">
        <f ca="1">IF(ISERROR($S1685),"",OFFSET(K!$C$1,$S1685-1,0)&amp;"")</f>
        <v/>
      </c>
      <c r="F1685" s="193" t="str">
        <f ca="1">IF(ISERROR($S1685),"",OFFSET(K!$F$1,$S1685-1,0))</f>
        <v/>
      </c>
      <c r="G1685" s="193" t="str">
        <f ca="1">IF(C1685=$U$4,"Enter smelter details", IF(ISERROR($S1685),"",OFFSET(K!$G$1,$S1685-1,0)))</f>
        <v/>
      </c>
      <c r="H1685" s="258"/>
      <c r="I1685" s="258"/>
      <c r="J1685" s="258"/>
      <c r="K1685" s="258"/>
      <c r="L1685" s="258"/>
      <c r="M1685" s="258"/>
      <c r="N1685" s="258"/>
      <c r="O1685" s="258"/>
      <c r="P1685" s="258"/>
      <c r="Q1685" s="259"/>
      <c r="R1685" s="192"/>
      <c r="S1685" s="150" t="e">
        <f>IF(OR(C1685="",C1685=T$4),NA(),MATCH($B1685&amp;$C1685,K!$E:$E,0))</f>
        <v>#N/A</v>
      </c>
    </row>
    <row r="1686" spans="1:19" ht="20.25">
      <c r="A1686" s="222"/>
      <c r="B1686" s="193"/>
      <c r="C1686" s="193"/>
      <c r="D1686" s="193" t="str">
        <f ca="1">IF(ISERROR($S1686),"",OFFSET(K!$D$1,$S1686-1,0)&amp;"")</f>
        <v/>
      </c>
      <c r="E1686" s="193" t="str">
        <f ca="1">IF(ISERROR($S1686),"",OFFSET(K!$C$1,$S1686-1,0)&amp;"")</f>
        <v/>
      </c>
      <c r="F1686" s="193" t="str">
        <f ca="1">IF(ISERROR($S1686),"",OFFSET(K!$F$1,$S1686-1,0))</f>
        <v/>
      </c>
      <c r="G1686" s="193" t="str">
        <f ca="1">IF(C1686=$U$4,"Enter smelter details", IF(ISERROR($S1686),"",OFFSET(K!$G$1,$S1686-1,0)))</f>
        <v/>
      </c>
      <c r="H1686" s="258"/>
      <c r="I1686" s="258"/>
      <c r="J1686" s="258"/>
      <c r="K1686" s="258"/>
      <c r="L1686" s="258"/>
      <c r="M1686" s="258"/>
      <c r="N1686" s="258"/>
      <c r="O1686" s="258"/>
      <c r="P1686" s="258"/>
      <c r="Q1686" s="259"/>
      <c r="R1686" s="192"/>
      <c r="S1686" s="150" t="e">
        <f>IF(OR(C1686="",C1686=T$4),NA(),MATCH($B1686&amp;$C1686,K!$E:$E,0))</f>
        <v>#N/A</v>
      </c>
    </row>
    <row r="1687" spans="1:19" ht="20.25">
      <c r="A1687" s="222"/>
      <c r="B1687" s="193"/>
      <c r="C1687" s="193"/>
      <c r="D1687" s="193" t="str">
        <f ca="1">IF(ISERROR($S1687),"",OFFSET(K!$D$1,$S1687-1,0)&amp;"")</f>
        <v/>
      </c>
      <c r="E1687" s="193" t="str">
        <f ca="1">IF(ISERROR($S1687),"",OFFSET(K!$C$1,$S1687-1,0)&amp;"")</f>
        <v/>
      </c>
      <c r="F1687" s="193" t="str">
        <f ca="1">IF(ISERROR($S1687),"",OFFSET(K!$F$1,$S1687-1,0))</f>
        <v/>
      </c>
      <c r="G1687" s="193" t="str">
        <f ca="1">IF(C1687=$U$4,"Enter smelter details", IF(ISERROR($S1687),"",OFFSET(K!$G$1,$S1687-1,0)))</f>
        <v/>
      </c>
      <c r="H1687" s="258"/>
      <c r="I1687" s="258"/>
      <c r="J1687" s="258"/>
      <c r="K1687" s="258"/>
      <c r="L1687" s="258"/>
      <c r="M1687" s="258"/>
      <c r="N1687" s="258"/>
      <c r="O1687" s="258"/>
      <c r="P1687" s="258"/>
      <c r="Q1687" s="259"/>
      <c r="R1687" s="192"/>
      <c r="S1687" s="150" t="e">
        <f>IF(OR(C1687="",C1687=T$4),NA(),MATCH($B1687&amp;$C1687,K!$E:$E,0))</f>
        <v>#N/A</v>
      </c>
    </row>
    <row r="1688" spans="1:19" ht="20.25">
      <c r="A1688" s="222"/>
      <c r="B1688" s="193"/>
      <c r="C1688" s="193"/>
      <c r="D1688" s="193" t="str">
        <f ca="1">IF(ISERROR($S1688),"",OFFSET(K!$D$1,$S1688-1,0)&amp;"")</f>
        <v/>
      </c>
      <c r="E1688" s="193" t="str">
        <f ca="1">IF(ISERROR($S1688),"",OFFSET(K!$C$1,$S1688-1,0)&amp;"")</f>
        <v/>
      </c>
      <c r="F1688" s="193" t="str">
        <f ca="1">IF(ISERROR($S1688),"",OFFSET(K!$F$1,$S1688-1,0))</f>
        <v/>
      </c>
      <c r="G1688" s="193" t="str">
        <f ca="1">IF(C1688=$U$4,"Enter smelter details", IF(ISERROR($S1688),"",OFFSET(K!$G$1,$S1688-1,0)))</f>
        <v/>
      </c>
      <c r="H1688" s="258"/>
      <c r="I1688" s="258"/>
      <c r="J1688" s="258"/>
      <c r="K1688" s="258"/>
      <c r="L1688" s="258"/>
      <c r="M1688" s="258"/>
      <c r="N1688" s="258"/>
      <c r="O1688" s="258"/>
      <c r="P1688" s="258"/>
      <c r="Q1688" s="259"/>
      <c r="R1688" s="192"/>
      <c r="S1688" s="150" t="e">
        <f>IF(OR(C1688="",C1688=T$4),NA(),MATCH($B1688&amp;$C1688,K!$E:$E,0))</f>
        <v>#N/A</v>
      </c>
    </row>
    <row r="1689" spans="1:19" ht="20.25">
      <c r="A1689" s="222"/>
      <c r="B1689" s="193"/>
      <c r="C1689" s="193"/>
      <c r="D1689" s="193" t="str">
        <f ca="1">IF(ISERROR($S1689),"",OFFSET(K!$D$1,$S1689-1,0)&amp;"")</f>
        <v/>
      </c>
      <c r="E1689" s="193" t="str">
        <f ca="1">IF(ISERROR($S1689),"",OFFSET(K!$C$1,$S1689-1,0)&amp;"")</f>
        <v/>
      </c>
      <c r="F1689" s="193" t="str">
        <f ca="1">IF(ISERROR($S1689),"",OFFSET(K!$F$1,$S1689-1,0))</f>
        <v/>
      </c>
      <c r="G1689" s="193" t="str">
        <f ca="1">IF(C1689=$U$4,"Enter smelter details", IF(ISERROR($S1689),"",OFFSET(K!$G$1,$S1689-1,0)))</f>
        <v/>
      </c>
      <c r="H1689" s="258"/>
      <c r="I1689" s="258"/>
      <c r="J1689" s="258"/>
      <c r="K1689" s="258"/>
      <c r="L1689" s="258"/>
      <c r="M1689" s="258"/>
      <c r="N1689" s="258"/>
      <c r="O1689" s="258"/>
      <c r="P1689" s="258"/>
      <c r="Q1689" s="259"/>
      <c r="R1689" s="192"/>
      <c r="S1689" s="150" t="e">
        <f>IF(OR(C1689="",C1689=T$4),NA(),MATCH($B1689&amp;$C1689,K!$E:$E,0))</f>
        <v>#N/A</v>
      </c>
    </row>
    <row r="1690" spans="1:19" ht="20.25">
      <c r="A1690" s="222"/>
      <c r="B1690" s="193"/>
      <c r="C1690" s="193"/>
      <c r="D1690" s="193" t="str">
        <f ca="1">IF(ISERROR($S1690),"",OFFSET(K!$D$1,$S1690-1,0)&amp;"")</f>
        <v/>
      </c>
      <c r="E1690" s="193" t="str">
        <f ca="1">IF(ISERROR($S1690),"",OFFSET(K!$C$1,$S1690-1,0)&amp;"")</f>
        <v/>
      </c>
      <c r="F1690" s="193" t="str">
        <f ca="1">IF(ISERROR($S1690),"",OFFSET(K!$F$1,$S1690-1,0))</f>
        <v/>
      </c>
      <c r="G1690" s="193" t="str">
        <f ca="1">IF(C1690=$U$4,"Enter smelter details", IF(ISERROR($S1690),"",OFFSET(K!$G$1,$S1690-1,0)))</f>
        <v/>
      </c>
      <c r="H1690" s="258"/>
      <c r="I1690" s="258"/>
      <c r="J1690" s="258"/>
      <c r="K1690" s="258"/>
      <c r="L1690" s="258"/>
      <c r="M1690" s="258"/>
      <c r="N1690" s="258"/>
      <c r="O1690" s="258"/>
      <c r="P1690" s="258"/>
      <c r="Q1690" s="259"/>
      <c r="R1690" s="192"/>
      <c r="S1690" s="150" t="e">
        <f>IF(OR(C1690="",C1690=T$4),NA(),MATCH($B1690&amp;$C1690,K!$E:$E,0))</f>
        <v>#N/A</v>
      </c>
    </row>
    <row r="1691" spans="1:19" ht="20.25">
      <c r="A1691" s="222"/>
      <c r="B1691" s="193"/>
      <c r="C1691" s="193"/>
      <c r="D1691" s="193" t="str">
        <f ca="1">IF(ISERROR($S1691),"",OFFSET(K!$D$1,$S1691-1,0)&amp;"")</f>
        <v/>
      </c>
      <c r="E1691" s="193" t="str">
        <f ca="1">IF(ISERROR($S1691),"",OFFSET(K!$C$1,$S1691-1,0)&amp;"")</f>
        <v/>
      </c>
      <c r="F1691" s="193" t="str">
        <f ca="1">IF(ISERROR($S1691),"",OFFSET(K!$F$1,$S1691-1,0))</f>
        <v/>
      </c>
      <c r="G1691" s="193" t="str">
        <f ca="1">IF(C1691=$U$4,"Enter smelter details", IF(ISERROR($S1691),"",OFFSET(K!$G$1,$S1691-1,0)))</f>
        <v/>
      </c>
      <c r="H1691" s="258"/>
      <c r="I1691" s="258"/>
      <c r="J1691" s="258"/>
      <c r="K1691" s="258"/>
      <c r="L1691" s="258"/>
      <c r="M1691" s="258"/>
      <c r="N1691" s="258"/>
      <c r="O1691" s="258"/>
      <c r="P1691" s="258"/>
      <c r="Q1691" s="259"/>
      <c r="R1691" s="192"/>
      <c r="S1691" s="150" t="e">
        <f>IF(OR(C1691="",C1691=T$4),NA(),MATCH($B1691&amp;$C1691,K!$E:$E,0))</f>
        <v>#N/A</v>
      </c>
    </row>
    <row r="1692" spans="1:19" ht="20.25">
      <c r="A1692" s="222"/>
      <c r="B1692" s="193"/>
      <c r="C1692" s="193"/>
      <c r="D1692" s="193" t="str">
        <f ca="1">IF(ISERROR($S1692),"",OFFSET(K!$D$1,$S1692-1,0)&amp;"")</f>
        <v/>
      </c>
      <c r="E1692" s="193" t="str">
        <f ca="1">IF(ISERROR($S1692),"",OFFSET(K!$C$1,$S1692-1,0)&amp;"")</f>
        <v/>
      </c>
      <c r="F1692" s="193" t="str">
        <f ca="1">IF(ISERROR($S1692),"",OFFSET(K!$F$1,$S1692-1,0))</f>
        <v/>
      </c>
      <c r="G1692" s="193" t="str">
        <f ca="1">IF(C1692=$U$4,"Enter smelter details", IF(ISERROR($S1692),"",OFFSET(K!$G$1,$S1692-1,0)))</f>
        <v/>
      </c>
      <c r="H1692" s="258"/>
      <c r="I1692" s="258"/>
      <c r="J1692" s="258"/>
      <c r="K1692" s="258"/>
      <c r="L1692" s="258"/>
      <c r="M1692" s="258"/>
      <c r="N1692" s="258"/>
      <c r="O1692" s="258"/>
      <c r="P1692" s="258"/>
      <c r="Q1692" s="259"/>
      <c r="R1692" s="192"/>
      <c r="S1692" s="150" t="e">
        <f>IF(OR(C1692="",C1692=T$4),NA(),MATCH($B1692&amp;$C1692,K!$E:$E,0))</f>
        <v>#N/A</v>
      </c>
    </row>
    <row r="1693" spans="1:19" ht="20.25">
      <c r="A1693" s="222"/>
      <c r="B1693" s="193"/>
      <c r="C1693" s="193"/>
      <c r="D1693" s="193" t="str">
        <f ca="1">IF(ISERROR($S1693),"",OFFSET(K!$D$1,$S1693-1,0)&amp;"")</f>
        <v/>
      </c>
      <c r="E1693" s="193" t="str">
        <f ca="1">IF(ISERROR($S1693),"",OFFSET(K!$C$1,$S1693-1,0)&amp;"")</f>
        <v/>
      </c>
      <c r="F1693" s="193" t="str">
        <f ca="1">IF(ISERROR($S1693),"",OFFSET(K!$F$1,$S1693-1,0))</f>
        <v/>
      </c>
      <c r="G1693" s="193" t="str">
        <f ca="1">IF(C1693=$U$4,"Enter smelter details", IF(ISERROR($S1693),"",OFFSET(K!$G$1,$S1693-1,0)))</f>
        <v/>
      </c>
      <c r="H1693" s="258"/>
      <c r="I1693" s="258"/>
      <c r="J1693" s="258"/>
      <c r="K1693" s="258"/>
      <c r="L1693" s="258"/>
      <c r="M1693" s="258"/>
      <c r="N1693" s="258"/>
      <c r="O1693" s="258"/>
      <c r="P1693" s="258"/>
      <c r="Q1693" s="259"/>
      <c r="R1693" s="192"/>
      <c r="S1693" s="150" t="e">
        <f>IF(OR(C1693="",C1693=T$4),NA(),MATCH($B1693&amp;$C1693,K!$E:$E,0))</f>
        <v>#N/A</v>
      </c>
    </row>
    <row r="1694" spans="1:19" ht="20.25">
      <c r="A1694" s="222"/>
      <c r="B1694" s="193"/>
      <c r="C1694" s="193"/>
      <c r="D1694" s="193" t="str">
        <f ca="1">IF(ISERROR($S1694),"",OFFSET(K!$D$1,$S1694-1,0)&amp;"")</f>
        <v/>
      </c>
      <c r="E1694" s="193" t="str">
        <f ca="1">IF(ISERROR($S1694),"",OFFSET(K!$C$1,$S1694-1,0)&amp;"")</f>
        <v/>
      </c>
      <c r="F1694" s="193" t="str">
        <f ca="1">IF(ISERROR($S1694),"",OFFSET(K!$F$1,$S1694-1,0))</f>
        <v/>
      </c>
      <c r="G1694" s="193" t="str">
        <f ca="1">IF(C1694=$U$4,"Enter smelter details", IF(ISERROR($S1694),"",OFFSET(K!$G$1,$S1694-1,0)))</f>
        <v/>
      </c>
      <c r="H1694" s="258"/>
      <c r="I1694" s="258"/>
      <c r="J1694" s="258"/>
      <c r="K1694" s="258"/>
      <c r="L1694" s="258"/>
      <c r="M1694" s="258"/>
      <c r="N1694" s="258"/>
      <c r="O1694" s="258"/>
      <c r="P1694" s="258"/>
      <c r="Q1694" s="259"/>
      <c r="R1694" s="192"/>
      <c r="S1694" s="150" t="e">
        <f>IF(OR(C1694="",C1694=T$4),NA(),MATCH($B1694&amp;$C1694,K!$E:$E,0))</f>
        <v>#N/A</v>
      </c>
    </row>
    <row r="1695" spans="1:19" ht="20.25">
      <c r="A1695" s="222"/>
      <c r="B1695" s="193"/>
      <c r="C1695" s="193"/>
      <c r="D1695" s="193" t="str">
        <f ca="1">IF(ISERROR($S1695),"",OFFSET(K!$D$1,$S1695-1,0)&amp;"")</f>
        <v/>
      </c>
      <c r="E1695" s="193" t="str">
        <f ca="1">IF(ISERROR($S1695),"",OFFSET(K!$C$1,$S1695-1,0)&amp;"")</f>
        <v/>
      </c>
      <c r="F1695" s="193" t="str">
        <f ca="1">IF(ISERROR($S1695),"",OFFSET(K!$F$1,$S1695-1,0))</f>
        <v/>
      </c>
      <c r="G1695" s="193" t="str">
        <f ca="1">IF(C1695=$U$4,"Enter smelter details", IF(ISERROR($S1695),"",OFFSET(K!$G$1,$S1695-1,0)))</f>
        <v/>
      </c>
      <c r="H1695" s="258"/>
      <c r="I1695" s="258"/>
      <c r="J1695" s="258"/>
      <c r="K1695" s="258"/>
      <c r="L1695" s="258"/>
      <c r="M1695" s="258"/>
      <c r="N1695" s="258"/>
      <c r="O1695" s="258"/>
      <c r="P1695" s="258"/>
      <c r="Q1695" s="259"/>
      <c r="R1695" s="192"/>
      <c r="S1695" s="150" t="e">
        <f>IF(OR(C1695="",C1695=T$4),NA(),MATCH($B1695&amp;$C1695,K!$E:$E,0))</f>
        <v>#N/A</v>
      </c>
    </row>
    <row r="1696" spans="1:19" ht="20.25">
      <c r="A1696" s="222"/>
      <c r="B1696" s="193"/>
      <c r="C1696" s="193"/>
      <c r="D1696" s="193" t="str">
        <f ca="1">IF(ISERROR($S1696),"",OFFSET(K!$D$1,$S1696-1,0)&amp;"")</f>
        <v/>
      </c>
      <c r="E1696" s="193" t="str">
        <f ca="1">IF(ISERROR($S1696),"",OFFSET(K!$C$1,$S1696-1,0)&amp;"")</f>
        <v/>
      </c>
      <c r="F1696" s="193" t="str">
        <f ca="1">IF(ISERROR($S1696),"",OFFSET(K!$F$1,$S1696-1,0))</f>
        <v/>
      </c>
      <c r="G1696" s="193" t="str">
        <f ca="1">IF(C1696=$U$4,"Enter smelter details", IF(ISERROR($S1696),"",OFFSET(K!$G$1,$S1696-1,0)))</f>
        <v/>
      </c>
      <c r="H1696" s="258"/>
      <c r="I1696" s="258"/>
      <c r="J1696" s="258"/>
      <c r="K1696" s="258"/>
      <c r="L1696" s="258"/>
      <c r="M1696" s="258"/>
      <c r="N1696" s="258"/>
      <c r="O1696" s="258"/>
      <c r="P1696" s="258"/>
      <c r="Q1696" s="259"/>
      <c r="R1696" s="192"/>
      <c r="S1696" s="150" t="e">
        <f>IF(OR(C1696="",C1696=T$4),NA(),MATCH($B1696&amp;$C1696,K!$E:$E,0))</f>
        <v>#N/A</v>
      </c>
    </row>
    <row r="1697" spans="1:19" ht="20.25">
      <c r="A1697" s="222"/>
      <c r="B1697" s="193"/>
      <c r="C1697" s="193"/>
      <c r="D1697" s="193" t="str">
        <f ca="1">IF(ISERROR($S1697),"",OFFSET(K!$D$1,$S1697-1,0)&amp;"")</f>
        <v/>
      </c>
      <c r="E1697" s="193" t="str">
        <f ca="1">IF(ISERROR($S1697),"",OFFSET(K!$C$1,$S1697-1,0)&amp;"")</f>
        <v/>
      </c>
      <c r="F1697" s="193" t="str">
        <f ca="1">IF(ISERROR($S1697),"",OFFSET(K!$F$1,$S1697-1,0))</f>
        <v/>
      </c>
      <c r="G1697" s="193" t="str">
        <f ca="1">IF(C1697=$U$4,"Enter smelter details", IF(ISERROR($S1697),"",OFFSET(K!$G$1,$S1697-1,0)))</f>
        <v/>
      </c>
      <c r="H1697" s="258"/>
      <c r="I1697" s="258"/>
      <c r="J1697" s="258"/>
      <c r="K1697" s="258"/>
      <c r="L1697" s="258"/>
      <c r="M1697" s="258"/>
      <c r="N1697" s="258"/>
      <c r="O1697" s="258"/>
      <c r="P1697" s="258"/>
      <c r="Q1697" s="259"/>
      <c r="R1697" s="192"/>
      <c r="S1697" s="150" t="e">
        <f>IF(OR(C1697="",C1697=T$4),NA(),MATCH($B1697&amp;$C1697,K!$E:$E,0))</f>
        <v>#N/A</v>
      </c>
    </row>
    <row r="1698" spans="1:19" ht="20.25">
      <c r="A1698" s="222"/>
      <c r="B1698" s="193"/>
      <c r="C1698" s="193"/>
      <c r="D1698" s="193" t="str">
        <f ca="1">IF(ISERROR($S1698),"",OFFSET(K!$D$1,$S1698-1,0)&amp;"")</f>
        <v/>
      </c>
      <c r="E1698" s="193" t="str">
        <f ca="1">IF(ISERROR($S1698),"",OFFSET(K!$C$1,$S1698-1,0)&amp;"")</f>
        <v/>
      </c>
      <c r="F1698" s="193" t="str">
        <f ca="1">IF(ISERROR($S1698),"",OFFSET(K!$F$1,$S1698-1,0))</f>
        <v/>
      </c>
      <c r="G1698" s="193" t="str">
        <f ca="1">IF(C1698=$U$4,"Enter smelter details", IF(ISERROR($S1698),"",OFFSET(K!$G$1,$S1698-1,0)))</f>
        <v/>
      </c>
      <c r="H1698" s="258"/>
      <c r="I1698" s="258"/>
      <c r="J1698" s="258"/>
      <c r="K1698" s="258"/>
      <c r="L1698" s="258"/>
      <c r="M1698" s="258"/>
      <c r="N1698" s="258"/>
      <c r="O1698" s="258"/>
      <c r="P1698" s="258"/>
      <c r="Q1698" s="259"/>
      <c r="R1698" s="192"/>
      <c r="S1698" s="150" t="e">
        <f>IF(OR(C1698="",C1698=T$4),NA(),MATCH($B1698&amp;$C1698,K!$E:$E,0))</f>
        <v>#N/A</v>
      </c>
    </row>
    <row r="1699" spans="1:19" ht="20.25">
      <c r="A1699" s="222"/>
      <c r="B1699" s="193"/>
      <c r="C1699" s="193"/>
      <c r="D1699" s="193" t="str">
        <f ca="1">IF(ISERROR($S1699),"",OFFSET(K!$D$1,$S1699-1,0)&amp;"")</f>
        <v/>
      </c>
      <c r="E1699" s="193" t="str">
        <f ca="1">IF(ISERROR($S1699),"",OFFSET(K!$C$1,$S1699-1,0)&amp;"")</f>
        <v/>
      </c>
      <c r="F1699" s="193" t="str">
        <f ca="1">IF(ISERROR($S1699),"",OFFSET(K!$F$1,$S1699-1,0))</f>
        <v/>
      </c>
      <c r="G1699" s="193" t="str">
        <f ca="1">IF(C1699=$U$4,"Enter smelter details", IF(ISERROR($S1699),"",OFFSET(K!$G$1,$S1699-1,0)))</f>
        <v/>
      </c>
      <c r="H1699" s="258"/>
      <c r="I1699" s="258"/>
      <c r="J1699" s="258"/>
      <c r="K1699" s="258"/>
      <c r="L1699" s="258"/>
      <c r="M1699" s="258"/>
      <c r="N1699" s="258"/>
      <c r="O1699" s="258"/>
      <c r="P1699" s="258"/>
      <c r="Q1699" s="259"/>
      <c r="R1699" s="192"/>
      <c r="S1699" s="150" t="e">
        <f>IF(OR(C1699="",C1699=T$4),NA(),MATCH($B1699&amp;$C1699,K!$E:$E,0))</f>
        <v>#N/A</v>
      </c>
    </row>
    <row r="1700" spans="1:19" ht="20.25">
      <c r="A1700" s="222"/>
      <c r="B1700" s="193"/>
      <c r="C1700" s="193"/>
      <c r="D1700" s="193" t="str">
        <f ca="1">IF(ISERROR($S1700),"",OFFSET(K!$D$1,$S1700-1,0)&amp;"")</f>
        <v/>
      </c>
      <c r="E1700" s="193" t="str">
        <f ca="1">IF(ISERROR($S1700),"",OFFSET(K!$C$1,$S1700-1,0)&amp;"")</f>
        <v/>
      </c>
      <c r="F1700" s="193" t="str">
        <f ca="1">IF(ISERROR($S1700),"",OFFSET(K!$F$1,$S1700-1,0))</f>
        <v/>
      </c>
      <c r="G1700" s="193" t="str">
        <f ca="1">IF(C1700=$U$4,"Enter smelter details", IF(ISERROR($S1700),"",OFFSET(K!$G$1,$S1700-1,0)))</f>
        <v/>
      </c>
      <c r="H1700" s="258"/>
      <c r="I1700" s="258"/>
      <c r="J1700" s="258"/>
      <c r="K1700" s="258"/>
      <c r="L1700" s="258"/>
      <c r="M1700" s="258"/>
      <c r="N1700" s="258"/>
      <c r="O1700" s="258"/>
      <c r="P1700" s="258"/>
      <c r="Q1700" s="259"/>
      <c r="R1700" s="192"/>
      <c r="S1700" s="150" t="e">
        <f>IF(OR(C1700="",C1700=T$4),NA(),MATCH($B1700&amp;$C1700,K!$E:$E,0))</f>
        <v>#N/A</v>
      </c>
    </row>
    <row r="1701" spans="1:19" ht="20.25">
      <c r="A1701" s="222"/>
      <c r="B1701" s="193"/>
      <c r="C1701" s="193"/>
      <c r="D1701" s="193" t="str">
        <f ca="1">IF(ISERROR($S1701),"",OFFSET(K!$D$1,$S1701-1,0)&amp;"")</f>
        <v/>
      </c>
      <c r="E1701" s="193" t="str">
        <f ca="1">IF(ISERROR($S1701),"",OFFSET(K!$C$1,$S1701-1,0)&amp;"")</f>
        <v/>
      </c>
      <c r="F1701" s="193" t="str">
        <f ca="1">IF(ISERROR($S1701),"",OFFSET(K!$F$1,$S1701-1,0))</f>
        <v/>
      </c>
      <c r="G1701" s="193" t="str">
        <f ca="1">IF(C1701=$U$4,"Enter smelter details", IF(ISERROR($S1701),"",OFFSET(K!$G$1,$S1701-1,0)))</f>
        <v/>
      </c>
      <c r="H1701" s="258"/>
      <c r="I1701" s="258"/>
      <c r="J1701" s="258"/>
      <c r="K1701" s="258"/>
      <c r="L1701" s="258"/>
      <c r="M1701" s="258"/>
      <c r="N1701" s="258"/>
      <c r="O1701" s="258"/>
      <c r="P1701" s="258"/>
      <c r="Q1701" s="259"/>
      <c r="R1701" s="192"/>
      <c r="S1701" s="150" t="e">
        <f>IF(OR(C1701="",C1701=T$4),NA(),MATCH($B1701&amp;$C1701,K!$E:$E,0))</f>
        <v>#N/A</v>
      </c>
    </row>
    <row r="1702" spans="1:19" ht="20.25">
      <c r="A1702" s="222"/>
      <c r="B1702" s="193"/>
      <c r="C1702" s="193"/>
      <c r="D1702" s="193" t="str">
        <f ca="1">IF(ISERROR($S1702),"",OFFSET(K!$D$1,$S1702-1,0)&amp;"")</f>
        <v/>
      </c>
      <c r="E1702" s="193" t="str">
        <f ca="1">IF(ISERROR($S1702),"",OFFSET(K!$C$1,$S1702-1,0)&amp;"")</f>
        <v/>
      </c>
      <c r="F1702" s="193" t="str">
        <f ca="1">IF(ISERROR($S1702),"",OFFSET(K!$F$1,$S1702-1,0))</f>
        <v/>
      </c>
      <c r="G1702" s="193" t="str">
        <f ca="1">IF(C1702=$U$4,"Enter smelter details", IF(ISERROR($S1702),"",OFFSET(K!$G$1,$S1702-1,0)))</f>
        <v/>
      </c>
      <c r="H1702" s="258"/>
      <c r="I1702" s="258"/>
      <c r="J1702" s="258"/>
      <c r="K1702" s="258"/>
      <c r="L1702" s="258"/>
      <c r="M1702" s="258"/>
      <c r="N1702" s="258"/>
      <c r="O1702" s="258"/>
      <c r="P1702" s="258"/>
      <c r="Q1702" s="259"/>
      <c r="R1702" s="192"/>
      <c r="S1702" s="150" t="e">
        <f>IF(OR(C1702="",C1702=T$4),NA(),MATCH($B1702&amp;$C1702,K!$E:$E,0))</f>
        <v>#N/A</v>
      </c>
    </row>
    <row r="1703" spans="1:19" ht="20.25">
      <c r="A1703" s="222"/>
      <c r="B1703" s="193"/>
      <c r="C1703" s="193"/>
      <c r="D1703" s="193" t="str">
        <f ca="1">IF(ISERROR($S1703),"",OFFSET(K!$D$1,$S1703-1,0)&amp;"")</f>
        <v/>
      </c>
      <c r="E1703" s="193" t="str">
        <f ca="1">IF(ISERROR($S1703),"",OFFSET(K!$C$1,$S1703-1,0)&amp;"")</f>
        <v/>
      </c>
      <c r="F1703" s="193" t="str">
        <f ca="1">IF(ISERROR($S1703),"",OFFSET(K!$F$1,$S1703-1,0))</f>
        <v/>
      </c>
      <c r="G1703" s="193" t="str">
        <f ca="1">IF(C1703=$U$4,"Enter smelter details", IF(ISERROR($S1703),"",OFFSET(K!$G$1,$S1703-1,0)))</f>
        <v/>
      </c>
      <c r="H1703" s="258"/>
      <c r="I1703" s="258"/>
      <c r="J1703" s="258"/>
      <c r="K1703" s="258"/>
      <c r="L1703" s="258"/>
      <c r="M1703" s="258"/>
      <c r="N1703" s="258"/>
      <c r="O1703" s="258"/>
      <c r="P1703" s="258"/>
      <c r="Q1703" s="259"/>
      <c r="R1703" s="192"/>
      <c r="S1703" s="150" t="e">
        <f>IF(OR(C1703="",C1703=T$4),NA(),MATCH($B1703&amp;$C1703,K!$E:$E,0))</f>
        <v>#N/A</v>
      </c>
    </row>
    <row r="1704" spans="1:19" ht="20.25">
      <c r="A1704" s="222"/>
      <c r="B1704" s="193"/>
      <c r="C1704" s="193"/>
      <c r="D1704" s="193" t="str">
        <f ca="1">IF(ISERROR($S1704),"",OFFSET(K!$D$1,$S1704-1,0)&amp;"")</f>
        <v/>
      </c>
      <c r="E1704" s="193" t="str">
        <f ca="1">IF(ISERROR($S1704),"",OFFSET(K!$C$1,$S1704-1,0)&amp;"")</f>
        <v/>
      </c>
      <c r="F1704" s="193" t="str">
        <f ca="1">IF(ISERROR($S1704),"",OFFSET(K!$F$1,$S1704-1,0))</f>
        <v/>
      </c>
      <c r="G1704" s="193" t="str">
        <f ca="1">IF(C1704=$U$4,"Enter smelter details", IF(ISERROR($S1704),"",OFFSET(K!$G$1,$S1704-1,0)))</f>
        <v/>
      </c>
      <c r="H1704" s="258"/>
      <c r="I1704" s="258"/>
      <c r="J1704" s="258"/>
      <c r="K1704" s="258"/>
      <c r="L1704" s="258"/>
      <c r="M1704" s="258"/>
      <c r="N1704" s="258"/>
      <c r="O1704" s="258"/>
      <c r="P1704" s="258"/>
      <c r="Q1704" s="259"/>
      <c r="R1704" s="192"/>
      <c r="S1704" s="150" t="e">
        <f>IF(OR(C1704="",C1704=T$4),NA(),MATCH($B1704&amp;$C1704,K!$E:$E,0))</f>
        <v>#N/A</v>
      </c>
    </row>
    <row r="1705" spans="1:19" ht="20.25">
      <c r="A1705" s="222"/>
      <c r="B1705" s="193"/>
      <c r="C1705" s="193"/>
      <c r="D1705" s="193" t="str">
        <f ca="1">IF(ISERROR($S1705),"",OFFSET(K!$D$1,$S1705-1,0)&amp;"")</f>
        <v/>
      </c>
      <c r="E1705" s="193" t="str">
        <f ca="1">IF(ISERROR($S1705),"",OFFSET(K!$C$1,$S1705-1,0)&amp;"")</f>
        <v/>
      </c>
      <c r="F1705" s="193" t="str">
        <f ca="1">IF(ISERROR($S1705),"",OFFSET(K!$F$1,$S1705-1,0))</f>
        <v/>
      </c>
      <c r="G1705" s="193" t="str">
        <f ca="1">IF(C1705=$U$4,"Enter smelter details", IF(ISERROR($S1705),"",OFFSET(K!$G$1,$S1705-1,0)))</f>
        <v/>
      </c>
      <c r="H1705" s="258"/>
      <c r="I1705" s="258"/>
      <c r="J1705" s="258"/>
      <c r="K1705" s="258"/>
      <c r="L1705" s="258"/>
      <c r="M1705" s="258"/>
      <c r="N1705" s="258"/>
      <c r="O1705" s="258"/>
      <c r="P1705" s="258"/>
      <c r="Q1705" s="259"/>
      <c r="R1705" s="192"/>
      <c r="S1705" s="150" t="e">
        <f>IF(OR(C1705="",C1705=T$4),NA(),MATCH($B1705&amp;$C1705,K!$E:$E,0))</f>
        <v>#N/A</v>
      </c>
    </row>
    <row r="1706" spans="1:19" ht="20.25">
      <c r="A1706" s="222"/>
      <c r="B1706" s="193"/>
      <c r="C1706" s="193"/>
      <c r="D1706" s="193" t="str">
        <f ca="1">IF(ISERROR($S1706),"",OFFSET(K!$D$1,$S1706-1,0)&amp;"")</f>
        <v/>
      </c>
      <c r="E1706" s="193" t="str">
        <f ca="1">IF(ISERROR($S1706),"",OFFSET(K!$C$1,$S1706-1,0)&amp;"")</f>
        <v/>
      </c>
      <c r="F1706" s="193" t="str">
        <f ca="1">IF(ISERROR($S1706),"",OFFSET(K!$F$1,$S1706-1,0))</f>
        <v/>
      </c>
      <c r="G1706" s="193" t="str">
        <f ca="1">IF(C1706=$U$4,"Enter smelter details", IF(ISERROR($S1706),"",OFFSET(K!$G$1,$S1706-1,0)))</f>
        <v/>
      </c>
      <c r="H1706" s="258"/>
      <c r="I1706" s="258"/>
      <c r="J1706" s="258"/>
      <c r="K1706" s="258"/>
      <c r="L1706" s="258"/>
      <c r="M1706" s="258"/>
      <c r="N1706" s="258"/>
      <c r="O1706" s="258"/>
      <c r="P1706" s="258"/>
      <c r="Q1706" s="259"/>
      <c r="R1706" s="192"/>
      <c r="S1706" s="150" t="e">
        <f>IF(OR(C1706="",C1706=T$4),NA(),MATCH($B1706&amp;$C1706,K!$E:$E,0))</f>
        <v>#N/A</v>
      </c>
    </row>
    <row r="1707" spans="1:19" ht="20.25">
      <c r="A1707" s="222"/>
      <c r="B1707" s="193"/>
      <c r="C1707" s="193"/>
      <c r="D1707" s="193" t="str">
        <f ca="1">IF(ISERROR($S1707),"",OFFSET(K!$D$1,$S1707-1,0)&amp;"")</f>
        <v/>
      </c>
      <c r="E1707" s="193" t="str">
        <f ca="1">IF(ISERROR($S1707),"",OFFSET(K!$C$1,$S1707-1,0)&amp;"")</f>
        <v/>
      </c>
      <c r="F1707" s="193" t="str">
        <f ca="1">IF(ISERROR($S1707),"",OFFSET(K!$F$1,$S1707-1,0))</f>
        <v/>
      </c>
      <c r="G1707" s="193" t="str">
        <f ca="1">IF(C1707=$U$4,"Enter smelter details", IF(ISERROR($S1707),"",OFFSET(K!$G$1,$S1707-1,0)))</f>
        <v/>
      </c>
      <c r="H1707" s="258"/>
      <c r="I1707" s="258"/>
      <c r="J1707" s="258"/>
      <c r="K1707" s="258"/>
      <c r="L1707" s="258"/>
      <c r="M1707" s="258"/>
      <c r="N1707" s="258"/>
      <c r="O1707" s="258"/>
      <c r="P1707" s="258"/>
      <c r="Q1707" s="259"/>
      <c r="R1707" s="192"/>
      <c r="S1707" s="150" t="e">
        <f>IF(OR(C1707="",C1707=T$4),NA(),MATCH($B1707&amp;$C1707,K!$E:$E,0))</f>
        <v>#N/A</v>
      </c>
    </row>
    <row r="1708" spans="1:19" ht="20.25">
      <c r="A1708" s="222"/>
      <c r="B1708" s="193"/>
      <c r="C1708" s="193"/>
      <c r="D1708" s="193" t="str">
        <f ca="1">IF(ISERROR($S1708),"",OFFSET(K!$D$1,$S1708-1,0)&amp;"")</f>
        <v/>
      </c>
      <c r="E1708" s="193" t="str">
        <f ca="1">IF(ISERROR($S1708),"",OFFSET(K!$C$1,$S1708-1,0)&amp;"")</f>
        <v/>
      </c>
      <c r="F1708" s="193" t="str">
        <f ca="1">IF(ISERROR($S1708),"",OFFSET(K!$F$1,$S1708-1,0))</f>
        <v/>
      </c>
      <c r="G1708" s="193" t="str">
        <f ca="1">IF(C1708=$U$4,"Enter smelter details", IF(ISERROR($S1708),"",OFFSET(K!$G$1,$S1708-1,0)))</f>
        <v/>
      </c>
      <c r="H1708" s="258"/>
      <c r="I1708" s="258"/>
      <c r="J1708" s="258"/>
      <c r="K1708" s="258"/>
      <c r="L1708" s="258"/>
      <c r="M1708" s="258"/>
      <c r="N1708" s="258"/>
      <c r="O1708" s="258"/>
      <c r="P1708" s="258"/>
      <c r="Q1708" s="259"/>
      <c r="R1708" s="192"/>
      <c r="S1708" s="150" t="e">
        <f>IF(OR(C1708="",C1708=T$4),NA(),MATCH($B1708&amp;$C1708,K!$E:$E,0))</f>
        <v>#N/A</v>
      </c>
    </row>
    <row r="1709" spans="1:19" ht="20.25">
      <c r="A1709" s="222"/>
      <c r="B1709" s="193"/>
      <c r="C1709" s="193"/>
      <c r="D1709" s="193" t="str">
        <f ca="1">IF(ISERROR($S1709),"",OFFSET(K!$D$1,$S1709-1,0)&amp;"")</f>
        <v/>
      </c>
      <c r="E1709" s="193" t="str">
        <f ca="1">IF(ISERROR($S1709),"",OFFSET(K!$C$1,$S1709-1,0)&amp;"")</f>
        <v/>
      </c>
      <c r="F1709" s="193" t="str">
        <f ca="1">IF(ISERROR($S1709),"",OFFSET(K!$F$1,$S1709-1,0))</f>
        <v/>
      </c>
      <c r="G1709" s="193" t="str">
        <f ca="1">IF(C1709=$U$4,"Enter smelter details", IF(ISERROR($S1709),"",OFFSET(K!$G$1,$S1709-1,0)))</f>
        <v/>
      </c>
      <c r="H1709" s="258"/>
      <c r="I1709" s="258"/>
      <c r="J1709" s="258"/>
      <c r="K1709" s="258"/>
      <c r="L1709" s="258"/>
      <c r="M1709" s="258"/>
      <c r="N1709" s="258"/>
      <c r="O1709" s="258"/>
      <c r="P1709" s="258"/>
      <c r="Q1709" s="259"/>
      <c r="R1709" s="192"/>
      <c r="S1709" s="150" t="e">
        <f>IF(OR(C1709="",C1709=T$4),NA(),MATCH($B1709&amp;$C1709,K!$E:$E,0))</f>
        <v>#N/A</v>
      </c>
    </row>
    <row r="1710" spans="1:19" ht="20.25">
      <c r="A1710" s="222"/>
      <c r="B1710" s="193"/>
      <c r="C1710" s="193"/>
      <c r="D1710" s="193" t="str">
        <f ca="1">IF(ISERROR($S1710),"",OFFSET(K!$D$1,$S1710-1,0)&amp;"")</f>
        <v/>
      </c>
      <c r="E1710" s="193" t="str">
        <f ca="1">IF(ISERROR($S1710),"",OFFSET(K!$C$1,$S1710-1,0)&amp;"")</f>
        <v/>
      </c>
      <c r="F1710" s="193" t="str">
        <f ca="1">IF(ISERROR($S1710),"",OFFSET(K!$F$1,$S1710-1,0))</f>
        <v/>
      </c>
      <c r="G1710" s="193" t="str">
        <f ca="1">IF(C1710=$U$4,"Enter smelter details", IF(ISERROR($S1710),"",OFFSET(K!$G$1,$S1710-1,0)))</f>
        <v/>
      </c>
      <c r="H1710" s="258"/>
      <c r="I1710" s="258"/>
      <c r="J1710" s="258"/>
      <c r="K1710" s="258"/>
      <c r="L1710" s="258"/>
      <c r="M1710" s="258"/>
      <c r="N1710" s="258"/>
      <c r="O1710" s="258"/>
      <c r="P1710" s="258"/>
      <c r="Q1710" s="259"/>
      <c r="R1710" s="192"/>
      <c r="S1710" s="150" t="e">
        <f>IF(OR(C1710="",C1710=T$4),NA(),MATCH($B1710&amp;$C1710,K!$E:$E,0))</f>
        <v>#N/A</v>
      </c>
    </row>
    <row r="1711" spans="1:19" ht="20.25">
      <c r="A1711" s="222"/>
      <c r="B1711" s="193"/>
      <c r="C1711" s="193"/>
      <c r="D1711" s="193" t="str">
        <f ca="1">IF(ISERROR($S1711),"",OFFSET(K!$D$1,$S1711-1,0)&amp;"")</f>
        <v/>
      </c>
      <c r="E1711" s="193" t="str">
        <f ca="1">IF(ISERROR($S1711),"",OFFSET(K!$C$1,$S1711-1,0)&amp;"")</f>
        <v/>
      </c>
      <c r="F1711" s="193" t="str">
        <f ca="1">IF(ISERROR($S1711),"",OFFSET(K!$F$1,$S1711-1,0))</f>
        <v/>
      </c>
      <c r="G1711" s="193" t="str">
        <f ca="1">IF(C1711=$U$4,"Enter smelter details", IF(ISERROR($S1711),"",OFFSET(K!$G$1,$S1711-1,0)))</f>
        <v/>
      </c>
      <c r="H1711" s="258"/>
      <c r="I1711" s="258"/>
      <c r="J1711" s="258"/>
      <c r="K1711" s="258"/>
      <c r="L1711" s="258"/>
      <c r="M1711" s="258"/>
      <c r="N1711" s="258"/>
      <c r="O1711" s="258"/>
      <c r="P1711" s="258"/>
      <c r="Q1711" s="259"/>
      <c r="R1711" s="192"/>
      <c r="S1711" s="150" t="e">
        <f>IF(OR(C1711="",C1711=T$4),NA(),MATCH($B1711&amp;$C1711,K!$E:$E,0))</f>
        <v>#N/A</v>
      </c>
    </row>
    <row r="1712" spans="1:19" ht="20.25">
      <c r="A1712" s="222"/>
      <c r="B1712" s="193"/>
      <c r="C1712" s="193"/>
      <c r="D1712" s="193" t="str">
        <f ca="1">IF(ISERROR($S1712),"",OFFSET(K!$D$1,$S1712-1,0)&amp;"")</f>
        <v/>
      </c>
      <c r="E1712" s="193" t="str">
        <f ca="1">IF(ISERROR($S1712),"",OFFSET(K!$C$1,$S1712-1,0)&amp;"")</f>
        <v/>
      </c>
      <c r="F1712" s="193" t="str">
        <f ca="1">IF(ISERROR($S1712),"",OFFSET(K!$F$1,$S1712-1,0))</f>
        <v/>
      </c>
      <c r="G1712" s="193" t="str">
        <f ca="1">IF(C1712=$U$4,"Enter smelter details", IF(ISERROR($S1712),"",OFFSET(K!$G$1,$S1712-1,0)))</f>
        <v/>
      </c>
      <c r="H1712" s="258"/>
      <c r="I1712" s="258"/>
      <c r="J1712" s="258"/>
      <c r="K1712" s="258"/>
      <c r="L1712" s="258"/>
      <c r="M1712" s="258"/>
      <c r="N1712" s="258"/>
      <c r="O1712" s="258"/>
      <c r="P1712" s="258"/>
      <c r="Q1712" s="259"/>
      <c r="R1712" s="192"/>
      <c r="S1712" s="150" t="e">
        <f>IF(OR(C1712="",C1712=T$4),NA(),MATCH($B1712&amp;$C1712,K!$E:$E,0))</f>
        <v>#N/A</v>
      </c>
    </row>
    <row r="1713" spans="1:19" ht="20.25">
      <c r="A1713" s="222"/>
      <c r="B1713" s="193"/>
      <c r="C1713" s="193"/>
      <c r="D1713" s="193" t="str">
        <f ca="1">IF(ISERROR($S1713),"",OFFSET(K!$D$1,$S1713-1,0)&amp;"")</f>
        <v/>
      </c>
      <c r="E1713" s="193" t="str">
        <f ca="1">IF(ISERROR($S1713),"",OFFSET(K!$C$1,$S1713-1,0)&amp;"")</f>
        <v/>
      </c>
      <c r="F1713" s="193" t="str">
        <f ca="1">IF(ISERROR($S1713),"",OFFSET(K!$F$1,$S1713-1,0))</f>
        <v/>
      </c>
      <c r="G1713" s="193" t="str">
        <f ca="1">IF(C1713=$U$4,"Enter smelter details", IF(ISERROR($S1713),"",OFFSET(K!$G$1,$S1713-1,0)))</f>
        <v/>
      </c>
      <c r="H1713" s="258"/>
      <c r="I1713" s="258"/>
      <c r="J1713" s="258"/>
      <c r="K1713" s="258"/>
      <c r="L1713" s="258"/>
      <c r="M1713" s="258"/>
      <c r="N1713" s="258"/>
      <c r="O1713" s="258"/>
      <c r="P1713" s="258"/>
      <c r="Q1713" s="259"/>
      <c r="R1713" s="192"/>
      <c r="S1713" s="150" t="e">
        <f>IF(OR(C1713="",C1713=T$4),NA(),MATCH($B1713&amp;$C1713,K!$E:$E,0))</f>
        <v>#N/A</v>
      </c>
    </row>
    <row r="1714" spans="1:19" ht="20.25">
      <c r="A1714" s="222"/>
      <c r="B1714" s="193"/>
      <c r="C1714" s="193"/>
      <c r="D1714" s="193" t="str">
        <f ca="1">IF(ISERROR($S1714),"",OFFSET(K!$D$1,$S1714-1,0)&amp;"")</f>
        <v/>
      </c>
      <c r="E1714" s="193" t="str">
        <f ca="1">IF(ISERROR($S1714),"",OFFSET(K!$C$1,$S1714-1,0)&amp;"")</f>
        <v/>
      </c>
      <c r="F1714" s="193" t="str">
        <f ca="1">IF(ISERROR($S1714),"",OFFSET(K!$F$1,$S1714-1,0))</f>
        <v/>
      </c>
      <c r="G1714" s="193" t="str">
        <f ca="1">IF(C1714=$U$4,"Enter smelter details", IF(ISERROR($S1714),"",OFFSET(K!$G$1,$S1714-1,0)))</f>
        <v/>
      </c>
      <c r="H1714" s="258"/>
      <c r="I1714" s="258"/>
      <c r="J1714" s="258"/>
      <c r="K1714" s="258"/>
      <c r="L1714" s="258"/>
      <c r="M1714" s="258"/>
      <c r="N1714" s="258"/>
      <c r="O1714" s="258"/>
      <c r="P1714" s="258"/>
      <c r="Q1714" s="259"/>
      <c r="R1714" s="192"/>
      <c r="S1714" s="150" t="e">
        <f>IF(OR(C1714="",C1714=T$4),NA(),MATCH($B1714&amp;$C1714,K!$E:$E,0))</f>
        <v>#N/A</v>
      </c>
    </row>
    <row r="1715" spans="1:19" ht="20.25">
      <c r="A1715" s="222"/>
      <c r="B1715" s="193"/>
      <c r="C1715" s="193"/>
      <c r="D1715" s="193" t="str">
        <f ca="1">IF(ISERROR($S1715),"",OFFSET(K!$D$1,$S1715-1,0)&amp;"")</f>
        <v/>
      </c>
      <c r="E1715" s="193" t="str">
        <f ca="1">IF(ISERROR($S1715),"",OFFSET(K!$C$1,$S1715-1,0)&amp;"")</f>
        <v/>
      </c>
      <c r="F1715" s="193" t="str">
        <f ca="1">IF(ISERROR($S1715),"",OFFSET(K!$F$1,$S1715-1,0))</f>
        <v/>
      </c>
      <c r="G1715" s="193" t="str">
        <f ca="1">IF(C1715=$U$4,"Enter smelter details", IF(ISERROR($S1715),"",OFFSET(K!$G$1,$S1715-1,0)))</f>
        <v/>
      </c>
      <c r="H1715" s="258"/>
      <c r="I1715" s="258"/>
      <c r="J1715" s="258"/>
      <c r="K1715" s="258"/>
      <c r="L1715" s="258"/>
      <c r="M1715" s="258"/>
      <c r="N1715" s="258"/>
      <c r="O1715" s="258"/>
      <c r="P1715" s="258"/>
      <c r="Q1715" s="259"/>
      <c r="R1715" s="192"/>
      <c r="S1715" s="150" t="e">
        <f>IF(OR(C1715="",C1715=T$4),NA(),MATCH($B1715&amp;$C1715,K!$E:$E,0))</f>
        <v>#N/A</v>
      </c>
    </row>
    <row r="1716" spans="1:19" ht="20.25">
      <c r="A1716" s="222"/>
      <c r="B1716" s="193"/>
      <c r="C1716" s="193"/>
      <c r="D1716" s="193" t="str">
        <f ca="1">IF(ISERROR($S1716),"",OFFSET(K!$D$1,$S1716-1,0)&amp;"")</f>
        <v/>
      </c>
      <c r="E1716" s="193" t="str">
        <f ca="1">IF(ISERROR($S1716),"",OFFSET(K!$C$1,$S1716-1,0)&amp;"")</f>
        <v/>
      </c>
      <c r="F1716" s="193" t="str">
        <f ca="1">IF(ISERROR($S1716),"",OFFSET(K!$F$1,$S1716-1,0))</f>
        <v/>
      </c>
      <c r="G1716" s="193" t="str">
        <f ca="1">IF(C1716=$U$4,"Enter smelter details", IF(ISERROR($S1716),"",OFFSET(K!$G$1,$S1716-1,0)))</f>
        <v/>
      </c>
      <c r="H1716" s="258"/>
      <c r="I1716" s="258"/>
      <c r="J1716" s="258"/>
      <c r="K1716" s="258"/>
      <c r="L1716" s="258"/>
      <c r="M1716" s="258"/>
      <c r="N1716" s="258"/>
      <c r="O1716" s="258"/>
      <c r="P1716" s="258"/>
      <c r="Q1716" s="259"/>
      <c r="R1716" s="192"/>
      <c r="S1716" s="150" t="e">
        <f>IF(OR(C1716="",C1716=T$4),NA(),MATCH($B1716&amp;$C1716,K!$E:$E,0))</f>
        <v>#N/A</v>
      </c>
    </row>
    <row r="1717" spans="1:19" ht="20.25">
      <c r="A1717" s="222"/>
      <c r="B1717" s="193"/>
      <c r="C1717" s="193"/>
      <c r="D1717" s="193" t="str">
        <f ca="1">IF(ISERROR($S1717),"",OFFSET(K!$D$1,$S1717-1,0)&amp;"")</f>
        <v/>
      </c>
      <c r="E1717" s="193" t="str">
        <f ca="1">IF(ISERROR($S1717),"",OFFSET(K!$C$1,$S1717-1,0)&amp;"")</f>
        <v/>
      </c>
      <c r="F1717" s="193" t="str">
        <f ca="1">IF(ISERROR($S1717),"",OFFSET(K!$F$1,$S1717-1,0))</f>
        <v/>
      </c>
      <c r="G1717" s="193" t="str">
        <f ca="1">IF(C1717=$U$4,"Enter smelter details", IF(ISERROR($S1717),"",OFFSET(K!$G$1,$S1717-1,0)))</f>
        <v/>
      </c>
      <c r="H1717" s="258"/>
      <c r="I1717" s="258"/>
      <c r="J1717" s="258"/>
      <c r="K1717" s="258"/>
      <c r="L1717" s="258"/>
      <c r="M1717" s="258"/>
      <c r="N1717" s="258"/>
      <c r="O1717" s="258"/>
      <c r="P1717" s="258"/>
      <c r="Q1717" s="259"/>
      <c r="R1717" s="192"/>
      <c r="S1717" s="150" t="e">
        <f>IF(OR(C1717="",C1717=T$4),NA(),MATCH($B1717&amp;$C1717,K!$E:$E,0))</f>
        <v>#N/A</v>
      </c>
    </row>
    <row r="1718" spans="1:19" ht="20.25">
      <c r="A1718" s="222"/>
      <c r="B1718" s="193"/>
      <c r="C1718" s="193"/>
      <c r="D1718" s="193" t="str">
        <f ca="1">IF(ISERROR($S1718),"",OFFSET(K!$D$1,$S1718-1,0)&amp;"")</f>
        <v/>
      </c>
      <c r="E1718" s="193" t="str">
        <f ca="1">IF(ISERROR($S1718),"",OFFSET(K!$C$1,$S1718-1,0)&amp;"")</f>
        <v/>
      </c>
      <c r="F1718" s="193" t="str">
        <f ca="1">IF(ISERROR($S1718),"",OFFSET(K!$F$1,$S1718-1,0))</f>
        <v/>
      </c>
      <c r="G1718" s="193" t="str">
        <f ca="1">IF(C1718=$U$4,"Enter smelter details", IF(ISERROR($S1718),"",OFFSET(K!$G$1,$S1718-1,0)))</f>
        <v/>
      </c>
      <c r="H1718" s="258"/>
      <c r="I1718" s="258"/>
      <c r="J1718" s="258"/>
      <c r="K1718" s="258"/>
      <c r="L1718" s="258"/>
      <c r="M1718" s="258"/>
      <c r="N1718" s="258"/>
      <c r="O1718" s="258"/>
      <c r="P1718" s="258"/>
      <c r="Q1718" s="259"/>
      <c r="R1718" s="192"/>
      <c r="S1718" s="150" t="e">
        <f>IF(OR(C1718="",C1718=T$4),NA(),MATCH($B1718&amp;$C1718,K!$E:$E,0))</f>
        <v>#N/A</v>
      </c>
    </row>
    <row r="1719" spans="1:19" ht="20.25">
      <c r="A1719" s="222"/>
      <c r="B1719" s="193"/>
      <c r="C1719" s="193"/>
      <c r="D1719" s="193" t="str">
        <f ca="1">IF(ISERROR($S1719),"",OFFSET(K!$D$1,$S1719-1,0)&amp;"")</f>
        <v/>
      </c>
      <c r="E1719" s="193" t="str">
        <f ca="1">IF(ISERROR($S1719),"",OFFSET(K!$C$1,$S1719-1,0)&amp;"")</f>
        <v/>
      </c>
      <c r="F1719" s="193" t="str">
        <f ca="1">IF(ISERROR($S1719),"",OFFSET(K!$F$1,$S1719-1,0))</f>
        <v/>
      </c>
      <c r="G1719" s="193" t="str">
        <f ca="1">IF(C1719=$U$4,"Enter smelter details", IF(ISERROR($S1719),"",OFFSET(K!$G$1,$S1719-1,0)))</f>
        <v/>
      </c>
      <c r="H1719" s="258"/>
      <c r="I1719" s="258"/>
      <c r="J1719" s="258"/>
      <c r="K1719" s="258"/>
      <c r="L1719" s="258"/>
      <c r="M1719" s="258"/>
      <c r="N1719" s="258"/>
      <c r="O1719" s="258"/>
      <c r="P1719" s="258"/>
      <c r="Q1719" s="259"/>
      <c r="R1719" s="192"/>
      <c r="S1719" s="150" t="e">
        <f>IF(OR(C1719="",C1719=T$4),NA(),MATCH($B1719&amp;$C1719,K!$E:$E,0))</f>
        <v>#N/A</v>
      </c>
    </row>
    <row r="1720" spans="1:19" ht="20.25">
      <c r="A1720" s="222"/>
      <c r="B1720" s="193"/>
      <c r="C1720" s="193"/>
      <c r="D1720" s="193" t="str">
        <f ca="1">IF(ISERROR($S1720),"",OFFSET(K!$D$1,$S1720-1,0)&amp;"")</f>
        <v/>
      </c>
      <c r="E1720" s="193" t="str">
        <f ca="1">IF(ISERROR($S1720),"",OFFSET(K!$C$1,$S1720-1,0)&amp;"")</f>
        <v/>
      </c>
      <c r="F1720" s="193" t="str">
        <f ca="1">IF(ISERROR($S1720),"",OFFSET(K!$F$1,$S1720-1,0))</f>
        <v/>
      </c>
      <c r="G1720" s="193" t="str">
        <f ca="1">IF(C1720=$U$4,"Enter smelter details", IF(ISERROR($S1720),"",OFFSET(K!$G$1,$S1720-1,0)))</f>
        <v/>
      </c>
      <c r="H1720" s="258"/>
      <c r="I1720" s="258"/>
      <c r="J1720" s="258"/>
      <c r="K1720" s="258"/>
      <c r="L1720" s="258"/>
      <c r="M1720" s="258"/>
      <c r="N1720" s="258"/>
      <c r="O1720" s="258"/>
      <c r="P1720" s="258"/>
      <c r="Q1720" s="259"/>
      <c r="R1720" s="192"/>
      <c r="S1720" s="150" t="e">
        <f>IF(OR(C1720="",C1720=T$4),NA(),MATCH($B1720&amp;$C1720,K!$E:$E,0))</f>
        <v>#N/A</v>
      </c>
    </row>
    <row r="1721" spans="1:19" ht="20.25">
      <c r="A1721" s="222"/>
      <c r="B1721" s="193"/>
      <c r="C1721" s="193"/>
      <c r="D1721" s="193" t="str">
        <f ca="1">IF(ISERROR($S1721),"",OFFSET(K!$D$1,$S1721-1,0)&amp;"")</f>
        <v/>
      </c>
      <c r="E1721" s="193" t="str">
        <f ca="1">IF(ISERROR($S1721),"",OFFSET(K!$C$1,$S1721-1,0)&amp;"")</f>
        <v/>
      </c>
      <c r="F1721" s="193" t="str">
        <f ca="1">IF(ISERROR($S1721),"",OFFSET(K!$F$1,$S1721-1,0))</f>
        <v/>
      </c>
      <c r="G1721" s="193" t="str">
        <f ca="1">IF(C1721=$U$4,"Enter smelter details", IF(ISERROR($S1721),"",OFFSET(K!$G$1,$S1721-1,0)))</f>
        <v/>
      </c>
      <c r="H1721" s="258"/>
      <c r="I1721" s="258"/>
      <c r="J1721" s="258"/>
      <c r="K1721" s="258"/>
      <c r="L1721" s="258"/>
      <c r="M1721" s="258"/>
      <c r="N1721" s="258"/>
      <c r="O1721" s="258"/>
      <c r="P1721" s="258"/>
      <c r="Q1721" s="259"/>
      <c r="R1721" s="192"/>
      <c r="S1721" s="150" t="e">
        <f>IF(OR(C1721="",C1721=T$4),NA(),MATCH($B1721&amp;$C1721,K!$E:$E,0))</f>
        <v>#N/A</v>
      </c>
    </row>
    <row r="1722" spans="1:19" ht="20.25">
      <c r="A1722" s="222"/>
      <c r="B1722" s="193"/>
      <c r="C1722" s="193"/>
      <c r="D1722" s="193" t="str">
        <f ca="1">IF(ISERROR($S1722),"",OFFSET(K!$D$1,$S1722-1,0)&amp;"")</f>
        <v/>
      </c>
      <c r="E1722" s="193" t="str">
        <f ca="1">IF(ISERROR($S1722),"",OFFSET(K!$C$1,$S1722-1,0)&amp;"")</f>
        <v/>
      </c>
      <c r="F1722" s="193" t="str">
        <f ca="1">IF(ISERROR($S1722),"",OFFSET(K!$F$1,$S1722-1,0))</f>
        <v/>
      </c>
      <c r="G1722" s="193" t="str">
        <f ca="1">IF(C1722=$U$4,"Enter smelter details", IF(ISERROR($S1722),"",OFFSET(K!$G$1,$S1722-1,0)))</f>
        <v/>
      </c>
      <c r="H1722" s="258"/>
      <c r="I1722" s="258"/>
      <c r="J1722" s="258"/>
      <c r="K1722" s="258"/>
      <c r="L1722" s="258"/>
      <c r="M1722" s="258"/>
      <c r="N1722" s="258"/>
      <c r="O1722" s="258"/>
      <c r="P1722" s="258"/>
      <c r="Q1722" s="259"/>
      <c r="R1722" s="192"/>
      <c r="S1722" s="150" t="e">
        <f>IF(OR(C1722="",C1722=T$4),NA(),MATCH($B1722&amp;$C1722,K!$E:$E,0))</f>
        <v>#N/A</v>
      </c>
    </row>
    <row r="1723" spans="1:19" ht="20.25">
      <c r="A1723" s="222"/>
      <c r="B1723" s="193"/>
      <c r="C1723" s="193"/>
      <c r="D1723" s="193" t="str">
        <f ca="1">IF(ISERROR($S1723),"",OFFSET(K!$D$1,$S1723-1,0)&amp;"")</f>
        <v/>
      </c>
      <c r="E1723" s="193" t="str">
        <f ca="1">IF(ISERROR($S1723),"",OFFSET(K!$C$1,$S1723-1,0)&amp;"")</f>
        <v/>
      </c>
      <c r="F1723" s="193" t="str">
        <f ca="1">IF(ISERROR($S1723),"",OFFSET(K!$F$1,$S1723-1,0))</f>
        <v/>
      </c>
      <c r="G1723" s="193" t="str">
        <f ca="1">IF(C1723=$U$4,"Enter smelter details", IF(ISERROR($S1723),"",OFFSET(K!$G$1,$S1723-1,0)))</f>
        <v/>
      </c>
      <c r="H1723" s="258"/>
      <c r="I1723" s="258"/>
      <c r="J1723" s="258"/>
      <c r="K1723" s="258"/>
      <c r="L1723" s="258"/>
      <c r="M1723" s="258"/>
      <c r="N1723" s="258"/>
      <c r="O1723" s="258"/>
      <c r="P1723" s="258"/>
      <c r="Q1723" s="259"/>
      <c r="R1723" s="192"/>
      <c r="S1723" s="150" t="e">
        <f>IF(OR(C1723="",C1723=T$4),NA(),MATCH($B1723&amp;$C1723,K!$E:$E,0))</f>
        <v>#N/A</v>
      </c>
    </row>
    <row r="1724" spans="1:19" ht="20.25">
      <c r="A1724" s="222"/>
      <c r="B1724" s="193"/>
      <c r="C1724" s="193"/>
      <c r="D1724" s="193" t="str">
        <f ca="1">IF(ISERROR($S1724),"",OFFSET(K!$D$1,$S1724-1,0)&amp;"")</f>
        <v/>
      </c>
      <c r="E1724" s="193" t="str">
        <f ca="1">IF(ISERROR($S1724),"",OFFSET(K!$C$1,$S1724-1,0)&amp;"")</f>
        <v/>
      </c>
      <c r="F1724" s="193" t="str">
        <f ca="1">IF(ISERROR($S1724),"",OFFSET(K!$F$1,$S1724-1,0))</f>
        <v/>
      </c>
      <c r="G1724" s="193" t="str">
        <f ca="1">IF(C1724=$U$4,"Enter smelter details", IF(ISERROR($S1724),"",OFFSET(K!$G$1,$S1724-1,0)))</f>
        <v/>
      </c>
      <c r="H1724" s="258"/>
      <c r="I1724" s="258"/>
      <c r="J1724" s="258"/>
      <c r="K1724" s="258"/>
      <c r="L1724" s="258"/>
      <c r="M1724" s="258"/>
      <c r="N1724" s="258"/>
      <c r="O1724" s="258"/>
      <c r="P1724" s="258"/>
      <c r="Q1724" s="259"/>
      <c r="R1724" s="192"/>
      <c r="S1724" s="150" t="e">
        <f>IF(OR(C1724="",C1724=T$4),NA(),MATCH($B1724&amp;$C1724,K!$E:$E,0))</f>
        <v>#N/A</v>
      </c>
    </row>
    <row r="1725" spans="1:19" ht="20.25">
      <c r="A1725" s="222"/>
      <c r="B1725" s="193"/>
      <c r="C1725" s="193"/>
      <c r="D1725" s="193" t="str">
        <f ca="1">IF(ISERROR($S1725),"",OFFSET(K!$D$1,$S1725-1,0)&amp;"")</f>
        <v/>
      </c>
      <c r="E1725" s="193" t="str">
        <f ca="1">IF(ISERROR($S1725),"",OFFSET(K!$C$1,$S1725-1,0)&amp;"")</f>
        <v/>
      </c>
      <c r="F1725" s="193" t="str">
        <f ca="1">IF(ISERROR($S1725),"",OFFSET(K!$F$1,$S1725-1,0))</f>
        <v/>
      </c>
      <c r="G1725" s="193" t="str">
        <f ca="1">IF(C1725=$U$4,"Enter smelter details", IF(ISERROR($S1725),"",OFFSET(K!$G$1,$S1725-1,0)))</f>
        <v/>
      </c>
      <c r="H1725" s="258"/>
      <c r="I1725" s="258"/>
      <c r="J1725" s="258"/>
      <c r="K1725" s="258"/>
      <c r="L1725" s="258"/>
      <c r="M1725" s="258"/>
      <c r="N1725" s="258"/>
      <c r="O1725" s="258"/>
      <c r="P1725" s="258"/>
      <c r="Q1725" s="259"/>
      <c r="R1725" s="192"/>
      <c r="S1725" s="150" t="e">
        <f>IF(OR(C1725="",C1725=T$4),NA(),MATCH($B1725&amp;$C1725,K!$E:$E,0))</f>
        <v>#N/A</v>
      </c>
    </row>
    <row r="1726" spans="1:19" ht="20.25">
      <c r="A1726" s="222"/>
      <c r="B1726" s="193"/>
      <c r="C1726" s="193"/>
      <c r="D1726" s="193" t="str">
        <f ca="1">IF(ISERROR($S1726),"",OFFSET(K!$D$1,$S1726-1,0)&amp;"")</f>
        <v/>
      </c>
      <c r="E1726" s="193" t="str">
        <f ca="1">IF(ISERROR($S1726),"",OFFSET(K!$C$1,$S1726-1,0)&amp;"")</f>
        <v/>
      </c>
      <c r="F1726" s="193" t="str">
        <f ca="1">IF(ISERROR($S1726),"",OFFSET(K!$F$1,$S1726-1,0))</f>
        <v/>
      </c>
      <c r="G1726" s="193" t="str">
        <f ca="1">IF(C1726=$U$4,"Enter smelter details", IF(ISERROR($S1726),"",OFFSET(K!$G$1,$S1726-1,0)))</f>
        <v/>
      </c>
      <c r="H1726" s="258"/>
      <c r="I1726" s="258"/>
      <c r="J1726" s="258"/>
      <c r="K1726" s="258"/>
      <c r="L1726" s="258"/>
      <c r="M1726" s="258"/>
      <c r="N1726" s="258"/>
      <c r="O1726" s="258"/>
      <c r="P1726" s="258"/>
      <c r="Q1726" s="259"/>
      <c r="R1726" s="192"/>
      <c r="S1726" s="150" t="e">
        <f>IF(OR(C1726="",C1726=T$4),NA(),MATCH($B1726&amp;$C1726,K!$E:$E,0))</f>
        <v>#N/A</v>
      </c>
    </row>
    <row r="1727" spans="1:19" ht="20.25">
      <c r="A1727" s="222"/>
      <c r="B1727" s="193"/>
      <c r="C1727" s="193"/>
      <c r="D1727" s="193" t="str">
        <f ca="1">IF(ISERROR($S1727),"",OFFSET(K!$D$1,$S1727-1,0)&amp;"")</f>
        <v/>
      </c>
      <c r="E1727" s="193" t="str">
        <f ca="1">IF(ISERROR($S1727),"",OFFSET(K!$C$1,$S1727-1,0)&amp;"")</f>
        <v/>
      </c>
      <c r="F1727" s="193" t="str">
        <f ca="1">IF(ISERROR($S1727),"",OFFSET(K!$F$1,$S1727-1,0))</f>
        <v/>
      </c>
      <c r="G1727" s="193" t="str">
        <f ca="1">IF(C1727=$U$4,"Enter smelter details", IF(ISERROR($S1727),"",OFFSET(K!$G$1,$S1727-1,0)))</f>
        <v/>
      </c>
      <c r="H1727" s="258"/>
      <c r="I1727" s="258"/>
      <c r="J1727" s="258"/>
      <c r="K1727" s="258"/>
      <c r="L1727" s="258"/>
      <c r="M1727" s="258"/>
      <c r="N1727" s="258"/>
      <c r="O1727" s="258"/>
      <c r="P1727" s="258"/>
      <c r="Q1727" s="259"/>
      <c r="R1727" s="192"/>
      <c r="S1727" s="150" t="e">
        <f>IF(OR(C1727="",C1727=T$4),NA(),MATCH($B1727&amp;$C1727,K!$E:$E,0))</f>
        <v>#N/A</v>
      </c>
    </row>
    <row r="1728" spans="1:19" ht="20.25">
      <c r="A1728" s="222"/>
      <c r="B1728" s="193"/>
      <c r="C1728" s="193"/>
      <c r="D1728" s="193" t="str">
        <f ca="1">IF(ISERROR($S1728),"",OFFSET(K!$D$1,$S1728-1,0)&amp;"")</f>
        <v/>
      </c>
      <c r="E1728" s="193" t="str">
        <f ca="1">IF(ISERROR($S1728),"",OFFSET(K!$C$1,$S1728-1,0)&amp;"")</f>
        <v/>
      </c>
      <c r="F1728" s="193" t="str">
        <f ca="1">IF(ISERROR($S1728),"",OFFSET(K!$F$1,$S1728-1,0))</f>
        <v/>
      </c>
      <c r="G1728" s="193" t="str">
        <f ca="1">IF(C1728=$U$4,"Enter smelter details", IF(ISERROR($S1728),"",OFFSET(K!$G$1,$S1728-1,0)))</f>
        <v/>
      </c>
      <c r="H1728" s="258"/>
      <c r="I1728" s="258"/>
      <c r="J1728" s="258"/>
      <c r="K1728" s="258"/>
      <c r="L1728" s="258"/>
      <c r="M1728" s="258"/>
      <c r="N1728" s="258"/>
      <c r="O1728" s="258"/>
      <c r="P1728" s="258"/>
      <c r="Q1728" s="259"/>
      <c r="R1728" s="192"/>
      <c r="S1728" s="150" t="e">
        <f>IF(OR(C1728="",C1728=T$4),NA(),MATCH($B1728&amp;$C1728,K!$E:$E,0))</f>
        <v>#N/A</v>
      </c>
    </row>
    <row r="1729" spans="1:19" ht="20.25">
      <c r="A1729" s="222"/>
      <c r="B1729" s="193"/>
      <c r="C1729" s="193"/>
      <c r="D1729" s="193" t="str">
        <f ca="1">IF(ISERROR($S1729),"",OFFSET(K!$D$1,$S1729-1,0)&amp;"")</f>
        <v/>
      </c>
      <c r="E1729" s="193" t="str">
        <f ca="1">IF(ISERROR($S1729),"",OFFSET(K!$C$1,$S1729-1,0)&amp;"")</f>
        <v/>
      </c>
      <c r="F1729" s="193" t="str">
        <f ca="1">IF(ISERROR($S1729),"",OFFSET(K!$F$1,$S1729-1,0))</f>
        <v/>
      </c>
      <c r="G1729" s="193" t="str">
        <f ca="1">IF(C1729=$U$4,"Enter smelter details", IF(ISERROR($S1729),"",OFFSET(K!$G$1,$S1729-1,0)))</f>
        <v/>
      </c>
      <c r="H1729" s="258"/>
      <c r="I1729" s="258"/>
      <c r="J1729" s="258"/>
      <c r="K1729" s="258"/>
      <c r="L1729" s="258"/>
      <c r="M1729" s="258"/>
      <c r="N1729" s="258"/>
      <c r="O1729" s="258"/>
      <c r="P1729" s="258"/>
      <c r="Q1729" s="259"/>
      <c r="R1729" s="192"/>
      <c r="S1729" s="150" t="e">
        <f>IF(OR(C1729="",C1729=T$4),NA(),MATCH($B1729&amp;$C1729,K!$E:$E,0))</f>
        <v>#N/A</v>
      </c>
    </row>
    <row r="1730" spans="1:19" ht="20.25">
      <c r="A1730" s="222"/>
      <c r="B1730" s="193"/>
      <c r="C1730" s="193"/>
      <c r="D1730" s="193" t="str">
        <f ca="1">IF(ISERROR($S1730),"",OFFSET(K!$D$1,$S1730-1,0)&amp;"")</f>
        <v/>
      </c>
      <c r="E1730" s="193" t="str">
        <f ca="1">IF(ISERROR($S1730),"",OFFSET(K!$C$1,$S1730-1,0)&amp;"")</f>
        <v/>
      </c>
      <c r="F1730" s="193" t="str">
        <f ca="1">IF(ISERROR($S1730),"",OFFSET(K!$F$1,$S1730-1,0))</f>
        <v/>
      </c>
      <c r="G1730" s="193" t="str">
        <f ca="1">IF(C1730=$U$4,"Enter smelter details", IF(ISERROR($S1730),"",OFFSET(K!$G$1,$S1730-1,0)))</f>
        <v/>
      </c>
      <c r="H1730" s="258"/>
      <c r="I1730" s="258"/>
      <c r="J1730" s="258"/>
      <c r="K1730" s="258"/>
      <c r="L1730" s="258"/>
      <c r="M1730" s="258"/>
      <c r="N1730" s="258"/>
      <c r="O1730" s="258"/>
      <c r="P1730" s="258"/>
      <c r="Q1730" s="259"/>
      <c r="R1730" s="192"/>
      <c r="S1730" s="150" t="e">
        <f>IF(OR(C1730="",C1730=T$4),NA(),MATCH($B1730&amp;$C1730,K!$E:$E,0))</f>
        <v>#N/A</v>
      </c>
    </row>
    <row r="1731" spans="1:19" ht="20.25">
      <c r="A1731" s="222"/>
      <c r="B1731" s="193"/>
      <c r="C1731" s="193"/>
      <c r="D1731" s="193" t="str">
        <f ca="1">IF(ISERROR($S1731),"",OFFSET(K!$D$1,$S1731-1,0)&amp;"")</f>
        <v/>
      </c>
      <c r="E1731" s="193" t="str">
        <f ca="1">IF(ISERROR($S1731),"",OFFSET(K!$C$1,$S1731-1,0)&amp;"")</f>
        <v/>
      </c>
      <c r="F1731" s="193" t="str">
        <f ca="1">IF(ISERROR($S1731),"",OFFSET(K!$F$1,$S1731-1,0))</f>
        <v/>
      </c>
      <c r="G1731" s="193" t="str">
        <f ca="1">IF(C1731=$U$4,"Enter smelter details", IF(ISERROR($S1731),"",OFFSET(K!$G$1,$S1731-1,0)))</f>
        <v/>
      </c>
      <c r="H1731" s="258"/>
      <c r="I1731" s="258"/>
      <c r="J1731" s="258"/>
      <c r="K1731" s="258"/>
      <c r="L1731" s="258"/>
      <c r="M1731" s="258"/>
      <c r="N1731" s="258"/>
      <c r="O1731" s="258"/>
      <c r="P1731" s="258"/>
      <c r="Q1731" s="259"/>
      <c r="R1731" s="192"/>
      <c r="S1731" s="150" t="e">
        <f>IF(OR(C1731="",C1731=T$4),NA(),MATCH($B1731&amp;$C1731,K!$E:$E,0))</f>
        <v>#N/A</v>
      </c>
    </row>
    <row r="1732" spans="1:19" ht="20.25">
      <c r="A1732" s="222"/>
      <c r="B1732" s="193"/>
      <c r="C1732" s="193"/>
      <c r="D1732" s="193" t="str">
        <f ca="1">IF(ISERROR($S1732),"",OFFSET(K!$D$1,$S1732-1,0)&amp;"")</f>
        <v/>
      </c>
      <c r="E1732" s="193" t="str">
        <f ca="1">IF(ISERROR($S1732),"",OFFSET(K!$C$1,$S1732-1,0)&amp;"")</f>
        <v/>
      </c>
      <c r="F1732" s="193" t="str">
        <f ca="1">IF(ISERROR($S1732),"",OFFSET(K!$F$1,$S1732-1,0))</f>
        <v/>
      </c>
      <c r="G1732" s="193" t="str">
        <f ca="1">IF(C1732=$U$4,"Enter smelter details", IF(ISERROR($S1732),"",OFFSET(K!$G$1,$S1732-1,0)))</f>
        <v/>
      </c>
      <c r="H1732" s="258"/>
      <c r="I1732" s="258"/>
      <c r="J1732" s="258"/>
      <c r="K1732" s="258"/>
      <c r="L1732" s="258"/>
      <c r="M1732" s="258"/>
      <c r="N1732" s="258"/>
      <c r="O1732" s="258"/>
      <c r="P1732" s="258"/>
      <c r="Q1732" s="259"/>
      <c r="R1732" s="192"/>
      <c r="S1732" s="150" t="e">
        <f>IF(OR(C1732="",C1732=T$4),NA(),MATCH($B1732&amp;$C1732,K!$E:$E,0))</f>
        <v>#N/A</v>
      </c>
    </row>
    <row r="1733" spans="1:19" ht="20.25">
      <c r="A1733" s="222"/>
      <c r="B1733" s="193"/>
      <c r="C1733" s="193"/>
      <c r="D1733" s="193" t="str">
        <f ca="1">IF(ISERROR($S1733),"",OFFSET(K!$D$1,$S1733-1,0)&amp;"")</f>
        <v/>
      </c>
      <c r="E1733" s="193" t="str">
        <f ca="1">IF(ISERROR($S1733),"",OFFSET(K!$C$1,$S1733-1,0)&amp;"")</f>
        <v/>
      </c>
      <c r="F1733" s="193" t="str">
        <f ca="1">IF(ISERROR($S1733),"",OFFSET(K!$F$1,$S1733-1,0))</f>
        <v/>
      </c>
      <c r="G1733" s="193" t="str">
        <f ca="1">IF(C1733=$U$4,"Enter smelter details", IF(ISERROR($S1733),"",OFFSET(K!$G$1,$S1733-1,0)))</f>
        <v/>
      </c>
      <c r="H1733" s="258"/>
      <c r="I1733" s="258"/>
      <c r="J1733" s="258"/>
      <c r="K1733" s="258"/>
      <c r="L1733" s="258"/>
      <c r="M1733" s="258"/>
      <c r="N1733" s="258"/>
      <c r="O1733" s="258"/>
      <c r="P1733" s="258"/>
      <c r="Q1733" s="259"/>
      <c r="R1733" s="192"/>
      <c r="S1733" s="150" t="e">
        <f>IF(OR(C1733="",C1733=T$4),NA(),MATCH($B1733&amp;$C1733,K!$E:$E,0))</f>
        <v>#N/A</v>
      </c>
    </row>
    <row r="1734" spans="1:19" ht="20.25">
      <c r="A1734" s="222"/>
      <c r="B1734" s="193"/>
      <c r="C1734" s="193"/>
      <c r="D1734" s="193" t="str">
        <f ca="1">IF(ISERROR($S1734),"",OFFSET(K!$D$1,$S1734-1,0)&amp;"")</f>
        <v/>
      </c>
      <c r="E1734" s="193" t="str">
        <f ca="1">IF(ISERROR($S1734),"",OFFSET(K!$C$1,$S1734-1,0)&amp;"")</f>
        <v/>
      </c>
      <c r="F1734" s="193" t="str">
        <f ca="1">IF(ISERROR($S1734),"",OFFSET(K!$F$1,$S1734-1,0))</f>
        <v/>
      </c>
      <c r="G1734" s="193" t="str">
        <f ca="1">IF(C1734=$U$4,"Enter smelter details", IF(ISERROR($S1734),"",OFFSET(K!$G$1,$S1734-1,0)))</f>
        <v/>
      </c>
      <c r="H1734" s="258"/>
      <c r="I1734" s="258"/>
      <c r="J1734" s="258"/>
      <c r="K1734" s="258"/>
      <c r="L1734" s="258"/>
      <c r="M1734" s="258"/>
      <c r="N1734" s="258"/>
      <c r="O1734" s="258"/>
      <c r="P1734" s="258"/>
      <c r="Q1734" s="259"/>
      <c r="R1734" s="192"/>
      <c r="S1734" s="150" t="e">
        <f>IF(OR(C1734="",C1734=T$4),NA(),MATCH($B1734&amp;$C1734,K!$E:$E,0))</f>
        <v>#N/A</v>
      </c>
    </row>
    <row r="1735" spans="1:19" ht="20.25">
      <c r="A1735" s="222"/>
      <c r="B1735" s="193"/>
      <c r="C1735" s="193"/>
      <c r="D1735" s="193" t="str">
        <f ca="1">IF(ISERROR($S1735),"",OFFSET(K!$D$1,$S1735-1,0)&amp;"")</f>
        <v/>
      </c>
      <c r="E1735" s="193" t="str">
        <f ca="1">IF(ISERROR($S1735),"",OFFSET(K!$C$1,$S1735-1,0)&amp;"")</f>
        <v/>
      </c>
      <c r="F1735" s="193" t="str">
        <f ca="1">IF(ISERROR($S1735),"",OFFSET(K!$F$1,$S1735-1,0))</f>
        <v/>
      </c>
      <c r="G1735" s="193" t="str">
        <f ca="1">IF(C1735=$U$4,"Enter smelter details", IF(ISERROR($S1735),"",OFFSET(K!$G$1,$S1735-1,0)))</f>
        <v/>
      </c>
      <c r="H1735" s="258"/>
      <c r="I1735" s="258"/>
      <c r="J1735" s="258"/>
      <c r="K1735" s="258"/>
      <c r="L1735" s="258"/>
      <c r="M1735" s="258"/>
      <c r="N1735" s="258"/>
      <c r="O1735" s="258"/>
      <c r="P1735" s="258"/>
      <c r="Q1735" s="259"/>
      <c r="R1735" s="192"/>
      <c r="S1735" s="150" t="e">
        <f>IF(OR(C1735="",C1735=T$4),NA(),MATCH($B1735&amp;$C1735,K!$E:$E,0))</f>
        <v>#N/A</v>
      </c>
    </row>
    <row r="1736" spans="1:19" ht="20.25">
      <c r="A1736" s="222"/>
      <c r="B1736" s="193"/>
      <c r="C1736" s="193"/>
      <c r="D1736" s="193" t="str">
        <f ca="1">IF(ISERROR($S1736),"",OFFSET(K!$D$1,$S1736-1,0)&amp;"")</f>
        <v/>
      </c>
      <c r="E1736" s="193" t="str">
        <f ca="1">IF(ISERROR($S1736),"",OFFSET(K!$C$1,$S1736-1,0)&amp;"")</f>
        <v/>
      </c>
      <c r="F1736" s="193" t="str">
        <f ca="1">IF(ISERROR($S1736),"",OFFSET(K!$F$1,$S1736-1,0))</f>
        <v/>
      </c>
      <c r="G1736" s="193" t="str">
        <f ca="1">IF(C1736=$U$4,"Enter smelter details", IF(ISERROR($S1736),"",OFFSET(K!$G$1,$S1736-1,0)))</f>
        <v/>
      </c>
      <c r="H1736" s="258"/>
      <c r="I1736" s="258"/>
      <c r="J1736" s="258"/>
      <c r="K1736" s="258"/>
      <c r="L1736" s="258"/>
      <c r="M1736" s="258"/>
      <c r="N1736" s="258"/>
      <c r="O1736" s="258"/>
      <c r="P1736" s="258"/>
      <c r="Q1736" s="259"/>
      <c r="R1736" s="192"/>
      <c r="S1736" s="150" t="e">
        <f>IF(OR(C1736="",C1736=T$4),NA(),MATCH($B1736&amp;$C1736,K!$E:$E,0))</f>
        <v>#N/A</v>
      </c>
    </row>
    <row r="1737" spans="1:19" ht="20.25">
      <c r="A1737" s="222"/>
      <c r="B1737" s="193"/>
      <c r="C1737" s="193"/>
      <c r="D1737" s="193" t="str">
        <f ca="1">IF(ISERROR($S1737),"",OFFSET(K!$D$1,$S1737-1,0)&amp;"")</f>
        <v/>
      </c>
      <c r="E1737" s="193" t="str">
        <f ca="1">IF(ISERROR($S1737),"",OFFSET(K!$C$1,$S1737-1,0)&amp;"")</f>
        <v/>
      </c>
      <c r="F1737" s="193" t="str">
        <f ca="1">IF(ISERROR($S1737),"",OFFSET(K!$F$1,$S1737-1,0))</f>
        <v/>
      </c>
      <c r="G1737" s="193" t="str">
        <f ca="1">IF(C1737=$U$4,"Enter smelter details", IF(ISERROR($S1737),"",OFFSET(K!$G$1,$S1737-1,0)))</f>
        <v/>
      </c>
      <c r="H1737" s="258"/>
      <c r="I1737" s="258"/>
      <c r="J1737" s="258"/>
      <c r="K1737" s="258"/>
      <c r="L1737" s="258"/>
      <c r="M1737" s="258"/>
      <c r="N1737" s="258"/>
      <c r="O1737" s="258"/>
      <c r="P1737" s="258"/>
      <c r="Q1737" s="259"/>
      <c r="R1737" s="192"/>
      <c r="S1737" s="150" t="e">
        <f>IF(OR(C1737="",C1737=T$4),NA(),MATCH($B1737&amp;$C1737,K!$E:$E,0))</f>
        <v>#N/A</v>
      </c>
    </row>
    <row r="1738" spans="1:19" ht="20.25">
      <c r="A1738" s="222"/>
      <c r="B1738" s="193"/>
      <c r="C1738" s="193"/>
      <c r="D1738" s="193" t="str">
        <f ca="1">IF(ISERROR($S1738),"",OFFSET(K!$D$1,$S1738-1,0)&amp;"")</f>
        <v/>
      </c>
      <c r="E1738" s="193" t="str">
        <f ca="1">IF(ISERROR($S1738),"",OFFSET(K!$C$1,$S1738-1,0)&amp;"")</f>
        <v/>
      </c>
      <c r="F1738" s="193" t="str">
        <f ca="1">IF(ISERROR($S1738),"",OFFSET(K!$F$1,$S1738-1,0))</f>
        <v/>
      </c>
      <c r="G1738" s="193" t="str">
        <f ca="1">IF(C1738=$U$4,"Enter smelter details", IF(ISERROR($S1738),"",OFFSET(K!$G$1,$S1738-1,0)))</f>
        <v/>
      </c>
      <c r="H1738" s="258"/>
      <c r="I1738" s="258"/>
      <c r="J1738" s="258"/>
      <c r="K1738" s="258"/>
      <c r="L1738" s="258"/>
      <c r="M1738" s="258"/>
      <c r="N1738" s="258"/>
      <c r="O1738" s="258"/>
      <c r="P1738" s="258"/>
      <c r="Q1738" s="259"/>
      <c r="R1738" s="192"/>
      <c r="S1738" s="150" t="e">
        <f>IF(OR(C1738="",C1738=T$4),NA(),MATCH($B1738&amp;$C1738,K!$E:$E,0))</f>
        <v>#N/A</v>
      </c>
    </row>
    <row r="1739" spans="1:19" ht="20.25">
      <c r="A1739" s="222"/>
      <c r="B1739" s="193"/>
      <c r="C1739" s="193"/>
      <c r="D1739" s="193" t="str">
        <f ca="1">IF(ISERROR($S1739),"",OFFSET(K!$D$1,$S1739-1,0)&amp;"")</f>
        <v/>
      </c>
      <c r="E1739" s="193" t="str">
        <f ca="1">IF(ISERROR($S1739),"",OFFSET(K!$C$1,$S1739-1,0)&amp;"")</f>
        <v/>
      </c>
      <c r="F1739" s="193" t="str">
        <f ca="1">IF(ISERROR($S1739),"",OFFSET(K!$F$1,$S1739-1,0))</f>
        <v/>
      </c>
      <c r="G1739" s="193" t="str">
        <f ca="1">IF(C1739=$U$4,"Enter smelter details", IF(ISERROR($S1739),"",OFFSET(K!$G$1,$S1739-1,0)))</f>
        <v/>
      </c>
      <c r="H1739" s="258"/>
      <c r="I1739" s="258"/>
      <c r="J1739" s="258"/>
      <c r="K1739" s="258"/>
      <c r="L1739" s="258"/>
      <c r="M1739" s="258"/>
      <c r="N1739" s="258"/>
      <c r="O1739" s="258"/>
      <c r="P1739" s="258"/>
      <c r="Q1739" s="259"/>
      <c r="R1739" s="192"/>
      <c r="S1739" s="150" t="e">
        <f>IF(OR(C1739="",C1739=T$4),NA(),MATCH($B1739&amp;$C1739,K!$E:$E,0))</f>
        <v>#N/A</v>
      </c>
    </row>
    <row r="1740" spans="1:19" ht="20.25">
      <c r="A1740" s="222"/>
      <c r="B1740" s="193"/>
      <c r="C1740" s="193"/>
      <c r="D1740" s="193" t="str">
        <f ca="1">IF(ISERROR($S1740),"",OFFSET(K!$D$1,$S1740-1,0)&amp;"")</f>
        <v/>
      </c>
      <c r="E1740" s="193" t="str">
        <f ca="1">IF(ISERROR($S1740),"",OFFSET(K!$C$1,$S1740-1,0)&amp;"")</f>
        <v/>
      </c>
      <c r="F1740" s="193" t="str">
        <f ca="1">IF(ISERROR($S1740),"",OFFSET(K!$F$1,$S1740-1,0))</f>
        <v/>
      </c>
      <c r="G1740" s="193" t="str">
        <f ca="1">IF(C1740=$U$4,"Enter smelter details", IF(ISERROR($S1740),"",OFFSET(K!$G$1,$S1740-1,0)))</f>
        <v/>
      </c>
      <c r="H1740" s="258"/>
      <c r="I1740" s="258"/>
      <c r="J1740" s="258"/>
      <c r="K1740" s="258"/>
      <c r="L1740" s="258"/>
      <c r="M1740" s="258"/>
      <c r="N1740" s="258"/>
      <c r="O1740" s="258"/>
      <c r="P1740" s="258"/>
      <c r="Q1740" s="259"/>
      <c r="R1740" s="192"/>
      <c r="S1740" s="150" t="e">
        <f>IF(OR(C1740="",C1740=T$4),NA(),MATCH($B1740&amp;$C1740,K!$E:$E,0))</f>
        <v>#N/A</v>
      </c>
    </row>
    <row r="1741" spans="1:19" ht="20.25">
      <c r="A1741" s="222"/>
      <c r="B1741" s="193"/>
      <c r="C1741" s="193"/>
      <c r="D1741" s="193" t="str">
        <f ca="1">IF(ISERROR($S1741),"",OFFSET(K!$D$1,$S1741-1,0)&amp;"")</f>
        <v/>
      </c>
      <c r="E1741" s="193" t="str">
        <f ca="1">IF(ISERROR($S1741),"",OFFSET(K!$C$1,$S1741-1,0)&amp;"")</f>
        <v/>
      </c>
      <c r="F1741" s="193" t="str">
        <f ca="1">IF(ISERROR($S1741),"",OFFSET(K!$F$1,$S1741-1,0))</f>
        <v/>
      </c>
      <c r="G1741" s="193" t="str">
        <f ca="1">IF(C1741=$U$4,"Enter smelter details", IF(ISERROR($S1741),"",OFFSET(K!$G$1,$S1741-1,0)))</f>
        <v/>
      </c>
      <c r="H1741" s="258"/>
      <c r="I1741" s="258"/>
      <c r="J1741" s="258"/>
      <c r="K1741" s="258"/>
      <c r="L1741" s="258"/>
      <c r="M1741" s="258"/>
      <c r="N1741" s="258"/>
      <c r="O1741" s="258"/>
      <c r="P1741" s="258"/>
      <c r="Q1741" s="259"/>
      <c r="R1741" s="192"/>
      <c r="S1741" s="150" t="e">
        <f>IF(OR(C1741="",C1741=T$4),NA(),MATCH($B1741&amp;$C1741,K!$E:$E,0))</f>
        <v>#N/A</v>
      </c>
    </row>
    <row r="1742" spans="1:19" ht="20.25">
      <c r="A1742" s="222"/>
      <c r="B1742" s="193"/>
      <c r="C1742" s="193"/>
      <c r="D1742" s="193" t="str">
        <f ca="1">IF(ISERROR($S1742),"",OFFSET(K!$D$1,$S1742-1,0)&amp;"")</f>
        <v/>
      </c>
      <c r="E1742" s="193" t="str">
        <f ca="1">IF(ISERROR($S1742),"",OFFSET(K!$C$1,$S1742-1,0)&amp;"")</f>
        <v/>
      </c>
      <c r="F1742" s="193" t="str">
        <f ca="1">IF(ISERROR($S1742),"",OFFSET(K!$F$1,$S1742-1,0))</f>
        <v/>
      </c>
      <c r="G1742" s="193" t="str">
        <f ca="1">IF(C1742=$U$4,"Enter smelter details", IF(ISERROR($S1742),"",OFFSET(K!$G$1,$S1742-1,0)))</f>
        <v/>
      </c>
      <c r="H1742" s="258"/>
      <c r="I1742" s="258"/>
      <c r="J1742" s="258"/>
      <c r="K1742" s="258"/>
      <c r="L1742" s="258"/>
      <c r="M1742" s="258"/>
      <c r="N1742" s="258"/>
      <c r="O1742" s="258"/>
      <c r="P1742" s="258"/>
      <c r="Q1742" s="259"/>
      <c r="R1742" s="192"/>
      <c r="S1742" s="150" t="e">
        <f>IF(OR(C1742="",C1742=T$4),NA(),MATCH($B1742&amp;$C1742,K!$E:$E,0))</f>
        <v>#N/A</v>
      </c>
    </row>
    <row r="1743" spans="1:19" ht="20.25">
      <c r="A1743" s="222"/>
      <c r="B1743" s="193"/>
      <c r="C1743" s="193"/>
      <c r="D1743" s="193" t="str">
        <f ca="1">IF(ISERROR($S1743),"",OFFSET(K!$D$1,$S1743-1,0)&amp;"")</f>
        <v/>
      </c>
      <c r="E1743" s="193" t="str">
        <f ca="1">IF(ISERROR($S1743),"",OFFSET(K!$C$1,$S1743-1,0)&amp;"")</f>
        <v/>
      </c>
      <c r="F1743" s="193" t="str">
        <f ca="1">IF(ISERROR($S1743),"",OFFSET(K!$F$1,$S1743-1,0))</f>
        <v/>
      </c>
      <c r="G1743" s="193" t="str">
        <f ca="1">IF(C1743=$U$4,"Enter smelter details", IF(ISERROR($S1743),"",OFFSET(K!$G$1,$S1743-1,0)))</f>
        <v/>
      </c>
      <c r="H1743" s="258"/>
      <c r="I1743" s="258"/>
      <c r="J1743" s="258"/>
      <c r="K1743" s="258"/>
      <c r="L1743" s="258"/>
      <c r="M1743" s="258"/>
      <c r="N1743" s="258"/>
      <c r="O1743" s="258"/>
      <c r="P1743" s="258"/>
      <c r="Q1743" s="259"/>
      <c r="R1743" s="192"/>
      <c r="S1743" s="150" t="e">
        <f>IF(OR(C1743="",C1743=T$4),NA(),MATCH($B1743&amp;$C1743,K!$E:$E,0))</f>
        <v>#N/A</v>
      </c>
    </row>
    <row r="1744" spans="1:19" ht="20.25">
      <c r="A1744" s="222"/>
      <c r="B1744" s="193"/>
      <c r="C1744" s="193"/>
      <c r="D1744" s="193" t="str">
        <f ca="1">IF(ISERROR($S1744),"",OFFSET(K!$D$1,$S1744-1,0)&amp;"")</f>
        <v/>
      </c>
      <c r="E1744" s="193" t="str">
        <f ca="1">IF(ISERROR($S1744),"",OFFSET(K!$C$1,$S1744-1,0)&amp;"")</f>
        <v/>
      </c>
      <c r="F1744" s="193" t="str">
        <f ca="1">IF(ISERROR($S1744),"",OFFSET(K!$F$1,$S1744-1,0))</f>
        <v/>
      </c>
      <c r="G1744" s="193" t="str">
        <f ca="1">IF(C1744=$U$4,"Enter smelter details", IF(ISERROR($S1744),"",OFFSET(K!$G$1,$S1744-1,0)))</f>
        <v/>
      </c>
      <c r="H1744" s="258"/>
      <c r="I1744" s="258"/>
      <c r="J1744" s="258"/>
      <c r="K1744" s="258"/>
      <c r="L1744" s="258"/>
      <c r="M1744" s="258"/>
      <c r="N1744" s="258"/>
      <c r="O1744" s="258"/>
      <c r="P1744" s="258"/>
      <c r="Q1744" s="259"/>
      <c r="R1744" s="192"/>
      <c r="S1744" s="150" t="e">
        <f>IF(OR(C1744="",C1744=T$4),NA(),MATCH($B1744&amp;$C1744,K!$E:$E,0))</f>
        <v>#N/A</v>
      </c>
    </row>
    <row r="1745" spans="1:19" ht="20.25">
      <c r="A1745" s="222"/>
      <c r="B1745" s="193"/>
      <c r="C1745" s="193"/>
      <c r="D1745" s="193" t="str">
        <f ca="1">IF(ISERROR($S1745),"",OFFSET(K!$D$1,$S1745-1,0)&amp;"")</f>
        <v/>
      </c>
      <c r="E1745" s="193" t="str">
        <f ca="1">IF(ISERROR($S1745),"",OFFSET(K!$C$1,$S1745-1,0)&amp;"")</f>
        <v/>
      </c>
      <c r="F1745" s="193" t="str">
        <f ca="1">IF(ISERROR($S1745),"",OFFSET(K!$F$1,$S1745-1,0))</f>
        <v/>
      </c>
      <c r="G1745" s="193" t="str">
        <f ca="1">IF(C1745=$U$4,"Enter smelter details", IF(ISERROR($S1745),"",OFFSET(K!$G$1,$S1745-1,0)))</f>
        <v/>
      </c>
      <c r="H1745" s="258"/>
      <c r="I1745" s="258"/>
      <c r="J1745" s="258"/>
      <c r="K1745" s="258"/>
      <c r="L1745" s="258"/>
      <c r="M1745" s="258"/>
      <c r="N1745" s="258"/>
      <c r="O1745" s="258"/>
      <c r="P1745" s="258"/>
      <c r="Q1745" s="259"/>
      <c r="R1745" s="192"/>
      <c r="S1745" s="150" t="e">
        <f>IF(OR(C1745="",C1745=T$4),NA(),MATCH($B1745&amp;$C1745,K!$E:$E,0))</f>
        <v>#N/A</v>
      </c>
    </row>
    <row r="1746" spans="1:19" ht="20.25">
      <c r="A1746" s="222"/>
      <c r="B1746" s="193"/>
      <c r="C1746" s="193"/>
      <c r="D1746" s="193" t="str">
        <f ca="1">IF(ISERROR($S1746),"",OFFSET(K!$D$1,$S1746-1,0)&amp;"")</f>
        <v/>
      </c>
      <c r="E1746" s="193" t="str">
        <f ca="1">IF(ISERROR($S1746),"",OFFSET(K!$C$1,$S1746-1,0)&amp;"")</f>
        <v/>
      </c>
      <c r="F1746" s="193" t="str">
        <f ca="1">IF(ISERROR($S1746),"",OFFSET(K!$F$1,$S1746-1,0))</f>
        <v/>
      </c>
      <c r="G1746" s="193" t="str">
        <f ca="1">IF(C1746=$U$4,"Enter smelter details", IF(ISERROR($S1746),"",OFFSET(K!$G$1,$S1746-1,0)))</f>
        <v/>
      </c>
      <c r="H1746" s="258"/>
      <c r="I1746" s="258"/>
      <c r="J1746" s="258"/>
      <c r="K1746" s="258"/>
      <c r="L1746" s="258"/>
      <c r="M1746" s="258"/>
      <c r="N1746" s="258"/>
      <c r="O1746" s="258"/>
      <c r="P1746" s="258"/>
      <c r="Q1746" s="259"/>
      <c r="R1746" s="192"/>
      <c r="S1746" s="150" t="e">
        <f>IF(OR(C1746="",C1746=T$4),NA(),MATCH($B1746&amp;$C1746,K!$E:$E,0))</f>
        <v>#N/A</v>
      </c>
    </row>
    <row r="1747" spans="1:19" ht="20.25">
      <c r="A1747" s="222"/>
      <c r="B1747" s="193"/>
      <c r="C1747" s="193"/>
      <c r="D1747" s="193" t="str">
        <f ca="1">IF(ISERROR($S1747),"",OFFSET(K!$D$1,$S1747-1,0)&amp;"")</f>
        <v/>
      </c>
      <c r="E1747" s="193" t="str">
        <f ca="1">IF(ISERROR($S1747),"",OFFSET(K!$C$1,$S1747-1,0)&amp;"")</f>
        <v/>
      </c>
      <c r="F1747" s="193" t="str">
        <f ca="1">IF(ISERROR($S1747),"",OFFSET(K!$F$1,$S1747-1,0))</f>
        <v/>
      </c>
      <c r="G1747" s="193" t="str">
        <f ca="1">IF(C1747=$U$4,"Enter smelter details", IF(ISERROR($S1747),"",OFFSET(K!$G$1,$S1747-1,0)))</f>
        <v/>
      </c>
      <c r="H1747" s="258"/>
      <c r="I1747" s="258"/>
      <c r="J1747" s="258"/>
      <c r="K1747" s="258"/>
      <c r="L1747" s="258"/>
      <c r="M1747" s="258"/>
      <c r="N1747" s="258"/>
      <c r="O1747" s="258"/>
      <c r="P1747" s="258"/>
      <c r="Q1747" s="259"/>
      <c r="R1747" s="192"/>
      <c r="S1747" s="150" t="e">
        <f>IF(OR(C1747="",C1747=T$4),NA(),MATCH($B1747&amp;$C1747,K!$E:$E,0))</f>
        <v>#N/A</v>
      </c>
    </row>
    <row r="1748" spans="1:19" ht="20.25">
      <c r="A1748" s="222"/>
      <c r="B1748" s="193"/>
      <c r="C1748" s="193"/>
      <c r="D1748" s="193" t="str">
        <f ca="1">IF(ISERROR($S1748),"",OFFSET(K!$D$1,$S1748-1,0)&amp;"")</f>
        <v/>
      </c>
      <c r="E1748" s="193" t="str">
        <f ca="1">IF(ISERROR($S1748),"",OFFSET(K!$C$1,$S1748-1,0)&amp;"")</f>
        <v/>
      </c>
      <c r="F1748" s="193" t="str">
        <f ca="1">IF(ISERROR($S1748),"",OFFSET(K!$F$1,$S1748-1,0))</f>
        <v/>
      </c>
      <c r="G1748" s="193" t="str">
        <f ca="1">IF(C1748=$U$4,"Enter smelter details", IF(ISERROR($S1748),"",OFFSET(K!$G$1,$S1748-1,0)))</f>
        <v/>
      </c>
      <c r="H1748" s="258"/>
      <c r="I1748" s="258"/>
      <c r="J1748" s="258"/>
      <c r="K1748" s="258"/>
      <c r="L1748" s="258"/>
      <c r="M1748" s="258"/>
      <c r="N1748" s="258"/>
      <c r="O1748" s="258"/>
      <c r="P1748" s="258"/>
      <c r="Q1748" s="259"/>
      <c r="R1748" s="192"/>
      <c r="S1748" s="150" t="e">
        <f>IF(OR(C1748="",C1748=T$4),NA(),MATCH($B1748&amp;$C1748,K!$E:$E,0))</f>
        <v>#N/A</v>
      </c>
    </row>
    <row r="1749" spans="1:19" ht="20.25">
      <c r="A1749" s="222"/>
      <c r="B1749" s="193"/>
      <c r="C1749" s="193"/>
      <c r="D1749" s="193" t="str">
        <f ca="1">IF(ISERROR($S1749),"",OFFSET(K!$D$1,$S1749-1,0)&amp;"")</f>
        <v/>
      </c>
      <c r="E1749" s="193" t="str">
        <f ca="1">IF(ISERROR($S1749),"",OFFSET(K!$C$1,$S1749-1,0)&amp;"")</f>
        <v/>
      </c>
      <c r="F1749" s="193" t="str">
        <f ca="1">IF(ISERROR($S1749),"",OFFSET(K!$F$1,$S1749-1,0))</f>
        <v/>
      </c>
      <c r="G1749" s="193" t="str">
        <f ca="1">IF(C1749=$U$4,"Enter smelter details", IF(ISERROR($S1749),"",OFFSET(K!$G$1,$S1749-1,0)))</f>
        <v/>
      </c>
      <c r="H1749" s="258"/>
      <c r="I1749" s="258"/>
      <c r="J1749" s="258"/>
      <c r="K1749" s="258"/>
      <c r="L1749" s="258"/>
      <c r="M1749" s="258"/>
      <c r="N1749" s="258"/>
      <c r="O1749" s="258"/>
      <c r="P1749" s="258"/>
      <c r="Q1749" s="259"/>
      <c r="R1749" s="192"/>
      <c r="S1749" s="150" t="e">
        <f>IF(OR(C1749="",C1749=T$4),NA(),MATCH($B1749&amp;$C1749,K!$E:$E,0))</f>
        <v>#N/A</v>
      </c>
    </row>
    <row r="1750" spans="1:19" ht="20.25">
      <c r="A1750" s="222"/>
      <c r="B1750" s="193"/>
      <c r="C1750" s="193"/>
      <c r="D1750" s="193" t="str">
        <f ca="1">IF(ISERROR($S1750),"",OFFSET(K!$D$1,$S1750-1,0)&amp;"")</f>
        <v/>
      </c>
      <c r="E1750" s="193" t="str">
        <f ca="1">IF(ISERROR($S1750),"",OFFSET(K!$C$1,$S1750-1,0)&amp;"")</f>
        <v/>
      </c>
      <c r="F1750" s="193" t="str">
        <f ca="1">IF(ISERROR($S1750),"",OFFSET(K!$F$1,$S1750-1,0))</f>
        <v/>
      </c>
      <c r="G1750" s="193" t="str">
        <f ca="1">IF(C1750=$U$4,"Enter smelter details", IF(ISERROR($S1750),"",OFFSET(K!$G$1,$S1750-1,0)))</f>
        <v/>
      </c>
      <c r="H1750" s="258"/>
      <c r="I1750" s="258"/>
      <c r="J1750" s="258"/>
      <c r="K1750" s="258"/>
      <c r="L1750" s="258"/>
      <c r="M1750" s="258"/>
      <c r="N1750" s="258"/>
      <c r="O1750" s="258"/>
      <c r="P1750" s="258"/>
      <c r="Q1750" s="259"/>
      <c r="R1750" s="192"/>
      <c r="S1750" s="150" t="e">
        <f>IF(OR(C1750="",C1750=T$4),NA(),MATCH($B1750&amp;$C1750,K!$E:$E,0))</f>
        <v>#N/A</v>
      </c>
    </row>
    <row r="1751" spans="1:19" ht="20.25">
      <c r="A1751" s="222"/>
      <c r="B1751" s="193"/>
      <c r="C1751" s="193"/>
      <c r="D1751" s="193" t="str">
        <f ca="1">IF(ISERROR($S1751),"",OFFSET(K!$D$1,$S1751-1,0)&amp;"")</f>
        <v/>
      </c>
      <c r="E1751" s="193" t="str">
        <f ca="1">IF(ISERROR($S1751),"",OFFSET(K!$C$1,$S1751-1,0)&amp;"")</f>
        <v/>
      </c>
      <c r="F1751" s="193" t="str">
        <f ca="1">IF(ISERROR($S1751),"",OFFSET(K!$F$1,$S1751-1,0))</f>
        <v/>
      </c>
      <c r="G1751" s="193" t="str">
        <f ca="1">IF(C1751=$U$4,"Enter smelter details", IF(ISERROR($S1751),"",OFFSET(K!$G$1,$S1751-1,0)))</f>
        <v/>
      </c>
      <c r="H1751" s="258"/>
      <c r="I1751" s="258"/>
      <c r="J1751" s="258"/>
      <c r="K1751" s="258"/>
      <c r="L1751" s="258"/>
      <c r="M1751" s="258"/>
      <c r="N1751" s="258"/>
      <c r="O1751" s="258"/>
      <c r="P1751" s="258"/>
      <c r="Q1751" s="259"/>
      <c r="R1751" s="192"/>
      <c r="S1751" s="150" t="e">
        <f>IF(OR(C1751="",C1751=T$4),NA(),MATCH($B1751&amp;$C1751,K!$E:$E,0))</f>
        <v>#N/A</v>
      </c>
    </row>
    <row r="1752" spans="1:19" ht="20.25">
      <c r="A1752" s="222"/>
      <c r="B1752" s="193"/>
      <c r="C1752" s="193"/>
      <c r="D1752" s="193" t="str">
        <f ca="1">IF(ISERROR($S1752),"",OFFSET(K!$D$1,$S1752-1,0)&amp;"")</f>
        <v/>
      </c>
      <c r="E1752" s="193" t="str">
        <f ca="1">IF(ISERROR($S1752),"",OFFSET(K!$C$1,$S1752-1,0)&amp;"")</f>
        <v/>
      </c>
      <c r="F1752" s="193" t="str">
        <f ca="1">IF(ISERROR($S1752),"",OFFSET(K!$F$1,$S1752-1,0))</f>
        <v/>
      </c>
      <c r="G1752" s="193" t="str">
        <f ca="1">IF(C1752=$U$4,"Enter smelter details", IF(ISERROR($S1752),"",OFFSET(K!$G$1,$S1752-1,0)))</f>
        <v/>
      </c>
      <c r="H1752" s="258"/>
      <c r="I1752" s="258"/>
      <c r="J1752" s="258"/>
      <c r="K1752" s="258"/>
      <c r="L1752" s="258"/>
      <c r="M1752" s="258"/>
      <c r="N1752" s="258"/>
      <c r="O1752" s="258"/>
      <c r="P1752" s="258"/>
      <c r="Q1752" s="259"/>
      <c r="R1752" s="192"/>
      <c r="S1752" s="150" t="e">
        <f>IF(OR(C1752="",C1752=T$4),NA(),MATCH($B1752&amp;$C1752,K!$E:$E,0))</f>
        <v>#N/A</v>
      </c>
    </row>
    <row r="1753" spans="1:19" ht="20.25">
      <c r="A1753" s="222"/>
      <c r="B1753" s="193"/>
      <c r="C1753" s="193"/>
      <c r="D1753" s="193" t="str">
        <f ca="1">IF(ISERROR($S1753),"",OFFSET(K!$D$1,$S1753-1,0)&amp;"")</f>
        <v/>
      </c>
      <c r="E1753" s="193" t="str">
        <f ca="1">IF(ISERROR($S1753),"",OFFSET(K!$C$1,$S1753-1,0)&amp;"")</f>
        <v/>
      </c>
      <c r="F1753" s="193" t="str">
        <f ca="1">IF(ISERROR($S1753),"",OFFSET(K!$F$1,$S1753-1,0))</f>
        <v/>
      </c>
      <c r="G1753" s="193" t="str">
        <f ca="1">IF(C1753=$U$4,"Enter smelter details", IF(ISERROR($S1753),"",OFFSET(K!$G$1,$S1753-1,0)))</f>
        <v/>
      </c>
      <c r="H1753" s="258"/>
      <c r="I1753" s="258"/>
      <c r="J1753" s="258"/>
      <c r="K1753" s="258"/>
      <c r="L1753" s="258"/>
      <c r="M1753" s="258"/>
      <c r="N1753" s="258"/>
      <c r="O1753" s="258"/>
      <c r="P1753" s="258"/>
      <c r="Q1753" s="259"/>
      <c r="R1753" s="192"/>
      <c r="S1753" s="150" t="e">
        <f>IF(OR(C1753="",C1753=T$4),NA(),MATCH($B1753&amp;$C1753,K!$E:$E,0))</f>
        <v>#N/A</v>
      </c>
    </row>
    <row r="1754" spans="1:19" ht="20.25">
      <c r="A1754" s="222"/>
      <c r="B1754" s="193"/>
      <c r="C1754" s="193"/>
      <c r="D1754" s="193" t="str">
        <f ca="1">IF(ISERROR($S1754),"",OFFSET(K!$D$1,$S1754-1,0)&amp;"")</f>
        <v/>
      </c>
      <c r="E1754" s="193" t="str">
        <f ca="1">IF(ISERROR($S1754),"",OFFSET(K!$C$1,$S1754-1,0)&amp;"")</f>
        <v/>
      </c>
      <c r="F1754" s="193" t="str">
        <f ca="1">IF(ISERROR($S1754),"",OFFSET(K!$F$1,$S1754-1,0))</f>
        <v/>
      </c>
      <c r="G1754" s="193" t="str">
        <f ca="1">IF(C1754=$U$4,"Enter smelter details", IF(ISERROR($S1754),"",OFFSET(K!$G$1,$S1754-1,0)))</f>
        <v/>
      </c>
      <c r="H1754" s="258"/>
      <c r="I1754" s="258"/>
      <c r="J1754" s="258"/>
      <c r="K1754" s="258"/>
      <c r="L1754" s="258"/>
      <c r="M1754" s="258"/>
      <c r="N1754" s="258"/>
      <c r="O1754" s="258"/>
      <c r="P1754" s="258"/>
      <c r="Q1754" s="259"/>
      <c r="R1754" s="192"/>
      <c r="S1754" s="150" t="e">
        <f>IF(OR(C1754="",C1754=T$4),NA(),MATCH($B1754&amp;$C1754,K!$E:$E,0))</f>
        <v>#N/A</v>
      </c>
    </row>
    <row r="1755" spans="1:19" ht="20.25">
      <c r="A1755" s="222"/>
      <c r="B1755" s="193"/>
      <c r="C1755" s="193"/>
      <c r="D1755" s="193" t="str">
        <f ca="1">IF(ISERROR($S1755),"",OFFSET(K!$D$1,$S1755-1,0)&amp;"")</f>
        <v/>
      </c>
      <c r="E1755" s="193" t="str">
        <f ca="1">IF(ISERROR($S1755),"",OFFSET(K!$C$1,$S1755-1,0)&amp;"")</f>
        <v/>
      </c>
      <c r="F1755" s="193" t="str">
        <f ca="1">IF(ISERROR($S1755),"",OFFSET(K!$F$1,$S1755-1,0))</f>
        <v/>
      </c>
      <c r="G1755" s="193" t="str">
        <f ca="1">IF(C1755=$U$4,"Enter smelter details", IF(ISERROR($S1755),"",OFFSET(K!$G$1,$S1755-1,0)))</f>
        <v/>
      </c>
      <c r="H1755" s="258"/>
      <c r="I1755" s="258"/>
      <c r="J1755" s="258"/>
      <c r="K1755" s="258"/>
      <c r="L1755" s="258"/>
      <c r="M1755" s="258"/>
      <c r="N1755" s="258"/>
      <c r="O1755" s="258"/>
      <c r="P1755" s="258"/>
      <c r="Q1755" s="259"/>
      <c r="R1755" s="192"/>
      <c r="S1755" s="150" t="e">
        <f>IF(OR(C1755="",C1755=T$4),NA(),MATCH($B1755&amp;$C1755,K!$E:$E,0))</f>
        <v>#N/A</v>
      </c>
    </row>
    <row r="1756" spans="1:19" ht="20.25">
      <c r="A1756" s="222"/>
      <c r="B1756" s="193"/>
      <c r="C1756" s="193"/>
      <c r="D1756" s="193" t="str">
        <f ca="1">IF(ISERROR($S1756),"",OFFSET(K!$D$1,$S1756-1,0)&amp;"")</f>
        <v/>
      </c>
      <c r="E1756" s="193" t="str">
        <f ca="1">IF(ISERROR($S1756),"",OFFSET(K!$C$1,$S1756-1,0)&amp;"")</f>
        <v/>
      </c>
      <c r="F1756" s="193" t="str">
        <f ca="1">IF(ISERROR($S1756),"",OFFSET(K!$F$1,$S1756-1,0))</f>
        <v/>
      </c>
      <c r="G1756" s="193" t="str">
        <f ca="1">IF(C1756=$U$4,"Enter smelter details", IF(ISERROR($S1756),"",OFFSET(K!$G$1,$S1756-1,0)))</f>
        <v/>
      </c>
      <c r="H1756" s="258"/>
      <c r="I1756" s="258"/>
      <c r="J1756" s="258"/>
      <c r="K1756" s="258"/>
      <c r="L1756" s="258"/>
      <c r="M1756" s="258"/>
      <c r="N1756" s="258"/>
      <c r="O1756" s="258"/>
      <c r="P1756" s="258"/>
      <c r="Q1756" s="259"/>
      <c r="R1756" s="192"/>
      <c r="S1756" s="150" t="e">
        <f>IF(OR(C1756="",C1756=T$4),NA(),MATCH($B1756&amp;$C1756,K!$E:$E,0))</f>
        <v>#N/A</v>
      </c>
    </row>
    <row r="1757" spans="1:19" ht="20.25">
      <c r="A1757" s="222"/>
      <c r="B1757" s="193"/>
      <c r="C1757" s="193"/>
      <c r="D1757" s="193" t="str">
        <f ca="1">IF(ISERROR($S1757),"",OFFSET(K!$D$1,$S1757-1,0)&amp;"")</f>
        <v/>
      </c>
      <c r="E1757" s="193" t="str">
        <f ca="1">IF(ISERROR($S1757),"",OFFSET(K!$C$1,$S1757-1,0)&amp;"")</f>
        <v/>
      </c>
      <c r="F1757" s="193" t="str">
        <f ca="1">IF(ISERROR($S1757),"",OFFSET(K!$F$1,$S1757-1,0))</f>
        <v/>
      </c>
      <c r="G1757" s="193" t="str">
        <f ca="1">IF(C1757=$U$4,"Enter smelter details", IF(ISERROR($S1757),"",OFFSET(K!$G$1,$S1757-1,0)))</f>
        <v/>
      </c>
      <c r="H1757" s="258"/>
      <c r="I1757" s="258"/>
      <c r="J1757" s="258"/>
      <c r="K1757" s="258"/>
      <c r="L1757" s="258"/>
      <c r="M1757" s="258"/>
      <c r="N1757" s="258"/>
      <c r="O1757" s="258"/>
      <c r="P1757" s="258"/>
      <c r="Q1757" s="259"/>
      <c r="R1757" s="192"/>
      <c r="S1757" s="150" t="e">
        <f>IF(OR(C1757="",C1757=T$4),NA(),MATCH($B1757&amp;$C1757,K!$E:$E,0))</f>
        <v>#N/A</v>
      </c>
    </row>
    <row r="1758" spans="1:19" ht="20.25">
      <c r="A1758" s="222"/>
      <c r="B1758" s="193"/>
      <c r="C1758" s="193"/>
      <c r="D1758" s="193" t="str">
        <f ca="1">IF(ISERROR($S1758),"",OFFSET(K!$D$1,$S1758-1,0)&amp;"")</f>
        <v/>
      </c>
      <c r="E1758" s="193" t="str">
        <f ca="1">IF(ISERROR($S1758),"",OFFSET(K!$C$1,$S1758-1,0)&amp;"")</f>
        <v/>
      </c>
      <c r="F1758" s="193" t="str">
        <f ca="1">IF(ISERROR($S1758),"",OFFSET(K!$F$1,$S1758-1,0))</f>
        <v/>
      </c>
      <c r="G1758" s="193" t="str">
        <f ca="1">IF(C1758=$U$4,"Enter smelter details", IF(ISERROR($S1758),"",OFFSET(K!$G$1,$S1758-1,0)))</f>
        <v/>
      </c>
      <c r="H1758" s="258"/>
      <c r="I1758" s="258"/>
      <c r="J1758" s="258"/>
      <c r="K1758" s="258"/>
      <c r="L1758" s="258"/>
      <c r="M1758" s="258"/>
      <c r="N1758" s="258"/>
      <c r="O1758" s="258"/>
      <c r="P1758" s="258"/>
      <c r="Q1758" s="259"/>
      <c r="R1758" s="192"/>
      <c r="S1758" s="150" t="e">
        <f>IF(OR(C1758="",C1758=T$4),NA(),MATCH($B1758&amp;$C1758,K!$E:$E,0))</f>
        <v>#N/A</v>
      </c>
    </row>
    <row r="1759" spans="1:19" ht="20.25">
      <c r="A1759" s="222"/>
      <c r="B1759" s="193"/>
      <c r="C1759" s="193"/>
      <c r="D1759" s="193" t="str">
        <f ca="1">IF(ISERROR($S1759),"",OFFSET(K!$D$1,$S1759-1,0)&amp;"")</f>
        <v/>
      </c>
      <c r="E1759" s="193" t="str">
        <f ca="1">IF(ISERROR($S1759),"",OFFSET(K!$C$1,$S1759-1,0)&amp;"")</f>
        <v/>
      </c>
      <c r="F1759" s="193" t="str">
        <f ca="1">IF(ISERROR($S1759),"",OFFSET(K!$F$1,$S1759-1,0))</f>
        <v/>
      </c>
      <c r="G1759" s="193" t="str">
        <f ca="1">IF(C1759=$U$4,"Enter smelter details", IF(ISERROR($S1759),"",OFFSET(K!$G$1,$S1759-1,0)))</f>
        <v/>
      </c>
      <c r="H1759" s="258"/>
      <c r="I1759" s="258"/>
      <c r="J1759" s="258"/>
      <c r="K1759" s="258"/>
      <c r="L1759" s="258"/>
      <c r="M1759" s="258"/>
      <c r="N1759" s="258"/>
      <c r="O1759" s="258"/>
      <c r="P1759" s="258"/>
      <c r="Q1759" s="259"/>
      <c r="R1759" s="192"/>
      <c r="S1759" s="150" t="e">
        <f>IF(OR(C1759="",C1759=T$4),NA(),MATCH($B1759&amp;$C1759,K!$E:$E,0))</f>
        <v>#N/A</v>
      </c>
    </row>
    <row r="1760" spans="1:19" ht="20.25">
      <c r="A1760" s="222"/>
      <c r="B1760" s="193"/>
      <c r="C1760" s="193"/>
      <c r="D1760" s="193" t="str">
        <f ca="1">IF(ISERROR($S1760),"",OFFSET(K!$D$1,$S1760-1,0)&amp;"")</f>
        <v/>
      </c>
      <c r="E1760" s="193" t="str">
        <f ca="1">IF(ISERROR($S1760),"",OFFSET(K!$C$1,$S1760-1,0)&amp;"")</f>
        <v/>
      </c>
      <c r="F1760" s="193" t="str">
        <f ca="1">IF(ISERROR($S1760),"",OFFSET(K!$F$1,$S1760-1,0))</f>
        <v/>
      </c>
      <c r="G1760" s="193" t="str">
        <f ca="1">IF(C1760=$U$4,"Enter smelter details", IF(ISERROR($S1760),"",OFFSET(K!$G$1,$S1760-1,0)))</f>
        <v/>
      </c>
      <c r="H1760" s="258"/>
      <c r="I1760" s="258"/>
      <c r="J1760" s="258"/>
      <c r="K1760" s="258"/>
      <c r="L1760" s="258"/>
      <c r="M1760" s="258"/>
      <c r="N1760" s="258"/>
      <c r="O1760" s="258"/>
      <c r="P1760" s="258"/>
      <c r="Q1760" s="259"/>
      <c r="R1760" s="192"/>
      <c r="S1760" s="150" t="e">
        <f>IF(OR(C1760="",C1760=T$4),NA(),MATCH($B1760&amp;$C1760,K!$E:$E,0))</f>
        <v>#N/A</v>
      </c>
    </row>
    <row r="1761" spans="1:19" ht="20.25">
      <c r="A1761" s="222"/>
      <c r="B1761" s="193"/>
      <c r="C1761" s="193"/>
      <c r="D1761" s="193" t="str">
        <f ca="1">IF(ISERROR($S1761),"",OFFSET(K!$D$1,$S1761-1,0)&amp;"")</f>
        <v/>
      </c>
      <c r="E1761" s="193" t="str">
        <f ca="1">IF(ISERROR($S1761),"",OFFSET(K!$C$1,$S1761-1,0)&amp;"")</f>
        <v/>
      </c>
      <c r="F1761" s="193" t="str">
        <f ca="1">IF(ISERROR($S1761),"",OFFSET(K!$F$1,$S1761-1,0))</f>
        <v/>
      </c>
      <c r="G1761" s="193" t="str">
        <f ca="1">IF(C1761=$U$4,"Enter smelter details", IF(ISERROR($S1761),"",OFFSET(K!$G$1,$S1761-1,0)))</f>
        <v/>
      </c>
      <c r="H1761" s="258"/>
      <c r="I1761" s="258"/>
      <c r="J1761" s="258"/>
      <c r="K1761" s="258"/>
      <c r="L1761" s="258"/>
      <c r="M1761" s="258"/>
      <c r="N1761" s="258"/>
      <c r="O1761" s="258"/>
      <c r="P1761" s="258"/>
      <c r="Q1761" s="259"/>
      <c r="R1761" s="192"/>
      <c r="S1761" s="150" t="e">
        <f>IF(OR(C1761="",C1761=T$4),NA(),MATCH($B1761&amp;$C1761,K!$E:$E,0))</f>
        <v>#N/A</v>
      </c>
    </row>
    <row r="1762" spans="1:19" ht="20.25">
      <c r="A1762" s="222"/>
      <c r="B1762" s="193"/>
      <c r="C1762" s="193"/>
      <c r="D1762" s="193" t="str">
        <f ca="1">IF(ISERROR($S1762),"",OFFSET(K!$D$1,$S1762-1,0)&amp;"")</f>
        <v/>
      </c>
      <c r="E1762" s="193" t="str">
        <f ca="1">IF(ISERROR($S1762),"",OFFSET(K!$C$1,$S1762-1,0)&amp;"")</f>
        <v/>
      </c>
      <c r="F1762" s="193" t="str">
        <f ca="1">IF(ISERROR($S1762),"",OFFSET(K!$F$1,$S1762-1,0))</f>
        <v/>
      </c>
      <c r="G1762" s="193" t="str">
        <f ca="1">IF(C1762=$U$4,"Enter smelter details", IF(ISERROR($S1762),"",OFFSET(K!$G$1,$S1762-1,0)))</f>
        <v/>
      </c>
      <c r="H1762" s="258"/>
      <c r="I1762" s="258"/>
      <c r="J1762" s="258"/>
      <c r="K1762" s="258"/>
      <c r="L1762" s="258"/>
      <c r="M1762" s="258"/>
      <c r="N1762" s="258"/>
      <c r="O1762" s="258"/>
      <c r="P1762" s="258"/>
      <c r="Q1762" s="259"/>
      <c r="R1762" s="192"/>
      <c r="S1762" s="150" t="e">
        <f>IF(OR(C1762="",C1762=T$4),NA(),MATCH($B1762&amp;$C1762,K!$E:$E,0))</f>
        <v>#N/A</v>
      </c>
    </row>
    <row r="1763" spans="1:19" ht="20.25">
      <c r="A1763" s="222"/>
      <c r="B1763" s="193"/>
      <c r="C1763" s="193"/>
      <c r="D1763" s="193" t="str">
        <f ca="1">IF(ISERROR($S1763),"",OFFSET(K!$D$1,$S1763-1,0)&amp;"")</f>
        <v/>
      </c>
      <c r="E1763" s="193" t="str">
        <f ca="1">IF(ISERROR($S1763),"",OFFSET(K!$C$1,$S1763-1,0)&amp;"")</f>
        <v/>
      </c>
      <c r="F1763" s="193" t="str">
        <f ca="1">IF(ISERROR($S1763),"",OFFSET(K!$F$1,$S1763-1,0))</f>
        <v/>
      </c>
      <c r="G1763" s="193" t="str">
        <f ca="1">IF(C1763=$U$4,"Enter smelter details", IF(ISERROR($S1763),"",OFFSET(K!$G$1,$S1763-1,0)))</f>
        <v/>
      </c>
      <c r="H1763" s="258"/>
      <c r="I1763" s="258"/>
      <c r="J1763" s="258"/>
      <c r="K1763" s="258"/>
      <c r="L1763" s="258"/>
      <c r="M1763" s="258"/>
      <c r="N1763" s="258"/>
      <c r="O1763" s="258"/>
      <c r="P1763" s="258"/>
      <c r="Q1763" s="259"/>
      <c r="R1763" s="192"/>
      <c r="S1763" s="150" t="e">
        <f>IF(OR(C1763="",C1763=T$4),NA(),MATCH($B1763&amp;$C1763,K!$E:$E,0))</f>
        <v>#N/A</v>
      </c>
    </row>
    <row r="1764" spans="1:19" ht="20.25">
      <c r="A1764" s="222"/>
      <c r="B1764" s="193"/>
      <c r="C1764" s="193"/>
      <c r="D1764" s="193" t="str">
        <f ca="1">IF(ISERROR($S1764),"",OFFSET(K!$D$1,$S1764-1,0)&amp;"")</f>
        <v/>
      </c>
      <c r="E1764" s="193" t="str">
        <f ca="1">IF(ISERROR($S1764),"",OFFSET(K!$C$1,$S1764-1,0)&amp;"")</f>
        <v/>
      </c>
      <c r="F1764" s="193" t="str">
        <f ca="1">IF(ISERROR($S1764),"",OFFSET(K!$F$1,$S1764-1,0))</f>
        <v/>
      </c>
      <c r="G1764" s="193" t="str">
        <f ca="1">IF(C1764=$U$4,"Enter smelter details", IF(ISERROR($S1764),"",OFFSET(K!$G$1,$S1764-1,0)))</f>
        <v/>
      </c>
      <c r="H1764" s="258"/>
      <c r="I1764" s="258"/>
      <c r="J1764" s="258"/>
      <c r="K1764" s="258"/>
      <c r="L1764" s="258"/>
      <c r="M1764" s="258"/>
      <c r="N1764" s="258"/>
      <c r="O1764" s="258"/>
      <c r="P1764" s="258"/>
      <c r="Q1764" s="259"/>
      <c r="R1764" s="192"/>
      <c r="S1764" s="150" t="e">
        <f>IF(OR(C1764="",C1764=T$4),NA(),MATCH($B1764&amp;$C1764,K!$E:$E,0))</f>
        <v>#N/A</v>
      </c>
    </row>
    <row r="1765" spans="1:19" ht="20.25">
      <c r="A1765" s="222"/>
      <c r="B1765" s="193"/>
      <c r="C1765" s="193"/>
      <c r="D1765" s="193" t="str">
        <f ca="1">IF(ISERROR($S1765),"",OFFSET(K!$D$1,$S1765-1,0)&amp;"")</f>
        <v/>
      </c>
      <c r="E1765" s="193" t="str">
        <f ca="1">IF(ISERROR($S1765),"",OFFSET(K!$C$1,$S1765-1,0)&amp;"")</f>
        <v/>
      </c>
      <c r="F1765" s="193" t="str">
        <f ca="1">IF(ISERROR($S1765),"",OFFSET(K!$F$1,$S1765-1,0))</f>
        <v/>
      </c>
      <c r="G1765" s="193" t="str">
        <f ca="1">IF(C1765=$U$4,"Enter smelter details", IF(ISERROR($S1765),"",OFFSET(K!$G$1,$S1765-1,0)))</f>
        <v/>
      </c>
      <c r="H1765" s="258"/>
      <c r="I1765" s="258"/>
      <c r="J1765" s="258"/>
      <c r="K1765" s="258"/>
      <c r="L1765" s="258"/>
      <c r="M1765" s="258"/>
      <c r="N1765" s="258"/>
      <c r="O1765" s="258"/>
      <c r="P1765" s="258"/>
      <c r="Q1765" s="259"/>
      <c r="R1765" s="192"/>
      <c r="S1765" s="150" t="e">
        <f>IF(OR(C1765="",C1765=T$4),NA(),MATCH($B1765&amp;$C1765,K!$E:$E,0))</f>
        <v>#N/A</v>
      </c>
    </row>
    <row r="1766" spans="1:19" ht="20.25">
      <c r="A1766" s="222"/>
      <c r="B1766" s="193"/>
      <c r="C1766" s="193"/>
      <c r="D1766" s="193" t="str">
        <f ca="1">IF(ISERROR($S1766),"",OFFSET(K!$D$1,$S1766-1,0)&amp;"")</f>
        <v/>
      </c>
      <c r="E1766" s="193" t="str">
        <f ca="1">IF(ISERROR($S1766),"",OFFSET(K!$C$1,$S1766-1,0)&amp;"")</f>
        <v/>
      </c>
      <c r="F1766" s="193" t="str">
        <f ca="1">IF(ISERROR($S1766),"",OFFSET(K!$F$1,$S1766-1,0))</f>
        <v/>
      </c>
      <c r="G1766" s="193" t="str">
        <f ca="1">IF(C1766=$U$4,"Enter smelter details", IF(ISERROR($S1766),"",OFFSET(K!$G$1,$S1766-1,0)))</f>
        <v/>
      </c>
      <c r="H1766" s="258"/>
      <c r="I1766" s="258"/>
      <c r="J1766" s="258"/>
      <c r="K1766" s="258"/>
      <c r="L1766" s="258"/>
      <c r="M1766" s="258"/>
      <c r="N1766" s="258"/>
      <c r="O1766" s="258"/>
      <c r="P1766" s="258"/>
      <c r="Q1766" s="259"/>
      <c r="R1766" s="192"/>
      <c r="S1766" s="150" t="e">
        <f>IF(OR(C1766="",C1766=T$4),NA(),MATCH($B1766&amp;$C1766,K!$E:$E,0))</f>
        <v>#N/A</v>
      </c>
    </row>
    <row r="1767" spans="1:19" ht="20.25">
      <c r="A1767" s="222"/>
      <c r="B1767" s="193"/>
      <c r="C1767" s="193"/>
      <c r="D1767" s="193" t="str">
        <f ca="1">IF(ISERROR($S1767),"",OFFSET(K!$D$1,$S1767-1,0)&amp;"")</f>
        <v/>
      </c>
      <c r="E1767" s="193" t="str">
        <f ca="1">IF(ISERROR($S1767),"",OFFSET(K!$C$1,$S1767-1,0)&amp;"")</f>
        <v/>
      </c>
      <c r="F1767" s="193" t="str">
        <f ca="1">IF(ISERROR($S1767),"",OFFSET(K!$F$1,$S1767-1,0))</f>
        <v/>
      </c>
      <c r="G1767" s="193" t="str">
        <f ca="1">IF(C1767=$U$4,"Enter smelter details", IF(ISERROR($S1767),"",OFFSET(K!$G$1,$S1767-1,0)))</f>
        <v/>
      </c>
      <c r="H1767" s="258"/>
      <c r="I1767" s="258"/>
      <c r="J1767" s="258"/>
      <c r="K1767" s="258"/>
      <c r="L1767" s="258"/>
      <c r="M1767" s="258"/>
      <c r="N1767" s="258"/>
      <c r="O1767" s="258"/>
      <c r="P1767" s="258"/>
      <c r="Q1767" s="259"/>
      <c r="R1767" s="192"/>
      <c r="S1767" s="150" t="e">
        <f>IF(OR(C1767="",C1767=T$4),NA(),MATCH($B1767&amp;$C1767,K!$E:$E,0))</f>
        <v>#N/A</v>
      </c>
    </row>
    <row r="1768" spans="1:19" ht="20.25">
      <c r="A1768" s="222"/>
      <c r="B1768" s="193"/>
      <c r="C1768" s="193"/>
      <c r="D1768" s="193" t="str">
        <f ca="1">IF(ISERROR($S1768),"",OFFSET(K!$D$1,$S1768-1,0)&amp;"")</f>
        <v/>
      </c>
      <c r="E1768" s="193" t="str">
        <f ca="1">IF(ISERROR($S1768),"",OFFSET(K!$C$1,$S1768-1,0)&amp;"")</f>
        <v/>
      </c>
      <c r="F1768" s="193" t="str">
        <f ca="1">IF(ISERROR($S1768),"",OFFSET(K!$F$1,$S1768-1,0))</f>
        <v/>
      </c>
      <c r="G1768" s="193" t="str">
        <f ca="1">IF(C1768=$U$4,"Enter smelter details", IF(ISERROR($S1768),"",OFFSET(K!$G$1,$S1768-1,0)))</f>
        <v/>
      </c>
      <c r="H1768" s="258"/>
      <c r="I1768" s="258"/>
      <c r="J1768" s="258"/>
      <c r="K1768" s="258"/>
      <c r="L1768" s="258"/>
      <c r="M1768" s="258"/>
      <c r="N1768" s="258"/>
      <c r="O1768" s="258"/>
      <c r="P1768" s="258"/>
      <c r="Q1768" s="259"/>
      <c r="R1768" s="192"/>
      <c r="S1768" s="150" t="e">
        <f>IF(OR(C1768="",C1768=T$4),NA(),MATCH($B1768&amp;$C1768,K!$E:$E,0))</f>
        <v>#N/A</v>
      </c>
    </row>
    <row r="1769" spans="1:19" ht="20.25">
      <c r="A1769" s="222"/>
      <c r="B1769" s="193"/>
      <c r="C1769" s="193"/>
      <c r="D1769" s="193" t="str">
        <f ca="1">IF(ISERROR($S1769),"",OFFSET(K!$D$1,$S1769-1,0)&amp;"")</f>
        <v/>
      </c>
      <c r="E1769" s="193" t="str">
        <f ca="1">IF(ISERROR($S1769),"",OFFSET(K!$C$1,$S1769-1,0)&amp;"")</f>
        <v/>
      </c>
      <c r="F1769" s="193" t="str">
        <f ca="1">IF(ISERROR($S1769),"",OFFSET(K!$F$1,$S1769-1,0))</f>
        <v/>
      </c>
      <c r="G1769" s="193" t="str">
        <f ca="1">IF(C1769=$U$4,"Enter smelter details", IF(ISERROR($S1769),"",OFFSET(K!$G$1,$S1769-1,0)))</f>
        <v/>
      </c>
      <c r="H1769" s="258"/>
      <c r="I1769" s="258"/>
      <c r="J1769" s="258"/>
      <c r="K1769" s="258"/>
      <c r="L1769" s="258"/>
      <c r="M1769" s="258"/>
      <c r="N1769" s="258"/>
      <c r="O1769" s="258"/>
      <c r="P1769" s="258"/>
      <c r="Q1769" s="259"/>
      <c r="R1769" s="192"/>
      <c r="S1769" s="150" t="e">
        <f>IF(OR(C1769="",C1769=T$4),NA(),MATCH($B1769&amp;$C1769,K!$E:$E,0))</f>
        <v>#N/A</v>
      </c>
    </row>
    <row r="1770" spans="1:19" ht="20.25">
      <c r="A1770" s="222"/>
      <c r="B1770" s="193"/>
      <c r="C1770" s="193"/>
      <c r="D1770" s="193" t="str">
        <f ca="1">IF(ISERROR($S1770),"",OFFSET(K!$D$1,$S1770-1,0)&amp;"")</f>
        <v/>
      </c>
      <c r="E1770" s="193" t="str">
        <f ca="1">IF(ISERROR($S1770),"",OFFSET(K!$C$1,$S1770-1,0)&amp;"")</f>
        <v/>
      </c>
      <c r="F1770" s="193" t="str">
        <f ca="1">IF(ISERROR($S1770),"",OFFSET(K!$F$1,$S1770-1,0))</f>
        <v/>
      </c>
      <c r="G1770" s="193" t="str">
        <f ca="1">IF(C1770=$U$4,"Enter smelter details", IF(ISERROR($S1770),"",OFFSET(K!$G$1,$S1770-1,0)))</f>
        <v/>
      </c>
      <c r="H1770" s="258"/>
      <c r="I1770" s="258"/>
      <c r="J1770" s="258"/>
      <c r="K1770" s="258"/>
      <c r="L1770" s="258"/>
      <c r="M1770" s="258"/>
      <c r="N1770" s="258"/>
      <c r="O1770" s="258"/>
      <c r="P1770" s="258"/>
      <c r="Q1770" s="259"/>
      <c r="R1770" s="192"/>
      <c r="S1770" s="150" t="e">
        <f>IF(OR(C1770="",C1770=T$4),NA(),MATCH($B1770&amp;$C1770,K!$E:$E,0))</f>
        <v>#N/A</v>
      </c>
    </row>
    <row r="1771" spans="1:19" ht="20.25">
      <c r="A1771" s="222"/>
      <c r="B1771" s="193"/>
      <c r="C1771" s="193"/>
      <c r="D1771" s="193" t="str">
        <f ca="1">IF(ISERROR($S1771),"",OFFSET(K!$D$1,$S1771-1,0)&amp;"")</f>
        <v/>
      </c>
      <c r="E1771" s="193" t="str">
        <f ca="1">IF(ISERROR($S1771),"",OFFSET(K!$C$1,$S1771-1,0)&amp;"")</f>
        <v/>
      </c>
      <c r="F1771" s="193" t="str">
        <f ca="1">IF(ISERROR($S1771),"",OFFSET(K!$F$1,$S1771-1,0))</f>
        <v/>
      </c>
      <c r="G1771" s="193" t="str">
        <f ca="1">IF(C1771=$U$4,"Enter smelter details", IF(ISERROR($S1771),"",OFFSET(K!$G$1,$S1771-1,0)))</f>
        <v/>
      </c>
      <c r="H1771" s="258"/>
      <c r="I1771" s="258"/>
      <c r="J1771" s="258"/>
      <c r="K1771" s="258"/>
      <c r="L1771" s="258"/>
      <c r="M1771" s="258"/>
      <c r="N1771" s="258"/>
      <c r="O1771" s="258"/>
      <c r="P1771" s="258"/>
      <c r="Q1771" s="259"/>
      <c r="R1771" s="192"/>
      <c r="S1771" s="150" t="e">
        <f>IF(OR(C1771="",C1771=T$4),NA(),MATCH($B1771&amp;$C1771,K!$E:$E,0))</f>
        <v>#N/A</v>
      </c>
    </row>
    <row r="1772" spans="1:19" ht="20.25">
      <c r="A1772" s="222"/>
      <c r="B1772" s="193"/>
      <c r="C1772" s="193"/>
      <c r="D1772" s="193" t="str">
        <f ca="1">IF(ISERROR($S1772),"",OFFSET(K!$D$1,$S1772-1,0)&amp;"")</f>
        <v/>
      </c>
      <c r="E1772" s="193" t="str">
        <f ca="1">IF(ISERROR($S1772),"",OFFSET(K!$C$1,$S1772-1,0)&amp;"")</f>
        <v/>
      </c>
      <c r="F1772" s="193" t="str">
        <f ca="1">IF(ISERROR($S1772),"",OFFSET(K!$F$1,$S1772-1,0))</f>
        <v/>
      </c>
      <c r="G1772" s="193" t="str">
        <f ca="1">IF(C1772=$U$4,"Enter smelter details", IF(ISERROR($S1772),"",OFFSET(K!$G$1,$S1772-1,0)))</f>
        <v/>
      </c>
      <c r="H1772" s="258"/>
      <c r="I1772" s="258"/>
      <c r="J1772" s="258"/>
      <c r="K1772" s="258"/>
      <c r="L1772" s="258"/>
      <c r="M1772" s="258"/>
      <c r="N1772" s="258"/>
      <c r="O1772" s="258"/>
      <c r="P1772" s="258"/>
      <c r="Q1772" s="259"/>
      <c r="R1772" s="192"/>
      <c r="S1772" s="150" t="e">
        <f>IF(OR(C1772="",C1772=T$4),NA(),MATCH($B1772&amp;$C1772,K!$E:$E,0))</f>
        <v>#N/A</v>
      </c>
    </row>
    <row r="1773" spans="1:19" ht="20.25">
      <c r="A1773" s="222"/>
      <c r="B1773" s="193"/>
      <c r="C1773" s="193"/>
      <c r="D1773" s="193" t="str">
        <f ca="1">IF(ISERROR($S1773),"",OFFSET(K!$D$1,$S1773-1,0)&amp;"")</f>
        <v/>
      </c>
      <c r="E1773" s="193" t="str">
        <f ca="1">IF(ISERROR($S1773),"",OFFSET(K!$C$1,$S1773-1,0)&amp;"")</f>
        <v/>
      </c>
      <c r="F1773" s="193" t="str">
        <f ca="1">IF(ISERROR($S1773),"",OFFSET(K!$F$1,$S1773-1,0))</f>
        <v/>
      </c>
      <c r="G1773" s="193" t="str">
        <f ca="1">IF(C1773=$U$4,"Enter smelter details", IF(ISERROR($S1773),"",OFFSET(K!$G$1,$S1773-1,0)))</f>
        <v/>
      </c>
      <c r="H1773" s="258"/>
      <c r="I1773" s="258"/>
      <c r="J1773" s="258"/>
      <c r="K1773" s="258"/>
      <c r="L1773" s="258"/>
      <c r="M1773" s="258"/>
      <c r="N1773" s="258"/>
      <c r="O1773" s="258"/>
      <c r="P1773" s="258"/>
      <c r="Q1773" s="259"/>
      <c r="R1773" s="192"/>
      <c r="S1773" s="150" t="e">
        <f>IF(OR(C1773="",C1773=T$4),NA(),MATCH($B1773&amp;$C1773,K!$E:$E,0))</f>
        <v>#N/A</v>
      </c>
    </row>
    <row r="1774" spans="1:19" ht="20.25">
      <c r="A1774" s="222"/>
      <c r="B1774" s="193"/>
      <c r="C1774" s="193"/>
      <c r="D1774" s="193" t="str">
        <f ca="1">IF(ISERROR($S1774),"",OFFSET(K!$D$1,$S1774-1,0)&amp;"")</f>
        <v/>
      </c>
      <c r="E1774" s="193" t="str">
        <f ca="1">IF(ISERROR($S1774),"",OFFSET(K!$C$1,$S1774-1,0)&amp;"")</f>
        <v/>
      </c>
      <c r="F1774" s="193" t="str">
        <f ca="1">IF(ISERROR($S1774),"",OFFSET(K!$F$1,$S1774-1,0))</f>
        <v/>
      </c>
      <c r="G1774" s="193" t="str">
        <f ca="1">IF(C1774=$U$4,"Enter smelter details", IF(ISERROR($S1774),"",OFFSET(K!$G$1,$S1774-1,0)))</f>
        <v/>
      </c>
      <c r="H1774" s="258"/>
      <c r="I1774" s="258"/>
      <c r="J1774" s="258"/>
      <c r="K1774" s="258"/>
      <c r="L1774" s="258"/>
      <c r="M1774" s="258"/>
      <c r="N1774" s="258"/>
      <c r="O1774" s="258"/>
      <c r="P1774" s="258"/>
      <c r="Q1774" s="259"/>
      <c r="R1774" s="192"/>
      <c r="S1774" s="150" t="e">
        <f>IF(OR(C1774="",C1774=T$4),NA(),MATCH($B1774&amp;$C1774,K!$E:$E,0))</f>
        <v>#N/A</v>
      </c>
    </row>
    <row r="1775" spans="1:19" ht="20.25">
      <c r="A1775" s="222"/>
      <c r="B1775" s="193"/>
      <c r="C1775" s="193"/>
      <c r="D1775" s="193" t="str">
        <f ca="1">IF(ISERROR($S1775),"",OFFSET(K!$D$1,$S1775-1,0)&amp;"")</f>
        <v/>
      </c>
      <c r="E1775" s="193" t="str">
        <f ca="1">IF(ISERROR($S1775),"",OFFSET(K!$C$1,$S1775-1,0)&amp;"")</f>
        <v/>
      </c>
      <c r="F1775" s="193" t="str">
        <f ca="1">IF(ISERROR($S1775),"",OFFSET(K!$F$1,$S1775-1,0))</f>
        <v/>
      </c>
      <c r="G1775" s="193" t="str">
        <f ca="1">IF(C1775=$U$4,"Enter smelter details", IF(ISERROR($S1775),"",OFFSET(K!$G$1,$S1775-1,0)))</f>
        <v/>
      </c>
      <c r="H1775" s="258"/>
      <c r="I1775" s="258"/>
      <c r="J1775" s="258"/>
      <c r="K1775" s="258"/>
      <c r="L1775" s="258"/>
      <c r="M1775" s="258"/>
      <c r="N1775" s="258"/>
      <c r="O1775" s="258"/>
      <c r="P1775" s="258"/>
      <c r="Q1775" s="259"/>
      <c r="R1775" s="192"/>
      <c r="S1775" s="150" t="e">
        <f>IF(OR(C1775="",C1775=T$4),NA(),MATCH($B1775&amp;$C1775,K!$E:$E,0))</f>
        <v>#N/A</v>
      </c>
    </row>
    <row r="1776" spans="1:19" ht="20.25">
      <c r="A1776" s="222"/>
      <c r="B1776" s="193"/>
      <c r="C1776" s="193"/>
      <c r="D1776" s="193" t="str">
        <f ca="1">IF(ISERROR($S1776),"",OFFSET(K!$D$1,$S1776-1,0)&amp;"")</f>
        <v/>
      </c>
      <c r="E1776" s="193" t="str">
        <f ca="1">IF(ISERROR($S1776),"",OFFSET(K!$C$1,$S1776-1,0)&amp;"")</f>
        <v/>
      </c>
      <c r="F1776" s="193" t="str">
        <f ca="1">IF(ISERROR($S1776),"",OFFSET(K!$F$1,$S1776-1,0))</f>
        <v/>
      </c>
      <c r="G1776" s="193" t="str">
        <f ca="1">IF(C1776=$U$4,"Enter smelter details", IF(ISERROR($S1776),"",OFFSET(K!$G$1,$S1776-1,0)))</f>
        <v/>
      </c>
      <c r="H1776" s="258"/>
      <c r="I1776" s="258"/>
      <c r="J1776" s="258"/>
      <c r="K1776" s="258"/>
      <c r="L1776" s="258"/>
      <c r="M1776" s="258"/>
      <c r="N1776" s="258"/>
      <c r="O1776" s="258"/>
      <c r="P1776" s="258"/>
      <c r="Q1776" s="259"/>
      <c r="R1776" s="192"/>
      <c r="S1776" s="150" t="e">
        <f>IF(OR(C1776="",C1776=T$4),NA(),MATCH($B1776&amp;$C1776,K!$E:$E,0))</f>
        <v>#N/A</v>
      </c>
    </row>
    <row r="1777" spans="1:19" ht="20.25">
      <c r="A1777" s="222"/>
      <c r="B1777" s="193"/>
      <c r="C1777" s="193"/>
      <c r="D1777" s="193" t="str">
        <f ca="1">IF(ISERROR($S1777),"",OFFSET(K!$D$1,$S1777-1,0)&amp;"")</f>
        <v/>
      </c>
      <c r="E1777" s="193" t="str">
        <f ca="1">IF(ISERROR($S1777),"",OFFSET(K!$C$1,$S1777-1,0)&amp;"")</f>
        <v/>
      </c>
      <c r="F1777" s="193" t="str">
        <f ca="1">IF(ISERROR($S1777),"",OFFSET(K!$F$1,$S1777-1,0))</f>
        <v/>
      </c>
      <c r="G1777" s="193" t="str">
        <f ca="1">IF(C1777=$U$4,"Enter smelter details", IF(ISERROR($S1777),"",OFFSET(K!$G$1,$S1777-1,0)))</f>
        <v/>
      </c>
      <c r="H1777" s="258"/>
      <c r="I1777" s="258"/>
      <c r="J1777" s="258"/>
      <c r="K1777" s="258"/>
      <c r="L1777" s="258"/>
      <c r="M1777" s="258"/>
      <c r="N1777" s="258"/>
      <c r="O1777" s="258"/>
      <c r="P1777" s="258"/>
      <c r="Q1777" s="259"/>
      <c r="R1777" s="192"/>
      <c r="S1777" s="150" t="e">
        <f>IF(OR(C1777="",C1777=T$4),NA(),MATCH($B1777&amp;$C1777,K!$E:$E,0))</f>
        <v>#N/A</v>
      </c>
    </row>
    <row r="1778" spans="1:19" ht="20.25">
      <c r="A1778" s="222"/>
      <c r="B1778" s="193"/>
      <c r="C1778" s="193"/>
      <c r="D1778" s="193" t="str">
        <f ca="1">IF(ISERROR($S1778),"",OFFSET(K!$D$1,$S1778-1,0)&amp;"")</f>
        <v/>
      </c>
      <c r="E1778" s="193" t="str">
        <f ca="1">IF(ISERROR($S1778),"",OFFSET(K!$C$1,$S1778-1,0)&amp;"")</f>
        <v/>
      </c>
      <c r="F1778" s="193" t="str">
        <f ca="1">IF(ISERROR($S1778),"",OFFSET(K!$F$1,$S1778-1,0))</f>
        <v/>
      </c>
      <c r="G1778" s="193" t="str">
        <f ca="1">IF(C1778=$U$4,"Enter smelter details", IF(ISERROR($S1778),"",OFFSET(K!$G$1,$S1778-1,0)))</f>
        <v/>
      </c>
      <c r="H1778" s="258"/>
      <c r="I1778" s="258"/>
      <c r="J1778" s="258"/>
      <c r="K1778" s="258"/>
      <c r="L1778" s="258"/>
      <c r="M1778" s="258"/>
      <c r="N1778" s="258"/>
      <c r="O1778" s="258"/>
      <c r="P1778" s="258"/>
      <c r="Q1778" s="259"/>
      <c r="R1778" s="192"/>
      <c r="S1778" s="150" t="e">
        <f>IF(OR(C1778="",C1778=T$4),NA(),MATCH($B1778&amp;$C1778,K!$E:$E,0))</f>
        <v>#N/A</v>
      </c>
    </row>
    <row r="1779" spans="1:19" ht="20.25">
      <c r="A1779" s="222"/>
      <c r="B1779" s="193"/>
      <c r="C1779" s="193"/>
      <c r="D1779" s="193" t="str">
        <f ca="1">IF(ISERROR($S1779),"",OFFSET(K!$D$1,$S1779-1,0)&amp;"")</f>
        <v/>
      </c>
      <c r="E1779" s="193" t="str">
        <f ca="1">IF(ISERROR($S1779),"",OFFSET(K!$C$1,$S1779-1,0)&amp;"")</f>
        <v/>
      </c>
      <c r="F1779" s="193" t="str">
        <f ca="1">IF(ISERROR($S1779),"",OFFSET(K!$F$1,$S1779-1,0))</f>
        <v/>
      </c>
      <c r="G1779" s="193" t="str">
        <f ca="1">IF(C1779=$U$4,"Enter smelter details", IF(ISERROR($S1779),"",OFFSET(K!$G$1,$S1779-1,0)))</f>
        <v/>
      </c>
      <c r="H1779" s="258"/>
      <c r="I1779" s="258"/>
      <c r="J1779" s="258"/>
      <c r="K1779" s="258"/>
      <c r="L1779" s="258"/>
      <c r="M1779" s="258"/>
      <c r="N1779" s="258"/>
      <c r="O1779" s="258"/>
      <c r="P1779" s="258"/>
      <c r="Q1779" s="259"/>
      <c r="R1779" s="192"/>
      <c r="S1779" s="150" t="e">
        <f>IF(OR(C1779="",C1779=T$4),NA(),MATCH($B1779&amp;$C1779,K!$E:$E,0))</f>
        <v>#N/A</v>
      </c>
    </row>
    <row r="1780" spans="1:19" ht="20.25">
      <c r="A1780" s="222"/>
      <c r="B1780" s="193"/>
      <c r="C1780" s="193"/>
      <c r="D1780" s="193" t="str">
        <f ca="1">IF(ISERROR($S1780),"",OFFSET(K!$D$1,$S1780-1,0)&amp;"")</f>
        <v/>
      </c>
      <c r="E1780" s="193" t="str">
        <f ca="1">IF(ISERROR($S1780),"",OFFSET(K!$C$1,$S1780-1,0)&amp;"")</f>
        <v/>
      </c>
      <c r="F1780" s="193" t="str">
        <f ca="1">IF(ISERROR($S1780),"",OFFSET(K!$F$1,$S1780-1,0))</f>
        <v/>
      </c>
      <c r="G1780" s="193" t="str">
        <f ca="1">IF(C1780=$U$4,"Enter smelter details", IF(ISERROR($S1780),"",OFFSET(K!$G$1,$S1780-1,0)))</f>
        <v/>
      </c>
      <c r="H1780" s="258"/>
      <c r="I1780" s="258"/>
      <c r="J1780" s="258"/>
      <c r="K1780" s="258"/>
      <c r="L1780" s="258"/>
      <c r="M1780" s="258"/>
      <c r="N1780" s="258"/>
      <c r="O1780" s="258"/>
      <c r="P1780" s="258"/>
      <c r="Q1780" s="259"/>
      <c r="R1780" s="192"/>
      <c r="S1780" s="150" t="e">
        <f>IF(OR(C1780="",C1780=T$4),NA(),MATCH($B1780&amp;$C1780,K!$E:$E,0))</f>
        <v>#N/A</v>
      </c>
    </row>
    <row r="1781" spans="1:19" ht="20.25">
      <c r="A1781" s="222"/>
      <c r="B1781" s="193"/>
      <c r="C1781" s="193"/>
      <c r="D1781" s="193" t="str">
        <f ca="1">IF(ISERROR($S1781),"",OFFSET(K!$D$1,$S1781-1,0)&amp;"")</f>
        <v/>
      </c>
      <c r="E1781" s="193" t="str">
        <f ca="1">IF(ISERROR($S1781),"",OFFSET(K!$C$1,$S1781-1,0)&amp;"")</f>
        <v/>
      </c>
      <c r="F1781" s="193" t="str">
        <f ca="1">IF(ISERROR($S1781),"",OFFSET(K!$F$1,$S1781-1,0))</f>
        <v/>
      </c>
      <c r="G1781" s="193" t="str">
        <f ca="1">IF(C1781=$U$4,"Enter smelter details", IF(ISERROR($S1781),"",OFFSET(K!$G$1,$S1781-1,0)))</f>
        <v/>
      </c>
      <c r="H1781" s="258"/>
      <c r="I1781" s="258"/>
      <c r="J1781" s="258"/>
      <c r="K1781" s="258"/>
      <c r="L1781" s="258"/>
      <c r="M1781" s="258"/>
      <c r="N1781" s="258"/>
      <c r="O1781" s="258"/>
      <c r="P1781" s="258"/>
      <c r="Q1781" s="259"/>
      <c r="R1781" s="192"/>
      <c r="S1781" s="150" t="e">
        <f>IF(OR(C1781="",C1781=T$4),NA(),MATCH($B1781&amp;$C1781,K!$E:$E,0))</f>
        <v>#N/A</v>
      </c>
    </row>
    <row r="1782" spans="1:19" ht="20.25">
      <c r="A1782" s="222"/>
      <c r="B1782" s="193"/>
      <c r="C1782" s="193"/>
      <c r="D1782" s="193" t="str">
        <f ca="1">IF(ISERROR($S1782),"",OFFSET(K!$D$1,$S1782-1,0)&amp;"")</f>
        <v/>
      </c>
      <c r="E1782" s="193" t="str">
        <f ca="1">IF(ISERROR($S1782),"",OFFSET(K!$C$1,$S1782-1,0)&amp;"")</f>
        <v/>
      </c>
      <c r="F1782" s="193" t="str">
        <f ca="1">IF(ISERROR($S1782),"",OFFSET(K!$F$1,$S1782-1,0))</f>
        <v/>
      </c>
      <c r="G1782" s="193" t="str">
        <f ca="1">IF(C1782=$U$4,"Enter smelter details", IF(ISERROR($S1782),"",OFFSET(K!$G$1,$S1782-1,0)))</f>
        <v/>
      </c>
      <c r="H1782" s="258"/>
      <c r="I1782" s="258"/>
      <c r="J1782" s="258"/>
      <c r="K1782" s="258"/>
      <c r="L1782" s="258"/>
      <c r="M1782" s="258"/>
      <c r="N1782" s="258"/>
      <c r="O1782" s="258"/>
      <c r="P1782" s="258"/>
      <c r="Q1782" s="259"/>
      <c r="R1782" s="192"/>
      <c r="S1782" s="150" t="e">
        <f>IF(OR(C1782="",C1782=T$4),NA(),MATCH($B1782&amp;$C1782,K!$E:$E,0))</f>
        <v>#N/A</v>
      </c>
    </row>
    <row r="1783" spans="1:19" ht="20.25">
      <c r="A1783" s="222"/>
      <c r="B1783" s="193"/>
      <c r="C1783" s="193"/>
      <c r="D1783" s="193" t="str">
        <f ca="1">IF(ISERROR($S1783),"",OFFSET(K!$D$1,$S1783-1,0)&amp;"")</f>
        <v/>
      </c>
      <c r="E1783" s="193" t="str">
        <f ca="1">IF(ISERROR($S1783),"",OFFSET(K!$C$1,$S1783-1,0)&amp;"")</f>
        <v/>
      </c>
      <c r="F1783" s="193" t="str">
        <f ca="1">IF(ISERROR($S1783),"",OFFSET(K!$F$1,$S1783-1,0))</f>
        <v/>
      </c>
      <c r="G1783" s="193" t="str">
        <f ca="1">IF(C1783=$U$4,"Enter smelter details", IF(ISERROR($S1783),"",OFFSET(K!$G$1,$S1783-1,0)))</f>
        <v/>
      </c>
      <c r="H1783" s="258"/>
      <c r="I1783" s="258"/>
      <c r="J1783" s="258"/>
      <c r="K1783" s="258"/>
      <c r="L1783" s="258"/>
      <c r="M1783" s="258"/>
      <c r="N1783" s="258"/>
      <c r="O1783" s="258"/>
      <c r="P1783" s="258"/>
      <c r="Q1783" s="259"/>
      <c r="R1783" s="192"/>
      <c r="S1783" s="150" t="e">
        <f>IF(OR(C1783="",C1783=T$4),NA(),MATCH($B1783&amp;$C1783,K!$E:$E,0))</f>
        <v>#N/A</v>
      </c>
    </row>
    <row r="1784" spans="1:19" ht="20.25">
      <c r="A1784" s="222"/>
      <c r="B1784" s="193"/>
      <c r="C1784" s="193"/>
      <c r="D1784" s="193" t="str">
        <f ca="1">IF(ISERROR($S1784),"",OFFSET(K!$D$1,$S1784-1,0)&amp;"")</f>
        <v/>
      </c>
      <c r="E1784" s="193" t="str">
        <f ca="1">IF(ISERROR($S1784),"",OFFSET(K!$C$1,$S1784-1,0)&amp;"")</f>
        <v/>
      </c>
      <c r="F1784" s="193" t="str">
        <f ca="1">IF(ISERROR($S1784),"",OFFSET(K!$F$1,$S1784-1,0))</f>
        <v/>
      </c>
      <c r="G1784" s="193" t="str">
        <f ca="1">IF(C1784=$U$4,"Enter smelter details", IF(ISERROR($S1784),"",OFFSET(K!$G$1,$S1784-1,0)))</f>
        <v/>
      </c>
      <c r="H1784" s="258"/>
      <c r="I1784" s="258"/>
      <c r="J1784" s="258"/>
      <c r="K1784" s="258"/>
      <c r="L1784" s="258"/>
      <c r="M1784" s="258"/>
      <c r="N1784" s="258"/>
      <c r="O1784" s="258"/>
      <c r="P1784" s="258"/>
      <c r="Q1784" s="259"/>
      <c r="R1784" s="192"/>
      <c r="S1784" s="150" t="e">
        <f>IF(OR(C1784="",C1784=T$4),NA(),MATCH($B1784&amp;$C1784,K!$E:$E,0))</f>
        <v>#N/A</v>
      </c>
    </row>
    <row r="1785" spans="1:19" ht="20.25">
      <c r="A1785" s="222"/>
      <c r="B1785" s="193"/>
      <c r="C1785" s="193"/>
      <c r="D1785" s="193" t="str">
        <f ca="1">IF(ISERROR($S1785),"",OFFSET(K!$D$1,$S1785-1,0)&amp;"")</f>
        <v/>
      </c>
      <c r="E1785" s="193" t="str">
        <f ca="1">IF(ISERROR($S1785),"",OFFSET(K!$C$1,$S1785-1,0)&amp;"")</f>
        <v/>
      </c>
      <c r="F1785" s="193" t="str">
        <f ca="1">IF(ISERROR($S1785),"",OFFSET(K!$F$1,$S1785-1,0))</f>
        <v/>
      </c>
      <c r="G1785" s="193" t="str">
        <f ca="1">IF(C1785=$U$4,"Enter smelter details", IF(ISERROR($S1785),"",OFFSET(K!$G$1,$S1785-1,0)))</f>
        <v/>
      </c>
      <c r="H1785" s="258"/>
      <c r="I1785" s="258"/>
      <c r="J1785" s="258"/>
      <c r="K1785" s="258"/>
      <c r="L1785" s="258"/>
      <c r="M1785" s="258"/>
      <c r="N1785" s="258"/>
      <c r="O1785" s="258"/>
      <c r="P1785" s="258"/>
      <c r="Q1785" s="259"/>
      <c r="R1785" s="192"/>
      <c r="S1785" s="150" t="e">
        <f>IF(OR(C1785="",C1785=T$4),NA(),MATCH($B1785&amp;$C1785,K!$E:$E,0))</f>
        <v>#N/A</v>
      </c>
    </row>
    <row r="1786" spans="1:19" ht="20.25">
      <c r="A1786" s="222"/>
      <c r="B1786" s="193"/>
      <c r="C1786" s="193"/>
      <c r="D1786" s="193" t="str">
        <f ca="1">IF(ISERROR($S1786),"",OFFSET(K!$D$1,$S1786-1,0)&amp;"")</f>
        <v/>
      </c>
      <c r="E1786" s="193" t="str">
        <f ca="1">IF(ISERROR($S1786),"",OFFSET(K!$C$1,$S1786-1,0)&amp;"")</f>
        <v/>
      </c>
      <c r="F1786" s="193" t="str">
        <f ca="1">IF(ISERROR($S1786),"",OFFSET(K!$F$1,$S1786-1,0))</f>
        <v/>
      </c>
      <c r="G1786" s="193" t="str">
        <f ca="1">IF(C1786=$U$4,"Enter smelter details", IF(ISERROR($S1786),"",OFFSET(K!$G$1,$S1786-1,0)))</f>
        <v/>
      </c>
      <c r="H1786" s="258"/>
      <c r="I1786" s="258"/>
      <c r="J1786" s="258"/>
      <c r="K1786" s="258"/>
      <c r="L1786" s="258"/>
      <c r="M1786" s="258"/>
      <c r="N1786" s="258"/>
      <c r="O1786" s="258"/>
      <c r="P1786" s="258"/>
      <c r="Q1786" s="259"/>
      <c r="R1786" s="192"/>
      <c r="S1786" s="150" t="e">
        <f>IF(OR(C1786="",C1786=T$4),NA(),MATCH($B1786&amp;$C1786,K!$E:$E,0))</f>
        <v>#N/A</v>
      </c>
    </row>
    <row r="1787" spans="1:19" ht="20.25">
      <c r="A1787" s="222"/>
      <c r="B1787" s="193"/>
      <c r="C1787" s="193"/>
      <c r="D1787" s="193" t="str">
        <f ca="1">IF(ISERROR($S1787),"",OFFSET(K!$D$1,$S1787-1,0)&amp;"")</f>
        <v/>
      </c>
      <c r="E1787" s="193" t="str">
        <f ca="1">IF(ISERROR($S1787),"",OFFSET(K!$C$1,$S1787-1,0)&amp;"")</f>
        <v/>
      </c>
      <c r="F1787" s="193" t="str">
        <f ca="1">IF(ISERROR($S1787),"",OFFSET(K!$F$1,$S1787-1,0))</f>
        <v/>
      </c>
      <c r="G1787" s="193" t="str">
        <f ca="1">IF(C1787=$U$4,"Enter smelter details", IF(ISERROR($S1787),"",OFFSET(K!$G$1,$S1787-1,0)))</f>
        <v/>
      </c>
      <c r="H1787" s="258"/>
      <c r="I1787" s="258"/>
      <c r="J1787" s="258"/>
      <c r="K1787" s="258"/>
      <c r="L1787" s="258"/>
      <c r="M1787" s="258"/>
      <c r="N1787" s="258"/>
      <c r="O1787" s="258"/>
      <c r="P1787" s="258"/>
      <c r="Q1787" s="259"/>
      <c r="R1787" s="192"/>
      <c r="S1787" s="150" t="e">
        <f>IF(OR(C1787="",C1787=T$4),NA(),MATCH($B1787&amp;$C1787,K!$E:$E,0))</f>
        <v>#N/A</v>
      </c>
    </row>
    <row r="1788" spans="1:19" ht="20.25">
      <c r="A1788" s="222"/>
      <c r="B1788" s="193"/>
      <c r="C1788" s="193"/>
      <c r="D1788" s="193" t="str">
        <f ca="1">IF(ISERROR($S1788),"",OFFSET(K!$D$1,$S1788-1,0)&amp;"")</f>
        <v/>
      </c>
      <c r="E1788" s="193" t="str">
        <f ca="1">IF(ISERROR($S1788),"",OFFSET(K!$C$1,$S1788-1,0)&amp;"")</f>
        <v/>
      </c>
      <c r="F1788" s="193" t="str">
        <f ca="1">IF(ISERROR($S1788),"",OFFSET(K!$F$1,$S1788-1,0))</f>
        <v/>
      </c>
      <c r="G1788" s="193" t="str">
        <f ca="1">IF(C1788=$U$4,"Enter smelter details", IF(ISERROR($S1788),"",OFFSET(K!$G$1,$S1788-1,0)))</f>
        <v/>
      </c>
      <c r="H1788" s="258"/>
      <c r="I1788" s="258"/>
      <c r="J1788" s="258"/>
      <c r="K1788" s="258"/>
      <c r="L1788" s="258"/>
      <c r="M1788" s="258"/>
      <c r="N1788" s="258"/>
      <c r="O1788" s="258"/>
      <c r="P1788" s="258"/>
      <c r="Q1788" s="259"/>
      <c r="R1788" s="192"/>
      <c r="S1788" s="150" t="e">
        <f>IF(OR(C1788="",C1788=T$4),NA(),MATCH($B1788&amp;$C1788,K!$E:$E,0))</f>
        <v>#N/A</v>
      </c>
    </row>
    <row r="1789" spans="1:19" ht="20.25">
      <c r="A1789" s="222"/>
      <c r="B1789" s="193"/>
      <c r="C1789" s="193"/>
      <c r="D1789" s="193" t="str">
        <f ca="1">IF(ISERROR($S1789),"",OFFSET(K!$D$1,$S1789-1,0)&amp;"")</f>
        <v/>
      </c>
      <c r="E1789" s="193" t="str">
        <f ca="1">IF(ISERROR($S1789),"",OFFSET(K!$C$1,$S1789-1,0)&amp;"")</f>
        <v/>
      </c>
      <c r="F1789" s="193" t="str">
        <f ca="1">IF(ISERROR($S1789),"",OFFSET(K!$F$1,$S1789-1,0))</f>
        <v/>
      </c>
      <c r="G1789" s="193" t="str">
        <f ca="1">IF(C1789=$U$4,"Enter smelter details", IF(ISERROR($S1789),"",OFFSET(K!$G$1,$S1789-1,0)))</f>
        <v/>
      </c>
      <c r="H1789" s="258"/>
      <c r="I1789" s="258"/>
      <c r="J1789" s="258"/>
      <c r="K1789" s="258"/>
      <c r="L1789" s="258"/>
      <c r="M1789" s="258"/>
      <c r="N1789" s="258"/>
      <c r="O1789" s="258"/>
      <c r="P1789" s="258"/>
      <c r="Q1789" s="259"/>
      <c r="R1789" s="192"/>
      <c r="S1789" s="150" t="e">
        <f>IF(OR(C1789="",C1789=T$4),NA(),MATCH($B1789&amp;$C1789,K!$E:$E,0))</f>
        <v>#N/A</v>
      </c>
    </row>
    <row r="1790" spans="1:19" ht="20.25">
      <c r="A1790" s="222"/>
      <c r="B1790" s="193"/>
      <c r="C1790" s="193"/>
      <c r="D1790" s="193" t="str">
        <f ca="1">IF(ISERROR($S1790),"",OFFSET(K!$D$1,$S1790-1,0)&amp;"")</f>
        <v/>
      </c>
      <c r="E1790" s="193" t="str">
        <f ca="1">IF(ISERROR($S1790),"",OFFSET(K!$C$1,$S1790-1,0)&amp;"")</f>
        <v/>
      </c>
      <c r="F1790" s="193" t="str">
        <f ca="1">IF(ISERROR($S1790),"",OFFSET(K!$F$1,$S1790-1,0))</f>
        <v/>
      </c>
      <c r="G1790" s="193" t="str">
        <f ca="1">IF(C1790=$U$4,"Enter smelter details", IF(ISERROR($S1790),"",OFFSET(K!$G$1,$S1790-1,0)))</f>
        <v/>
      </c>
      <c r="H1790" s="258"/>
      <c r="I1790" s="258"/>
      <c r="J1790" s="258"/>
      <c r="K1790" s="258"/>
      <c r="L1790" s="258"/>
      <c r="M1790" s="258"/>
      <c r="N1790" s="258"/>
      <c r="O1790" s="258"/>
      <c r="P1790" s="258"/>
      <c r="Q1790" s="259"/>
      <c r="R1790" s="192"/>
      <c r="S1790" s="150" t="e">
        <f>IF(OR(C1790="",C1790=T$4),NA(),MATCH($B1790&amp;$C1790,K!$E:$E,0))</f>
        <v>#N/A</v>
      </c>
    </row>
    <row r="1791" spans="1:19" ht="20.25">
      <c r="A1791" s="222"/>
      <c r="B1791" s="193"/>
      <c r="C1791" s="193"/>
      <c r="D1791" s="193" t="str">
        <f ca="1">IF(ISERROR($S1791),"",OFFSET(K!$D$1,$S1791-1,0)&amp;"")</f>
        <v/>
      </c>
      <c r="E1791" s="193" t="str">
        <f ca="1">IF(ISERROR($S1791),"",OFFSET(K!$C$1,$S1791-1,0)&amp;"")</f>
        <v/>
      </c>
      <c r="F1791" s="193" t="str">
        <f ca="1">IF(ISERROR($S1791),"",OFFSET(K!$F$1,$S1791-1,0))</f>
        <v/>
      </c>
      <c r="G1791" s="193" t="str">
        <f ca="1">IF(C1791=$U$4,"Enter smelter details", IF(ISERROR($S1791),"",OFFSET(K!$G$1,$S1791-1,0)))</f>
        <v/>
      </c>
      <c r="H1791" s="258"/>
      <c r="I1791" s="258"/>
      <c r="J1791" s="258"/>
      <c r="K1791" s="258"/>
      <c r="L1791" s="258"/>
      <c r="M1791" s="258"/>
      <c r="N1791" s="258"/>
      <c r="O1791" s="258"/>
      <c r="P1791" s="258"/>
      <c r="Q1791" s="259"/>
      <c r="R1791" s="192"/>
      <c r="S1791" s="150" t="e">
        <f>IF(OR(C1791="",C1791=T$4),NA(),MATCH($B1791&amp;$C1791,K!$E:$E,0))</f>
        <v>#N/A</v>
      </c>
    </row>
    <row r="1792" spans="1:19" ht="20.25">
      <c r="A1792" s="222"/>
      <c r="B1792" s="193"/>
      <c r="C1792" s="193"/>
      <c r="D1792" s="193" t="str">
        <f ca="1">IF(ISERROR($S1792),"",OFFSET(K!$D$1,$S1792-1,0)&amp;"")</f>
        <v/>
      </c>
      <c r="E1792" s="193" t="str">
        <f ca="1">IF(ISERROR($S1792),"",OFFSET(K!$C$1,$S1792-1,0)&amp;"")</f>
        <v/>
      </c>
      <c r="F1792" s="193" t="str">
        <f ca="1">IF(ISERROR($S1792),"",OFFSET(K!$F$1,$S1792-1,0))</f>
        <v/>
      </c>
      <c r="G1792" s="193" t="str">
        <f ca="1">IF(C1792=$U$4,"Enter smelter details", IF(ISERROR($S1792),"",OFFSET(K!$G$1,$S1792-1,0)))</f>
        <v/>
      </c>
      <c r="H1792" s="258"/>
      <c r="I1792" s="258"/>
      <c r="J1792" s="258"/>
      <c r="K1792" s="258"/>
      <c r="L1792" s="258"/>
      <c r="M1792" s="258"/>
      <c r="N1792" s="258"/>
      <c r="O1792" s="258"/>
      <c r="P1792" s="258"/>
      <c r="Q1792" s="259"/>
      <c r="R1792" s="192"/>
      <c r="S1792" s="150" t="e">
        <f>IF(OR(C1792="",C1792=T$4),NA(),MATCH($B1792&amp;$C1792,K!$E:$E,0))</f>
        <v>#N/A</v>
      </c>
    </row>
    <row r="1793" spans="1:19" ht="20.25">
      <c r="A1793" s="222"/>
      <c r="B1793" s="193"/>
      <c r="C1793" s="193"/>
      <c r="D1793" s="193" t="str">
        <f ca="1">IF(ISERROR($S1793),"",OFFSET(K!$D$1,$S1793-1,0)&amp;"")</f>
        <v/>
      </c>
      <c r="E1793" s="193" t="str">
        <f ca="1">IF(ISERROR($S1793),"",OFFSET(K!$C$1,$S1793-1,0)&amp;"")</f>
        <v/>
      </c>
      <c r="F1793" s="193" t="str">
        <f ca="1">IF(ISERROR($S1793),"",OFFSET(K!$F$1,$S1793-1,0))</f>
        <v/>
      </c>
      <c r="G1793" s="193" t="str">
        <f ca="1">IF(C1793=$U$4,"Enter smelter details", IF(ISERROR($S1793),"",OFFSET(K!$G$1,$S1793-1,0)))</f>
        <v/>
      </c>
      <c r="H1793" s="258"/>
      <c r="I1793" s="258"/>
      <c r="J1793" s="258"/>
      <c r="K1793" s="258"/>
      <c r="L1793" s="258"/>
      <c r="M1793" s="258"/>
      <c r="N1793" s="258"/>
      <c r="O1793" s="258"/>
      <c r="P1793" s="258"/>
      <c r="Q1793" s="259"/>
      <c r="R1793" s="192"/>
      <c r="S1793" s="150" t="e">
        <f>IF(OR(C1793="",C1793=T$4),NA(),MATCH($B1793&amp;$C1793,K!$E:$E,0))</f>
        <v>#N/A</v>
      </c>
    </row>
    <row r="1794" spans="1:19" ht="20.25">
      <c r="A1794" s="222"/>
      <c r="B1794" s="193"/>
      <c r="C1794" s="193"/>
      <c r="D1794" s="193" t="str">
        <f ca="1">IF(ISERROR($S1794),"",OFFSET(K!$D$1,$S1794-1,0)&amp;"")</f>
        <v/>
      </c>
      <c r="E1794" s="193" t="str">
        <f ca="1">IF(ISERROR($S1794),"",OFFSET(K!$C$1,$S1794-1,0)&amp;"")</f>
        <v/>
      </c>
      <c r="F1794" s="193" t="str">
        <f ca="1">IF(ISERROR($S1794),"",OFFSET(K!$F$1,$S1794-1,0))</f>
        <v/>
      </c>
      <c r="G1794" s="193" t="str">
        <f ca="1">IF(C1794=$U$4,"Enter smelter details", IF(ISERROR($S1794),"",OFFSET(K!$G$1,$S1794-1,0)))</f>
        <v/>
      </c>
      <c r="H1794" s="258"/>
      <c r="I1794" s="258"/>
      <c r="J1794" s="258"/>
      <c r="K1794" s="258"/>
      <c r="L1794" s="258"/>
      <c r="M1794" s="258"/>
      <c r="N1794" s="258"/>
      <c r="O1794" s="258"/>
      <c r="P1794" s="258"/>
      <c r="Q1794" s="259"/>
      <c r="R1794" s="192"/>
      <c r="S1794" s="150" t="e">
        <f>IF(OR(C1794="",C1794=T$4),NA(),MATCH($B1794&amp;$C1794,K!$E:$E,0))</f>
        <v>#N/A</v>
      </c>
    </row>
    <row r="1795" spans="1:19" ht="20.25">
      <c r="A1795" s="222"/>
      <c r="B1795" s="193"/>
      <c r="C1795" s="193"/>
      <c r="D1795" s="193" t="str">
        <f ca="1">IF(ISERROR($S1795),"",OFFSET(K!$D$1,$S1795-1,0)&amp;"")</f>
        <v/>
      </c>
      <c r="E1795" s="193" t="str">
        <f ca="1">IF(ISERROR($S1795),"",OFFSET(K!$C$1,$S1795-1,0)&amp;"")</f>
        <v/>
      </c>
      <c r="F1795" s="193" t="str">
        <f ca="1">IF(ISERROR($S1795),"",OFFSET(K!$F$1,$S1795-1,0))</f>
        <v/>
      </c>
      <c r="G1795" s="193" t="str">
        <f ca="1">IF(C1795=$U$4,"Enter smelter details", IF(ISERROR($S1795),"",OFFSET(K!$G$1,$S1795-1,0)))</f>
        <v/>
      </c>
      <c r="H1795" s="258"/>
      <c r="I1795" s="258"/>
      <c r="J1795" s="258"/>
      <c r="K1795" s="258"/>
      <c r="L1795" s="258"/>
      <c r="M1795" s="258"/>
      <c r="N1795" s="258"/>
      <c r="O1795" s="258"/>
      <c r="P1795" s="258"/>
      <c r="Q1795" s="259"/>
      <c r="R1795" s="192"/>
      <c r="S1795" s="150" t="e">
        <f>IF(OR(C1795="",C1795=T$4),NA(),MATCH($B1795&amp;$C1795,K!$E:$E,0))</f>
        <v>#N/A</v>
      </c>
    </row>
    <row r="1796" spans="1:19" ht="20.25">
      <c r="A1796" s="222"/>
      <c r="B1796" s="193"/>
      <c r="C1796" s="193"/>
      <c r="D1796" s="193" t="str">
        <f ca="1">IF(ISERROR($S1796),"",OFFSET(K!$D$1,$S1796-1,0)&amp;"")</f>
        <v/>
      </c>
      <c r="E1796" s="193" t="str">
        <f ca="1">IF(ISERROR($S1796),"",OFFSET(K!$C$1,$S1796-1,0)&amp;"")</f>
        <v/>
      </c>
      <c r="F1796" s="193" t="str">
        <f ca="1">IF(ISERROR($S1796),"",OFFSET(K!$F$1,$S1796-1,0))</f>
        <v/>
      </c>
      <c r="G1796" s="193" t="str">
        <f ca="1">IF(C1796=$U$4,"Enter smelter details", IF(ISERROR($S1796),"",OFFSET(K!$G$1,$S1796-1,0)))</f>
        <v/>
      </c>
      <c r="H1796" s="258"/>
      <c r="I1796" s="258"/>
      <c r="J1796" s="258"/>
      <c r="K1796" s="258"/>
      <c r="L1796" s="258"/>
      <c r="M1796" s="258"/>
      <c r="N1796" s="258"/>
      <c r="O1796" s="258"/>
      <c r="P1796" s="258"/>
      <c r="Q1796" s="259"/>
      <c r="R1796" s="192"/>
      <c r="S1796" s="150" t="e">
        <f>IF(OR(C1796="",C1796=T$4),NA(),MATCH($B1796&amp;$C1796,K!$E:$E,0))</f>
        <v>#N/A</v>
      </c>
    </row>
    <row r="1797" spans="1:19" ht="20.25">
      <c r="A1797" s="222"/>
      <c r="B1797" s="193"/>
      <c r="C1797" s="193"/>
      <c r="D1797" s="193" t="str">
        <f ca="1">IF(ISERROR($S1797),"",OFFSET(K!$D$1,$S1797-1,0)&amp;"")</f>
        <v/>
      </c>
      <c r="E1797" s="193" t="str">
        <f ca="1">IF(ISERROR($S1797),"",OFFSET(K!$C$1,$S1797-1,0)&amp;"")</f>
        <v/>
      </c>
      <c r="F1797" s="193" t="str">
        <f ca="1">IF(ISERROR($S1797),"",OFFSET(K!$F$1,$S1797-1,0))</f>
        <v/>
      </c>
      <c r="G1797" s="193" t="str">
        <f ca="1">IF(C1797=$U$4,"Enter smelter details", IF(ISERROR($S1797),"",OFFSET(K!$G$1,$S1797-1,0)))</f>
        <v/>
      </c>
      <c r="H1797" s="258"/>
      <c r="I1797" s="258"/>
      <c r="J1797" s="258"/>
      <c r="K1797" s="258"/>
      <c r="L1797" s="258"/>
      <c r="M1797" s="258"/>
      <c r="N1797" s="258"/>
      <c r="O1797" s="258"/>
      <c r="P1797" s="258"/>
      <c r="Q1797" s="259"/>
      <c r="R1797" s="192"/>
      <c r="S1797" s="150" t="e">
        <f>IF(OR(C1797="",C1797=T$4),NA(),MATCH($B1797&amp;$C1797,K!$E:$E,0))</f>
        <v>#N/A</v>
      </c>
    </row>
    <row r="1798" spans="1:19" ht="20.25">
      <c r="A1798" s="222"/>
      <c r="B1798" s="193"/>
      <c r="C1798" s="193"/>
      <c r="D1798" s="193" t="str">
        <f ca="1">IF(ISERROR($S1798),"",OFFSET(K!$D$1,$S1798-1,0)&amp;"")</f>
        <v/>
      </c>
      <c r="E1798" s="193" t="str">
        <f ca="1">IF(ISERROR($S1798),"",OFFSET(K!$C$1,$S1798-1,0)&amp;"")</f>
        <v/>
      </c>
      <c r="F1798" s="193" t="str">
        <f ca="1">IF(ISERROR($S1798),"",OFFSET(K!$F$1,$S1798-1,0))</f>
        <v/>
      </c>
      <c r="G1798" s="193" t="str">
        <f ca="1">IF(C1798=$U$4,"Enter smelter details", IF(ISERROR($S1798),"",OFFSET(K!$G$1,$S1798-1,0)))</f>
        <v/>
      </c>
      <c r="H1798" s="258"/>
      <c r="I1798" s="258"/>
      <c r="J1798" s="258"/>
      <c r="K1798" s="258"/>
      <c r="L1798" s="258"/>
      <c r="M1798" s="258"/>
      <c r="N1798" s="258"/>
      <c r="O1798" s="258"/>
      <c r="P1798" s="258"/>
      <c r="Q1798" s="259"/>
      <c r="R1798" s="192"/>
      <c r="S1798" s="150" t="e">
        <f>IF(OR(C1798="",C1798=T$4),NA(),MATCH($B1798&amp;$C1798,K!$E:$E,0))</f>
        <v>#N/A</v>
      </c>
    </row>
    <row r="1799" spans="1:19" ht="20.25">
      <c r="A1799" s="222"/>
      <c r="B1799" s="193"/>
      <c r="C1799" s="193"/>
      <c r="D1799" s="193" t="str">
        <f ca="1">IF(ISERROR($S1799),"",OFFSET(K!$D$1,$S1799-1,0)&amp;"")</f>
        <v/>
      </c>
      <c r="E1799" s="193" t="str">
        <f ca="1">IF(ISERROR($S1799),"",OFFSET(K!$C$1,$S1799-1,0)&amp;"")</f>
        <v/>
      </c>
      <c r="F1799" s="193" t="str">
        <f ca="1">IF(ISERROR($S1799),"",OFFSET(K!$F$1,$S1799-1,0))</f>
        <v/>
      </c>
      <c r="G1799" s="193" t="str">
        <f ca="1">IF(C1799=$U$4,"Enter smelter details", IF(ISERROR($S1799),"",OFFSET(K!$G$1,$S1799-1,0)))</f>
        <v/>
      </c>
      <c r="H1799" s="258"/>
      <c r="I1799" s="258"/>
      <c r="J1799" s="258"/>
      <c r="K1799" s="258"/>
      <c r="L1799" s="258"/>
      <c r="M1799" s="258"/>
      <c r="N1799" s="258"/>
      <c r="O1799" s="258"/>
      <c r="P1799" s="258"/>
      <c r="Q1799" s="259"/>
      <c r="R1799" s="192"/>
      <c r="S1799" s="150" t="e">
        <f>IF(OR(C1799="",C1799=T$4),NA(),MATCH($B1799&amp;$C1799,K!$E:$E,0))</f>
        <v>#N/A</v>
      </c>
    </row>
    <row r="1800" spans="1:19" ht="20.25">
      <c r="A1800" s="222"/>
      <c r="B1800" s="193"/>
      <c r="C1800" s="193"/>
      <c r="D1800" s="193" t="str">
        <f ca="1">IF(ISERROR($S1800),"",OFFSET(K!$D$1,$S1800-1,0)&amp;"")</f>
        <v/>
      </c>
      <c r="E1800" s="193" t="str">
        <f ca="1">IF(ISERROR($S1800),"",OFFSET(K!$C$1,$S1800-1,0)&amp;"")</f>
        <v/>
      </c>
      <c r="F1800" s="193" t="str">
        <f ca="1">IF(ISERROR($S1800),"",OFFSET(K!$F$1,$S1800-1,0))</f>
        <v/>
      </c>
      <c r="G1800" s="193" t="str">
        <f ca="1">IF(C1800=$U$4,"Enter smelter details", IF(ISERROR($S1800),"",OFFSET(K!$G$1,$S1800-1,0)))</f>
        <v/>
      </c>
      <c r="H1800" s="258"/>
      <c r="I1800" s="258"/>
      <c r="J1800" s="258"/>
      <c r="K1800" s="258"/>
      <c r="L1800" s="258"/>
      <c r="M1800" s="258"/>
      <c r="N1800" s="258"/>
      <c r="O1800" s="258"/>
      <c r="P1800" s="258"/>
      <c r="Q1800" s="259"/>
      <c r="R1800" s="192"/>
      <c r="S1800" s="150" t="e">
        <f>IF(OR(C1800="",C1800=T$4),NA(),MATCH($B1800&amp;$C1800,K!$E:$E,0))</f>
        <v>#N/A</v>
      </c>
    </row>
    <row r="1801" spans="1:19" ht="20.25">
      <c r="A1801" s="222"/>
      <c r="B1801" s="193"/>
      <c r="C1801" s="193"/>
      <c r="D1801" s="193" t="str">
        <f ca="1">IF(ISERROR($S1801),"",OFFSET(K!$D$1,$S1801-1,0)&amp;"")</f>
        <v/>
      </c>
      <c r="E1801" s="193" t="str">
        <f ca="1">IF(ISERROR($S1801),"",OFFSET(K!$C$1,$S1801-1,0)&amp;"")</f>
        <v/>
      </c>
      <c r="F1801" s="193" t="str">
        <f ca="1">IF(ISERROR($S1801),"",OFFSET(K!$F$1,$S1801-1,0))</f>
        <v/>
      </c>
      <c r="G1801" s="193" t="str">
        <f ca="1">IF(C1801=$U$4,"Enter smelter details", IF(ISERROR($S1801),"",OFFSET(K!$G$1,$S1801-1,0)))</f>
        <v/>
      </c>
      <c r="H1801" s="258"/>
      <c r="I1801" s="258"/>
      <c r="J1801" s="258"/>
      <c r="K1801" s="258"/>
      <c r="L1801" s="258"/>
      <c r="M1801" s="258"/>
      <c r="N1801" s="258"/>
      <c r="O1801" s="258"/>
      <c r="P1801" s="258"/>
      <c r="Q1801" s="259"/>
      <c r="R1801" s="192"/>
      <c r="S1801" s="150" t="e">
        <f>IF(OR(C1801="",C1801=T$4),NA(),MATCH($B1801&amp;$C1801,K!$E:$E,0))</f>
        <v>#N/A</v>
      </c>
    </row>
    <row r="1802" spans="1:19" ht="20.25">
      <c r="A1802" s="222"/>
      <c r="B1802" s="193"/>
      <c r="C1802" s="193"/>
      <c r="D1802" s="193" t="str">
        <f ca="1">IF(ISERROR($S1802),"",OFFSET(K!$D$1,$S1802-1,0)&amp;"")</f>
        <v/>
      </c>
      <c r="E1802" s="193" t="str">
        <f ca="1">IF(ISERROR($S1802),"",OFFSET(K!$C$1,$S1802-1,0)&amp;"")</f>
        <v/>
      </c>
      <c r="F1802" s="193" t="str">
        <f ca="1">IF(ISERROR($S1802),"",OFFSET(K!$F$1,$S1802-1,0))</f>
        <v/>
      </c>
      <c r="G1802" s="193" t="str">
        <f ca="1">IF(C1802=$U$4,"Enter smelter details", IF(ISERROR($S1802),"",OFFSET(K!$G$1,$S1802-1,0)))</f>
        <v/>
      </c>
      <c r="H1802" s="258"/>
      <c r="I1802" s="258"/>
      <c r="J1802" s="258"/>
      <c r="K1802" s="258"/>
      <c r="L1802" s="258"/>
      <c r="M1802" s="258"/>
      <c r="N1802" s="258"/>
      <c r="O1802" s="258"/>
      <c r="P1802" s="258"/>
      <c r="Q1802" s="259"/>
      <c r="R1802" s="192"/>
      <c r="S1802" s="150" t="e">
        <f>IF(OR(C1802="",C1802=T$4),NA(),MATCH($B1802&amp;$C1802,K!$E:$E,0))</f>
        <v>#N/A</v>
      </c>
    </row>
    <row r="1803" spans="1:19" ht="20.25">
      <c r="A1803" s="222"/>
      <c r="B1803" s="193"/>
      <c r="C1803" s="193"/>
      <c r="D1803" s="193" t="str">
        <f ca="1">IF(ISERROR($S1803),"",OFFSET(K!$D$1,$S1803-1,0)&amp;"")</f>
        <v/>
      </c>
      <c r="E1803" s="193" t="str">
        <f ca="1">IF(ISERROR($S1803),"",OFFSET(K!$C$1,$S1803-1,0)&amp;"")</f>
        <v/>
      </c>
      <c r="F1803" s="193" t="str">
        <f ca="1">IF(ISERROR($S1803),"",OFFSET(K!$F$1,$S1803-1,0))</f>
        <v/>
      </c>
      <c r="G1803" s="193" t="str">
        <f ca="1">IF(C1803=$U$4,"Enter smelter details", IF(ISERROR($S1803),"",OFFSET(K!$G$1,$S1803-1,0)))</f>
        <v/>
      </c>
      <c r="H1803" s="258"/>
      <c r="I1803" s="258"/>
      <c r="J1803" s="258"/>
      <c r="K1803" s="258"/>
      <c r="L1803" s="258"/>
      <c r="M1803" s="258"/>
      <c r="N1803" s="258"/>
      <c r="O1803" s="258"/>
      <c r="P1803" s="258"/>
      <c r="Q1803" s="259"/>
      <c r="R1803" s="192"/>
      <c r="S1803" s="150" t="e">
        <f>IF(OR(C1803="",C1803=T$4),NA(),MATCH($B1803&amp;$C1803,K!$E:$E,0))</f>
        <v>#N/A</v>
      </c>
    </row>
    <row r="1804" spans="1:19" ht="20.25">
      <c r="A1804" s="222"/>
      <c r="B1804" s="193"/>
      <c r="C1804" s="193"/>
      <c r="D1804" s="193" t="str">
        <f ca="1">IF(ISERROR($S1804),"",OFFSET(K!$D$1,$S1804-1,0)&amp;"")</f>
        <v/>
      </c>
      <c r="E1804" s="193" t="str">
        <f ca="1">IF(ISERROR($S1804),"",OFFSET(K!$C$1,$S1804-1,0)&amp;"")</f>
        <v/>
      </c>
      <c r="F1804" s="193" t="str">
        <f ca="1">IF(ISERROR($S1804),"",OFFSET(K!$F$1,$S1804-1,0))</f>
        <v/>
      </c>
      <c r="G1804" s="193" t="str">
        <f ca="1">IF(C1804=$U$4,"Enter smelter details", IF(ISERROR($S1804),"",OFFSET(K!$G$1,$S1804-1,0)))</f>
        <v/>
      </c>
      <c r="H1804" s="258"/>
      <c r="I1804" s="258"/>
      <c r="J1804" s="258"/>
      <c r="K1804" s="258"/>
      <c r="L1804" s="258"/>
      <c r="M1804" s="258"/>
      <c r="N1804" s="258"/>
      <c r="O1804" s="258"/>
      <c r="P1804" s="258"/>
      <c r="Q1804" s="259"/>
      <c r="R1804" s="192"/>
      <c r="S1804" s="150" t="e">
        <f>IF(OR(C1804="",C1804=T$4),NA(),MATCH($B1804&amp;$C1804,K!$E:$E,0))</f>
        <v>#N/A</v>
      </c>
    </row>
    <row r="1805" spans="1:19" ht="20.25">
      <c r="A1805" s="222"/>
      <c r="B1805" s="193"/>
      <c r="C1805" s="193"/>
      <c r="D1805" s="193" t="str">
        <f ca="1">IF(ISERROR($S1805),"",OFFSET(K!$D$1,$S1805-1,0)&amp;"")</f>
        <v/>
      </c>
      <c r="E1805" s="193" t="str">
        <f ca="1">IF(ISERROR($S1805),"",OFFSET(K!$C$1,$S1805-1,0)&amp;"")</f>
        <v/>
      </c>
      <c r="F1805" s="193" t="str">
        <f ca="1">IF(ISERROR($S1805),"",OFFSET(K!$F$1,$S1805-1,0))</f>
        <v/>
      </c>
      <c r="G1805" s="193" t="str">
        <f ca="1">IF(C1805=$U$4,"Enter smelter details", IF(ISERROR($S1805),"",OFFSET(K!$G$1,$S1805-1,0)))</f>
        <v/>
      </c>
      <c r="H1805" s="258"/>
      <c r="I1805" s="258"/>
      <c r="J1805" s="258"/>
      <c r="K1805" s="258"/>
      <c r="L1805" s="258"/>
      <c r="M1805" s="258"/>
      <c r="N1805" s="258"/>
      <c r="O1805" s="258"/>
      <c r="P1805" s="258"/>
      <c r="Q1805" s="259"/>
      <c r="R1805" s="192"/>
      <c r="S1805" s="150" t="e">
        <f>IF(OR(C1805="",C1805=T$4),NA(),MATCH($B1805&amp;$C1805,K!$E:$E,0))</f>
        <v>#N/A</v>
      </c>
    </row>
    <row r="1806" spans="1:19" ht="20.25">
      <c r="A1806" s="222"/>
      <c r="B1806" s="193"/>
      <c r="C1806" s="193"/>
      <c r="D1806" s="193" t="str">
        <f ca="1">IF(ISERROR($S1806),"",OFFSET(K!$D$1,$S1806-1,0)&amp;"")</f>
        <v/>
      </c>
      <c r="E1806" s="193" t="str">
        <f ca="1">IF(ISERROR($S1806),"",OFFSET(K!$C$1,$S1806-1,0)&amp;"")</f>
        <v/>
      </c>
      <c r="F1806" s="193" t="str">
        <f ca="1">IF(ISERROR($S1806),"",OFFSET(K!$F$1,$S1806-1,0))</f>
        <v/>
      </c>
      <c r="G1806" s="193" t="str">
        <f ca="1">IF(C1806=$U$4,"Enter smelter details", IF(ISERROR($S1806),"",OFFSET(K!$G$1,$S1806-1,0)))</f>
        <v/>
      </c>
      <c r="H1806" s="258"/>
      <c r="I1806" s="258"/>
      <c r="J1806" s="258"/>
      <c r="K1806" s="258"/>
      <c r="L1806" s="258"/>
      <c r="M1806" s="258"/>
      <c r="N1806" s="258"/>
      <c r="O1806" s="258"/>
      <c r="P1806" s="258"/>
      <c r="Q1806" s="259"/>
      <c r="R1806" s="192"/>
      <c r="S1806" s="150" t="e">
        <f>IF(OR(C1806="",C1806=T$4),NA(),MATCH($B1806&amp;$C1806,K!$E:$E,0))</f>
        <v>#N/A</v>
      </c>
    </row>
    <row r="1807" spans="1:19" ht="20.25">
      <c r="A1807" s="222"/>
      <c r="B1807" s="193"/>
      <c r="C1807" s="193"/>
      <c r="D1807" s="193" t="str">
        <f ca="1">IF(ISERROR($S1807),"",OFFSET(K!$D$1,$S1807-1,0)&amp;"")</f>
        <v/>
      </c>
      <c r="E1807" s="193" t="str">
        <f ca="1">IF(ISERROR($S1807),"",OFFSET(K!$C$1,$S1807-1,0)&amp;"")</f>
        <v/>
      </c>
      <c r="F1807" s="193" t="str">
        <f ca="1">IF(ISERROR($S1807),"",OFFSET(K!$F$1,$S1807-1,0))</f>
        <v/>
      </c>
      <c r="G1807" s="193" t="str">
        <f ca="1">IF(C1807=$U$4,"Enter smelter details", IF(ISERROR($S1807),"",OFFSET(K!$G$1,$S1807-1,0)))</f>
        <v/>
      </c>
      <c r="H1807" s="258"/>
      <c r="I1807" s="258"/>
      <c r="J1807" s="258"/>
      <c r="K1807" s="258"/>
      <c r="L1807" s="258"/>
      <c r="M1807" s="258"/>
      <c r="N1807" s="258"/>
      <c r="O1807" s="258"/>
      <c r="P1807" s="258"/>
      <c r="Q1807" s="259"/>
      <c r="R1807" s="192"/>
      <c r="S1807" s="150" t="e">
        <f>IF(OR(C1807="",C1807=T$4),NA(),MATCH($B1807&amp;$C1807,K!$E:$E,0))</f>
        <v>#N/A</v>
      </c>
    </row>
    <row r="1808" spans="1:19" ht="20.25">
      <c r="A1808" s="222"/>
      <c r="B1808" s="193"/>
      <c r="C1808" s="193"/>
      <c r="D1808" s="193" t="str">
        <f ca="1">IF(ISERROR($S1808),"",OFFSET(K!$D$1,$S1808-1,0)&amp;"")</f>
        <v/>
      </c>
      <c r="E1808" s="193" t="str">
        <f ca="1">IF(ISERROR($S1808),"",OFFSET(K!$C$1,$S1808-1,0)&amp;"")</f>
        <v/>
      </c>
      <c r="F1808" s="193" t="str">
        <f ca="1">IF(ISERROR($S1808),"",OFFSET(K!$F$1,$S1808-1,0))</f>
        <v/>
      </c>
      <c r="G1808" s="193" t="str">
        <f ca="1">IF(C1808=$U$4,"Enter smelter details", IF(ISERROR($S1808),"",OFFSET(K!$G$1,$S1808-1,0)))</f>
        <v/>
      </c>
      <c r="H1808" s="258"/>
      <c r="I1808" s="258"/>
      <c r="J1808" s="258"/>
      <c r="K1808" s="258"/>
      <c r="L1808" s="258"/>
      <c r="M1808" s="258"/>
      <c r="N1808" s="258"/>
      <c r="O1808" s="258"/>
      <c r="P1808" s="258"/>
      <c r="Q1808" s="259"/>
      <c r="R1808" s="192"/>
      <c r="S1808" s="150" t="e">
        <f>IF(OR(C1808="",C1808=T$4),NA(),MATCH($B1808&amp;$C1808,K!$E:$E,0))</f>
        <v>#N/A</v>
      </c>
    </row>
    <row r="1809" spans="1:19" ht="20.25">
      <c r="A1809" s="222"/>
      <c r="B1809" s="193"/>
      <c r="C1809" s="193"/>
      <c r="D1809" s="193" t="str">
        <f ca="1">IF(ISERROR($S1809),"",OFFSET(K!$D$1,$S1809-1,0)&amp;"")</f>
        <v/>
      </c>
      <c r="E1809" s="193" t="str">
        <f ca="1">IF(ISERROR($S1809),"",OFFSET(K!$C$1,$S1809-1,0)&amp;"")</f>
        <v/>
      </c>
      <c r="F1809" s="193" t="str">
        <f ca="1">IF(ISERROR($S1809),"",OFFSET(K!$F$1,$S1809-1,0))</f>
        <v/>
      </c>
      <c r="G1809" s="193" t="str">
        <f ca="1">IF(C1809=$U$4,"Enter smelter details", IF(ISERROR($S1809),"",OFFSET(K!$G$1,$S1809-1,0)))</f>
        <v/>
      </c>
      <c r="H1809" s="258"/>
      <c r="I1809" s="258"/>
      <c r="J1809" s="258"/>
      <c r="K1809" s="258"/>
      <c r="L1809" s="258"/>
      <c r="M1809" s="258"/>
      <c r="N1809" s="258"/>
      <c r="O1809" s="258"/>
      <c r="P1809" s="258"/>
      <c r="Q1809" s="259"/>
      <c r="R1809" s="192"/>
      <c r="S1809" s="150" t="e">
        <f>IF(OR(C1809="",C1809=T$4),NA(),MATCH($B1809&amp;$C1809,K!$E:$E,0))</f>
        <v>#N/A</v>
      </c>
    </row>
    <row r="1810" spans="1:19" ht="20.25">
      <c r="A1810" s="222"/>
      <c r="B1810" s="193"/>
      <c r="C1810" s="193"/>
      <c r="D1810" s="193" t="str">
        <f ca="1">IF(ISERROR($S1810),"",OFFSET(K!$D$1,$S1810-1,0)&amp;"")</f>
        <v/>
      </c>
      <c r="E1810" s="193" t="str">
        <f ca="1">IF(ISERROR($S1810),"",OFFSET(K!$C$1,$S1810-1,0)&amp;"")</f>
        <v/>
      </c>
      <c r="F1810" s="193" t="str">
        <f ca="1">IF(ISERROR($S1810),"",OFFSET(K!$F$1,$S1810-1,0))</f>
        <v/>
      </c>
      <c r="G1810" s="193" t="str">
        <f ca="1">IF(C1810=$U$4,"Enter smelter details", IF(ISERROR($S1810),"",OFFSET(K!$G$1,$S1810-1,0)))</f>
        <v/>
      </c>
      <c r="H1810" s="258"/>
      <c r="I1810" s="258"/>
      <c r="J1810" s="258"/>
      <c r="K1810" s="258"/>
      <c r="L1810" s="258"/>
      <c r="M1810" s="258"/>
      <c r="N1810" s="258"/>
      <c r="O1810" s="258"/>
      <c r="P1810" s="258"/>
      <c r="Q1810" s="259"/>
      <c r="R1810" s="192"/>
      <c r="S1810" s="150" t="e">
        <f>IF(OR(C1810="",C1810=T$4),NA(),MATCH($B1810&amp;$C1810,K!$E:$E,0))</f>
        <v>#N/A</v>
      </c>
    </row>
    <row r="1811" spans="1:19" ht="20.25">
      <c r="A1811" s="222"/>
      <c r="B1811" s="193"/>
      <c r="C1811" s="193"/>
      <c r="D1811" s="193" t="str">
        <f ca="1">IF(ISERROR($S1811),"",OFFSET(K!$D$1,$S1811-1,0)&amp;"")</f>
        <v/>
      </c>
      <c r="E1811" s="193" t="str">
        <f ca="1">IF(ISERROR($S1811),"",OFFSET(K!$C$1,$S1811-1,0)&amp;"")</f>
        <v/>
      </c>
      <c r="F1811" s="193" t="str">
        <f ca="1">IF(ISERROR($S1811),"",OFFSET(K!$F$1,$S1811-1,0))</f>
        <v/>
      </c>
      <c r="G1811" s="193" t="str">
        <f ca="1">IF(C1811=$U$4,"Enter smelter details", IF(ISERROR($S1811),"",OFFSET(K!$G$1,$S1811-1,0)))</f>
        <v/>
      </c>
      <c r="H1811" s="258"/>
      <c r="I1811" s="258"/>
      <c r="J1811" s="258"/>
      <c r="K1811" s="258"/>
      <c r="L1811" s="258"/>
      <c r="M1811" s="258"/>
      <c r="N1811" s="258"/>
      <c r="O1811" s="258"/>
      <c r="P1811" s="258"/>
      <c r="Q1811" s="259"/>
      <c r="R1811" s="192"/>
      <c r="S1811" s="150" t="e">
        <f>IF(OR(C1811="",C1811=T$4),NA(),MATCH($B1811&amp;$C1811,K!$E:$E,0))</f>
        <v>#N/A</v>
      </c>
    </row>
    <row r="1812" spans="1:19" ht="20.25">
      <c r="A1812" s="222"/>
      <c r="B1812" s="193"/>
      <c r="C1812" s="193"/>
      <c r="D1812" s="193" t="str">
        <f ca="1">IF(ISERROR($S1812),"",OFFSET(K!$D$1,$S1812-1,0)&amp;"")</f>
        <v/>
      </c>
      <c r="E1812" s="193" t="str">
        <f ca="1">IF(ISERROR($S1812),"",OFFSET(K!$C$1,$S1812-1,0)&amp;"")</f>
        <v/>
      </c>
      <c r="F1812" s="193" t="str">
        <f ca="1">IF(ISERROR($S1812),"",OFFSET(K!$F$1,$S1812-1,0))</f>
        <v/>
      </c>
      <c r="G1812" s="193" t="str">
        <f ca="1">IF(C1812=$U$4,"Enter smelter details", IF(ISERROR($S1812),"",OFFSET(K!$G$1,$S1812-1,0)))</f>
        <v/>
      </c>
      <c r="H1812" s="258"/>
      <c r="I1812" s="258"/>
      <c r="J1812" s="258"/>
      <c r="K1812" s="258"/>
      <c r="L1812" s="258"/>
      <c r="M1812" s="258"/>
      <c r="N1812" s="258"/>
      <c r="O1812" s="258"/>
      <c r="P1812" s="258"/>
      <c r="Q1812" s="259"/>
      <c r="R1812" s="192"/>
      <c r="S1812" s="150" t="e">
        <f>IF(OR(C1812="",C1812=T$4),NA(),MATCH($B1812&amp;$C1812,K!$E:$E,0))</f>
        <v>#N/A</v>
      </c>
    </row>
    <row r="1813" spans="1:19" ht="20.25">
      <c r="A1813" s="222"/>
      <c r="B1813" s="193"/>
      <c r="C1813" s="193"/>
      <c r="D1813" s="193" t="str">
        <f ca="1">IF(ISERROR($S1813),"",OFFSET(K!$D$1,$S1813-1,0)&amp;"")</f>
        <v/>
      </c>
      <c r="E1813" s="193" t="str">
        <f ca="1">IF(ISERROR($S1813),"",OFFSET(K!$C$1,$S1813-1,0)&amp;"")</f>
        <v/>
      </c>
      <c r="F1813" s="193" t="str">
        <f ca="1">IF(ISERROR($S1813),"",OFFSET(K!$F$1,$S1813-1,0))</f>
        <v/>
      </c>
      <c r="G1813" s="193" t="str">
        <f ca="1">IF(C1813=$U$4,"Enter smelter details", IF(ISERROR($S1813),"",OFFSET(K!$G$1,$S1813-1,0)))</f>
        <v/>
      </c>
      <c r="H1813" s="258"/>
      <c r="I1813" s="258"/>
      <c r="J1813" s="258"/>
      <c r="K1813" s="258"/>
      <c r="L1813" s="258"/>
      <c r="M1813" s="258"/>
      <c r="N1813" s="258"/>
      <c r="O1813" s="258"/>
      <c r="P1813" s="258"/>
      <c r="Q1813" s="259"/>
      <c r="R1813" s="192"/>
      <c r="S1813" s="150" t="e">
        <f>IF(OR(C1813="",C1813=T$4),NA(),MATCH($B1813&amp;$C1813,K!$E:$E,0))</f>
        <v>#N/A</v>
      </c>
    </row>
    <row r="1814" spans="1:19" ht="20.25">
      <c r="A1814" s="222"/>
      <c r="B1814" s="193"/>
      <c r="C1814" s="193"/>
      <c r="D1814" s="193" t="str">
        <f ca="1">IF(ISERROR($S1814),"",OFFSET(K!$D$1,$S1814-1,0)&amp;"")</f>
        <v/>
      </c>
      <c r="E1814" s="193" t="str">
        <f ca="1">IF(ISERROR($S1814),"",OFFSET(K!$C$1,$S1814-1,0)&amp;"")</f>
        <v/>
      </c>
      <c r="F1814" s="193" t="str">
        <f ca="1">IF(ISERROR($S1814),"",OFFSET(K!$F$1,$S1814-1,0))</f>
        <v/>
      </c>
      <c r="G1814" s="193" t="str">
        <f ca="1">IF(C1814=$U$4,"Enter smelter details", IF(ISERROR($S1814),"",OFFSET(K!$G$1,$S1814-1,0)))</f>
        <v/>
      </c>
      <c r="H1814" s="258"/>
      <c r="I1814" s="258"/>
      <c r="J1814" s="258"/>
      <c r="K1814" s="258"/>
      <c r="L1814" s="258"/>
      <c r="M1814" s="258"/>
      <c r="N1814" s="258"/>
      <c r="O1814" s="258"/>
      <c r="P1814" s="258"/>
      <c r="Q1814" s="259"/>
      <c r="R1814" s="192"/>
      <c r="S1814" s="150" t="e">
        <f>IF(OR(C1814="",C1814=T$4),NA(),MATCH($B1814&amp;$C1814,K!$E:$E,0))</f>
        <v>#N/A</v>
      </c>
    </row>
    <row r="1815" spans="1:19" ht="20.25">
      <c r="A1815" s="222"/>
      <c r="B1815" s="193"/>
      <c r="C1815" s="193"/>
      <c r="D1815" s="193" t="str">
        <f ca="1">IF(ISERROR($S1815),"",OFFSET(K!$D$1,$S1815-1,0)&amp;"")</f>
        <v/>
      </c>
      <c r="E1815" s="193" t="str">
        <f ca="1">IF(ISERROR($S1815),"",OFFSET(K!$C$1,$S1815-1,0)&amp;"")</f>
        <v/>
      </c>
      <c r="F1815" s="193" t="str">
        <f ca="1">IF(ISERROR($S1815),"",OFFSET(K!$F$1,$S1815-1,0))</f>
        <v/>
      </c>
      <c r="G1815" s="193" t="str">
        <f ca="1">IF(C1815=$U$4,"Enter smelter details", IF(ISERROR($S1815),"",OFFSET(K!$G$1,$S1815-1,0)))</f>
        <v/>
      </c>
      <c r="H1815" s="258"/>
      <c r="I1815" s="258"/>
      <c r="J1815" s="258"/>
      <c r="K1815" s="258"/>
      <c r="L1815" s="258"/>
      <c r="M1815" s="258"/>
      <c r="N1815" s="258"/>
      <c r="O1815" s="258"/>
      <c r="P1815" s="258"/>
      <c r="Q1815" s="259"/>
      <c r="R1815" s="192"/>
      <c r="S1815" s="150" t="e">
        <f>IF(OR(C1815="",C1815=T$4),NA(),MATCH($B1815&amp;$C1815,K!$E:$E,0))</f>
        <v>#N/A</v>
      </c>
    </row>
    <row r="1816" spans="1:19" ht="20.25">
      <c r="A1816" s="222"/>
      <c r="B1816" s="193"/>
      <c r="C1816" s="193"/>
      <c r="D1816" s="193" t="str">
        <f ca="1">IF(ISERROR($S1816),"",OFFSET(K!$D$1,$S1816-1,0)&amp;"")</f>
        <v/>
      </c>
      <c r="E1816" s="193" t="str">
        <f ca="1">IF(ISERROR($S1816),"",OFFSET(K!$C$1,$S1816-1,0)&amp;"")</f>
        <v/>
      </c>
      <c r="F1816" s="193" t="str">
        <f ca="1">IF(ISERROR($S1816),"",OFFSET(K!$F$1,$S1816-1,0))</f>
        <v/>
      </c>
      <c r="G1816" s="193" t="str">
        <f ca="1">IF(C1816=$U$4,"Enter smelter details", IF(ISERROR($S1816),"",OFFSET(K!$G$1,$S1816-1,0)))</f>
        <v/>
      </c>
      <c r="H1816" s="258"/>
      <c r="I1816" s="258"/>
      <c r="J1816" s="258"/>
      <c r="K1816" s="258"/>
      <c r="L1816" s="258"/>
      <c r="M1816" s="258"/>
      <c r="N1816" s="258"/>
      <c r="O1816" s="258"/>
      <c r="P1816" s="258"/>
      <c r="Q1816" s="259"/>
      <c r="R1816" s="192"/>
      <c r="S1816" s="150" t="e">
        <f>IF(OR(C1816="",C1816=T$4),NA(),MATCH($B1816&amp;$C1816,K!$E:$E,0))</f>
        <v>#N/A</v>
      </c>
    </row>
    <row r="1817" spans="1:19" ht="20.25">
      <c r="A1817" s="222"/>
      <c r="B1817" s="193"/>
      <c r="C1817" s="193"/>
      <c r="D1817" s="193" t="str">
        <f ca="1">IF(ISERROR($S1817),"",OFFSET(K!$D$1,$S1817-1,0)&amp;"")</f>
        <v/>
      </c>
      <c r="E1817" s="193" t="str">
        <f ca="1">IF(ISERROR($S1817),"",OFFSET(K!$C$1,$S1817-1,0)&amp;"")</f>
        <v/>
      </c>
      <c r="F1817" s="193" t="str">
        <f ca="1">IF(ISERROR($S1817),"",OFFSET(K!$F$1,$S1817-1,0))</f>
        <v/>
      </c>
      <c r="G1817" s="193" t="str">
        <f ca="1">IF(C1817=$U$4,"Enter smelter details", IF(ISERROR($S1817),"",OFFSET(K!$G$1,$S1817-1,0)))</f>
        <v/>
      </c>
      <c r="H1817" s="258"/>
      <c r="I1817" s="258"/>
      <c r="J1817" s="258"/>
      <c r="K1817" s="258"/>
      <c r="L1817" s="258"/>
      <c r="M1817" s="258"/>
      <c r="N1817" s="258"/>
      <c r="O1817" s="258"/>
      <c r="P1817" s="258"/>
      <c r="Q1817" s="259"/>
      <c r="R1817" s="192"/>
      <c r="S1817" s="150" t="e">
        <f>IF(OR(C1817="",C1817=T$4),NA(),MATCH($B1817&amp;$C1817,K!$E:$E,0))</f>
        <v>#N/A</v>
      </c>
    </row>
    <row r="1818" spans="1:19" ht="20.25">
      <c r="A1818" s="222"/>
      <c r="B1818" s="193"/>
      <c r="C1818" s="193"/>
      <c r="D1818" s="193" t="str">
        <f ca="1">IF(ISERROR($S1818),"",OFFSET(K!$D$1,$S1818-1,0)&amp;"")</f>
        <v/>
      </c>
      <c r="E1818" s="193" t="str">
        <f ca="1">IF(ISERROR($S1818),"",OFFSET(K!$C$1,$S1818-1,0)&amp;"")</f>
        <v/>
      </c>
      <c r="F1818" s="193" t="str">
        <f ca="1">IF(ISERROR($S1818),"",OFFSET(K!$F$1,$S1818-1,0))</f>
        <v/>
      </c>
      <c r="G1818" s="193" t="str">
        <f ca="1">IF(C1818=$U$4,"Enter smelter details", IF(ISERROR($S1818),"",OFFSET(K!$G$1,$S1818-1,0)))</f>
        <v/>
      </c>
      <c r="H1818" s="258"/>
      <c r="I1818" s="258"/>
      <c r="J1818" s="258"/>
      <c r="K1818" s="258"/>
      <c r="L1818" s="258"/>
      <c r="M1818" s="258"/>
      <c r="N1818" s="258"/>
      <c r="O1818" s="258"/>
      <c r="P1818" s="258"/>
      <c r="Q1818" s="259"/>
      <c r="R1818" s="192"/>
      <c r="S1818" s="150" t="e">
        <f>IF(OR(C1818="",C1818=T$4),NA(),MATCH($B1818&amp;$C1818,K!$E:$E,0))</f>
        <v>#N/A</v>
      </c>
    </row>
    <row r="1819" spans="1:19" ht="20.25">
      <c r="A1819" s="222"/>
      <c r="B1819" s="193"/>
      <c r="C1819" s="193"/>
      <c r="D1819" s="193" t="str">
        <f ca="1">IF(ISERROR($S1819),"",OFFSET(K!$D$1,$S1819-1,0)&amp;"")</f>
        <v/>
      </c>
      <c r="E1819" s="193" t="str">
        <f ca="1">IF(ISERROR($S1819),"",OFFSET(K!$C$1,$S1819-1,0)&amp;"")</f>
        <v/>
      </c>
      <c r="F1819" s="193" t="str">
        <f ca="1">IF(ISERROR($S1819),"",OFFSET(K!$F$1,$S1819-1,0))</f>
        <v/>
      </c>
      <c r="G1819" s="193" t="str">
        <f ca="1">IF(C1819=$U$4,"Enter smelter details", IF(ISERROR($S1819),"",OFFSET(K!$G$1,$S1819-1,0)))</f>
        <v/>
      </c>
      <c r="H1819" s="258"/>
      <c r="I1819" s="258"/>
      <c r="J1819" s="258"/>
      <c r="K1819" s="258"/>
      <c r="L1819" s="258"/>
      <c r="M1819" s="258"/>
      <c r="N1819" s="258"/>
      <c r="O1819" s="258"/>
      <c r="P1819" s="258"/>
      <c r="Q1819" s="259"/>
      <c r="R1819" s="192"/>
      <c r="S1819" s="150" t="e">
        <f>IF(OR(C1819="",C1819=T$4),NA(),MATCH($B1819&amp;$C1819,K!$E:$E,0))</f>
        <v>#N/A</v>
      </c>
    </row>
    <row r="1820" spans="1:19" ht="20.25">
      <c r="A1820" s="222"/>
      <c r="B1820" s="193"/>
      <c r="C1820" s="193"/>
      <c r="D1820" s="193" t="str">
        <f ca="1">IF(ISERROR($S1820),"",OFFSET(K!$D$1,$S1820-1,0)&amp;"")</f>
        <v/>
      </c>
      <c r="E1820" s="193" t="str">
        <f ca="1">IF(ISERROR($S1820),"",OFFSET(K!$C$1,$S1820-1,0)&amp;"")</f>
        <v/>
      </c>
      <c r="F1820" s="193" t="str">
        <f ca="1">IF(ISERROR($S1820),"",OFFSET(K!$F$1,$S1820-1,0))</f>
        <v/>
      </c>
      <c r="G1820" s="193" t="str">
        <f ca="1">IF(C1820=$U$4,"Enter smelter details", IF(ISERROR($S1820),"",OFFSET(K!$G$1,$S1820-1,0)))</f>
        <v/>
      </c>
      <c r="H1820" s="258"/>
      <c r="I1820" s="258"/>
      <c r="J1820" s="258"/>
      <c r="K1820" s="258"/>
      <c r="L1820" s="258"/>
      <c r="M1820" s="258"/>
      <c r="N1820" s="258"/>
      <c r="O1820" s="258"/>
      <c r="P1820" s="258"/>
      <c r="Q1820" s="259"/>
      <c r="R1820" s="192"/>
      <c r="S1820" s="150" t="e">
        <f>IF(OR(C1820="",C1820=T$4),NA(),MATCH($B1820&amp;$C1820,K!$E:$E,0))</f>
        <v>#N/A</v>
      </c>
    </row>
    <row r="1821" spans="1:19" ht="20.25">
      <c r="A1821" s="222"/>
      <c r="B1821" s="193"/>
      <c r="C1821" s="193"/>
      <c r="D1821" s="193" t="str">
        <f ca="1">IF(ISERROR($S1821),"",OFFSET(K!$D$1,$S1821-1,0)&amp;"")</f>
        <v/>
      </c>
      <c r="E1821" s="193" t="str">
        <f ca="1">IF(ISERROR($S1821),"",OFFSET(K!$C$1,$S1821-1,0)&amp;"")</f>
        <v/>
      </c>
      <c r="F1821" s="193" t="str">
        <f ca="1">IF(ISERROR($S1821),"",OFFSET(K!$F$1,$S1821-1,0))</f>
        <v/>
      </c>
      <c r="G1821" s="193" t="str">
        <f ca="1">IF(C1821=$U$4,"Enter smelter details", IF(ISERROR($S1821),"",OFFSET(K!$G$1,$S1821-1,0)))</f>
        <v/>
      </c>
      <c r="H1821" s="258"/>
      <c r="I1821" s="258"/>
      <c r="J1821" s="258"/>
      <c r="K1821" s="258"/>
      <c r="L1821" s="258"/>
      <c r="M1821" s="258"/>
      <c r="N1821" s="258"/>
      <c r="O1821" s="258"/>
      <c r="P1821" s="258"/>
      <c r="Q1821" s="259"/>
      <c r="R1821" s="192"/>
      <c r="S1821" s="150" t="e">
        <f>IF(OR(C1821="",C1821=T$4),NA(),MATCH($B1821&amp;$C1821,K!$E:$E,0))</f>
        <v>#N/A</v>
      </c>
    </row>
    <row r="1822" spans="1:19" ht="20.25">
      <c r="A1822" s="222"/>
      <c r="B1822" s="193"/>
      <c r="C1822" s="193"/>
      <c r="D1822" s="193" t="str">
        <f ca="1">IF(ISERROR($S1822),"",OFFSET(K!$D$1,$S1822-1,0)&amp;"")</f>
        <v/>
      </c>
      <c r="E1822" s="193" t="str">
        <f ca="1">IF(ISERROR($S1822),"",OFFSET(K!$C$1,$S1822-1,0)&amp;"")</f>
        <v/>
      </c>
      <c r="F1822" s="193" t="str">
        <f ca="1">IF(ISERROR($S1822),"",OFFSET(K!$F$1,$S1822-1,0))</f>
        <v/>
      </c>
      <c r="G1822" s="193" t="str">
        <f ca="1">IF(C1822=$U$4,"Enter smelter details", IF(ISERROR($S1822),"",OFFSET(K!$G$1,$S1822-1,0)))</f>
        <v/>
      </c>
      <c r="H1822" s="258"/>
      <c r="I1822" s="258"/>
      <c r="J1822" s="258"/>
      <c r="K1822" s="258"/>
      <c r="L1822" s="258"/>
      <c r="M1822" s="258"/>
      <c r="N1822" s="258"/>
      <c r="O1822" s="258"/>
      <c r="P1822" s="258"/>
      <c r="Q1822" s="259"/>
      <c r="R1822" s="192"/>
      <c r="S1822" s="150" t="e">
        <f>IF(OR(C1822="",C1822=T$4),NA(),MATCH($B1822&amp;$C1822,K!$E:$E,0))</f>
        <v>#N/A</v>
      </c>
    </row>
    <row r="1823" spans="1:19" ht="20.25">
      <c r="A1823" s="222"/>
      <c r="B1823" s="193"/>
      <c r="C1823" s="193"/>
      <c r="D1823" s="193" t="str">
        <f ca="1">IF(ISERROR($S1823),"",OFFSET(K!$D$1,$S1823-1,0)&amp;"")</f>
        <v/>
      </c>
      <c r="E1823" s="193" t="str">
        <f ca="1">IF(ISERROR($S1823),"",OFFSET(K!$C$1,$S1823-1,0)&amp;"")</f>
        <v/>
      </c>
      <c r="F1823" s="193" t="str">
        <f ca="1">IF(ISERROR($S1823),"",OFFSET(K!$F$1,$S1823-1,0))</f>
        <v/>
      </c>
      <c r="G1823" s="193" t="str">
        <f ca="1">IF(C1823=$U$4,"Enter smelter details", IF(ISERROR($S1823),"",OFFSET(K!$G$1,$S1823-1,0)))</f>
        <v/>
      </c>
      <c r="H1823" s="258"/>
      <c r="I1823" s="258"/>
      <c r="J1823" s="258"/>
      <c r="K1823" s="258"/>
      <c r="L1823" s="258"/>
      <c r="M1823" s="258"/>
      <c r="N1823" s="258"/>
      <c r="O1823" s="258"/>
      <c r="P1823" s="258"/>
      <c r="Q1823" s="259"/>
      <c r="R1823" s="192"/>
      <c r="S1823" s="150" t="e">
        <f>IF(OR(C1823="",C1823=T$4),NA(),MATCH($B1823&amp;$C1823,K!$E:$E,0))</f>
        <v>#N/A</v>
      </c>
    </row>
    <row r="1824" spans="1:19" ht="20.25">
      <c r="A1824" s="222"/>
      <c r="B1824" s="193"/>
      <c r="C1824" s="193"/>
      <c r="D1824" s="193" t="str">
        <f ca="1">IF(ISERROR($S1824),"",OFFSET(K!$D$1,$S1824-1,0)&amp;"")</f>
        <v/>
      </c>
      <c r="E1824" s="193" t="str">
        <f ca="1">IF(ISERROR($S1824),"",OFFSET(K!$C$1,$S1824-1,0)&amp;"")</f>
        <v/>
      </c>
      <c r="F1824" s="193" t="str">
        <f ca="1">IF(ISERROR($S1824),"",OFFSET(K!$F$1,$S1824-1,0))</f>
        <v/>
      </c>
      <c r="G1824" s="193" t="str">
        <f ca="1">IF(C1824=$U$4,"Enter smelter details", IF(ISERROR($S1824),"",OFFSET(K!$G$1,$S1824-1,0)))</f>
        <v/>
      </c>
      <c r="H1824" s="258"/>
      <c r="I1824" s="258"/>
      <c r="J1824" s="258"/>
      <c r="K1824" s="258"/>
      <c r="L1824" s="258"/>
      <c r="M1824" s="258"/>
      <c r="N1824" s="258"/>
      <c r="O1824" s="258"/>
      <c r="P1824" s="258"/>
      <c r="Q1824" s="259"/>
      <c r="R1824" s="192"/>
      <c r="S1824" s="150" t="e">
        <f>IF(OR(C1824="",C1824=T$4),NA(),MATCH($B1824&amp;$C1824,K!$E:$E,0))</f>
        <v>#N/A</v>
      </c>
    </row>
    <row r="1825" spans="1:19" ht="20.25">
      <c r="A1825" s="222"/>
      <c r="B1825" s="193"/>
      <c r="C1825" s="193"/>
      <c r="D1825" s="193" t="str">
        <f ca="1">IF(ISERROR($S1825),"",OFFSET(K!$D$1,$S1825-1,0)&amp;"")</f>
        <v/>
      </c>
      <c r="E1825" s="193" t="str">
        <f ca="1">IF(ISERROR($S1825),"",OFFSET(K!$C$1,$S1825-1,0)&amp;"")</f>
        <v/>
      </c>
      <c r="F1825" s="193" t="str">
        <f ca="1">IF(ISERROR($S1825),"",OFFSET(K!$F$1,$S1825-1,0))</f>
        <v/>
      </c>
      <c r="G1825" s="193" t="str">
        <f ca="1">IF(C1825=$U$4,"Enter smelter details", IF(ISERROR($S1825),"",OFFSET(K!$G$1,$S1825-1,0)))</f>
        <v/>
      </c>
      <c r="H1825" s="258"/>
      <c r="I1825" s="258"/>
      <c r="J1825" s="258"/>
      <c r="K1825" s="258"/>
      <c r="L1825" s="258"/>
      <c r="M1825" s="258"/>
      <c r="N1825" s="258"/>
      <c r="O1825" s="258"/>
      <c r="P1825" s="258"/>
      <c r="Q1825" s="259"/>
      <c r="R1825" s="192"/>
      <c r="S1825" s="150" t="e">
        <f>IF(OR(C1825="",C1825=T$4),NA(),MATCH($B1825&amp;$C1825,K!$E:$E,0))</f>
        <v>#N/A</v>
      </c>
    </row>
    <row r="1826" spans="1:19" ht="20.25">
      <c r="A1826" s="222"/>
      <c r="B1826" s="193"/>
      <c r="C1826" s="193"/>
      <c r="D1826" s="193" t="str">
        <f ca="1">IF(ISERROR($S1826),"",OFFSET(K!$D$1,$S1826-1,0)&amp;"")</f>
        <v/>
      </c>
      <c r="E1826" s="193" t="str">
        <f ca="1">IF(ISERROR($S1826),"",OFFSET(K!$C$1,$S1826-1,0)&amp;"")</f>
        <v/>
      </c>
      <c r="F1826" s="193" t="str">
        <f ca="1">IF(ISERROR($S1826),"",OFFSET(K!$F$1,$S1826-1,0))</f>
        <v/>
      </c>
      <c r="G1826" s="193" t="str">
        <f ca="1">IF(C1826=$U$4,"Enter smelter details", IF(ISERROR($S1826),"",OFFSET(K!$G$1,$S1826-1,0)))</f>
        <v/>
      </c>
      <c r="H1826" s="258"/>
      <c r="I1826" s="258"/>
      <c r="J1826" s="258"/>
      <c r="K1826" s="258"/>
      <c r="L1826" s="258"/>
      <c r="M1826" s="258"/>
      <c r="N1826" s="258"/>
      <c r="O1826" s="258"/>
      <c r="P1826" s="258"/>
      <c r="Q1826" s="259"/>
      <c r="R1826" s="192"/>
      <c r="S1826" s="150" t="e">
        <f>IF(OR(C1826="",C1826=T$4),NA(),MATCH($B1826&amp;$C1826,K!$E:$E,0))</f>
        <v>#N/A</v>
      </c>
    </row>
    <row r="1827" spans="1:19" ht="20.25">
      <c r="A1827" s="222"/>
      <c r="B1827" s="193"/>
      <c r="C1827" s="193"/>
      <c r="D1827" s="193" t="str">
        <f ca="1">IF(ISERROR($S1827),"",OFFSET(K!$D$1,$S1827-1,0)&amp;"")</f>
        <v/>
      </c>
      <c r="E1827" s="193" t="str">
        <f ca="1">IF(ISERROR($S1827),"",OFFSET(K!$C$1,$S1827-1,0)&amp;"")</f>
        <v/>
      </c>
      <c r="F1827" s="193" t="str">
        <f ca="1">IF(ISERROR($S1827),"",OFFSET(K!$F$1,$S1827-1,0))</f>
        <v/>
      </c>
      <c r="G1827" s="193" t="str">
        <f ca="1">IF(C1827=$U$4,"Enter smelter details", IF(ISERROR($S1827),"",OFFSET(K!$G$1,$S1827-1,0)))</f>
        <v/>
      </c>
      <c r="H1827" s="258"/>
      <c r="I1827" s="258"/>
      <c r="J1827" s="258"/>
      <c r="K1827" s="258"/>
      <c r="L1827" s="258"/>
      <c r="M1827" s="258"/>
      <c r="N1827" s="258"/>
      <c r="O1827" s="258"/>
      <c r="P1827" s="258"/>
      <c r="Q1827" s="259"/>
      <c r="R1827" s="192"/>
      <c r="S1827" s="150" t="e">
        <f>IF(OR(C1827="",C1827=T$4),NA(),MATCH($B1827&amp;$C1827,K!$E:$E,0))</f>
        <v>#N/A</v>
      </c>
    </row>
    <row r="1828" spans="1:19" ht="20.25">
      <c r="A1828" s="222"/>
      <c r="B1828" s="193"/>
      <c r="C1828" s="193"/>
      <c r="D1828" s="193" t="str">
        <f ca="1">IF(ISERROR($S1828),"",OFFSET(K!$D$1,$S1828-1,0)&amp;"")</f>
        <v/>
      </c>
      <c r="E1828" s="193" t="str">
        <f ca="1">IF(ISERROR($S1828),"",OFFSET(K!$C$1,$S1828-1,0)&amp;"")</f>
        <v/>
      </c>
      <c r="F1828" s="193" t="str">
        <f ca="1">IF(ISERROR($S1828),"",OFFSET(K!$F$1,$S1828-1,0))</f>
        <v/>
      </c>
      <c r="G1828" s="193" t="str">
        <f ca="1">IF(C1828=$U$4,"Enter smelter details", IF(ISERROR($S1828),"",OFFSET(K!$G$1,$S1828-1,0)))</f>
        <v/>
      </c>
      <c r="H1828" s="258"/>
      <c r="I1828" s="258"/>
      <c r="J1828" s="258"/>
      <c r="K1828" s="258"/>
      <c r="L1828" s="258"/>
      <c r="M1828" s="258"/>
      <c r="N1828" s="258"/>
      <c r="O1828" s="258"/>
      <c r="P1828" s="258"/>
      <c r="Q1828" s="259"/>
      <c r="R1828" s="192"/>
      <c r="S1828" s="150" t="e">
        <f>IF(OR(C1828="",C1828=T$4),NA(),MATCH($B1828&amp;$C1828,K!$E:$E,0))</f>
        <v>#N/A</v>
      </c>
    </row>
    <row r="1829" spans="1:19" ht="20.25">
      <c r="A1829" s="222"/>
      <c r="B1829" s="193"/>
      <c r="C1829" s="193"/>
      <c r="D1829" s="193" t="str">
        <f ca="1">IF(ISERROR($S1829),"",OFFSET(K!$D$1,$S1829-1,0)&amp;"")</f>
        <v/>
      </c>
      <c r="E1829" s="193" t="str">
        <f ca="1">IF(ISERROR($S1829),"",OFFSET(K!$C$1,$S1829-1,0)&amp;"")</f>
        <v/>
      </c>
      <c r="F1829" s="193" t="str">
        <f ca="1">IF(ISERROR($S1829),"",OFFSET(K!$F$1,$S1829-1,0))</f>
        <v/>
      </c>
      <c r="G1829" s="193" t="str">
        <f ca="1">IF(C1829=$U$4,"Enter smelter details", IF(ISERROR($S1829),"",OFFSET(K!$G$1,$S1829-1,0)))</f>
        <v/>
      </c>
      <c r="H1829" s="258"/>
      <c r="I1829" s="258"/>
      <c r="J1829" s="258"/>
      <c r="K1829" s="258"/>
      <c r="L1829" s="258"/>
      <c r="M1829" s="258"/>
      <c r="N1829" s="258"/>
      <c r="O1829" s="258"/>
      <c r="P1829" s="258"/>
      <c r="Q1829" s="259"/>
      <c r="R1829" s="192"/>
      <c r="S1829" s="150" t="e">
        <f>IF(OR(C1829="",C1829=T$4),NA(),MATCH($B1829&amp;$C1829,K!$E:$E,0))</f>
        <v>#N/A</v>
      </c>
    </row>
    <row r="1830" spans="1:19" ht="20.25">
      <c r="A1830" s="222"/>
      <c r="B1830" s="193"/>
      <c r="C1830" s="193"/>
      <c r="D1830" s="193" t="str">
        <f ca="1">IF(ISERROR($S1830),"",OFFSET(K!$D$1,$S1830-1,0)&amp;"")</f>
        <v/>
      </c>
      <c r="E1830" s="193" t="str">
        <f ca="1">IF(ISERROR($S1830),"",OFFSET(K!$C$1,$S1830-1,0)&amp;"")</f>
        <v/>
      </c>
      <c r="F1830" s="193" t="str">
        <f ca="1">IF(ISERROR($S1830),"",OFFSET(K!$F$1,$S1830-1,0))</f>
        <v/>
      </c>
      <c r="G1830" s="193" t="str">
        <f ca="1">IF(C1830=$U$4,"Enter smelter details", IF(ISERROR($S1830),"",OFFSET(K!$G$1,$S1830-1,0)))</f>
        <v/>
      </c>
      <c r="H1830" s="258"/>
      <c r="I1830" s="258"/>
      <c r="J1830" s="258"/>
      <c r="K1830" s="258"/>
      <c r="L1830" s="258"/>
      <c r="M1830" s="258"/>
      <c r="N1830" s="258"/>
      <c r="O1830" s="258"/>
      <c r="P1830" s="258"/>
      <c r="Q1830" s="259"/>
      <c r="R1830" s="192"/>
      <c r="S1830" s="150" t="e">
        <f>IF(OR(C1830="",C1830=T$4),NA(),MATCH($B1830&amp;$C1830,K!$E:$E,0))</f>
        <v>#N/A</v>
      </c>
    </row>
    <row r="1831" spans="1:19" ht="20.25">
      <c r="A1831" s="222"/>
      <c r="B1831" s="193"/>
      <c r="C1831" s="193"/>
      <c r="D1831" s="193" t="str">
        <f ca="1">IF(ISERROR($S1831),"",OFFSET(K!$D$1,$S1831-1,0)&amp;"")</f>
        <v/>
      </c>
      <c r="E1831" s="193" t="str">
        <f ca="1">IF(ISERROR($S1831),"",OFFSET(K!$C$1,$S1831-1,0)&amp;"")</f>
        <v/>
      </c>
      <c r="F1831" s="193" t="str">
        <f ca="1">IF(ISERROR($S1831),"",OFFSET(K!$F$1,$S1831-1,0))</f>
        <v/>
      </c>
      <c r="G1831" s="193" t="str">
        <f ca="1">IF(C1831=$U$4,"Enter smelter details", IF(ISERROR($S1831),"",OFFSET(K!$G$1,$S1831-1,0)))</f>
        <v/>
      </c>
      <c r="H1831" s="258"/>
      <c r="I1831" s="258"/>
      <c r="J1831" s="258"/>
      <c r="K1831" s="258"/>
      <c r="L1831" s="258"/>
      <c r="M1831" s="258"/>
      <c r="N1831" s="258"/>
      <c r="O1831" s="258"/>
      <c r="P1831" s="258"/>
      <c r="Q1831" s="259"/>
      <c r="R1831" s="192"/>
      <c r="S1831" s="150" t="e">
        <f>IF(OR(C1831="",C1831=T$4),NA(),MATCH($B1831&amp;$C1831,K!$E:$E,0))</f>
        <v>#N/A</v>
      </c>
    </row>
    <row r="1832" spans="1:19" ht="20.25">
      <c r="A1832" s="222"/>
      <c r="B1832" s="193"/>
      <c r="C1832" s="193"/>
      <c r="D1832" s="193" t="str">
        <f ca="1">IF(ISERROR($S1832),"",OFFSET(K!$D$1,$S1832-1,0)&amp;"")</f>
        <v/>
      </c>
      <c r="E1832" s="193" t="str">
        <f ca="1">IF(ISERROR($S1832),"",OFFSET(K!$C$1,$S1832-1,0)&amp;"")</f>
        <v/>
      </c>
      <c r="F1832" s="193" t="str">
        <f ca="1">IF(ISERROR($S1832),"",OFFSET(K!$F$1,$S1832-1,0))</f>
        <v/>
      </c>
      <c r="G1832" s="193" t="str">
        <f ca="1">IF(C1832=$U$4,"Enter smelter details", IF(ISERROR($S1832),"",OFFSET(K!$G$1,$S1832-1,0)))</f>
        <v/>
      </c>
      <c r="H1832" s="258"/>
      <c r="I1832" s="258"/>
      <c r="J1832" s="258"/>
      <c r="K1832" s="258"/>
      <c r="L1832" s="258"/>
      <c r="M1832" s="258"/>
      <c r="N1832" s="258"/>
      <c r="O1832" s="258"/>
      <c r="P1832" s="258"/>
      <c r="Q1832" s="259"/>
      <c r="R1832" s="192"/>
      <c r="S1832" s="150" t="e">
        <f>IF(OR(C1832="",C1832=T$4),NA(),MATCH($B1832&amp;$C1832,K!$E:$E,0))</f>
        <v>#N/A</v>
      </c>
    </row>
    <row r="1833" spans="1:19" ht="20.25">
      <c r="A1833" s="222"/>
      <c r="B1833" s="193"/>
      <c r="C1833" s="193"/>
      <c r="D1833" s="193" t="str">
        <f ca="1">IF(ISERROR($S1833),"",OFFSET(K!$D$1,$S1833-1,0)&amp;"")</f>
        <v/>
      </c>
      <c r="E1833" s="193" t="str">
        <f ca="1">IF(ISERROR($S1833),"",OFFSET(K!$C$1,$S1833-1,0)&amp;"")</f>
        <v/>
      </c>
      <c r="F1833" s="193" t="str">
        <f ca="1">IF(ISERROR($S1833),"",OFFSET(K!$F$1,$S1833-1,0))</f>
        <v/>
      </c>
      <c r="G1833" s="193" t="str">
        <f ca="1">IF(C1833=$U$4,"Enter smelter details", IF(ISERROR($S1833),"",OFFSET(K!$G$1,$S1833-1,0)))</f>
        <v/>
      </c>
      <c r="H1833" s="258"/>
      <c r="I1833" s="258"/>
      <c r="J1833" s="258"/>
      <c r="K1833" s="258"/>
      <c r="L1833" s="258"/>
      <c r="M1833" s="258"/>
      <c r="N1833" s="258"/>
      <c r="O1833" s="258"/>
      <c r="P1833" s="258"/>
      <c r="Q1833" s="259"/>
      <c r="R1833" s="192"/>
      <c r="S1833" s="150" t="e">
        <f>IF(OR(C1833="",C1833=T$4),NA(),MATCH($B1833&amp;$C1833,K!$E:$E,0))</f>
        <v>#N/A</v>
      </c>
    </row>
    <row r="1834" spans="1:19" ht="20.25">
      <c r="A1834" s="222"/>
      <c r="B1834" s="193"/>
      <c r="C1834" s="193"/>
      <c r="D1834" s="193" t="str">
        <f ca="1">IF(ISERROR($S1834),"",OFFSET(K!$D$1,$S1834-1,0)&amp;"")</f>
        <v/>
      </c>
      <c r="E1834" s="193" t="str">
        <f ca="1">IF(ISERROR($S1834),"",OFFSET(K!$C$1,$S1834-1,0)&amp;"")</f>
        <v/>
      </c>
      <c r="F1834" s="193" t="str">
        <f ca="1">IF(ISERROR($S1834),"",OFFSET(K!$F$1,$S1834-1,0))</f>
        <v/>
      </c>
      <c r="G1834" s="193" t="str">
        <f ca="1">IF(C1834=$U$4,"Enter smelter details", IF(ISERROR($S1834),"",OFFSET(K!$G$1,$S1834-1,0)))</f>
        <v/>
      </c>
      <c r="H1834" s="258"/>
      <c r="I1834" s="258"/>
      <c r="J1834" s="258"/>
      <c r="K1834" s="258"/>
      <c r="L1834" s="258"/>
      <c r="M1834" s="258"/>
      <c r="N1834" s="258"/>
      <c r="O1834" s="258"/>
      <c r="P1834" s="258"/>
      <c r="Q1834" s="259"/>
      <c r="R1834" s="192"/>
      <c r="S1834" s="150" t="e">
        <f>IF(OR(C1834="",C1834=T$4),NA(),MATCH($B1834&amp;$C1834,K!$E:$E,0))</f>
        <v>#N/A</v>
      </c>
    </row>
    <row r="1835" spans="1:19" ht="20.25">
      <c r="A1835" s="222"/>
      <c r="B1835" s="193"/>
      <c r="C1835" s="193"/>
      <c r="D1835" s="193" t="str">
        <f ca="1">IF(ISERROR($S1835),"",OFFSET(K!$D$1,$S1835-1,0)&amp;"")</f>
        <v/>
      </c>
      <c r="E1835" s="193" t="str">
        <f ca="1">IF(ISERROR($S1835),"",OFFSET(K!$C$1,$S1835-1,0)&amp;"")</f>
        <v/>
      </c>
      <c r="F1835" s="193" t="str">
        <f ca="1">IF(ISERROR($S1835),"",OFFSET(K!$F$1,$S1835-1,0))</f>
        <v/>
      </c>
      <c r="G1835" s="193" t="str">
        <f ca="1">IF(C1835=$U$4,"Enter smelter details", IF(ISERROR($S1835),"",OFFSET(K!$G$1,$S1835-1,0)))</f>
        <v/>
      </c>
      <c r="H1835" s="258"/>
      <c r="I1835" s="258"/>
      <c r="J1835" s="258"/>
      <c r="K1835" s="258"/>
      <c r="L1835" s="258"/>
      <c r="M1835" s="258"/>
      <c r="N1835" s="258"/>
      <c r="O1835" s="258"/>
      <c r="P1835" s="258"/>
      <c r="Q1835" s="259"/>
      <c r="R1835" s="192"/>
      <c r="S1835" s="150" t="e">
        <f>IF(OR(C1835="",C1835=T$4),NA(),MATCH($B1835&amp;$C1835,K!$E:$E,0))</f>
        <v>#N/A</v>
      </c>
    </row>
    <row r="1836" spans="1:19" ht="20.25">
      <c r="A1836" s="222"/>
      <c r="B1836" s="193"/>
      <c r="C1836" s="193"/>
      <c r="D1836" s="193" t="str">
        <f ca="1">IF(ISERROR($S1836),"",OFFSET(K!$D$1,$S1836-1,0)&amp;"")</f>
        <v/>
      </c>
      <c r="E1836" s="193" t="str">
        <f ca="1">IF(ISERROR($S1836),"",OFFSET(K!$C$1,$S1836-1,0)&amp;"")</f>
        <v/>
      </c>
      <c r="F1836" s="193" t="str">
        <f ca="1">IF(ISERROR($S1836),"",OFFSET(K!$F$1,$S1836-1,0))</f>
        <v/>
      </c>
      <c r="G1836" s="193" t="str">
        <f ca="1">IF(C1836=$U$4,"Enter smelter details", IF(ISERROR($S1836),"",OFFSET(K!$G$1,$S1836-1,0)))</f>
        <v/>
      </c>
      <c r="H1836" s="258"/>
      <c r="I1836" s="258"/>
      <c r="J1836" s="258"/>
      <c r="K1836" s="258"/>
      <c r="L1836" s="258"/>
      <c r="M1836" s="258"/>
      <c r="N1836" s="258"/>
      <c r="O1836" s="258"/>
      <c r="P1836" s="258"/>
      <c r="Q1836" s="259"/>
      <c r="R1836" s="192"/>
      <c r="S1836" s="150" t="e">
        <f>IF(OR(C1836="",C1836=T$4),NA(),MATCH($B1836&amp;$C1836,K!$E:$E,0))</f>
        <v>#N/A</v>
      </c>
    </row>
    <row r="1837" spans="1:19" ht="20.25">
      <c r="A1837" s="222"/>
      <c r="B1837" s="193"/>
      <c r="C1837" s="193"/>
      <c r="D1837" s="193" t="str">
        <f ca="1">IF(ISERROR($S1837),"",OFFSET(K!$D$1,$S1837-1,0)&amp;"")</f>
        <v/>
      </c>
      <c r="E1837" s="193" t="str">
        <f ca="1">IF(ISERROR($S1837),"",OFFSET(K!$C$1,$S1837-1,0)&amp;"")</f>
        <v/>
      </c>
      <c r="F1837" s="193" t="str">
        <f ca="1">IF(ISERROR($S1837),"",OFFSET(K!$F$1,$S1837-1,0))</f>
        <v/>
      </c>
      <c r="G1837" s="193" t="str">
        <f ca="1">IF(C1837=$U$4,"Enter smelter details", IF(ISERROR($S1837),"",OFFSET(K!$G$1,$S1837-1,0)))</f>
        <v/>
      </c>
      <c r="H1837" s="258"/>
      <c r="I1837" s="258"/>
      <c r="J1837" s="258"/>
      <c r="K1837" s="258"/>
      <c r="L1837" s="258"/>
      <c r="M1837" s="258"/>
      <c r="N1837" s="258"/>
      <c r="O1837" s="258"/>
      <c r="P1837" s="258"/>
      <c r="Q1837" s="259"/>
      <c r="R1837" s="192"/>
      <c r="S1837" s="150" t="e">
        <f>IF(OR(C1837="",C1837=T$4),NA(),MATCH($B1837&amp;$C1837,K!$E:$E,0))</f>
        <v>#N/A</v>
      </c>
    </row>
    <row r="1838" spans="1:19" ht="20.25">
      <c r="A1838" s="222"/>
      <c r="B1838" s="193"/>
      <c r="C1838" s="193"/>
      <c r="D1838" s="193" t="str">
        <f ca="1">IF(ISERROR($S1838),"",OFFSET(K!$D$1,$S1838-1,0)&amp;"")</f>
        <v/>
      </c>
      <c r="E1838" s="193" t="str">
        <f ca="1">IF(ISERROR($S1838),"",OFFSET(K!$C$1,$S1838-1,0)&amp;"")</f>
        <v/>
      </c>
      <c r="F1838" s="193" t="str">
        <f ca="1">IF(ISERROR($S1838),"",OFFSET(K!$F$1,$S1838-1,0))</f>
        <v/>
      </c>
      <c r="G1838" s="193" t="str">
        <f ca="1">IF(C1838=$U$4,"Enter smelter details", IF(ISERROR($S1838),"",OFFSET(K!$G$1,$S1838-1,0)))</f>
        <v/>
      </c>
      <c r="H1838" s="258"/>
      <c r="I1838" s="258"/>
      <c r="J1838" s="258"/>
      <c r="K1838" s="258"/>
      <c r="L1838" s="258"/>
      <c r="M1838" s="258"/>
      <c r="N1838" s="258"/>
      <c r="O1838" s="258"/>
      <c r="P1838" s="258"/>
      <c r="Q1838" s="259"/>
      <c r="R1838" s="192"/>
      <c r="S1838" s="150" t="e">
        <f>IF(OR(C1838="",C1838=T$4),NA(),MATCH($B1838&amp;$C1838,K!$E:$E,0))</f>
        <v>#N/A</v>
      </c>
    </row>
    <row r="1839" spans="1:19" ht="20.25">
      <c r="A1839" s="222"/>
      <c r="B1839" s="193"/>
      <c r="C1839" s="193"/>
      <c r="D1839" s="193" t="str">
        <f ca="1">IF(ISERROR($S1839),"",OFFSET(K!$D$1,$S1839-1,0)&amp;"")</f>
        <v/>
      </c>
      <c r="E1839" s="193" t="str">
        <f ca="1">IF(ISERROR($S1839),"",OFFSET(K!$C$1,$S1839-1,0)&amp;"")</f>
        <v/>
      </c>
      <c r="F1839" s="193" t="str">
        <f ca="1">IF(ISERROR($S1839),"",OFFSET(K!$F$1,$S1839-1,0))</f>
        <v/>
      </c>
      <c r="G1839" s="193" t="str">
        <f ca="1">IF(C1839=$U$4,"Enter smelter details", IF(ISERROR($S1839),"",OFFSET(K!$G$1,$S1839-1,0)))</f>
        <v/>
      </c>
      <c r="H1839" s="258"/>
      <c r="I1839" s="258"/>
      <c r="J1839" s="258"/>
      <c r="K1839" s="258"/>
      <c r="L1839" s="258"/>
      <c r="M1839" s="258"/>
      <c r="N1839" s="258"/>
      <c r="O1839" s="258"/>
      <c r="P1839" s="258"/>
      <c r="Q1839" s="259"/>
      <c r="R1839" s="192"/>
      <c r="S1839" s="150" t="e">
        <f>IF(OR(C1839="",C1839=T$4),NA(),MATCH($B1839&amp;$C1839,K!$E:$E,0))</f>
        <v>#N/A</v>
      </c>
    </row>
    <row r="1840" spans="1:19" ht="20.25">
      <c r="A1840" s="222"/>
      <c r="B1840" s="193"/>
      <c r="C1840" s="193"/>
      <c r="D1840" s="193" t="str">
        <f ca="1">IF(ISERROR($S1840),"",OFFSET(K!$D$1,$S1840-1,0)&amp;"")</f>
        <v/>
      </c>
      <c r="E1840" s="193" t="str">
        <f ca="1">IF(ISERROR($S1840),"",OFFSET(K!$C$1,$S1840-1,0)&amp;"")</f>
        <v/>
      </c>
      <c r="F1840" s="193" t="str">
        <f ca="1">IF(ISERROR($S1840),"",OFFSET(K!$F$1,$S1840-1,0))</f>
        <v/>
      </c>
      <c r="G1840" s="193" t="str">
        <f ca="1">IF(C1840=$U$4,"Enter smelter details", IF(ISERROR($S1840),"",OFFSET(K!$G$1,$S1840-1,0)))</f>
        <v/>
      </c>
      <c r="H1840" s="258"/>
      <c r="I1840" s="258"/>
      <c r="J1840" s="258"/>
      <c r="K1840" s="258"/>
      <c r="L1840" s="258"/>
      <c r="M1840" s="258"/>
      <c r="N1840" s="258"/>
      <c r="O1840" s="258"/>
      <c r="P1840" s="258"/>
      <c r="Q1840" s="259"/>
      <c r="R1840" s="192"/>
      <c r="S1840" s="150" t="e">
        <f>IF(OR(C1840="",C1840=T$4),NA(),MATCH($B1840&amp;$C1840,K!$E:$E,0))</f>
        <v>#N/A</v>
      </c>
    </row>
    <row r="1841" spans="1:19" ht="20.25">
      <c r="A1841" s="222"/>
      <c r="B1841" s="193"/>
      <c r="C1841" s="193"/>
      <c r="D1841" s="193" t="str">
        <f ca="1">IF(ISERROR($S1841),"",OFFSET(K!$D$1,$S1841-1,0)&amp;"")</f>
        <v/>
      </c>
      <c r="E1841" s="193" t="str">
        <f ca="1">IF(ISERROR($S1841),"",OFFSET(K!$C$1,$S1841-1,0)&amp;"")</f>
        <v/>
      </c>
      <c r="F1841" s="193" t="str">
        <f ca="1">IF(ISERROR($S1841),"",OFFSET(K!$F$1,$S1841-1,0))</f>
        <v/>
      </c>
      <c r="G1841" s="193" t="str">
        <f ca="1">IF(C1841=$U$4,"Enter smelter details", IF(ISERROR($S1841),"",OFFSET(K!$G$1,$S1841-1,0)))</f>
        <v/>
      </c>
      <c r="H1841" s="258"/>
      <c r="I1841" s="258"/>
      <c r="J1841" s="258"/>
      <c r="K1841" s="258"/>
      <c r="L1841" s="258"/>
      <c r="M1841" s="258"/>
      <c r="N1841" s="258"/>
      <c r="O1841" s="258"/>
      <c r="P1841" s="258"/>
      <c r="Q1841" s="259"/>
      <c r="R1841" s="192"/>
      <c r="S1841" s="150" t="e">
        <f>IF(OR(C1841="",C1841=T$4),NA(),MATCH($B1841&amp;$C1841,K!$E:$E,0))</f>
        <v>#N/A</v>
      </c>
    </row>
    <row r="1842" spans="1:19" ht="20.25">
      <c r="A1842" s="222"/>
      <c r="B1842" s="193"/>
      <c r="C1842" s="193"/>
      <c r="D1842" s="193" t="str">
        <f ca="1">IF(ISERROR($S1842),"",OFFSET(K!$D$1,$S1842-1,0)&amp;"")</f>
        <v/>
      </c>
      <c r="E1842" s="193" t="str">
        <f ca="1">IF(ISERROR($S1842),"",OFFSET(K!$C$1,$S1842-1,0)&amp;"")</f>
        <v/>
      </c>
      <c r="F1842" s="193" t="str">
        <f ca="1">IF(ISERROR($S1842),"",OFFSET(K!$F$1,$S1842-1,0))</f>
        <v/>
      </c>
      <c r="G1842" s="193" t="str">
        <f ca="1">IF(C1842=$U$4,"Enter smelter details", IF(ISERROR($S1842),"",OFFSET(K!$G$1,$S1842-1,0)))</f>
        <v/>
      </c>
      <c r="H1842" s="258"/>
      <c r="I1842" s="258"/>
      <c r="J1842" s="258"/>
      <c r="K1842" s="258"/>
      <c r="L1842" s="258"/>
      <c r="M1842" s="258"/>
      <c r="N1842" s="258"/>
      <c r="O1842" s="258"/>
      <c r="P1842" s="258"/>
      <c r="Q1842" s="259"/>
      <c r="R1842" s="192"/>
      <c r="S1842" s="150" t="e">
        <f>IF(OR(C1842="",C1842=T$4),NA(),MATCH($B1842&amp;$C1842,K!$E:$E,0))</f>
        <v>#N/A</v>
      </c>
    </row>
    <row r="1843" spans="1:19" ht="20.25">
      <c r="A1843" s="222"/>
      <c r="B1843" s="193"/>
      <c r="C1843" s="193"/>
      <c r="D1843" s="193" t="str">
        <f ca="1">IF(ISERROR($S1843),"",OFFSET(K!$D$1,$S1843-1,0)&amp;"")</f>
        <v/>
      </c>
      <c r="E1843" s="193" t="str">
        <f ca="1">IF(ISERROR($S1843),"",OFFSET(K!$C$1,$S1843-1,0)&amp;"")</f>
        <v/>
      </c>
      <c r="F1843" s="193" t="str">
        <f ca="1">IF(ISERROR($S1843),"",OFFSET(K!$F$1,$S1843-1,0))</f>
        <v/>
      </c>
      <c r="G1843" s="193" t="str">
        <f ca="1">IF(C1843=$U$4,"Enter smelter details", IF(ISERROR($S1843),"",OFFSET(K!$G$1,$S1843-1,0)))</f>
        <v/>
      </c>
      <c r="H1843" s="258"/>
      <c r="I1843" s="258"/>
      <c r="J1843" s="258"/>
      <c r="K1843" s="258"/>
      <c r="L1843" s="258"/>
      <c r="M1843" s="258"/>
      <c r="N1843" s="258"/>
      <c r="O1843" s="258"/>
      <c r="P1843" s="258"/>
      <c r="Q1843" s="259"/>
      <c r="R1843" s="192"/>
      <c r="S1843" s="150" t="e">
        <f>IF(OR(C1843="",C1843=T$4),NA(),MATCH($B1843&amp;$C1843,K!$E:$E,0))</f>
        <v>#N/A</v>
      </c>
    </row>
    <row r="1844" spans="1:19" ht="20.25">
      <c r="A1844" s="222"/>
      <c r="B1844" s="193"/>
      <c r="C1844" s="193"/>
      <c r="D1844" s="193" t="str">
        <f ca="1">IF(ISERROR($S1844),"",OFFSET(K!$D$1,$S1844-1,0)&amp;"")</f>
        <v/>
      </c>
      <c r="E1844" s="193" t="str">
        <f ca="1">IF(ISERROR($S1844),"",OFFSET(K!$C$1,$S1844-1,0)&amp;"")</f>
        <v/>
      </c>
      <c r="F1844" s="193" t="str">
        <f ca="1">IF(ISERROR($S1844),"",OFFSET(K!$F$1,$S1844-1,0))</f>
        <v/>
      </c>
      <c r="G1844" s="193" t="str">
        <f ca="1">IF(C1844=$U$4,"Enter smelter details", IF(ISERROR($S1844),"",OFFSET(K!$G$1,$S1844-1,0)))</f>
        <v/>
      </c>
      <c r="H1844" s="258"/>
      <c r="I1844" s="258"/>
      <c r="J1844" s="258"/>
      <c r="K1844" s="258"/>
      <c r="L1844" s="258"/>
      <c r="M1844" s="258"/>
      <c r="N1844" s="258"/>
      <c r="O1844" s="258"/>
      <c r="P1844" s="258"/>
      <c r="Q1844" s="259"/>
      <c r="R1844" s="192"/>
      <c r="S1844" s="150" t="e">
        <f>IF(OR(C1844="",C1844=T$4),NA(),MATCH($B1844&amp;$C1844,K!$E:$E,0))</f>
        <v>#N/A</v>
      </c>
    </row>
    <row r="1845" spans="1:19" ht="20.25">
      <c r="A1845" s="222"/>
      <c r="B1845" s="193"/>
      <c r="C1845" s="193"/>
      <c r="D1845" s="193" t="str">
        <f ca="1">IF(ISERROR($S1845),"",OFFSET(K!$D$1,$S1845-1,0)&amp;"")</f>
        <v/>
      </c>
      <c r="E1845" s="193" t="str">
        <f ca="1">IF(ISERROR($S1845),"",OFFSET(K!$C$1,$S1845-1,0)&amp;"")</f>
        <v/>
      </c>
      <c r="F1845" s="193" t="str">
        <f ca="1">IF(ISERROR($S1845),"",OFFSET(K!$F$1,$S1845-1,0))</f>
        <v/>
      </c>
      <c r="G1845" s="193" t="str">
        <f ca="1">IF(C1845=$U$4,"Enter smelter details", IF(ISERROR($S1845),"",OFFSET(K!$G$1,$S1845-1,0)))</f>
        <v/>
      </c>
      <c r="H1845" s="258"/>
      <c r="I1845" s="258"/>
      <c r="J1845" s="258"/>
      <c r="K1845" s="258"/>
      <c r="L1845" s="258"/>
      <c r="M1845" s="258"/>
      <c r="N1845" s="258"/>
      <c r="O1845" s="258"/>
      <c r="P1845" s="258"/>
      <c r="Q1845" s="259"/>
      <c r="R1845" s="192"/>
      <c r="S1845" s="150" t="e">
        <f>IF(OR(C1845="",C1845=T$4),NA(),MATCH($B1845&amp;$C1845,K!$E:$E,0))</f>
        <v>#N/A</v>
      </c>
    </row>
    <row r="1846" spans="1:19" ht="20.25">
      <c r="A1846" s="222"/>
      <c r="B1846" s="193"/>
      <c r="C1846" s="193"/>
      <c r="D1846" s="193" t="str">
        <f ca="1">IF(ISERROR($S1846),"",OFFSET(K!$D$1,$S1846-1,0)&amp;"")</f>
        <v/>
      </c>
      <c r="E1846" s="193" t="str">
        <f ca="1">IF(ISERROR($S1846),"",OFFSET(K!$C$1,$S1846-1,0)&amp;"")</f>
        <v/>
      </c>
      <c r="F1846" s="193" t="str">
        <f ca="1">IF(ISERROR($S1846),"",OFFSET(K!$F$1,$S1846-1,0))</f>
        <v/>
      </c>
      <c r="G1846" s="193" t="str">
        <f ca="1">IF(C1846=$U$4,"Enter smelter details", IF(ISERROR($S1846),"",OFFSET(K!$G$1,$S1846-1,0)))</f>
        <v/>
      </c>
      <c r="H1846" s="258"/>
      <c r="I1846" s="258"/>
      <c r="J1846" s="258"/>
      <c r="K1846" s="258"/>
      <c r="L1846" s="258"/>
      <c r="M1846" s="258"/>
      <c r="N1846" s="258"/>
      <c r="O1846" s="258"/>
      <c r="P1846" s="258"/>
      <c r="Q1846" s="259"/>
      <c r="R1846" s="192"/>
      <c r="S1846" s="150" t="e">
        <f>IF(OR(C1846="",C1846=T$4),NA(),MATCH($B1846&amp;$C1846,K!$E:$E,0))</f>
        <v>#N/A</v>
      </c>
    </row>
    <row r="1847" spans="1:19" ht="20.25">
      <c r="A1847" s="222"/>
      <c r="B1847" s="193"/>
      <c r="C1847" s="193"/>
      <c r="D1847" s="193" t="str">
        <f ca="1">IF(ISERROR($S1847),"",OFFSET(K!$D$1,$S1847-1,0)&amp;"")</f>
        <v/>
      </c>
      <c r="E1847" s="193" t="str">
        <f ca="1">IF(ISERROR($S1847),"",OFFSET(K!$C$1,$S1847-1,0)&amp;"")</f>
        <v/>
      </c>
      <c r="F1847" s="193" t="str">
        <f ca="1">IF(ISERROR($S1847),"",OFFSET(K!$F$1,$S1847-1,0))</f>
        <v/>
      </c>
      <c r="G1847" s="193" t="str">
        <f ca="1">IF(C1847=$U$4,"Enter smelter details", IF(ISERROR($S1847),"",OFFSET(K!$G$1,$S1847-1,0)))</f>
        <v/>
      </c>
      <c r="H1847" s="258"/>
      <c r="I1847" s="258"/>
      <c r="J1847" s="258"/>
      <c r="K1847" s="258"/>
      <c r="L1847" s="258"/>
      <c r="M1847" s="258"/>
      <c r="N1847" s="258"/>
      <c r="O1847" s="258"/>
      <c r="P1847" s="258"/>
      <c r="Q1847" s="259"/>
      <c r="R1847" s="192"/>
      <c r="S1847" s="150" t="e">
        <f>IF(OR(C1847="",C1847=T$4),NA(),MATCH($B1847&amp;$C1847,K!$E:$E,0))</f>
        <v>#N/A</v>
      </c>
    </row>
    <row r="1848" spans="1:19" ht="20.25">
      <c r="A1848" s="222"/>
      <c r="B1848" s="193"/>
      <c r="C1848" s="193"/>
      <c r="D1848" s="193" t="str">
        <f ca="1">IF(ISERROR($S1848),"",OFFSET(K!$D$1,$S1848-1,0)&amp;"")</f>
        <v/>
      </c>
      <c r="E1848" s="193" t="str">
        <f ca="1">IF(ISERROR($S1848),"",OFFSET(K!$C$1,$S1848-1,0)&amp;"")</f>
        <v/>
      </c>
      <c r="F1848" s="193" t="str">
        <f ca="1">IF(ISERROR($S1848),"",OFFSET(K!$F$1,$S1848-1,0))</f>
        <v/>
      </c>
      <c r="G1848" s="193" t="str">
        <f ca="1">IF(C1848=$U$4,"Enter smelter details", IF(ISERROR($S1848),"",OFFSET(K!$G$1,$S1848-1,0)))</f>
        <v/>
      </c>
      <c r="H1848" s="258"/>
      <c r="I1848" s="258"/>
      <c r="J1848" s="258"/>
      <c r="K1848" s="258"/>
      <c r="L1848" s="258"/>
      <c r="M1848" s="258"/>
      <c r="N1848" s="258"/>
      <c r="O1848" s="258"/>
      <c r="P1848" s="258"/>
      <c r="Q1848" s="259"/>
      <c r="R1848" s="192"/>
      <c r="S1848" s="150" t="e">
        <f>IF(OR(C1848="",C1848=T$4),NA(),MATCH($B1848&amp;$C1848,K!$E:$E,0))</f>
        <v>#N/A</v>
      </c>
    </row>
    <row r="1849" spans="1:19" ht="20.25">
      <c r="A1849" s="222"/>
      <c r="B1849" s="193"/>
      <c r="C1849" s="193"/>
      <c r="D1849" s="193" t="str">
        <f ca="1">IF(ISERROR($S1849),"",OFFSET(K!$D$1,$S1849-1,0)&amp;"")</f>
        <v/>
      </c>
      <c r="E1849" s="193" t="str">
        <f ca="1">IF(ISERROR($S1849),"",OFFSET(K!$C$1,$S1849-1,0)&amp;"")</f>
        <v/>
      </c>
      <c r="F1849" s="193" t="str">
        <f ca="1">IF(ISERROR($S1849),"",OFFSET(K!$F$1,$S1849-1,0))</f>
        <v/>
      </c>
      <c r="G1849" s="193" t="str">
        <f ca="1">IF(C1849=$U$4,"Enter smelter details", IF(ISERROR($S1849),"",OFFSET(K!$G$1,$S1849-1,0)))</f>
        <v/>
      </c>
      <c r="H1849" s="258"/>
      <c r="I1849" s="258"/>
      <c r="J1849" s="258"/>
      <c r="K1849" s="258"/>
      <c r="L1849" s="258"/>
      <c r="M1849" s="258"/>
      <c r="N1849" s="258"/>
      <c r="O1849" s="258"/>
      <c r="P1849" s="258"/>
      <c r="Q1849" s="259"/>
      <c r="R1849" s="192"/>
      <c r="S1849" s="150" t="e">
        <f>IF(OR(C1849="",C1849=T$4),NA(),MATCH($B1849&amp;$C1849,K!$E:$E,0))</f>
        <v>#N/A</v>
      </c>
    </row>
    <row r="1850" spans="1:19" ht="20.25">
      <c r="A1850" s="222"/>
      <c r="B1850" s="193"/>
      <c r="C1850" s="193"/>
      <c r="D1850" s="193" t="str">
        <f ca="1">IF(ISERROR($S1850),"",OFFSET(K!$D$1,$S1850-1,0)&amp;"")</f>
        <v/>
      </c>
      <c r="E1850" s="193" t="str">
        <f ca="1">IF(ISERROR($S1850),"",OFFSET(K!$C$1,$S1850-1,0)&amp;"")</f>
        <v/>
      </c>
      <c r="F1850" s="193" t="str">
        <f ca="1">IF(ISERROR($S1850),"",OFFSET(K!$F$1,$S1850-1,0))</f>
        <v/>
      </c>
      <c r="G1850" s="193" t="str">
        <f ca="1">IF(C1850=$U$4,"Enter smelter details", IF(ISERROR($S1850),"",OFFSET(K!$G$1,$S1850-1,0)))</f>
        <v/>
      </c>
      <c r="H1850" s="258"/>
      <c r="I1850" s="258"/>
      <c r="J1850" s="258"/>
      <c r="K1850" s="258"/>
      <c r="L1850" s="258"/>
      <c r="M1850" s="258"/>
      <c r="N1850" s="258"/>
      <c r="O1850" s="258"/>
      <c r="P1850" s="258"/>
      <c r="Q1850" s="259"/>
      <c r="R1850" s="192"/>
      <c r="S1850" s="150" t="e">
        <f>IF(OR(C1850="",C1850=T$4),NA(),MATCH($B1850&amp;$C1850,K!$E:$E,0))</f>
        <v>#N/A</v>
      </c>
    </row>
    <row r="1851" spans="1:19" ht="20.25">
      <c r="A1851" s="222"/>
      <c r="B1851" s="193"/>
      <c r="C1851" s="193"/>
      <c r="D1851" s="193" t="str">
        <f ca="1">IF(ISERROR($S1851),"",OFFSET(K!$D$1,$S1851-1,0)&amp;"")</f>
        <v/>
      </c>
      <c r="E1851" s="193" t="str">
        <f ca="1">IF(ISERROR($S1851),"",OFFSET(K!$C$1,$S1851-1,0)&amp;"")</f>
        <v/>
      </c>
      <c r="F1851" s="193" t="str">
        <f ca="1">IF(ISERROR($S1851),"",OFFSET(K!$F$1,$S1851-1,0))</f>
        <v/>
      </c>
      <c r="G1851" s="193" t="str">
        <f ca="1">IF(C1851=$U$4,"Enter smelter details", IF(ISERROR($S1851),"",OFFSET(K!$G$1,$S1851-1,0)))</f>
        <v/>
      </c>
      <c r="H1851" s="258"/>
      <c r="I1851" s="258"/>
      <c r="J1851" s="258"/>
      <c r="K1851" s="258"/>
      <c r="L1851" s="258"/>
      <c r="M1851" s="258"/>
      <c r="N1851" s="258"/>
      <c r="O1851" s="258"/>
      <c r="P1851" s="258"/>
      <c r="Q1851" s="259"/>
      <c r="R1851" s="192"/>
      <c r="S1851" s="150" t="e">
        <f>IF(OR(C1851="",C1851=T$4),NA(),MATCH($B1851&amp;$C1851,K!$E:$E,0))</f>
        <v>#N/A</v>
      </c>
    </row>
    <row r="1852" spans="1:19" ht="20.25">
      <c r="A1852" s="222"/>
      <c r="B1852" s="193"/>
      <c r="C1852" s="193"/>
      <c r="D1852" s="193" t="str">
        <f ca="1">IF(ISERROR($S1852),"",OFFSET(K!$D$1,$S1852-1,0)&amp;"")</f>
        <v/>
      </c>
      <c r="E1852" s="193" t="str">
        <f ca="1">IF(ISERROR($S1852),"",OFFSET(K!$C$1,$S1852-1,0)&amp;"")</f>
        <v/>
      </c>
      <c r="F1852" s="193" t="str">
        <f ca="1">IF(ISERROR($S1852),"",OFFSET(K!$F$1,$S1852-1,0))</f>
        <v/>
      </c>
      <c r="G1852" s="193" t="str">
        <f ca="1">IF(C1852=$U$4,"Enter smelter details", IF(ISERROR($S1852),"",OFFSET(K!$G$1,$S1852-1,0)))</f>
        <v/>
      </c>
      <c r="H1852" s="258"/>
      <c r="I1852" s="258"/>
      <c r="J1852" s="258"/>
      <c r="K1852" s="258"/>
      <c r="L1852" s="258"/>
      <c r="M1852" s="258"/>
      <c r="N1852" s="258"/>
      <c r="O1852" s="258"/>
      <c r="P1852" s="258"/>
      <c r="Q1852" s="259"/>
      <c r="R1852" s="192"/>
      <c r="S1852" s="150" t="e">
        <f>IF(OR(C1852="",C1852=T$4),NA(),MATCH($B1852&amp;$C1852,K!$E:$E,0))</f>
        <v>#N/A</v>
      </c>
    </row>
    <row r="1853" spans="1:19" ht="20.25">
      <c r="A1853" s="222"/>
      <c r="B1853" s="193"/>
      <c r="C1853" s="193"/>
      <c r="D1853" s="193" t="str">
        <f ca="1">IF(ISERROR($S1853),"",OFFSET(K!$D$1,$S1853-1,0)&amp;"")</f>
        <v/>
      </c>
      <c r="E1853" s="193" t="str">
        <f ca="1">IF(ISERROR($S1853),"",OFFSET(K!$C$1,$S1853-1,0)&amp;"")</f>
        <v/>
      </c>
      <c r="F1853" s="193" t="str">
        <f ca="1">IF(ISERROR($S1853),"",OFFSET(K!$F$1,$S1853-1,0))</f>
        <v/>
      </c>
      <c r="G1853" s="193" t="str">
        <f ca="1">IF(C1853=$U$4,"Enter smelter details", IF(ISERROR($S1853),"",OFFSET(K!$G$1,$S1853-1,0)))</f>
        <v/>
      </c>
      <c r="H1853" s="258"/>
      <c r="I1853" s="258"/>
      <c r="J1853" s="258"/>
      <c r="K1853" s="258"/>
      <c r="L1853" s="258"/>
      <c r="M1853" s="258"/>
      <c r="N1853" s="258"/>
      <c r="O1853" s="258"/>
      <c r="P1853" s="258"/>
      <c r="Q1853" s="259"/>
      <c r="R1853" s="192"/>
      <c r="S1853" s="150" t="e">
        <f>IF(OR(C1853="",C1853=T$4),NA(),MATCH($B1853&amp;$C1853,K!$E:$E,0))</f>
        <v>#N/A</v>
      </c>
    </row>
    <row r="1854" spans="1:19" ht="20.25">
      <c r="A1854" s="222"/>
      <c r="B1854" s="193"/>
      <c r="C1854" s="193"/>
      <c r="D1854" s="193" t="str">
        <f ca="1">IF(ISERROR($S1854),"",OFFSET(K!$D$1,$S1854-1,0)&amp;"")</f>
        <v/>
      </c>
      <c r="E1854" s="193" t="str">
        <f ca="1">IF(ISERROR($S1854),"",OFFSET(K!$C$1,$S1854-1,0)&amp;"")</f>
        <v/>
      </c>
      <c r="F1854" s="193" t="str">
        <f ca="1">IF(ISERROR($S1854),"",OFFSET(K!$F$1,$S1854-1,0))</f>
        <v/>
      </c>
      <c r="G1854" s="193" t="str">
        <f ca="1">IF(C1854=$U$4,"Enter smelter details", IF(ISERROR($S1854),"",OFFSET(K!$G$1,$S1854-1,0)))</f>
        <v/>
      </c>
      <c r="H1854" s="258"/>
      <c r="I1854" s="258"/>
      <c r="J1854" s="258"/>
      <c r="K1854" s="258"/>
      <c r="L1854" s="258"/>
      <c r="M1854" s="258"/>
      <c r="N1854" s="258"/>
      <c r="O1854" s="258"/>
      <c r="P1854" s="258"/>
      <c r="Q1854" s="259"/>
      <c r="R1854" s="192"/>
      <c r="S1854" s="150" t="e">
        <f>IF(OR(C1854="",C1854=T$4),NA(),MATCH($B1854&amp;$C1854,K!$E:$E,0))</f>
        <v>#N/A</v>
      </c>
    </row>
    <row r="1855" spans="1:19" ht="20.25">
      <c r="A1855" s="222"/>
      <c r="B1855" s="193"/>
      <c r="C1855" s="193"/>
      <c r="D1855" s="193" t="str">
        <f ca="1">IF(ISERROR($S1855),"",OFFSET(K!$D$1,$S1855-1,0)&amp;"")</f>
        <v/>
      </c>
      <c r="E1855" s="193" t="str">
        <f ca="1">IF(ISERROR($S1855),"",OFFSET(K!$C$1,$S1855-1,0)&amp;"")</f>
        <v/>
      </c>
      <c r="F1855" s="193" t="str">
        <f ca="1">IF(ISERROR($S1855),"",OFFSET(K!$F$1,$S1855-1,0))</f>
        <v/>
      </c>
      <c r="G1855" s="193" t="str">
        <f ca="1">IF(C1855=$U$4,"Enter smelter details", IF(ISERROR($S1855),"",OFFSET(K!$G$1,$S1855-1,0)))</f>
        <v/>
      </c>
      <c r="H1855" s="258"/>
      <c r="I1855" s="258"/>
      <c r="J1855" s="258"/>
      <c r="K1855" s="258"/>
      <c r="L1855" s="258"/>
      <c r="M1855" s="258"/>
      <c r="N1855" s="258"/>
      <c r="O1855" s="258"/>
      <c r="P1855" s="258"/>
      <c r="Q1855" s="259"/>
      <c r="R1855" s="192"/>
      <c r="S1855" s="150" t="e">
        <f>IF(OR(C1855="",C1855=T$4),NA(),MATCH($B1855&amp;$C1855,K!$E:$E,0))</f>
        <v>#N/A</v>
      </c>
    </row>
    <row r="1856" spans="1:19" ht="20.25">
      <c r="A1856" s="222"/>
      <c r="B1856" s="193"/>
      <c r="C1856" s="193"/>
      <c r="D1856" s="193" t="str">
        <f ca="1">IF(ISERROR($S1856),"",OFFSET(K!$D$1,$S1856-1,0)&amp;"")</f>
        <v/>
      </c>
      <c r="E1856" s="193" t="str">
        <f ca="1">IF(ISERROR($S1856),"",OFFSET(K!$C$1,$S1856-1,0)&amp;"")</f>
        <v/>
      </c>
      <c r="F1856" s="193" t="str">
        <f ca="1">IF(ISERROR($S1856),"",OFFSET(K!$F$1,$S1856-1,0))</f>
        <v/>
      </c>
      <c r="G1856" s="193" t="str">
        <f ca="1">IF(C1856=$U$4,"Enter smelter details", IF(ISERROR($S1856),"",OFFSET(K!$G$1,$S1856-1,0)))</f>
        <v/>
      </c>
      <c r="H1856" s="258"/>
      <c r="I1856" s="258"/>
      <c r="J1856" s="258"/>
      <c r="K1856" s="258"/>
      <c r="L1856" s="258"/>
      <c r="M1856" s="258"/>
      <c r="N1856" s="258"/>
      <c r="O1856" s="258"/>
      <c r="P1856" s="258"/>
      <c r="Q1856" s="259"/>
      <c r="R1856" s="192"/>
      <c r="S1856" s="150" t="e">
        <f>IF(OR(C1856="",C1856=T$4),NA(),MATCH($B1856&amp;$C1856,K!$E:$E,0))</f>
        <v>#N/A</v>
      </c>
    </row>
    <row r="1857" spans="1:19" ht="20.25">
      <c r="A1857" s="222"/>
      <c r="B1857" s="193"/>
      <c r="C1857" s="193"/>
      <c r="D1857" s="193" t="str">
        <f ca="1">IF(ISERROR($S1857),"",OFFSET(K!$D$1,$S1857-1,0)&amp;"")</f>
        <v/>
      </c>
      <c r="E1857" s="193" t="str">
        <f ca="1">IF(ISERROR($S1857),"",OFFSET(K!$C$1,$S1857-1,0)&amp;"")</f>
        <v/>
      </c>
      <c r="F1857" s="193" t="str">
        <f ca="1">IF(ISERROR($S1857),"",OFFSET(K!$F$1,$S1857-1,0))</f>
        <v/>
      </c>
      <c r="G1857" s="193" t="str">
        <f ca="1">IF(C1857=$U$4,"Enter smelter details", IF(ISERROR($S1857),"",OFFSET(K!$G$1,$S1857-1,0)))</f>
        <v/>
      </c>
      <c r="H1857" s="258"/>
      <c r="I1857" s="258"/>
      <c r="J1857" s="258"/>
      <c r="K1857" s="258"/>
      <c r="L1857" s="258"/>
      <c r="M1857" s="258"/>
      <c r="N1857" s="258"/>
      <c r="O1857" s="258"/>
      <c r="P1857" s="258"/>
      <c r="Q1857" s="259"/>
      <c r="R1857" s="192"/>
      <c r="S1857" s="150" t="e">
        <f>IF(OR(C1857="",C1857=T$4),NA(),MATCH($B1857&amp;$C1857,K!$E:$E,0))</f>
        <v>#N/A</v>
      </c>
    </row>
    <row r="1858" spans="1:19" ht="20.25">
      <c r="A1858" s="222"/>
      <c r="B1858" s="193"/>
      <c r="C1858" s="193"/>
      <c r="D1858" s="193" t="str">
        <f ca="1">IF(ISERROR($S1858),"",OFFSET(K!$D$1,$S1858-1,0)&amp;"")</f>
        <v/>
      </c>
      <c r="E1858" s="193" t="str">
        <f ca="1">IF(ISERROR($S1858),"",OFFSET(K!$C$1,$S1858-1,0)&amp;"")</f>
        <v/>
      </c>
      <c r="F1858" s="193" t="str">
        <f ca="1">IF(ISERROR($S1858),"",OFFSET(K!$F$1,$S1858-1,0))</f>
        <v/>
      </c>
      <c r="G1858" s="193" t="str">
        <f ca="1">IF(C1858=$U$4,"Enter smelter details", IF(ISERROR($S1858),"",OFFSET(K!$G$1,$S1858-1,0)))</f>
        <v/>
      </c>
      <c r="H1858" s="258"/>
      <c r="I1858" s="258"/>
      <c r="J1858" s="258"/>
      <c r="K1858" s="258"/>
      <c r="L1858" s="258"/>
      <c r="M1858" s="258"/>
      <c r="N1858" s="258"/>
      <c r="O1858" s="258"/>
      <c r="P1858" s="258"/>
      <c r="Q1858" s="259"/>
      <c r="R1858" s="192"/>
      <c r="S1858" s="150" t="e">
        <f>IF(OR(C1858="",C1858=T$4),NA(),MATCH($B1858&amp;$C1858,K!$E:$E,0))</f>
        <v>#N/A</v>
      </c>
    </row>
    <row r="1859" spans="1:19" ht="20.25">
      <c r="A1859" s="222"/>
      <c r="B1859" s="193"/>
      <c r="C1859" s="193"/>
      <c r="D1859" s="193" t="str">
        <f ca="1">IF(ISERROR($S1859),"",OFFSET(K!$D$1,$S1859-1,0)&amp;"")</f>
        <v/>
      </c>
      <c r="E1859" s="193" t="str">
        <f ca="1">IF(ISERROR($S1859),"",OFFSET(K!$C$1,$S1859-1,0)&amp;"")</f>
        <v/>
      </c>
      <c r="F1859" s="193" t="str">
        <f ca="1">IF(ISERROR($S1859),"",OFFSET(K!$F$1,$S1859-1,0))</f>
        <v/>
      </c>
      <c r="G1859" s="193" t="str">
        <f ca="1">IF(C1859=$U$4,"Enter smelter details", IF(ISERROR($S1859),"",OFFSET(K!$G$1,$S1859-1,0)))</f>
        <v/>
      </c>
      <c r="H1859" s="258"/>
      <c r="I1859" s="258"/>
      <c r="J1859" s="258"/>
      <c r="K1859" s="258"/>
      <c r="L1859" s="258"/>
      <c r="M1859" s="258"/>
      <c r="N1859" s="258"/>
      <c r="O1859" s="258"/>
      <c r="P1859" s="258"/>
      <c r="Q1859" s="259"/>
      <c r="R1859" s="192"/>
      <c r="S1859" s="150" t="e">
        <f>IF(OR(C1859="",C1859=T$4),NA(),MATCH($B1859&amp;$C1859,K!$E:$E,0))</f>
        <v>#N/A</v>
      </c>
    </row>
    <row r="1860" spans="1:19" ht="20.25">
      <c r="A1860" s="222"/>
      <c r="B1860" s="193"/>
      <c r="C1860" s="193"/>
      <c r="D1860" s="193" t="str">
        <f ca="1">IF(ISERROR($S1860),"",OFFSET(K!$D$1,$S1860-1,0)&amp;"")</f>
        <v/>
      </c>
      <c r="E1860" s="193" t="str">
        <f ca="1">IF(ISERROR($S1860),"",OFFSET(K!$C$1,$S1860-1,0)&amp;"")</f>
        <v/>
      </c>
      <c r="F1860" s="193" t="str">
        <f ca="1">IF(ISERROR($S1860),"",OFFSET(K!$F$1,$S1860-1,0))</f>
        <v/>
      </c>
      <c r="G1860" s="193" t="str">
        <f ca="1">IF(C1860=$U$4,"Enter smelter details", IF(ISERROR($S1860),"",OFFSET(K!$G$1,$S1860-1,0)))</f>
        <v/>
      </c>
      <c r="H1860" s="258"/>
      <c r="I1860" s="258"/>
      <c r="J1860" s="258"/>
      <c r="K1860" s="258"/>
      <c r="L1860" s="258"/>
      <c r="M1860" s="258"/>
      <c r="N1860" s="258"/>
      <c r="O1860" s="258"/>
      <c r="P1860" s="258"/>
      <c r="Q1860" s="259"/>
      <c r="R1860" s="192"/>
      <c r="S1860" s="150" t="e">
        <f>IF(OR(C1860="",C1860=T$4),NA(),MATCH($B1860&amp;$C1860,K!$E:$E,0))</f>
        <v>#N/A</v>
      </c>
    </row>
    <row r="1861" spans="1:19" ht="20.25">
      <c r="A1861" s="222"/>
      <c r="B1861" s="193"/>
      <c r="C1861" s="193"/>
      <c r="D1861" s="193" t="str">
        <f ca="1">IF(ISERROR($S1861),"",OFFSET(K!$D$1,$S1861-1,0)&amp;"")</f>
        <v/>
      </c>
      <c r="E1861" s="193" t="str">
        <f ca="1">IF(ISERROR($S1861),"",OFFSET(K!$C$1,$S1861-1,0)&amp;"")</f>
        <v/>
      </c>
      <c r="F1861" s="193" t="str">
        <f ca="1">IF(ISERROR($S1861),"",OFFSET(K!$F$1,$S1861-1,0))</f>
        <v/>
      </c>
      <c r="G1861" s="193" t="str">
        <f ca="1">IF(C1861=$U$4,"Enter smelter details", IF(ISERROR($S1861),"",OFFSET(K!$G$1,$S1861-1,0)))</f>
        <v/>
      </c>
      <c r="H1861" s="258"/>
      <c r="I1861" s="258"/>
      <c r="J1861" s="258"/>
      <c r="K1861" s="258"/>
      <c r="L1861" s="258"/>
      <c r="M1861" s="258"/>
      <c r="N1861" s="258"/>
      <c r="O1861" s="258"/>
      <c r="P1861" s="258"/>
      <c r="Q1861" s="259"/>
      <c r="R1861" s="192"/>
      <c r="S1861" s="150" t="e">
        <f>IF(OR(C1861="",C1861=T$4),NA(),MATCH($B1861&amp;$C1861,K!$E:$E,0))</f>
        <v>#N/A</v>
      </c>
    </row>
    <row r="1862" spans="1:19" ht="20.25">
      <c r="A1862" s="222"/>
      <c r="B1862" s="193"/>
      <c r="C1862" s="193"/>
      <c r="D1862" s="193" t="str">
        <f ca="1">IF(ISERROR($S1862),"",OFFSET(K!$D$1,$S1862-1,0)&amp;"")</f>
        <v/>
      </c>
      <c r="E1862" s="193" t="str">
        <f ca="1">IF(ISERROR($S1862),"",OFFSET(K!$C$1,$S1862-1,0)&amp;"")</f>
        <v/>
      </c>
      <c r="F1862" s="193" t="str">
        <f ca="1">IF(ISERROR($S1862),"",OFFSET(K!$F$1,$S1862-1,0))</f>
        <v/>
      </c>
      <c r="G1862" s="193" t="str">
        <f ca="1">IF(C1862=$U$4,"Enter smelter details", IF(ISERROR($S1862),"",OFFSET(K!$G$1,$S1862-1,0)))</f>
        <v/>
      </c>
      <c r="H1862" s="258"/>
      <c r="I1862" s="258"/>
      <c r="J1862" s="258"/>
      <c r="K1862" s="258"/>
      <c r="L1862" s="258"/>
      <c r="M1862" s="258"/>
      <c r="N1862" s="258"/>
      <c r="O1862" s="258"/>
      <c r="P1862" s="258"/>
      <c r="Q1862" s="259"/>
      <c r="R1862" s="192"/>
      <c r="S1862" s="150" t="e">
        <f>IF(OR(C1862="",C1862=T$4),NA(),MATCH($B1862&amp;$C1862,K!$E:$E,0))</f>
        <v>#N/A</v>
      </c>
    </row>
    <row r="1863" spans="1:19" ht="20.25">
      <c r="A1863" s="222"/>
      <c r="B1863" s="193"/>
      <c r="C1863" s="193"/>
      <c r="D1863" s="193" t="str">
        <f ca="1">IF(ISERROR($S1863),"",OFFSET(K!$D$1,$S1863-1,0)&amp;"")</f>
        <v/>
      </c>
      <c r="E1863" s="193" t="str">
        <f ca="1">IF(ISERROR($S1863),"",OFFSET(K!$C$1,$S1863-1,0)&amp;"")</f>
        <v/>
      </c>
      <c r="F1863" s="193" t="str">
        <f ca="1">IF(ISERROR($S1863),"",OFFSET(K!$F$1,$S1863-1,0))</f>
        <v/>
      </c>
      <c r="G1863" s="193" t="str">
        <f ca="1">IF(C1863=$U$4,"Enter smelter details", IF(ISERROR($S1863),"",OFFSET(K!$G$1,$S1863-1,0)))</f>
        <v/>
      </c>
      <c r="H1863" s="258"/>
      <c r="I1863" s="258"/>
      <c r="J1863" s="258"/>
      <c r="K1863" s="258"/>
      <c r="L1863" s="258"/>
      <c r="M1863" s="258"/>
      <c r="N1863" s="258"/>
      <c r="O1863" s="258"/>
      <c r="P1863" s="258"/>
      <c r="Q1863" s="259"/>
      <c r="R1863" s="192"/>
      <c r="S1863" s="150" t="e">
        <f>IF(OR(C1863="",C1863=T$4),NA(),MATCH($B1863&amp;$C1863,K!$E:$E,0))</f>
        <v>#N/A</v>
      </c>
    </row>
    <row r="1864" spans="1:19" ht="20.25">
      <c r="A1864" s="222"/>
      <c r="B1864" s="193"/>
      <c r="C1864" s="193"/>
      <c r="D1864" s="193" t="str">
        <f ca="1">IF(ISERROR($S1864),"",OFFSET(K!$D$1,$S1864-1,0)&amp;"")</f>
        <v/>
      </c>
      <c r="E1864" s="193" t="str">
        <f ca="1">IF(ISERROR($S1864),"",OFFSET(K!$C$1,$S1864-1,0)&amp;"")</f>
        <v/>
      </c>
      <c r="F1864" s="193" t="str">
        <f ca="1">IF(ISERROR($S1864),"",OFFSET(K!$F$1,$S1864-1,0))</f>
        <v/>
      </c>
      <c r="G1864" s="193" t="str">
        <f ca="1">IF(C1864=$U$4,"Enter smelter details", IF(ISERROR($S1864),"",OFFSET(K!$G$1,$S1864-1,0)))</f>
        <v/>
      </c>
      <c r="H1864" s="258"/>
      <c r="I1864" s="258"/>
      <c r="J1864" s="258"/>
      <c r="K1864" s="258"/>
      <c r="L1864" s="258"/>
      <c r="M1864" s="258"/>
      <c r="N1864" s="258"/>
      <c r="O1864" s="258"/>
      <c r="P1864" s="258"/>
      <c r="Q1864" s="259"/>
      <c r="R1864" s="192"/>
      <c r="S1864" s="150" t="e">
        <f>IF(OR(C1864="",C1864=T$4),NA(),MATCH($B1864&amp;$C1864,K!$E:$E,0))</f>
        <v>#N/A</v>
      </c>
    </row>
    <row r="1865" spans="1:19" ht="20.25">
      <c r="A1865" s="222"/>
      <c r="B1865" s="193"/>
      <c r="C1865" s="193"/>
      <c r="D1865" s="193" t="str">
        <f ca="1">IF(ISERROR($S1865),"",OFFSET(K!$D$1,$S1865-1,0)&amp;"")</f>
        <v/>
      </c>
      <c r="E1865" s="193" t="str">
        <f ca="1">IF(ISERROR($S1865),"",OFFSET(K!$C$1,$S1865-1,0)&amp;"")</f>
        <v/>
      </c>
      <c r="F1865" s="193" t="str">
        <f ca="1">IF(ISERROR($S1865),"",OFFSET(K!$F$1,$S1865-1,0))</f>
        <v/>
      </c>
      <c r="G1865" s="193" t="str">
        <f ca="1">IF(C1865=$U$4,"Enter smelter details", IF(ISERROR($S1865),"",OFFSET(K!$G$1,$S1865-1,0)))</f>
        <v/>
      </c>
      <c r="H1865" s="258"/>
      <c r="I1865" s="258"/>
      <c r="J1865" s="258"/>
      <c r="K1865" s="258"/>
      <c r="L1865" s="258"/>
      <c r="M1865" s="258"/>
      <c r="N1865" s="258"/>
      <c r="O1865" s="258"/>
      <c r="P1865" s="258"/>
      <c r="Q1865" s="259"/>
      <c r="R1865" s="192"/>
      <c r="S1865" s="150" t="e">
        <f>IF(OR(C1865="",C1865=T$4),NA(),MATCH($B1865&amp;$C1865,K!$E:$E,0))</f>
        <v>#N/A</v>
      </c>
    </row>
    <row r="1866" spans="1:19" ht="20.25">
      <c r="A1866" s="222"/>
      <c r="B1866" s="193"/>
      <c r="C1866" s="193"/>
      <c r="D1866" s="193" t="str">
        <f ca="1">IF(ISERROR($S1866),"",OFFSET(K!$D$1,$S1866-1,0)&amp;"")</f>
        <v/>
      </c>
      <c r="E1866" s="193" t="str">
        <f ca="1">IF(ISERROR($S1866),"",OFFSET(K!$C$1,$S1866-1,0)&amp;"")</f>
        <v/>
      </c>
      <c r="F1866" s="193" t="str">
        <f ca="1">IF(ISERROR($S1866),"",OFFSET(K!$F$1,$S1866-1,0))</f>
        <v/>
      </c>
      <c r="G1866" s="193" t="str">
        <f ca="1">IF(C1866=$U$4,"Enter smelter details", IF(ISERROR($S1866),"",OFFSET(K!$G$1,$S1866-1,0)))</f>
        <v/>
      </c>
      <c r="H1866" s="258"/>
      <c r="I1866" s="258"/>
      <c r="J1866" s="258"/>
      <c r="K1866" s="258"/>
      <c r="L1866" s="258"/>
      <c r="M1866" s="258"/>
      <c r="N1866" s="258"/>
      <c r="O1866" s="258"/>
      <c r="P1866" s="258"/>
      <c r="Q1866" s="259"/>
      <c r="R1866" s="192"/>
      <c r="S1866" s="150" t="e">
        <f>IF(OR(C1866="",C1866=T$4),NA(),MATCH($B1866&amp;$C1866,K!$E:$E,0))</f>
        <v>#N/A</v>
      </c>
    </row>
    <row r="1867" spans="1:19" ht="20.25">
      <c r="A1867" s="222"/>
      <c r="B1867" s="193"/>
      <c r="C1867" s="193"/>
      <c r="D1867" s="193" t="str">
        <f ca="1">IF(ISERROR($S1867),"",OFFSET(K!$D$1,$S1867-1,0)&amp;"")</f>
        <v/>
      </c>
      <c r="E1867" s="193" t="str">
        <f ca="1">IF(ISERROR($S1867),"",OFFSET(K!$C$1,$S1867-1,0)&amp;"")</f>
        <v/>
      </c>
      <c r="F1867" s="193" t="str">
        <f ca="1">IF(ISERROR($S1867),"",OFFSET(K!$F$1,$S1867-1,0))</f>
        <v/>
      </c>
      <c r="G1867" s="193" t="str">
        <f ca="1">IF(C1867=$U$4,"Enter smelter details", IF(ISERROR($S1867),"",OFFSET(K!$G$1,$S1867-1,0)))</f>
        <v/>
      </c>
      <c r="H1867" s="258"/>
      <c r="I1867" s="258"/>
      <c r="J1867" s="258"/>
      <c r="K1867" s="258"/>
      <c r="L1867" s="258"/>
      <c r="M1867" s="258"/>
      <c r="N1867" s="258"/>
      <c r="O1867" s="258"/>
      <c r="P1867" s="258"/>
      <c r="Q1867" s="259"/>
      <c r="R1867" s="192"/>
      <c r="S1867" s="150" t="e">
        <f>IF(OR(C1867="",C1867=T$4),NA(),MATCH($B1867&amp;$C1867,K!$E:$E,0))</f>
        <v>#N/A</v>
      </c>
    </row>
    <row r="1868" spans="1:19" ht="20.25">
      <c r="A1868" s="222"/>
      <c r="B1868" s="193"/>
      <c r="C1868" s="193"/>
      <c r="D1868" s="193" t="str">
        <f ca="1">IF(ISERROR($S1868),"",OFFSET(K!$D$1,$S1868-1,0)&amp;"")</f>
        <v/>
      </c>
      <c r="E1868" s="193" t="str">
        <f ca="1">IF(ISERROR($S1868),"",OFFSET(K!$C$1,$S1868-1,0)&amp;"")</f>
        <v/>
      </c>
      <c r="F1868" s="193" t="str">
        <f ca="1">IF(ISERROR($S1868),"",OFFSET(K!$F$1,$S1868-1,0))</f>
        <v/>
      </c>
      <c r="G1868" s="193" t="str">
        <f ca="1">IF(C1868=$U$4,"Enter smelter details", IF(ISERROR($S1868),"",OFFSET(K!$G$1,$S1868-1,0)))</f>
        <v/>
      </c>
      <c r="H1868" s="258"/>
      <c r="I1868" s="258"/>
      <c r="J1868" s="258"/>
      <c r="K1868" s="258"/>
      <c r="L1868" s="258"/>
      <c r="M1868" s="258"/>
      <c r="N1868" s="258"/>
      <c r="O1868" s="258"/>
      <c r="P1868" s="258"/>
      <c r="Q1868" s="259"/>
      <c r="R1868" s="192"/>
      <c r="S1868" s="150" t="e">
        <f>IF(OR(C1868="",C1868=T$4),NA(),MATCH($B1868&amp;$C1868,K!$E:$E,0))</f>
        <v>#N/A</v>
      </c>
    </row>
    <row r="1869" spans="1:19" ht="20.25">
      <c r="A1869" s="222"/>
      <c r="B1869" s="193"/>
      <c r="C1869" s="193"/>
      <c r="D1869" s="193" t="str">
        <f ca="1">IF(ISERROR($S1869),"",OFFSET(K!$D$1,$S1869-1,0)&amp;"")</f>
        <v/>
      </c>
      <c r="E1869" s="193" t="str">
        <f ca="1">IF(ISERROR($S1869),"",OFFSET(K!$C$1,$S1869-1,0)&amp;"")</f>
        <v/>
      </c>
      <c r="F1869" s="193" t="str">
        <f ca="1">IF(ISERROR($S1869),"",OFFSET(K!$F$1,$S1869-1,0))</f>
        <v/>
      </c>
      <c r="G1869" s="193" t="str">
        <f ca="1">IF(C1869=$U$4,"Enter smelter details", IF(ISERROR($S1869),"",OFFSET(K!$G$1,$S1869-1,0)))</f>
        <v/>
      </c>
      <c r="H1869" s="258"/>
      <c r="I1869" s="258"/>
      <c r="J1869" s="258"/>
      <c r="K1869" s="258"/>
      <c r="L1869" s="258"/>
      <c r="M1869" s="258"/>
      <c r="N1869" s="258"/>
      <c r="O1869" s="258"/>
      <c r="P1869" s="258"/>
      <c r="Q1869" s="259"/>
      <c r="R1869" s="192"/>
      <c r="S1869" s="150" t="e">
        <f>IF(OR(C1869="",C1869=T$4),NA(),MATCH($B1869&amp;$C1869,K!$E:$E,0))</f>
        <v>#N/A</v>
      </c>
    </row>
    <row r="1870" spans="1:19" ht="20.25">
      <c r="A1870" s="222"/>
      <c r="B1870" s="193"/>
      <c r="C1870" s="193"/>
      <c r="D1870" s="193" t="str">
        <f ca="1">IF(ISERROR($S1870),"",OFFSET(K!$D$1,$S1870-1,0)&amp;"")</f>
        <v/>
      </c>
      <c r="E1870" s="193" t="str">
        <f ca="1">IF(ISERROR($S1870),"",OFFSET(K!$C$1,$S1870-1,0)&amp;"")</f>
        <v/>
      </c>
      <c r="F1870" s="193" t="str">
        <f ca="1">IF(ISERROR($S1870),"",OFFSET(K!$F$1,$S1870-1,0))</f>
        <v/>
      </c>
      <c r="G1870" s="193" t="str">
        <f ca="1">IF(C1870=$U$4,"Enter smelter details", IF(ISERROR($S1870),"",OFFSET(K!$G$1,$S1870-1,0)))</f>
        <v/>
      </c>
      <c r="H1870" s="258"/>
      <c r="I1870" s="258"/>
      <c r="J1870" s="258"/>
      <c r="K1870" s="258"/>
      <c r="L1870" s="258"/>
      <c r="M1870" s="258"/>
      <c r="N1870" s="258"/>
      <c r="O1870" s="258"/>
      <c r="P1870" s="258"/>
      <c r="Q1870" s="259"/>
      <c r="R1870" s="192"/>
      <c r="S1870" s="150" t="e">
        <f>IF(OR(C1870="",C1870=T$4),NA(),MATCH($B1870&amp;$C1870,K!$E:$E,0))</f>
        <v>#N/A</v>
      </c>
    </row>
    <row r="1871" spans="1:19" ht="20.25">
      <c r="A1871" s="222"/>
      <c r="B1871" s="193"/>
      <c r="C1871" s="193"/>
      <c r="D1871" s="193" t="str">
        <f ca="1">IF(ISERROR($S1871),"",OFFSET(K!$D$1,$S1871-1,0)&amp;"")</f>
        <v/>
      </c>
      <c r="E1871" s="193" t="str">
        <f ca="1">IF(ISERROR($S1871),"",OFFSET(K!$C$1,$S1871-1,0)&amp;"")</f>
        <v/>
      </c>
      <c r="F1871" s="193" t="str">
        <f ca="1">IF(ISERROR($S1871),"",OFFSET(K!$F$1,$S1871-1,0))</f>
        <v/>
      </c>
      <c r="G1871" s="193" t="str">
        <f ca="1">IF(C1871=$U$4,"Enter smelter details", IF(ISERROR($S1871),"",OFFSET(K!$G$1,$S1871-1,0)))</f>
        <v/>
      </c>
      <c r="H1871" s="258"/>
      <c r="I1871" s="258"/>
      <c r="J1871" s="258"/>
      <c r="K1871" s="258"/>
      <c r="L1871" s="258"/>
      <c r="M1871" s="258"/>
      <c r="N1871" s="258"/>
      <c r="O1871" s="258"/>
      <c r="P1871" s="258"/>
      <c r="Q1871" s="259"/>
      <c r="R1871" s="192"/>
      <c r="S1871" s="150" t="e">
        <f>IF(OR(C1871="",C1871=T$4),NA(),MATCH($B1871&amp;$C1871,K!$E:$E,0))</f>
        <v>#N/A</v>
      </c>
    </row>
    <row r="1872" spans="1:19" ht="20.25">
      <c r="A1872" s="222"/>
      <c r="B1872" s="193"/>
      <c r="C1872" s="193"/>
      <c r="D1872" s="193" t="str">
        <f ca="1">IF(ISERROR($S1872),"",OFFSET(K!$D$1,$S1872-1,0)&amp;"")</f>
        <v/>
      </c>
      <c r="E1872" s="193" t="str">
        <f ca="1">IF(ISERROR($S1872),"",OFFSET(K!$C$1,$S1872-1,0)&amp;"")</f>
        <v/>
      </c>
      <c r="F1872" s="193" t="str">
        <f ca="1">IF(ISERROR($S1872),"",OFFSET(K!$F$1,$S1872-1,0))</f>
        <v/>
      </c>
      <c r="G1872" s="193" t="str">
        <f ca="1">IF(C1872=$U$4,"Enter smelter details", IF(ISERROR($S1872),"",OFFSET(K!$G$1,$S1872-1,0)))</f>
        <v/>
      </c>
      <c r="H1872" s="258"/>
      <c r="I1872" s="258"/>
      <c r="J1872" s="258"/>
      <c r="K1872" s="258"/>
      <c r="L1872" s="258"/>
      <c r="M1872" s="258"/>
      <c r="N1872" s="258"/>
      <c r="O1872" s="258"/>
      <c r="P1872" s="258"/>
      <c r="Q1872" s="259"/>
      <c r="R1872" s="192"/>
      <c r="S1872" s="150" t="e">
        <f>IF(OR(C1872="",C1872=T$4),NA(),MATCH($B1872&amp;$C1872,K!$E:$E,0))</f>
        <v>#N/A</v>
      </c>
    </row>
    <row r="1873" spans="1:19" ht="20.25">
      <c r="A1873" s="222"/>
      <c r="B1873" s="193"/>
      <c r="C1873" s="193"/>
      <c r="D1873" s="193" t="str">
        <f ca="1">IF(ISERROR($S1873),"",OFFSET(K!$D$1,$S1873-1,0)&amp;"")</f>
        <v/>
      </c>
      <c r="E1873" s="193" t="str">
        <f ca="1">IF(ISERROR($S1873),"",OFFSET(K!$C$1,$S1873-1,0)&amp;"")</f>
        <v/>
      </c>
      <c r="F1873" s="193" t="str">
        <f ca="1">IF(ISERROR($S1873),"",OFFSET(K!$F$1,$S1873-1,0))</f>
        <v/>
      </c>
      <c r="G1873" s="193" t="str">
        <f ca="1">IF(C1873=$U$4,"Enter smelter details", IF(ISERROR($S1873),"",OFFSET(K!$G$1,$S1873-1,0)))</f>
        <v/>
      </c>
      <c r="H1873" s="258"/>
      <c r="I1873" s="258"/>
      <c r="J1873" s="258"/>
      <c r="K1873" s="258"/>
      <c r="L1873" s="258"/>
      <c r="M1873" s="258"/>
      <c r="N1873" s="258"/>
      <c r="O1873" s="258"/>
      <c r="P1873" s="258"/>
      <c r="Q1873" s="259"/>
      <c r="R1873" s="192"/>
      <c r="S1873" s="150" t="e">
        <f>IF(OR(C1873="",C1873=T$4),NA(),MATCH($B1873&amp;$C1873,K!$E:$E,0))</f>
        <v>#N/A</v>
      </c>
    </row>
    <row r="1874" spans="1:19" ht="20.25">
      <c r="A1874" s="222"/>
      <c r="B1874" s="193"/>
      <c r="C1874" s="193"/>
      <c r="D1874" s="193" t="str">
        <f ca="1">IF(ISERROR($S1874),"",OFFSET(K!$D$1,$S1874-1,0)&amp;"")</f>
        <v/>
      </c>
      <c r="E1874" s="193" t="str">
        <f ca="1">IF(ISERROR($S1874),"",OFFSET(K!$C$1,$S1874-1,0)&amp;"")</f>
        <v/>
      </c>
      <c r="F1874" s="193" t="str">
        <f ca="1">IF(ISERROR($S1874),"",OFFSET(K!$F$1,$S1874-1,0))</f>
        <v/>
      </c>
      <c r="G1874" s="193" t="str">
        <f ca="1">IF(C1874=$U$4,"Enter smelter details", IF(ISERROR($S1874),"",OFFSET(K!$G$1,$S1874-1,0)))</f>
        <v/>
      </c>
      <c r="H1874" s="258"/>
      <c r="I1874" s="258"/>
      <c r="J1874" s="258"/>
      <c r="K1874" s="258"/>
      <c r="L1874" s="258"/>
      <c r="M1874" s="258"/>
      <c r="N1874" s="258"/>
      <c r="O1874" s="258"/>
      <c r="P1874" s="258"/>
      <c r="Q1874" s="259"/>
      <c r="R1874" s="192"/>
      <c r="S1874" s="150" t="e">
        <f>IF(OR(C1874="",C1874=T$4),NA(),MATCH($B1874&amp;$C1874,K!$E:$E,0))</f>
        <v>#N/A</v>
      </c>
    </row>
    <row r="1875" spans="1:19" ht="20.25">
      <c r="A1875" s="222"/>
      <c r="B1875" s="193"/>
      <c r="C1875" s="193"/>
      <c r="D1875" s="193" t="str">
        <f ca="1">IF(ISERROR($S1875),"",OFFSET(K!$D$1,$S1875-1,0)&amp;"")</f>
        <v/>
      </c>
      <c r="E1875" s="193" t="str">
        <f ca="1">IF(ISERROR($S1875),"",OFFSET(K!$C$1,$S1875-1,0)&amp;"")</f>
        <v/>
      </c>
      <c r="F1875" s="193" t="str">
        <f ca="1">IF(ISERROR($S1875),"",OFFSET(K!$F$1,$S1875-1,0))</f>
        <v/>
      </c>
      <c r="G1875" s="193" t="str">
        <f ca="1">IF(C1875=$U$4,"Enter smelter details", IF(ISERROR($S1875),"",OFFSET(K!$G$1,$S1875-1,0)))</f>
        <v/>
      </c>
      <c r="H1875" s="258"/>
      <c r="I1875" s="258"/>
      <c r="J1875" s="258"/>
      <c r="K1875" s="258"/>
      <c r="L1875" s="258"/>
      <c r="M1875" s="258"/>
      <c r="N1875" s="258"/>
      <c r="O1875" s="258"/>
      <c r="P1875" s="258"/>
      <c r="Q1875" s="259"/>
      <c r="R1875" s="192"/>
      <c r="S1875" s="150" t="e">
        <f>IF(OR(C1875="",C1875=T$4),NA(),MATCH($B1875&amp;$C1875,K!$E:$E,0))</f>
        <v>#N/A</v>
      </c>
    </row>
    <row r="1876" spans="1:19" ht="20.25">
      <c r="A1876" s="222"/>
      <c r="B1876" s="193"/>
      <c r="C1876" s="193"/>
      <c r="D1876" s="193" t="str">
        <f ca="1">IF(ISERROR($S1876),"",OFFSET(K!$D$1,$S1876-1,0)&amp;"")</f>
        <v/>
      </c>
      <c r="E1876" s="193" t="str">
        <f ca="1">IF(ISERROR($S1876),"",OFFSET(K!$C$1,$S1876-1,0)&amp;"")</f>
        <v/>
      </c>
      <c r="F1876" s="193" t="str">
        <f ca="1">IF(ISERROR($S1876),"",OFFSET(K!$F$1,$S1876-1,0))</f>
        <v/>
      </c>
      <c r="G1876" s="193" t="str">
        <f ca="1">IF(C1876=$U$4,"Enter smelter details", IF(ISERROR($S1876),"",OFFSET(K!$G$1,$S1876-1,0)))</f>
        <v/>
      </c>
      <c r="H1876" s="258"/>
      <c r="I1876" s="258"/>
      <c r="J1876" s="258"/>
      <c r="K1876" s="258"/>
      <c r="L1876" s="258"/>
      <c r="M1876" s="258"/>
      <c r="N1876" s="258"/>
      <c r="O1876" s="258"/>
      <c r="P1876" s="258"/>
      <c r="Q1876" s="259"/>
      <c r="R1876" s="192"/>
      <c r="S1876" s="150" t="e">
        <f>IF(OR(C1876="",C1876=T$4),NA(),MATCH($B1876&amp;$C1876,K!$E:$E,0))</f>
        <v>#N/A</v>
      </c>
    </row>
    <row r="1877" spans="1:19" ht="20.25">
      <c r="A1877" s="222"/>
      <c r="B1877" s="193"/>
      <c r="C1877" s="193"/>
      <c r="D1877" s="193" t="str">
        <f ca="1">IF(ISERROR($S1877),"",OFFSET(K!$D$1,$S1877-1,0)&amp;"")</f>
        <v/>
      </c>
      <c r="E1877" s="193" t="str">
        <f ca="1">IF(ISERROR($S1877),"",OFFSET(K!$C$1,$S1877-1,0)&amp;"")</f>
        <v/>
      </c>
      <c r="F1877" s="193" t="str">
        <f ca="1">IF(ISERROR($S1877),"",OFFSET(K!$F$1,$S1877-1,0))</f>
        <v/>
      </c>
      <c r="G1877" s="193" t="str">
        <f ca="1">IF(C1877=$U$4,"Enter smelter details", IF(ISERROR($S1877),"",OFFSET(K!$G$1,$S1877-1,0)))</f>
        <v/>
      </c>
      <c r="H1877" s="258"/>
      <c r="I1877" s="258"/>
      <c r="J1877" s="258"/>
      <c r="K1877" s="258"/>
      <c r="L1877" s="258"/>
      <c r="M1877" s="258"/>
      <c r="N1877" s="258"/>
      <c r="O1877" s="258"/>
      <c r="P1877" s="258"/>
      <c r="Q1877" s="259"/>
      <c r="R1877" s="192"/>
      <c r="S1877" s="150" t="e">
        <f>IF(OR(C1877="",C1877=T$4),NA(),MATCH($B1877&amp;$C1877,K!$E:$E,0))</f>
        <v>#N/A</v>
      </c>
    </row>
    <row r="1878" spans="1:19" ht="20.25">
      <c r="A1878" s="222"/>
      <c r="B1878" s="193"/>
      <c r="C1878" s="193"/>
      <c r="D1878" s="193" t="str">
        <f ca="1">IF(ISERROR($S1878),"",OFFSET(K!$D$1,$S1878-1,0)&amp;"")</f>
        <v/>
      </c>
      <c r="E1878" s="193" t="str">
        <f ca="1">IF(ISERROR($S1878),"",OFFSET(K!$C$1,$S1878-1,0)&amp;"")</f>
        <v/>
      </c>
      <c r="F1878" s="193" t="str">
        <f ca="1">IF(ISERROR($S1878),"",OFFSET(K!$F$1,$S1878-1,0))</f>
        <v/>
      </c>
      <c r="G1878" s="193" t="str">
        <f ca="1">IF(C1878=$U$4,"Enter smelter details", IF(ISERROR($S1878),"",OFFSET(K!$G$1,$S1878-1,0)))</f>
        <v/>
      </c>
      <c r="H1878" s="258"/>
      <c r="I1878" s="258"/>
      <c r="J1878" s="258"/>
      <c r="K1878" s="258"/>
      <c r="L1878" s="258"/>
      <c r="M1878" s="258"/>
      <c r="N1878" s="258"/>
      <c r="O1878" s="258"/>
      <c r="P1878" s="258"/>
      <c r="Q1878" s="259"/>
      <c r="R1878" s="192"/>
      <c r="S1878" s="150" t="e">
        <f>IF(OR(C1878="",C1878=T$4),NA(),MATCH($B1878&amp;$C1878,K!$E:$E,0))</f>
        <v>#N/A</v>
      </c>
    </row>
    <row r="1879" spans="1:19" ht="20.25">
      <c r="A1879" s="222"/>
      <c r="B1879" s="193"/>
      <c r="C1879" s="193"/>
      <c r="D1879" s="193" t="str">
        <f ca="1">IF(ISERROR($S1879),"",OFFSET(K!$D$1,$S1879-1,0)&amp;"")</f>
        <v/>
      </c>
      <c r="E1879" s="193" t="str">
        <f ca="1">IF(ISERROR($S1879),"",OFFSET(K!$C$1,$S1879-1,0)&amp;"")</f>
        <v/>
      </c>
      <c r="F1879" s="193" t="str">
        <f ca="1">IF(ISERROR($S1879),"",OFFSET(K!$F$1,$S1879-1,0))</f>
        <v/>
      </c>
      <c r="G1879" s="193" t="str">
        <f ca="1">IF(C1879=$U$4,"Enter smelter details", IF(ISERROR($S1879),"",OFFSET(K!$G$1,$S1879-1,0)))</f>
        <v/>
      </c>
      <c r="H1879" s="258"/>
      <c r="I1879" s="258"/>
      <c r="J1879" s="258"/>
      <c r="K1879" s="258"/>
      <c r="L1879" s="258"/>
      <c r="M1879" s="258"/>
      <c r="N1879" s="258"/>
      <c r="O1879" s="258"/>
      <c r="P1879" s="258"/>
      <c r="Q1879" s="259"/>
      <c r="R1879" s="192"/>
      <c r="S1879" s="150" t="e">
        <f>IF(OR(C1879="",C1879=T$4),NA(),MATCH($B1879&amp;$C1879,K!$E:$E,0))</f>
        <v>#N/A</v>
      </c>
    </row>
    <row r="1880" spans="1:19" ht="20.25">
      <c r="A1880" s="222"/>
      <c r="B1880" s="193"/>
      <c r="C1880" s="193"/>
      <c r="D1880" s="193" t="str">
        <f ca="1">IF(ISERROR($S1880),"",OFFSET(K!$D$1,$S1880-1,0)&amp;"")</f>
        <v/>
      </c>
      <c r="E1880" s="193" t="str">
        <f ca="1">IF(ISERROR($S1880),"",OFFSET(K!$C$1,$S1880-1,0)&amp;"")</f>
        <v/>
      </c>
      <c r="F1880" s="193" t="str">
        <f ca="1">IF(ISERROR($S1880),"",OFFSET(K!$F$1,$S1880-1,0))</f>
        <v/>
      </c>
      <c r="G1880" s="193" t="str">
        <f ca="1">IF(C1880=$U$4,"Enter smelter details", IF(ISERROR($S1880),"",OFFSET(K!$G$1,$S1880-1,0)))</f>
        <v/>
      </c>
      <c r="H1880" s="258"/>
      <c r="I1880" s="258"/>
      <c r="J1880" s="258"/>
      <c r="K1880" s="258"/>
      <c r="L1880" s="258"/>
      <c r="M1880" s="258"/>
      <c r="N1880" s="258"/>
      <c r="O1880" s="258"/>
      <c r="P1880" s="258"/>
      <c r="Q1880" s="259"/>
      <c r="R1880" s="192"/>
      <c r="S1880" s="150" t="e">
        <f>IF(OR(C1880="",C1880=T$4),NA(),MATCH($B1880&amp;$C1880,K!$E:$E,0))</f>
        <v>#N/A</v>
      </c>
    </row>
    <row r="1881" spans="1:19" ht="20.25">
      <c r="A1881" s="222"/>
      <c r="B1881" s="193"/>
      <c r="C1881" s="193"/>
      <c r="D1881" s="193" t="str">
        <f ca="1">IF(ISERROR($S1881),"",OFFSET(K!$D$1,$S1881-1,0)&amp;"")</f>
        <v/>
      </c>
      <c r="E1881" s="193" t="str">
        <f ca="1">IF(ISERROR($S1881),"",OFFSET(K!$C$1,$S1881-1,0)&amp;"")</f>
        <v/>
      </c>
      <c r="F1881" s="193" t="str">
        <f ca="1">IF(ISERROR($S1881),"",OFFSET(K!$F$1,$S1881-1,0))</f>
        <v/>
      </c>
      <c r="G1881" s="193" t="str">
        <f ca="1">IF(C1881=$U$4,"Enter smelter details", IF(ISERROR($S1881),"",OFFSET(K!$G$1,$S1881-1,0)))</f>
        <v/>
      </c>
      <c r="H1881" s="258"/>
      <c r="I1881" s="258"/>
      <c r="J1881" s="258"/>
      <c r="K1881" s="258"/>
      <c r="L1881" s="258"/>
      <c r="M1881" s="258"/>
      <c r="N1881" s="258"/>
      <c r="O1881" s="258"/>
      <c r="P1881" s="258"/>
      <c r="Q1881" s="259"/>
      <c r="R1881" s="192"/>
      <c r="S1881" s="150" t="e">
        <f>IF(OR(C1881="",C1881=T$4),NA(),MATCH($B1881&amp;$C1881,K!$E:$E,0))</f>
        <v>#N/A</v>
      </c>
    </row>
    <row r="1882" spans="1:19" ht="20.25">
      <c r="A1882" s="222"/>
      <c r="B1882" s="193"/>
      <c r="C1882" s="193"/>
      <c r="D1882" s="193" t="str">
        <f ca="1">IF(ISERROR($S1882),"",OFFSET(K!$D$1,$S1882-1,0)&amp;"")</f>
        <v/>
      </c>
      <c r="E1882" s="193" t="str">
        <f ca="1">IF(ISERROR($S1882),"",OFFSET(K!$C$1,$S1882-1,0)&amp;"")</f>
        <v/>
      </c>
      <c r="F1882" s="193" t="str">
        <f ca="1">IF(ISERROR($S1882),"",OFFSET(K!$F$1,$S1882-1,0))</f>
        <v/>
      </c>
      <c r="G1882" s="193" t="str">
        <f ca="1">IF(C1882=$U$4,"Enter smelter details", IF(ISERROR($S1882),"",OFFSET(K!$G$1,$S1882-1,0)))</f>
        <v/>
      </c>
      <c r="H1882" s="258"/>
      <c r="I1882" s="258"/>
      <c r="J1882" s="258"/>
      <c r="K1882" s="258"/>
      <c r="L1882" s="258"/>
      <c r="M1882" s="258"/>
      <c r="N1882" s="258"/>
      <c r="O1882" s="258"/>
      <c r="P1882" s="258"/>
      <c r="Q1882" s="259"/>
      <c r="R1882" s="192"/>
      <c r="S1882" s="150" t="e">
        <f>IF(OR(C1882="",C1882=T$4),NA(),MATCH($B1882&amp;$C1882,K!$E:$E,0))</f>
        <v>#N/A</v>
      </c>
    </row>
    <row r="1883" spans="1:19" ht="20.25">
      <c r="A1883" s="222"/>
      <c r="B1883" s="193"/>
      <c r="C1883" s="193"/>
      <c r="D1883" s="193" t="str">
        <f ca="1">IF(ISERROR($S1883),"",OFFSET(K!$D$1,$S1883-1,0)&amp;"")</f>
        <v/>
      </c>
      <c r="E1883" s="193" t="str">
        <f ca="1">IF(ISERROR($S1883),"",OFFSET(K!$C$1,$S1883-1,0)&amp;"")</f>
        <v/>
      </c>
      <c r="F1883" s="193" t="str">
        <f ca="1">IF(ISERROR($S1883),"",OFFSET(K!$F$1,$S1883-1,0))</f>
        <v/>
      </c>
      <c r="G1883" s="193" t="str">
        <f ca="1">IF(C1883=$U$4,"Enter smelter details", IF(ISERROR($S1883),"",OFFSET(K!$G$1,$S1883-1,0)))</f>
        <v/>
      </c>
      <c r="H1883" s="258"/>
      <c r="I1883" s="258"/>
      <c r="J1883" s="258"/>
      <c r="K1883" s="258"/>
      <c r="L1883" s="258"/>
      <c r="M1883" s="258"/>
      <c r="N1883" s="258"/>
      <c r="O1883" s="258"/>
      <c r="P1883" s="258"/>
      <c r="Q1883" s="259"/>
      <c r="R1883" s="192"/>
      <c r="S1883" s="150" t="e">
        <f>IF(OR(C1883="",C1883=T$4),NA(),MATCH($B1883&amp;$C1883,K!$E:$E,0))</f>
        <v>#N/A</v>
      </c>
    </row>
    <row r="1884" spans="1:19" ht="20.25">
      <c r="A1884" s="222"/>
      <c r="B1884" s="193"/>
      <c r="C1884" s="193"/>
      <c r="D1884" s="193" t="str">
        <f ca="1">IF(ISERROR($S1884),"",OFFSET(K!$D$1,$S1884-1,0)&amp;"")</f>
        <v/>
      </c>
      <c r="E1884" s="193" t="str">
        <f ca="1">IF(ISERROR($S1884),"",OFFSET(K!$C$1,$S1884-1,0)&amp;"")</f>
        <v/>
      </c>
      <c r="F1884" s="193" t="str">
        <f ca="1">IF(ISERROR($S1884),"",OFFSET(K!$F$1,$S1884-1,0))</f>
        <v/>
      </c>
      <c r="G1884" s="193" t="str">
        <f ca="1">IF(C1884=$U$4,"Enter smelter details", IF(ISERROR($S1884),"",OFFSET(K!$G$1,$S1884-1,0)))</f>
        <v/>
      </c>
      <c r="H1884" s="258"/>
      <c r="I1884" s="258"/>
      <c r="J1884" s="258"/>
      <c r="K1884" s="258"/>
      <c r="L1884" s="258"/>
      <c r="M1884" s="258"/>
      <c r="N1884" s="258"/>
      <c r="O1884" s="258"/>
      <c r="P1884" s="258"/>
      <c r="Q1884" s="259"/>
      <c r="R1884" s="192"/>
      <c r="S1884" s="150" t="e">
        <f>IF(OR(C1884="",C1884=T$4),NA(),MATCH($B1884&amp;$C1884,K!$E:$E,0))</f>
        <v>#N/A</v>
      </c>
    </row>
    <row r="1885" spans="1:19" ht="20.25">
      <c r="A1885" s="222"/>
      <c r="B1885" s="193"/>
      <c r="C1885" s="193"/>
      <c r="D1885" s="193" t="str">
        <f ca="1">IF(ISERROR($S1885),"",OFFSET(K!$D$1,$S1885-1,0)&amp;"")</f>
        <v/>
      </c>
      <c r="E1885" s="193" t="str">
        <f ca="1">IF(ISERROR($S1885),"",OFFSET(K!$C$1,$S1885-1,0)&amp;"")</f>
        <v/>
      </c>
      <c r="F1885" s="193" t="str">
        <f ca="1">IF(ISERROR($S1885),"",OFFSET(K!$F$1,$S1885-1,0))</f>
        <v/>
      </c>
      <c r="G1885" s="193" t="str">
        <f ca="1">IF(C1885=$U$4,"Enter smelter details", IF(ISERROR($S1885),"",OFFSET(K!$G$1,$S1885-1,0)))</f>
        <v/>
      </c>
      <c r="H1885" s="258"/>
      <c r="I1885" s="258"/>
      <c r="J1885" s="258"/>
      <c r="K1885" s="258"/>
      <c r="L1885" s="258"/>
      <c r="M1885" s="258"/>
      <c r="N1885" s="258"/>
      <c r="O1885" s="258"/>
      <c r="P1885" s="258"/>
      <c r="Q1885" s="259"/>
      <c r="R1885" s="192"/>
      <c r="S1885" s="150" t="e">
        <f>IF(OR(C1885="",C1885=T$4),NA(),MATCH($B1885&amp;$C1885,K!$E:$E,0))</f>
        <v>#N/A</v>
      </c>
    </row>
    <row r="1886" spans="1:19" ht="20.25">
      <c r="A1886" s="222"/>
      <c r="B1886" s="193"/>
      <c r="C1886" s="193"/>
      <c r="D1886" s="193" t="str">
        <f ca="1">IF(ISERROR($S1886),"",OFFSET(K!$D$1,$S1886-1,0)&amp;"")</f>
        <v/>
      </c>
      <c r="E1886" s="193" t="str">
        <f ca="1">IF(ISERROR($S1886),"",OFFSET(K!$C$1,$S1886-1,0)&amp;"")</f>
        <v/>
      </c>
      <c r="F1886" s="193" t="str">
        <f ca="1">IF(ISERROR($S1886),"",OFFSET(K!$F$1,$S1886-1,0))</f>
        <v/>
      </c>
      <c r="G1886" s="193" t="str">
        <f ca="1">IF(C1886=$U$4,"Enter smelter details", IF(ISERROR($S1886),"",OFFSET(K!$G$1,$S1886-1,0)))</f>
        <v/>
      </c>
      <c r="H1886" s="258"/>
      <c r="I1886" s="258"/>
      <c r="J1886" s="258"/>
      <c r="K1886" s="258"/>
      <c r="L1886" s="258"/>
      <c r="M1886" s="258"/>
      <c r="N1886" s="258"/>
      <c r="O1886" s="258"/>
      <c r="P1886" s="258"/>
      <c r="Q1886" s="259"/>
      <c r="R1886" s="192"/>
      <c r="S1886" s="150" t="e">
        <f>IF(OR(C1886="",C1886=T$4),NA(),MATCH($B1886&amp;$C1886,K!$E:$E,0))</f>
        <v>#N/A</v>
      </c>
    </row>
    <row r="1887" spans="1:19" ht="20.25">
      <c r="A1887" s="222"/>
      <c r="B1887" s="193"/>
      <c r="C1887" s="193"/>
      <c r="D1887" s="193" t="str">
        <f ca="1">IF(ISERROR($S1887),"",OFFSET(K!$D$1,$S1887-1,0)&amp;"")</f>
        <v/>
      </c>
      <c r="E1887" s="193" t="str">
        <f ca="1">IF(ISERROR($S1887),"",OFFSET(K!$C$1,$S1887-1,0)&amp;"")</f>
        <v/>
      </c>
      <c r="F1887" s="193" t="str">
        <f ca="1">IF(ISERROR($S1887),"",OFFSET(K!$F$1,$S1887-1,0))</f>
        <v/>
      </c>
      <c r="G1887" s="193" t="str">
        <f ca="1">IF(C1887=$U$4,"Enter smelter details", IF(ISERROR($S1887),"",OFFSET(K!$G$1,$S1887-1,0)))</f>
        <v/>
      </c>
      <c r="H1887" s="258"/>
      <c r="I1887" s="258"/>
      <c r="J1887" s="258"/>
      <c r="K1887" s="258"/>
      <c r="L1887" s="258"/>
      <c r="M1887" s="258"/>
      <c r="N1887" s="258"/>
      <c r="O1887" s="258"/>
      <c r="P1887" s="258"/>
      <c r="Q1887" s="259"/>
      <c r="R1887" s="192"/>
      <c r="S1887" s="150" t="e">
        <f>IF(OR(C1887="",C1887=T$4),NA(),MATCH($B1887&amp;$C1887,K!$E:$E,0))</f>
        <v>#N/A</v>
      </c>
    </row>
    <row r="1888" spans="1:19" ht="20.25">
      <c r="A1888" s="222"/>
      <c r="B1888" s="193"/>
      <c r="C1888" s="193"/>
      <c r="D1888" s="193" t="str">
        <f ca="1">IF(ISERROR($S1888),"",OFFSET(K!$D$1,$S1888-1,0)&amp;"")</f>
        <v/>
      </c>
      <c r="E1888" s="193" t="str">
        <f ca="1">IF(ISERROR($S1888),"",OFFSET(K!$C$1,$S1888-1,0)&amp;"")</f>
        <v/>
      </c>
      <c r="F1888" s="193" t="str">
        <f ca="1">IF(ISERROR($S1888),"",OFFSET(K!$F$1,$S1888-1,0))</f>
        <v/>
      </c>
      <c r="G1888" s="193" t="str">
        <f ca="1">IF(C1888=$U$4,"Enter smelter details", IF(ISERROR($S1888),"",OFFSET(K!$G$1,$S1888-1,0)))</f>
        <v/>
      </c>
      <c r="H1888" s="258"/>
      <c r="I1888" s="258"/>
      <c r="J1888" s="258"/>
      <c r="K1888" s="258"/>
      <c r="L1888" s="258"/>
      <c r="M1888" s="258"/>
      <c r="N1888" s="258"/>
      <c r="O1888" s="258"/>
      <c r="P1888" s="258"/>
      <c r="Q1888" s="259"/>
      <c r="R1888" s="192"/>
      <c r="S1888" s="150" t="e">
        <f>IF(OR(C1888="",C1888=T$4),NA(),MATCH($B1888&amp;$C1888,K!$E:$E,0))</f>
        <v>#N/A</v>
      </c>
    </row>
    <row r="1889" spans="1:19" ht="20.25">
      <c r="A1889" s="222"/>
      <c r="B1889" s="193"/>
      <c r="C1889" s="193"/>
      <c r="D1889" s="193" t="str">
        <f ca="1">IF(ISERROR($S1889),"",OFFSET(K!$D$1,$S1889-1,0)&amp;"")</f>
        <v/>
      </c>
      <c r="E1889" s="193" t="str">
        <f ca="1">IF(ISERROR($S1889),"",OFFSET(K!$C$1,$S1889-1,0)&amp;"")</f>
        <v/>
      </c>
      <c r="F1889" s="193" t="str">
        <f ca="1">IF(ISERROR($S1889),"",OFFSET(K!$F$1,$S1889-1,0))</f>
        <v/>
      </c>
      <c r="G1889" s="193" t="str">
        <f ca="1">IF(C1889=$U$4,"Enter smelter details", IF(ISERROR($S1889),"",OFFSET(K!$G$1,$S1889-1,0)))</f>
        <v/>
      </c>
      <c r="H1889" s="258"/>
      <c r="I1889" s="258"/>
      <c r="J1889" s="258"/>
      <c r="K1889" s="258"/>
      <c r="L1889" s="258"/>
      <c r="M1889" s="258"/>
      <c r="N1889" s="258"/>
      <c r="O1889" s="258"/>
      <c r="P1889" s="258"/>
      <c r="Q1889" s="259"/>
      <c r="R1889" s="192"/>
      <c r="S1889" s="150" t="e">
        <f>IF(OR(C1889="",C1889=T$4),NA(),MATCH($B1889&amp;$C1889,K!$E:$E,0))</f>
        <v>#N/A</v>
      </c>
    </row>
    <row r="1890" spans="1:19" ht="20.25">
      <c r="A1890" s="222"/>
      <c r="B1890" s="193"/>
      <c r="C1890" s="193"/>
      <c r="D1890" s="193" t="str">
        <f ca="1">IF(ISERROR($S1890),"",OFFSET(K!$D$1,$S1890-1,0)&amp;"")</f>
        <v/>
      </c>
      <c r="E1890" s="193" t="str">
        <f ca="1">IF(ISERROR($S1890),"",OFFSET(K!$C$1,$S1890-1,0)&amp;"")</f>
        <v/>
      </c>
      <c r="F1890" s="193" t="str">
        <f ca="1">IF(ISERROR($S1890),"",OFFSET(K!$F$1,$S1890-1,0))</f>
        <v/>
      </c>
      <c r="G1890" s="193" t="str">
        <f ca="1">IF(C1890=$U$4,"Enter smelter details", IF(ISERROR($S1890),"",OFFSET(K!$G$1,$S1890-1,0)))</f>
        <v/>
      </c>
      <c r="H1890" s="258"/>
      <c r="I1890" s="258"/>
      <c r="J1890" s="258"/>
      <c r="K1890" s="258"/>
      <c r="L1890" s="258"/>
      <c r="M1890" s="258"/>
      <c r="N1890" s="258"/>
      <c r="O1890" s="258"/>
      <c r="P1890" s="258"/>
      <c r="Q1890" s="259"/>
      <c r="R1890" s="192"/>
      <c r="S1890" s="150" t="e">
        <f>IF(OR(C1890="",C1890=T$4),NA(),MATCH($B1890&amp;$C1890,K!$E:$E,0))</f>
        <v>#N/A</v>
      </c>
    </row>
    <row r="1891" spans="1:19" ht="20.25">
      <c r="A1891" s="222"/>
      <c r="B1891" s="193"/>
      <c r="C1891" s="193"/>
      <c r="D1891" s="193" t="str">
        <f ca="1">IF(ISERROR($S1891),"",OFFSET(K!$D$1,$S1891-1,0)&amp;"")</f>
        <v/>
      </c>
      <c r="E1891" s="193" t="str">
        <f ca="1">IF(ISERROR($S1891),"",OFFSET(K!$C$1,$S1891-1,0)&amp;"")</f>
        <v/>
      </c>
      <c r="F1891" s="193" t="str">
        <f ca="1">IF(ISERROR($S1891),"",OFFSET(K!$F$1,$S1891-1,0))</f>
        <v/>
      </c>
      <c r="G1891" s="193" t="str">
        <f ca="1">IF(C1891=$U$4,"Enter smelter details", IF(ISERROR($S1891),"",OFFSET(K!$G$1,$S1891-1,0)))</f>
        <v/>
      </c>
      <c r="H1891" s="258"/>
      <c r="I1891" s="258"/>
      <c r="J1891" s="258"/>
      <c r="K1891" s="258"/>
      <c r="L1891" s="258"/>
      <c r="M1891" s="258"/>
      <c r="N1891" s="258"/>
      <c r="O1891" s="258"/>
      <c r="P1891" s="258"/>
      <c r="Q1891" s="259"/>
      <c r="R1891" s="192"/>
      <c r="S1891" s="150" t="e">
        <f>IF(OR(C1891="",C1891=T$4),NA(),MATCH($B1891&amp;$C1891,K!$E:$E,0))</f>
        <v>#N/A</v>
      </c>
    </row>
    <row r="1892" spans="1:19" ht="20.25">
      <c r="A1892" s="222"/>
      <c r="B1892" s="193"/>
      <c r="C1892" s="193"/>
      <c r="D1892" s="193" t="str">
        <f ca="1">IF(ISERROR($S1892),"",OFFSET(K!$D$1,$S1892-1,0)&amp;"")</f>
        <v/>
      </c>
      <c r="E1892" s="193" t="str">
        <f ca="1">IF(ISERROR($S1892),"",OFFSET(K!$C$1,$S1892-1,0)&amp;"")</f>
        <v/>
      </c>
      <c r="F1892" s="193" t="str">
        <f ca="1">IF(ISERROR($S1892),"",OFFSET(K!$F$1,$S1892-1,0))</f>
        <v/>
      </c>
      <c r="G1892" s="193" t="str">
        <f ca="1">IF(C1892=$U$4,"Enter smelter details", IF(ISERROR($S1892),"",OFFSET(K!$G$1,$S1892-1,0)))</f>
        <v/>
      </c>
      <c r="H1892" s="258"/>
      <c r="I1892" s="258"/>
      <c r="J1892" s="258"/>
      <c r="K1892" s="258"/>
      <c r="L1892" s="258"/>
      <c r="M1892" s="258"/>
      <c r="N1892" s="258"/>
      <c r="O1892" s="258"/>
      <c r="P1892" s="258"/>
      <c r="Q1892" s="259"/>
      <c r="R1892" s="192"/>
      <c r="S1892" s="150" t="e">
        <f>IF(OR(C1892="",C1892=T$4),NA(),MATCH($B1892&amp;$C1892,K!$E:$E,0))</f>
        <v>#N/A</v>
      </c>
    </row>
    <row r="1893" spans="1:19" ht="20.25">
      <c r="A1893" s="222"/>
      <c r="B1893" s="193"/>
      <c r="C1893" s="193"/>
      <c r="D1893" s="193" t="str">
        <f ca="1">IF(ISERROR($S1893),"",OFFSET(K!$D$1,$S1893-1,0)&amp;"")</f>
        <v/>
      </c>
      <c r="E1893" s="193" t="str">
        <f ca="1">IF(ISERROR($S1893),"",OFFSET(K!$C$1,$S1893-1,0)&amp;"")</f>
        <v/>
      </c>
      <c r="F1893" s="193" t="str">
        <f ca="1">IF(ISERROR($S1893),"",OFFSET(K!$F$1,$S1893-1,0))</f>
        <v/>
      </c>
      <c r="G1893" s="193" t="str">
        <f ca="1">IF(C1893=$U$4,"Enter smelter details", IF(ISERROR($S1893),"",OFFSET(K!$G$1,$S1893-1,0)))</f>
        <v/>
      </c>
      <c r="H1893" s="258"/>
      <c r="I1893" s="258"/>
      <c r="J1893" s="258"/>
      <c r="K1893" s="258"/>
      <c r="L1893" s="258"/>
      <c r="M1893" s="258"/>
      <c r="N1893" s="258"/>
      <c r="O1893" s="258"/>
      <c r="P1893" s="258"/>
      <c r="Q1893" s="259"/>
      <c r="R1893" s="192"/>
      <c r="S1893" s="150" t="e">
        <f>IF(OR(C1893="",C1893=T$4),NA(),MATCH($B1893&amp;$C1893,K!$E:$E,0))</f>
        <v>#N/A</v>
      </c>
    </row>
    <row r="1894" spans="1:19" ht="20.25">
      <c r="A1894" s="222"/>
      <c r="B1894" s="193"/>
      <c r="C1894" s="193"/>
      <c r="D1894" s="193" t="str">
        <f ca="1">IF(ISERROR($S1894),"",OFFSET(K!$D$1,$S1894-1,0)&amp;"")</f>
        <v/>
      </c>
      <c r="E1894" s="193" t="str">
        <f ca="1">IF(ISERROR($S1894),"",OFFSET(K!$C$1,$S1894-1,0)&amp;"")</f>
        <v/>
      </c>
      <c r="F1894" s="193" t="str">
        <f ca="1">IF(ISERROR($S1894),"",OFFSET(K!$F$1,$S1894-1,0))</f>
        <v/>
      </c>
      <c r="G1894" s="193" t="str">
        <f ca="1">IF(C1894=$U$4,"Enter smelter details", IF(ISERROR($S1894),"",OFFSET(K!$G$1,$S1894-1,0)))</f>
        <v/>
      </c>
      <c r="H1894" s="258"/>
      <c r="I1894" s="258"/>
      <c r="J1894" s="258"/>
      <c r="K1894" s="258"/>
      <c r="L1894" s="258"/>
      <c r="M1894" s="258"/>
      <c r="N1894" s="258"/>
      <c r="O1894" s="258"/>
      <c r="P1894" s="258"/>
      <c r="Q1894" s="259"/>
      <c r="R1894" s="192"/>
      <c r="S1894" s="150" t="e">
        <f>IF(OR(C1894="",C1894=T$4),NA(),MATCH($B1894&amp;$C1894,K!$E:$E,0))</f>
        <v>#N/A</v>
      </c>
    </row>
    <row r="1895" spans="1:19" ht="20.25">
      <c r="A1895" s="222"/>
      <c r="B1895" s="193"/>
      <c r="C1895" s="193"/>
      <c r="D1895" s="193" t="str">
        <f ca="1">IF(ISERROR($S1895),"",OFFSET(K!$D$1,$S1895-1,0)&amp;"")</f>
        <v/>
      </c>
      <c r="E1895" s="193" t="str">
        <f ca="1">IF(ISERROR($S1895),"",OFFSET(K!$C$1,$S1895-1,0)&amp;"")</f>
        <v/>
      </c>
      <c r="F1895" s="193" t="str">
        <f ca="1">IF(ISERROR($S1895),"",OFFSET(K!$F$1,$S1895-1,0))</f>
        <v/>
      </c>
      <c r="G1895" s="193" t="str">
        <f ca="1">IF(C1895=$U$4,"Enter smelter details", IF(ISERROR($S1895),"",OFFSET(K!$G$1,$S1895-1,0)))</f>
        <v/>
      </c>
      <c r="H1895" s="258"/>
      <c r="I1895" s="258"/>
      <c r="J1895" s="258"/>
      <c r="K1895" s="258"/>
      <c r="L1895" s="258"/>
      <c r="M1895" s="258"/>
      <c r="N1895" s="258"/>
      <c r="O1895" s="258"/>
      <c r="P1895" s="258"/>
      <c r="Q1895" s="259"/>
      <c r="R1895" s="192"/>
      <c r="S1895" s="150" t="e">
        <f>IF(OR(C1895="",C1895=T$4),NA(),MATCH($B1895&amp;$C1895,K!$E:$E,0))</f>
        <v>#N/A</v>
      </c>
    </row>
    <row r="1896" spans="1:19" ht="20.25">
      <c r="A1896" s="222"/>
      <c r="B1896" s="193"/>
      <c r="C1896" s="193"/>
      <c r="D1896" s="193" t="str">
        <f ca="1">IF(ISERROR($S1896),"",OFFSET(K!$D$1,$S1896-1,0)&amp;"")</f>
        <v/>
      </c>
      <c r="E1896" s="193" t="str">
        <f ca="1">IF(ISERROR($S1896),"",OFFSET(K!$C$1,$S1896-1,0)&amp;"")</f>
        <v/>
      </c>
      <c r="F1896" s="193" t="str">
        <f ca="1">IF(ISERROR($S1896),"",OFFSET(K!$F$1,$S1896-1,0))</f>
        <v/>
      </c>
      <c r="G1896" s="193" t="str">
        <f ca="1">IF(C1896=$U$4,"Enter smelter details", IF(ISERROR($S1896),"",OFFSET(K!$G$1,$S1896-1,0)))</f>
        <v/>
      </c>
      <c r="H1896" s="258"/>
      <c r="I1896" s="258"/>
      <c r="J1896" s="258"/>
      <c r="K1896" s="258"/>
      <c r="L1896" s="258"/>
      <c r="M1896" s="258"/>
      <c r="N1896" s="258"/>
      <c r="O1896" s="258"/>
      <c r="P1896" s="258"/>
      <c r="Q1896" s="259"/>
      <c r="R1896" s="192"/>
      <c r="S1896" s="150" t="e">
        <f>IF(OR(C1896="",C1896=T$4),NA(),MATCH($B1896&amp;$C1896,K!$E:$E,0))</f>
        <v>#N/A</v>
      </c>
    </row>
    <row r="1897" spans="1:19" ht="20.25">
      <c r="A1897" s="222"/>
      <c r="B1897" s="193"/>
      <c r="C1897" s="193"/>
      <c r="D1897" s="193" t="str">
        <f ca="1">IF(ISERROR($S1897),"",OFFSET(K!$D$1,$S1897-1,0)&amp;"")</f>
        <v/>
      </c>
      <c r="E1897" s="193" t="str">
        <f ca="1">IF(ISERROR($S1897),"",OFFSET(K!$C$1,$S1897-1,0)&amp;"")</f>
        <v/>
      </c>
      <c r="F1897" s="193" t="str">
        <f ca="1">IF(ISERROR($S1897),"",OFFSET(K!$F$1,$S1897-1,0))</f>
        <v/>
      </c>
      <c r="G1897" s="193" t="str">
        <f ca="1">IF(C1897=$U$4,"Enter smelter details", IF(ISERROR($S1897),"",OFFSET(K!$G$1,$S1897-1,0)))</f>
        <v/>
      </c>
      <c r="H1897" s="258"/>
      <c r="I1897" s="258"/>
      <c r="J1897" s="258"/>
      <c r="K1897" s="258"/>
      <c r="L1897" s="258"/>
      <c r="M1897" s="258"/>
      <c r="N1897" s="258"/>
      <c r="O1897" s="258"/>
      <c r="P1897" s="258"/>
      <c r="Q1897" s="259"/>
      <c r="R1897" s="192"/>
      <c r="S1897" s="150" t="e">
        <f>IF(OR(C1897="",C1897=T$4),NA(),MATCH($B1897&amp;$C1897,K!$E:$E,0))</f>
        <v>#N/A</v>
      </c>
    </row>
    <row r="1898" spans="1:19" ht="20.25">
      <c r="A1898" s="222"/>
      <c r="B1898" s="193"/>
      <c r="C1898" s="193"/>
      <c r="D1898" s="193" t="str">
        <f ca="1">IF(ISERROR($S1898),"",OFFSET(K!$D$1,$S1898-1,0)&amp;"")</f>
        <v/>
      </c>
      <c r="E1898" s="193" t="str">
        <f ca="1">IF(ISERROR($S1898),"",OFFSET(K!$C$1,$S1898-1,0)&amp;"")</f>
        <v/>
      </c>
      <c r="F1898" s="193" t="str">
        <f ca="1">IF(ISERROR($S1898),"",OFFSET(K!$F$1,$S1898-1,0))</f>
        <v/>
      </c>
      <c r="G1898" s="193" t="str">
        <f ca="1">IF(C1898=$U$4,"Enter smelter details", IF(ISERROR($S1898),"",OFFSET(K!$G$1,$S1898-1,0)))</f>
        <v/>
      </c>
      <c r="H1898" s="258"/>
      <c r="I1898" s="258"/>
      <c r="J1898" s="258"/>
      <c r="K1898" s="258"/>
      <c r="L1898" s="258"/>
      <c r="M1898" s="258"/>
      <c r="N1898" s="258"/>
      <c r="O1898" s="258"/>
      <c r="P1898" s="258"/>
      <c r="Q1898" s="259"/>
      <c r="R1898" s="192"/>
      <c r="S1898" s="150" t="e">
        <f>IF(OR(C1898="",C1898=T$4),NA(),MATCH($B1898&amp;$C1898,K!$E:$E,0))</f>
        <v>#N/A</v>
      </c>
    </row>
    <row r="1899" spans="1:19" ht="20.25">
      <c r="A1899" s="222"/>
      <c r="B1899" s="193"/>
      <c r="C1899" s="193"/>
      <c r="D1899" s="193" t="str">
        <f ca="1">IF(ISERROR($S1899),"",OFFSET(K!$D$1,$S1899-1,0)&amp;"")</f>
        <v/>
      </c>
      <c r="E1899" s="193" t="str">
        <f ca="1">IF(ISERROR($S1899),"",OFFSET(K!$C$1,$S1899-1,0)&amp;"")</f>
        <v/>
      </c>
      <c r="F1899" s="193" t="str">
        <f ca="1">IF(ISERROR($S1899),"",OFFSET(K!$F$1,$S1899-1,0))</f>
        <v/>
      </c>
      <c r="G1899" s="193" t="str">
        <f ca="1">IF(C1899=$U$4,"Enter smelter details", IF(ISERROR($S1899),"",OFFSET(K!$G$1,$S1899-1,0)))</f>
        <v/>
      </c>
      <c r="H1899" s="258"/>
      <c r="I1899" s="258"/>
      <c r="J1899" s="258"/>
      <c r="K1899" s="258"/>
      <c r="L1899" s="258"/>
      <c r="M1899" s="258"/>
      <c r="N1899" s="258"/>
      <c r="O1899" s="258"/>
      <c r="P1899" s="258"/>
      <c r="Q1899" s="259"/>
      <c r="R1899" s="192"/>
      <c r="S1899" s="150" t="e">
        <f>IF(OR(C1899="",C1899=T$4),NA(),MATCH($B1899&amp;$C1899,K!$E:$E,0))</f>
        <v>#N/A</v>
      </c>
    </row>
    <row r="1900" spans="1:19" ht="20.25">
      <c r="A1900" s="222"/>
      <c r="B1900" s="193"/>
      <c r="C1900" s="193"/>
      <c r="D1900" s="193" t="str">
        <f ca="1">IF(ISERROR($S1900),"",OFFSET(K!$D$1,$S1900-1,0)&amp;"")</f>
        <v/>
      </c>
      <c r="E1900" s="193" t="str">
        <f ca="1">IF(ISERROR($S1900),"",OFFSET(K!$C$1,$S1900-1,0)&amp;"")</f>
        <v/>
      </c>
      <c r="F1900" s="193" t="str">
        <f ca="1">IF(ISERROR($S1900),"",OFFSET(K!$F$1,$S1900-1,0))</f>
        <v/>
      </c>
      <c r="G1900" s="193" t="str">
        <f ca="1">IF(C1900=$U$4,"Enter smelter details", IF(ISERROR($S1900),"",OFFSET(K!$G$1,$S1900-1,0)))</f>
        <v/>
      </c>
      <c r="H1900" s="258"/>
      <c r="I1900" s="258"/>
      <c r="J1900" s="258"/>
      <c r="K1900" s="258"/>
      <c r="L1900" s="258"/>
      <c r="M1900" s="258"/>
      <c r="N1900" s="258"/>
      <c r="O1900" s="258"/>
      <c r="P1900" s="258"/>
      <c r="Q1900" s="259"/>
      <c r="R1900" s="192"/>
      <c r="S1900" s="150" t="e">
        <f>IF(OR(C1900="",C1900=T$4),NA(),MATCH($B1900&amp;$C1900,K!$E:$E,0))</f>
        <v>#N/A</v>
      </c>
    </row>
    <row r="1901" spans="1:19" ht="20.25">
      <c r="A1901" s="222"/>
      <c r="B1901" s="193"/>
      <c r="C1901" s="193"/>
      <c r="D1901" s="193" t="str">
        <f ca="1">IF(ISERROR($S1901),"",OFFSET(K!$D$1,$S1901-1,0)&amp;"")</f>
        <v/>
      </c>
      <c r="E1901" s="193" t="str">
        <f ca="1">IF(ISERROR($S1901),"",OFFSET(K!$C$1,$S1901-1,0)&amp;"")</f>
        <v/>
      </c>
      <c r="F1901" s="193" t="str">
        <f ca="1">IF(ISERROR($S1901),"",OFFSET(K!$F$1,$S1901-1,0))</f>
        <v/>
      </c>
      <c r="G1901" s="193" t="str">
        <f ca="1">IF(C1901=$U$4,"Enter smelter details", IF(ISERROR($S1901),"",OFFSET(K!$G$1,$S1901-1,0)))</f>
        <v/>
      </c>
      <c r="H1901" s="258"/>
      <c r="I1901" s="258"/>
      <c r="J1901" s="258"/>
      <c r="K1901" s="258"/>
      <c r="L1901" s="258"/>
      <c r="M1901" s="258"/>
      <c r="N1901" s="258"/>
      <c r="O1901" s="258"/>
      <c r="P1901" s="258"/>
      <c r="Q1901" s="259"/>
      <c r="R1901" s="192"/>
      <c r="S1901" s="150" t="e">
        <f>IF(OR(C1901="",C1901=T$4),NA(),MATCH($B1901&amp;$C1901,K!$E:$E,0))</f>
        <v>#N/A</v>
      </c>
    </row>
    <row r="1902" spans="1:19" ht="20.25">
      <c r="A1902" s="222"/>
      <c r="B1902" s="193"/>
      <c r="C1902" s="193"/>
      <c r="D1902" s="193" t="str">
        <f ca="1">IF(ISERROR($S1902),"",OFFSET(K!$D$1,$S1902-1,0)&amp;"")</f>
        <v/>
      </c>
      <c r="E1902" s="193" t="str">
        <f ca="1">IF(ISERROR($S1902),"",OFFSET(K!$C$1,$S1902-1,0)&amp;"")</f>
        <v/>
      </c>
      <c r="F1902" s="193" t="str">
        <f ca="1">IF(ISERROR($S1902),"",OFFSET(K!$F$1,$S1902-1,0))</f>
        <v/>
      </c>
      <c r="G1902" s="193" t="str">
        <f ca="1">IF(C1902=$U$4,"Enter smelter details", IF(ISERROR($S1902),"",OFFSET(K!$G$1,$S1902-1,0)))</f>
        <v/>
      </c>
      <c r="H1902" s="258"/>
      <c r="I1902" s="258"/>
      <c r="J1902" s="258"/>
      <c r="K1902" s="258"/>
      <c r="L1902" s="258"/>
      <c r="M1902" s="258"/>
      <c r="N1902" s="258"/>
      <c r="O1902" s="258"/>
      <c r="P1902" s="258"/>
      <c r="Q1902" s="259"/>
      <c r="R1902" s="192"/>
      <c r="S1902" s="150" t="e">
        <f>IF(OR(C1902="",C1902=T$4),NA(),MATCH($B1902&amp;$C1902,K!$E:$E,0))</f>
        <v>#N/A</v>
      </c>
    </row>
    <row r="1903" spans="1:19" ht="20.25">
      <c r="A1903" s="222"/>
      <c r="B1903" s="193"/>
      <c r="C1903" s="193"/>
      <c r="D1903" s="193" t="str">
        <f ca="1">IF(ISERROR($S1903),"",OFFSET(K!$D$1,$S1903-1,0)&amp;"")</f>
        <v/>
      </c>
      <c r="E1903" s="193" t="str">
        <f ca="1">IF(ISERROR($S1903),"",OFFSET(K!$C$1,$S1903-1,0)&amp;"")</f>
        <v/>
      </c>
      <c r="F1903" s="193" t="str">
        <f ca="1">IF(ISERROR($S1903),"",OFFSET(K!$F$1,$S1903-1,0))</f>
        <v/>
      </c>
      <c r="G1903" s="193" t="str">
        <f ca="1">IF(C1903=$U$4,"Enter smelter details", IF(ISERROR($S1903),"",OFFSET(K!$G$1,$S1903-1,0)))</f>
        <v/>
      </c>
      <c r="H1903" s="258"/>
      <c r="I1903" s="258"/>
      <c r="J1903" s="258"/>
      <c r="K1903" s="258"/>
      <c r="L1903" s="258"/>
      <c r="M1903" s="258"/>
      <c r="N1903" s="258"/>
      <c r="O1903" s="258"/>
      <c r="P1903" s="258"/>
      <c r="Q1903" s="259"/>
      <c r="R1903" s="192"/>
      <c r="S1903" s="150" t="e">
        <f>IF(OR(C1903="",C1903=T$4),NA(),MATCH($B1903&amp;$C1903,K!$E:$E,0))</f>
        <v>#N/A</v>
      </c>
    </row>
    <row r="1904" spans="1:19" ht="20.25">
      <c r="A1904" s="222"/>
      <c r="B1904" s="193"/>
      <c r="C1904" s="193"/>
      <c r="D1904" s="193" t="str">
        <f ca="1">IF(ISERROR($S1904),"",OFFSET(K!$D$1,$S1904-1,0)&amp;"")</f>
        <v/>
      </c>
      <c r="E1904" s="193" t="str">
        <f ca="1">IF(ISERROR($S1904),"",OFFSET(K!$C$1,$S1904-1,0)&amp;"")</f>
        <v/>
      </c>
      <c r="F1904" s="193" t="str">
        <f ca="1">IF(ISERROR($S1904),"",OFFSET(K!$F$1,$S1904-1,0))</f>
        <v/>
      </c>
      <c r="G1904" s="193" t="str">
        <f ca="1">IF(C1904=$U$4,"Enter smelter details", IF(ISERROR($S1904),"",OFFSET(K!$G$1,$S1904-1,0)))</f>
        <v/>
      </c>
      <c r="H1904" s="258"/>
      <c r="I1904" s="258"/>
      <c r="J1904" s="258"/>
      <c r="K1904" s="258"/>
      <c r="L1904" s="258"/>
      <c r="M1904" s="258"/>
      <c r="N1904" s="258"/>
      <c r="O1904" s="258"/>
      <c r="P1904" s="258"/>
      <c r="Q1904" s="259"/>
      <c r="R1904" s="192"/>
      <c r="S1904" s="150" t="e">
        <f>IF(OR(C1904="",C1904=T$4),NA(),MATCH($B1904&amp;$C1904,K!$E:$E,0))</f>
        <v>#N/A</v>
      </c>
    </row>
    <row r="1905" spans="1:19" ht="20.25">
      <c r="A1905" s="222"/>
      <c r="B1905" s="193"/>
      <c r="C1905" s="193"/>
      <c r="D1905" s="193" t="str">
        <f ca="1">IF(ISERROR($S1905),"",OFFSET(K!$D$1,$S1905-1,0)&amp;"")</f>
        <v/>
      </c>
      <c r="E1905" s="193" t="str">
        <f ca="1">IF(ISERROR($S1905),"",OFFSET(K!$C$1,$S1905-1,0)&amp;"")</f>
        <v/>
      </c>
      <c r="F1905" s="193" t="str">
        <f ca="1">IF(ISERROR($S1905),"",OFFSET(K!$F$1,$S1905-1,0))</f>
        <v/>
      </c>
      <c r="G1905" s="193" t="str">
        <f ca="1">IF(C1905=$U$4,"Enter smelter details", IF(ISERROR($S1905),"",OFFSET(K!$G$1,$S1905-1,0)))</f>
        <v/>
      </c>
      <c r="H1905" s="258"/>
      <c r="I1905" s="258"/>
      <c r="J1905" s="258"/>
      <c r="K1905" s="258"/>
      <c r="L1905" s="258"/>
      <c r="M1905" s="258"/>
      <c r="N1905" s="258"/>
      <c r="O1905" s="258"/>
      <c r="P1905" s="258"/>
      <c r="Q1905" s="259"/>
      <c r="R1905" s="192"/>
      <c r="S1905" s="150" t="e">
        <f>IF(OR(C1905="",C1905=T$4),NA(),MATCH($B1905&amp;$C1905,K!$E:$E,0))</f>
        <v>#N/A</v>
      </c>
    </row>
    <row r="1906" spans="1:19" ht="20.25">
      <c r="A1906" s="222"/>
      <c r="B1906" s="193"/>
      <c r="C1906" s="193"/>
      <c r="D1906" s="193" t="str">
        <f ca="1">IF(ISERROR($S1906),"",OFFSET(K!$D$1,$S1906-1,0)&amp;"")</f>
        <v/>
      </c>
      <c r="E1906" s="193" t="str">
        <f ca="1">IF(ISERROR($S1906),"",OFFSET(K!$C$1,$S1906-1,0)&amp;"")</f>
        <v/>
      </c>
      <c r="F1906" s="193" t="str">
        <f ca="1">IF(ISERROR($S1906),"",OFFSET(K!$F$1,$S1906-1,0))</f>
        <v/>
      </c>
      <c r="G1906" s="193" t="str">
        <f ca="1">IF(C1906=$U$4,"Enter smelter details", IF(ISERROR($S1906),"",OFFSET(K!$G$1,$S1906-1,0)))</f>
        <v/>
      </c>
      <c r="H1906" s="258"/>
      <c r="I1906" s="258"/>
      <c r="J1906" s="258"/>
      <c r="K1906" s="258"/>
      <c r="L1906" s="258"/>
      <c r="M1906" s="258"/>
      <c r="N1906" s="258"/>
      <c r="O1906" s="258"/>
      <c r="P1906" s="258"/>
      <c r="Q1906" s="259"/>
      <c r="R1906" s="192"/>
      <c r="S1906" s="150" t="e">
        <f>IF(OR(C1906="",C1906=T$4),NA(),MATCH($B1906&amp;$C1906,K!$E:$E,0))</f>
        <v>#N/A</v>
      </c>
    </row>
    <row r="1907" spans="1:19" ht="20.25">
      <c r="A1907" s="222"/>
      <c r="B1907" s="193"/>
      <c r="C1907" s="193"/>
      <c r="D1907" s="193" t="str">
        <f ca="1">IF(ISERROR($S1907),"",OFFSET(K!$D$1,$S1907-1,0)&amp;"")</f>
        <v/>
      </c>
      <c r="E1907" s="193" t="str">
        <f ca="1">IF(ISERROR($S1907),"",OFFSET(K!$C$1,$S1907-1,0)&amp;"")</f>
        <v/>
      </c>
      <c r="F1907" s="193" t="str">
        <f ca="1">IF(ISERROR($S1907),"",OFFSET(K!$F$1,$S1907-1,0))</f>
        <v/>
      </c>
      <c r="G1907" s="193" t="str">
        <f ca="1">IF(C1907=$U$4,"Enter smelter details", IF(ISERROR($S1907),"",OFFSET(K!$G$1,$S1907-1,0)))</f>
        <v/>
      </c>
      <c r="H1907" s="258"/>
      <c r="I1907" s="258"/>
      <c r="J1907" s="258"/>
      <c r="K1907" s="258"/>
      <c r="L1907" s="258"/>
      <c r="M1907" s="258"/>
      <c r="N1907" s="258"/>
      <c r="O1907" s="258"/>
      <c r="P1907" s="258"/>
      <c r="Q1907" s="259"/>
      <c r="R1907" s="192"/>
      <c r="S1907" s="150" t="e">
        <f>IF(OR(C1907="",C1907=T$4),NA(),MATCH($B1907&amp;$C1907,K!$E:$E,0))</f>
        <v>#N/A</v>
      </c>
    </row>
    <row r="1908" spans="1:19" ht="20.25">
      <c r="A1908" s="222"/>
      <c r="B1908" s="193"/>
      <c r="C1908" s="193"/>
      <c r="D1908" s="193" t="str">
        <f ca="1">IF(ISERROR($S1908),"",OFFSET(K!$D$1,$S1908-1,0)&amp;"")</f>
        <v/>
      </c>
      <c r="E1908" s="193" t="str">
        <f ca="1">IF(ISERROR($S1908),"",OFFSET(K!$C$1,$S1908-1,0)&amp;"")</f>
        <v/>
      </c>
      <c r="F1908" s="193" t="str">
        <f ca="1">IF(ISERROR($S1908),"",OFFSET(K!$F$1,$S1908-1,0))</f>
        <v/>
      </c>
      <c r="G1908" s="193" t="str">
        <f ca="1">IF(C1908=$U$4,"Enter smelter details", IF(ISERROR($S1908),"",OFFSET(K!$G$1,$S1908-1,0)))</f>
        <v/>
      </c>
      <c r="H1908" s="258"/>
      <c r="I1908" s="258"/>
      <c r="J1908" s="258"/>
      <c r="K1908" s="258"/>
      <c r="L1908" s="258"/>
      <c r="M1908" s="258"/>
      <c r="N1908" s="258"/>
      <c r="O1908" s="258"/>
      <c r="P1908" s="258"/>
      <c r="Q1908" s="259"/>
      <c r="R1908" s="192"/>
      <c r="S1908" s="150" t="e">
        <f>IF(OR(C1908="",C1908=T$4),NA(),MATCH($B1908&amp;$C1908,K!$E:$E,0))</f>
        <v>#N/A</v>
      </c>
    </row>
    <row r="1909" spans="1:19" ht="20.25">
      <c r="A1909" s="222"/>
      <c r="B1909" s="193"/>
      <c r="C1909" s="193"/>
      <c r="D1909" s="193" t="str">
        <f ca="1">IF(ISERROR($S1909),"",OFFSET(K!$D$1,$S1909-1,0)&amp;"")</f>
        <v/>
      </c>
      <c r="E1909" s="193" t="str">
        <f ca="1">IF(ISERROR($S1909),"",OFFSET(K!$C$1,$S1909-1,0)&amp;"")</f>
        <v/>
      </c>
      <c r="F1909" s="193" t="str">
        <f ca="1">IF(ISERROR($S1909),"",OFFSET(K!$F$1,$S1909-1,0))</f>
        <v/>
      </c>
      <c r="G1909" s="193" t="str">
        <f ca="1">IF(C1909=$U$4,"Enter smelter details", IF(ISERROR($S1909),"",OFFSET(K!$G$1,$S1909-1,0)))</f>
        <v/>
      </c>
      <c r="H1909" s="258"/>
      <c r="I1909" s="258"/>
      <c r="J1909" s="258"/>
      <c r="K1909" s="258"/>
      <c r="L1909" s="258"/>
      <c r="M1909" s="258"/>
      <c r="N1909" s="258"/>
      <c r="O1909" s="258"/>
      <c r="P1909" s="258"/>
      <c r="Q1909" s="259"/>
      <c r="R1909" s="192"/>
      <c r="S1909" s="150" t="e">
        <f>IF(OR(C1909="",C1909=T$4),NA(),MATCH($B1909&amp;$C1909,K!$E:$E,0))</f>
        <v>#N/A</v>
      </c>
    </row>
    <row r="1910" spans="1:19" ht="20.25">
      <c r="A1910" s="222"/>
      <c r="B1910" s="193"/>
      <c r="C1910" s="193"/>
      <c r="D1910" s="193" t="str">
        <f ca="1">IF(ISERROR($S1910),"",OFFSET(K!$D$1,$S1910-1,0)&amp;"")</f>
        <v/>
      </c>
      <c r="E1910" s="193" t="str">
        <f ca="1">IF(ISERROR($S1910),"",OFFSET(K!$C$1,$S1910-1,0)&amp;"")</f>
        <v/>
      </c>
      <c r="F1910" s="193" t="str">
        <f ca="1">IF(ISERROR($S1910),"",OFFSET(K!$F$1,$S1910-1,0))</f>
        <v/>
      </c>
      <c r="G1910" s="193" t="str">
        <f ca="1">IF(C1910=$U$4,"Enter smelter details", IF(ISERROR($S1910),"",OFFSET(K!$G$1,$S1910-1,0)))</f>
        <v/>
      </c>
      <c r="H1910" s="258"/>
      <c r="I1910" s="258"/>
      <c r="J1910" s="258"/>
      <c r="K1910" s="258"/>
      <c r="L1910" s="258"/>
      <c r="M1910" s="258"/>
      <c r="N1910" s="258"/>
      <c r="O1910" s="258"/>
      <c r="P1910" s="258"/>
      <c r="Q1910" s="259"/>
      <c r="R1910" s="192"/>
      <c r="S1910" s="150" t="e">
        <f>IF(OR(C1910="",C1910=T$4),NA(),MATCH($B1910&amp;$C1910,K!$E:$E,0))</f>
        <v>#N/A</v>
      </c>
    </row>
    <row r="1911" spans="1:19" ht="20.25">
      <c r="A1911" s="222"/>
      <c r="B1911" s="193"/>
      <c r="C1911" s="193"/>
      <c r="D1911" s="193" t="str">
        <f ca="1">IF(ISERROR($S1911),"",OFFSET(K!$D$1,$S1911-1,0)&amp;"")</f>
        <v/>
      </c>
      <c r="E1911" s="193" t="str">
        <f ca="1">IF(ISERROR($S1911),"",OFFSET(K!$C$1,$S1911-1,0)&amp;"")</f>
        <v/>
      </c>
      <c r="F1911" s="193" t="str">
        <f ca="1">IF(ISERROR($S1911),"",OFFSET(K!$F$1,$S1911-1,0))</f>
        <v/>
      </c>
      <c r="G1911" s="193" t="str">
        <f ca="1">IF(C1911=$U$4,"Enter smelter details", IF(ISERROR($S1911),"",OFFSET(K!$G$1,$S1911-1,0)))</f>
        <v/>
      </c>
      <c r="H1911" s="258"/>
      <c r="I1911" s="258"/>
      <c r="J1911" s="258"/>
      <c r="K1911" s="258"/>
      <c r="L1911" s="258"/>
      <c r="M1911" s="258"/>
      <c r="N1911" s="258"/>
      <c r="O1911" s="258"/>
      <c r="P1911" s="258"/>
      <c r="Q1911" s="259"/>
      <c r="R1911" s="192"/>
      <c r="S1911" s="150" t="e">
        <f>IF(OR(C1911="",C1911=T$4),NA(),MATCH($B1911&amp;$C1911,K!$E:$E,0))</f>
        <v>#N/A</v>
      </c>
    </row>
    <row r="1912" spans="1:19" ht="20.25">
      <c r="A1912" s="222"/>
      <c r="B1912" s="193"/>
      <c r="C1912" s="193"/>
      <c r="D1912" s="193" t="str">
        <f ca="1">IF(ISERROR($S1912),"",OFFSET(K!$D$1,$S1912-1,0)&amp;"")</f>
        <v/>
      </c>
      <c r="E1912" s="193" t="str">
        <f ca="1">IF(ISERROR($S1912),"",OFFSET(K!$C$1,$S1912-1,0)&amp;"")</f>
        <v/>
      </c>
      <c r="F1912" s="193" t="str">
        <f ca="1">IF(ISERROR($S1912),"",OFFSET(K!$F$1,$S1912-1,0))</f>
        <v/>
      </c>
      <c r="G1912" s="193" t="str">
        <f ca="1">IF(C1912=$U$4,"Enter smelter details", IF(ISERROR($S1912),"",OFFSET(K!$G$1,$S1912-1,0)))</f>
        <v/>
      </c>
      <c r="H1912" s="258"/>
      <c r="I1912" s="258"/>
      <c r="J1912" s="258"/>
      <c r="K1912" s="258"/>
      <c r="L1912" s="258"/>
      <c r="M1912" s="258"/>
      <c r="N1912" s="258"/>
      <c r="O1912" s="258"/>
      <c r="P1912" s="258"/>
      <c r="Q1912" s="259"/>
      <c r="R1912" s="192"/>
      <c r="S1912" s="150" t="e">
        <f>IF(OR(C1912="",C1912=T$4),NA(),MATCH($B1912&amp;$C1912,K!$E:$E,0))</f>
        <v>#N/A</v>
      </c>
    </row>
    <row r="1913" spans="1:19" ht="20.25">
      <c r="A1913" s="222"/>
      <c r="B1913" s="193"/>
      <c r="C1913" s="193"/>
      <c r="D1913" s="193" t="str">
        <f ca="1">IF(ISERROR($S1913),"",OFFSET(K!$D$1,$S1913-1,0)&amp;"")</f>
        <v/>
      </c>
      <c r="E1913" s="193" t="str">
        <f ca="1">IF(ISERROR($S1913),"",OFFSET(K!$C$1,$S1913-1,0)&amp;"")</f>
        <v/>
      </c>
      <c r="F1913" s="193" t="str">
        <f ca="1">IF(ISERROR($S1913),"",OFFSET(K!$F$1,$S1913-1,0))</f>
        <v/>
      </c>
      <c r="G1913" s="193" t="str">
        <f ca="1">IF(C1913=$U$4,"Enter smelter details", IF(ISERROR($S1913),"",OFFSET(K!$G$1,$S1913-1,0)))</f>
        <v/>
      </c>
      <c r="H1913" s="258"/>
      <c r="I1913" s="258"/>
      <c r="J1913" s="258"/>
      <c r="K1913" s="258"/>
      <c r="L1913" s="258"/>
      <c r="M1913" s="258"/>
      <c r="N1913" s="258"/>
      <c r="O1913" s="258"/>
      <c r="P1913" s="258"/>
      <c r="Q1913" s="259"/>
      <c r="R1913" s="192"/>
      <c r="S1913" s="150" t="e">
        <f>IF(OR(C1913="",C1913=T$4),NA(),MATCH($B1913&amp;$C1913,K!$E:$E,0))</f>
        <v>#N/A</v>
      </c>
    </row>
    <row r="1914" spans="1:19" ht="20.25">
      <c r="A1914" s="222"/>
      <c r="B1914" s="193"/>
      <c r="C1914" s="193"/>
      <c r="D1914" s="193" t="str">
        <f ca="1">IF(ISERROR($S1914),"",OFFSET(K!$D$1,$S1914-1,0)&amp;"")</f>
        <v/>
      </c>
      <c r="E1914" s="193" t="str">
        <f ca="1">IF(ISERROR($S1914),"",OFFSET(K!$C$1,$S1914-1,0)&amp;"")</f>
        <v/>
      </c>
      <c r="F1914" s="193" t="str">
        <f ca="1">IF(ISERROR($S1914),"",OFFSET(K!$F$1,$S1914-1,0))</f>
        <v/>
      </c>
      <c r="G1914" s="193" t="str">
        <f ca="1">IF(C1914=$U$4,"Enter smelter details", IF(ISERROR($S1914),"",OFFSET(K!$G$1,$S1914-1,0)))</f>
        <v/>
      </c>
      <c r="H1914" s="258"/>
      <c r="I1914" s="258"/>
      <c r="J1914" s="258"/>
      <c r="K1914" s="258"/>
      <c r="L1914" s="258"/>
      <c r="M1914" s="258"/>
      <c r="N1914" s="258"/>
      <c r="O1914" s="258"/>
      <c r="P1914" s="258"/>
      <c r="Q1914" s="259"/>
      <c r="R1914" s="192"/>
      <c r="S1914" s="150" t="e">
        <f>IF(OR(C1914="",C1914=T$4),NA(),MATCH($B1914&amp;$C1914,K!$E:$E,0))</f>
        <v>#N/A</v>
      </c>
    </row>
    <row r="1915" spans="1:19" ht="20.25">
      <c r="A1915" s="222"/>
      <c r="B1915" s="193"/>
      <c r="C1915" s="193"/>
      <c r="D1915" s="193" t="str">
        <f ca="1">IF(ISERROR($S1915),"",OFFSET(K!$D$1,$S1915-1,0)&amp;"")</f>
        <v/>
      </c>
      <c r="E1915" s="193" t="str">
        <f ca="1">IF(ISERROR($S1915),"",OFFSET(K!$C$1,$S1915-1,0)&amp;"")</f>
        <v/>
      </c>
      <c r="F1915" s="193" t="str">
        <f ca="1">IF(ISERROR($S1915),"",OFFSET(K!$F$1,$S1915-1,0))</f>
        <v/>
      </c>
      <c r="G1915" s="193" t="str">
        <f ca="1">IF(C1915=$U$4,"Enter smelter details", IF(ISERROR($S1915),"",OFFSET(K!$G$1,$S1915-1,0)))</f>
        <v/>
      </c>
      <c r="H1915" s="258"/>
      <c r="I1915" s="258"/>
      <c r="J1915" s="258"/>
      <c r="K1915" s="258"/>
      <c r="L1915" s="258"/>
      <c r="M1915" s="258"/>
      <c r="N1915" s="258"/>
      <c r="O1915" s="258"/>
      <c r="P1915" s="258"/>
      <c r="Q1915" s="259"/>
      <c r="R1915" s="192"/>
      <c r="S1915" s="150" t="e">
        <f>IF(OR(C1915="",C1915=T$4),NA(),MATCH($B1915&amp;$C1915,K!$E:$E,0))</f>
        <v>#N/A</v>
      </c>
    </row>
    <row r="1916" spans="1:19" ht="20.25">
      <c r="A1916" s="222"/>
      <c r="B1916" s="193"/>
      <c r="C1916" s="193"/>
      <c r="D1916" s="193" t="str">
        <f ca="1">IF(ISERROR($S1916),"",OFFSET(K!$D$1,$S1916-1,0)&amp;"")</f>
        <v/>
      </c>
      <c r="E1916" s="193" t="str">
        <f ca="1">IF(ISERROR($S1916),"",OFFSET(K!$C$1,$S1916-1,0)&amp;"")</f>
        <v/>
      </c>
      <c r="F1916" s="193" t="str">
        <f ca="1">IF(ISERROR($S1916),"",OFFSET(K!$F$1,$S1916-1,0))</f>
        <v/>
      </c>
      <c r="G1916" s="193" t="str">
        <f ca="1">IF(C1916=$U$4,"Enter smelter details", IF(ISERROR($S1916),"",OFFSET(K!$G$1,$S1916-1,0)))</f>
        <v/>
      </c>
      <c r="H1916" s="258"/>
      <c r="I1916" s="258"/>
      <c r="J1916" s="258"/>
      <c r="K1916" s="258"/>
      <c r="L1916" s="258"/>
      <c r="M1916" s="258"/>
      <c r="N1916" s="258"/>
      <c r="O1916" s="258"/>
      <c r="P1916" s="258"/>
      <c r="Q1916" s="259"/>
      <c r="R1916" s="192"/>
      <c r="S1916" s="150" t="e">
        <f>IF(OR(C1916="",C1916=T$4),NA(),MATCH($B1916&amp;$C1916,K!$E:$E,0))</f>
        <v>#N/A</v>
      </c>
    </row>
    <row r="1917" spans="1:19" ht="20.25">
      <c r="A1917" s="222"/>
      <c r="B1917" s="193"/>
      <c r="C1917" s="193"/>
      <c r="D1917" s="193" t="str">
        <f ca="1">IF(ISERROR($S1917),"",OFFSET(K!$D$1,$S1917-1,0)&amp;"")</f>
        <v/>
      </c>
      <c r="E1917" s="193" t="str">
        <f ca="1">IF(ISERROR($S1917),"",OFFSET(K!$C$1,$S1917-1,0)&amp;"")</f>
        <v/>
      </c>
      <c r="F1917" s="193" t="str">
        <f ca="1">IF(ISERROR($S1917),"",OFFSET(K!$F$1,$S1917-1,0))</f>
        <v/>
      </c>
      <c r="G1917" s="193" t="str">
        <f ca="1">IF(C1917=$U$4,"Enter smelter details", IF(ISERROR($S1917),"",OFFSET(K!$G$1,$S1917-1,0)))</f>
        <v/>
      </c>
      <c r="H1917" s="258"/>
      <c r="I1917" s="258"/>
      <c r="J1917" s="258"/>
      <c r="K1917" s="258"/>
      <c r="L1917" s="258"/>
      <c r="M1917" s="258"/>
      <c r="N1917" s="258"/>
      <c r="O1917" s="258"/>
      <c r="P1917" s="258"/>
      <c r="Q1917" s="259"/>
      <c r="R1917" s="192"/>
      <c r="S1917" s="150" t="e">
        <f>IF(OR(C1917="",C1917=T$4),NA(),MATCH($B1917&amp;$C1917,K!$E:$E,0))</f>
        <v>#N/A</v>
      </c>
    </row>
    <row r="1918" spans="1:19" ht="20.25">
      <c r="A1918" s="222"/>
      <c r="B1918" s="193"/>
      <c r="C1918" s="193"/>
      <c r="D1918" s="193" t="str">
        <f ca="1">IF(ISERROR($S1918),"",OFFSET(K!$D$1,$S1918-1,0)&amp;"")</f>
        <v/>
      </c>
      <c r="E1918" s="193" t="str">
        <f ca="1">IF(ISERROR($S1918),"",OFFSET(K!$C$1,$S1918-1,0)&amp;"")</f>
        <v/>
      </c>
      <c r="F1918" s="193" t="str">
        <f ca="1">IF(ISERROR($S1918),"",OFFSET(K!$F$1,$S1918-1,0))</f>
        <v/>
      </c>
      <c r="G1918" s="193" t="str">
        <f ca="1">IF(C1918=$U$4,"Enter smelter details", IF(ISERROR($S1918),"",OFFSET(K!$G$1,$S1918-1,0)))</f>
        <v/>
      </c>
      <c r="H1918" s="258"/>
      <c r="I1918" s="258"/>
      <c r="J1918" s="258"/>
      <c r="K1918" s="258"/>
      <c r="L1918" s="258"/>
      <c r="M1918" s="258"/>
      <c r="N1918" s="258"/>
      <c r="O1918" s="258"/>
      <c r="P1918" s="258"/>
      <c r="Q1918" s="259"/>
      <c r="R1918" s="192"/>
      <c r="S1918" s="150" t="e">
        <f>IF(OR(C1918="",C1918=T$4),NA(),MATCH($B1918&amp;$C1918,K!$E:$E,0))</f>
        <v>#N/A</v>
      </c>
    </row>
    <row r="1919" spans="1:19" ht="20.25">
      <c r="A1919" s="222"/>
      <c r="B1919" s="193"/>
      <c r="C1919" s="193"/>
      <c r="D1919" s="193" t="str">
        <f ca="1">IF(ISERROR($S1919),"",OFFSET(K!$D$1,$S1919-1,0)&amp;"")</f>
        <v/>
      </c>
      <c r="E1919" s="193" t="str">
        <f ca="1">IF(ISERROR($S1919),"",OFFSET(K!$C$1,$S1919-1,0)&amp;"")</f>
        <v/>
      </c>
      <c r="F1919" s="193" t="str">
        <f ca="1">IF(ISERROR($S1919),"",OFFSET(K!$F$1,$S1919-1,0))</f>
        <v/>
      </c>
      <c r="G1919" s="193" t="str">
        <f ca="1">IF(C1919=$U$4,"Enter smelter details", IF(ISERROR($S1919),"",OFFSET(K!$G$1,$S1919-1,0)))</f>
        <v/>
      </c>
      <c r="H1919" s="258"/>
      <c r="I1919" s="258"/>
      <c r="J1919" s="258"/>
      <c r="K1919" s="258"/>
      <c r="L1919" s="258"/>
      <c r="M1919" s="258"/>
      <c r="N1919" s="258"/>
      <c r="O1919" s="258"/>
      <c r="P1919" s="258"/>
      <c r="Q1919" s="259"/>
      <c r="R1919" s="192"/>
      <c r="S1919" s="150" t="e">
        <f>IF(OR(C1919="",C1919=T$4),NA(),MATCH($B1919&amp;$C1919,K!$E:$E,0))</f>
        <v>#N/A</v>
      </c>
    </row>
    <row r="1920" spans="1:19" ht="20.25">
      <c r="A1920" s="222"/>
      <c r="B1920" s="193"/>
      <c r="C1920" s="193"/>
      <c r="D1920" s="193" t="str">
        <f ca="1">IF(ISERROR($S1920),"",OFFSET(K!$D$1,$S1920-1,0)&amp;"")</f>
        <v/>
      </c>
      <c r="E1920" s="193" t="str">
        <f ca="1">IF(ISERROR($S1920),"",OFFSET(K!$C$1,$S1920-1,0)&amp;"")</f>
        <v/>
      </c>
      <c r="F1920" s="193" t="str">
        <f ca="1">IF(ISERROR($S1920),"",OFFSET(K!$F$1,$S1920-1,0))</f>
        <v/>
      </c>
      <c r="G1920" s="193" t="str">
        <f ca="1">IF(C1920=$U$4,"Enter smelter details", IF(ISERROR($S1920),"",OFFSET(K!$G$1,$S1920-1,0)))</f>
        <v/>
      </c>
      <c r="H1920" s="258"/>
      <c r="I1920" s="258"/>
      <c r="J1920" s="258"/>
      <c r="K1920" s="258"/>
      <c r="L1920" s="258"/>
      <c r="M1920" s="258"/>
      <c r="N1920" s="258"/>
      <c r="O1920" s="258"/>
      <c r="P1920" s="258"/>
      <c r="Q1920" s="259"/>
      <c r="R1920" s="192"/>
      <c r="S1920" s="150" t="e">
        <f>IF(OR(C1920="",C1920=T$4),NA(),MATCH($B1920&amp;$C1920,K!$E:$E,0))</f>
        <v>#N/A</v>
      </c>
    </row>
    <row r="1921" spans="1:19" ht="20.25">
      <c r="A1921" s="222"/>
      <c r="B1921" s="193"/>
      <c r="C1921" s="193"/>
      <c r="D1921" s="193" t="str">
        <f ca="1">IF(ISERROR($S1921),"",OFFSET(K!$D$1,$S1921-1,0)&amp;"")</f>
        <v/>
      </c>
      <c r="E1921" s="193" t="str">
        <f ca="1">IF(ISERROR($S1921),"",OFFSET(K!$C$1,$S1921-1,0)&amp;"")</f>
        <v/>
      </c>
      <c r="F1921" s="193" t="str">
        <f ca="1">IF(ISERROR($S1921),"",OFFSET(K!$F$1,$S1921-1,0))</f>
        <v/>
      </c>
      <c r="G1921" s="193" t="str">
        <f ca="1">IF(C1921=$U$4,"Enter smelter details", IF(ISERROR($S1921),"",OFFSET(K!$G$1,$S1921-1,0)))</f>
        <v/>
      </c>
      <c r="H1921" s="258"/>
      <c r="I1921" s="258"/>
      <c r="J1921" s="258"/>
      <c r="K1921" s="258"/>
      <c r="L1921" s="258"/>
      <c r="M1921" s="258"/>
      <c r="N1921" s="258"/>
      <c r="O1921" s="258"/>
      <c r="P1921" s="258"/>
      <c r="Q1921" s="259"/>
      <c r="R1921" s="192"/>
      <c r="S1921" s="150" t="e">
        <f>IF(OR(C1921="",C1921=T$4),NA(),MATCH($B1921&amp;$C1921,K!$E:$E,0))</f>
        <v>#N/A</v>
      </c>
    </row>
    <row r="1922" spans="1:19" ht="20.25">
      <c r="A1922" s="222"/>
      <c r="B1922" s="193"/>
      <c r="C1922" s="193"/>
      <c r="D1922" s="193" t="str">
        <f ca="1">IF(ISERROR($S1922),"",OFFSET(K!$D$1,$S1922-1,0)&amp;"")</f>
        <v/>
      </c>
      <c r="E1922" s="193" t="str">
        <f ca="1">IF(ISERROR($S1922),"",OFFSET(K!$C$1,$S1922-1,0)&amp;"")</f>
        <v/>
      </c>
      <c r="F1922" s="193" t="str">
        <f ca="1">IF(ISERROR($S1922),"",OFFSET(K!$F$1,$S1922-1,0))</f>
        <v/>
      </c>
      <c r="G1922" s="193" t="str">
        <f ca="1">IF(C1922=$U$4,"Enter smelter details", IF(ISERROR($S1922),"",OFFSET(K!$G$1,$S1922-1,0)))</f>
        <v/>
      </c>
      <c r="H1922" s="258"/>
      <c r="I1922" s="258"/>
      <c r="J1922" s="258"/>
      <c r="K1922" s="258"/>
      <c r="L1922" s="258"/>
      <c r="M1922" s="258"/>
      <c r="N1922" s="258"/>
      <c r="O1922" s="258"/>
      <c r="P1922" s="258"/>
      <c r="Q1922" s="259"/>
      <c r="R1922" s="192"/>
      <c r="S1922" s="150" t="e">
        <f>IF(OR(C1922="",C1922=T$4),NA(),MATCH($B1922&amp;$C1922,K!$E:$E,0))</f>
        <v>#N/A</v>
      </c>
    </row>
    <row r="1923" spans="1:19" ht="20.25">
      <c r="A1923" s="222"/>
      <c r="B1923" s="193"/>
      <c r="C1923" s="193"/>
      <c r="D1923" s="193" t="str">
        <f ca="1">IF(ISERROR($S1923),"",OFFSET(K!$D$1,$S1923-1,0)&amp;"")</f>
        <v/>
      </c>
      <c r="E1923" s="193" t="str">
        <f ca="1">IF(ISERROR($S1923),"",OFFSET(K!$C$1,$S1923-1,0)&amp;"")</f>
        <v/>
      </c>
      <c r="F1923" s="193" t="str">
        <f ca="1">IF(ISERROR($S1923),"",OFFSET(K!$F$1,$S1923-1,0))</f>
        <v/>
      </c>
      <c r="G1923" s="193" t="str">
        <f ca="1">IF(C1923=$U$4,"Enter smelter details", IF(ISERROR($S1923),"",OFFSET(K!$G$1,$S1923-1,0)))</f>
        <v/>
      </c>
      <c r="H1923" s="258"/>
      <c r="I1923" s="258"/>
      <c r="J1923" s="258"/>
      <c r="K1923" s="258"/>
      <c r="L1923" s="258"/>
      <c r="M1923" s="258"/>
      <c r="N1923" s="258"/>
      <c r="O1923" s="258"/>
      <c r="P1923" s="258"/>
      <c r="Q1923" s="259"/>
      <c r="R1923" s="192"/>
      <c r="S1923" s="150" t="e">
        <f>IF(OR(C1923="",C1923=T$4),NA(),MATCH($B1923&amp;$C1923,K!$E:$E,0))</f>
        <v>#N/A</v>
      </c>
    </row>
    <row r="1924" spans="1:19" ht="20.25">
      <c r="A1924" s="222"/>
      <c r="B1924" s="193"/>
      <c r="C1924" s="193"/>
      <c r="D1924" s="193" t="str">
        <f ca="1">IF(ISERROR($S1924),"",OFFSET(K!$D$1,$S1924-1,0)&amp;"")</f>
        <v/>
      </c>
      <c r="E1924" s="193" t="str">
        <f ca="1">IF(ISERROR($S1924),"",OFFSET(K!$C$1,$S1924-1,0)&amp;"")</f>
        <v/>
      </c>
      <c r="F1924" s="193" t="str">
        <f ca="1">IF(ISERROR($S1924),"",OFFSET(K!$F$1,$S1924-1,0))</f>
        <v/>
      </c>
      <c r="G1924" s="193" t="str">
        <f ca="1">IF(C1924=$U$4,"Enter smelter details", IF(ISERROR($S1924),"",OFFSET(K!$G$1,$S1924-1,0)))</f>
        <v/>
      </c>
      <c r="H1924" s="258"/>
      <c r="I1924" s="258"/>
      <c r="J1924" s="258"/>
      <c r="K1924" s="258"/>
      <c r="L1924" s="258"/>
      <c r="M1924" s="258"/>
      <c r="N1924" s="258"/>
      <c r="O1924" s="258"/>
      <c r="P1924" s="258"/>
      <c r="Q1924" s="259"/>
      <c r="R1924" s="192"/>
      <c r="S1924" s="150" t="e">
        <f>IF(OR(C1924="",C1924=T$4),NA(),MATCH($B1924&amp;$C1924,K!$E:$E,0))</f>
        <v>#N/A</v>
      </c>
    </row>
    <row r="1925" spans="1:19" ht="20.25">
      <c r="A1925" s="222"/>
      <c r="B1925" s="193"/>
      <c r="C1925" s="193"/>
      <c r="D1925" s="193" t="str">
        <f ca="1">IF(ISERROR($S1925),"",OFFSET(K!$D$1,$S1925-1,0)&amp;"")</f>
        <v/>
      </c>
      <c r="E1925" s="193" t="str">
        <f ca="1">IF(ISERROR($S1925),"",OFFSET(K!$C$1,$S1925-1,0)&amp;"")</f>
        <v/>
      </c>
      <c r="F1925" s="193" t="str">
        <f ca="1">IF(ISERROR($S1925),"",OFFSET(K!$F$1,$S1925-1,0))</f>
        <v/>
      </c>
      <c r="G1925" s="193" t="str">
        <f ca="1">IF(C1925=$U$4,"Enter smelter details", IF(ISERROR($S1925),"",OFFSET(K!$G$1,$S1925-1,0)))</f>
        <v/>
      </c>
      <c r="H1925" s="258"/>
      <c r="I1925" s="258"/>
      <c r="J1925" s="258"/>
      <c r="K1925" s="258"/>
      <c r="L1925" s="258"/>
      <c r="M1925" s="258"/>
      <c r="N1925" s="258"/>
      <c r="O1925" s="258"/>
      <c r="P1925" s="258"/>
      <c r="Q1925" s="259"/>
      <c r="R1925" s="192"/>
      <c r="S1925" s="150" t="e">
        <f>IF(OR(C1925="",C1925=T$4),NA(),MATCH($B1925&amp;$C1925,K!$E:$E,0))</f>
        <v>#N/A</v>
      </c>
    </row>
    <row r="1926" spans="1:19" ht="20.25">
      <c r="A1926" s="222"/>
      <c r="B1926" s="193"/>
      <c r="C1926" s="193"/>
      <c r="D1926" s="193" t="str">
        <f ca="1">IF(ISERROR($S1926),"",OFFSET(K!$D$1,$S1926-1,0)&amp;"")</f>
        <v/>
      </c>
      <c r="E1926" s="193" t="str">
        <f ca="1">IF(ISERROR($S1926),"",OFFSET(K!$C$1,$S1926-1,0)&amp;"")</f>
        <v/>
      </c>
      <c r="F1926" s="193" t="str">
        <f ca="1">IF(ISERROR($S1926),"",OFFSET(K!$F$1,$S1926-1,0))</f>
        <v/>
      </c>
      <c r="G1926" s="193" t="str">
        <f ca="1">IF(C1926=$U$4,"Enter smelter details", IF(ISERROR($S1926),"",OFFSET(K!$G$1,$S1926-1,0)))</f>
        <v/>
      </c>
      <c r="H1926" s="258"/>
      <c r="I1926" s="258"/>
      <c r="J1926" s="258"/>
      <c r="K1926" s="258"/>
      <c r="L1926" s="258"/>
      <c r="M1926" s="258"/>
      <c r="N1926" s="258"/>
      <c r="O1926" s="258"/>
      <c r="P1926" s="258"/>
      <c r="Q1926" s="259"/>
      <c r="R1926" s="192"/>
      <c r="S1926" s="150" t="e">
        <f>IF(OR(C1926="",C1926=T$4),NA(),MATCH($B1926&amp;$C1926,K!$E:$E,0))</f>
        <v>#N/A</v>
      </c>
    </row>
    <row r="1927" spans="1:19" ht="20.25">
      <c r="A1927" s="222"/>
      <c r="B1927" s="193"/>
      <c r="C1927" s="193"/>
      <c r="D1927" s="193" t="str">
        <f ca="1">IF(ISERROR($S1927),"",OFFSET(K!$D$1,$S1927-1,0)&amp;"")</f>
        <v/>
      </c>
      <c r="E1927" s="193" t="str">
        <f ca="1">IF(ISERROR($S1927),"",OFFSET(K!$C$1,$S1927-1,0)&amp;"")</f>
        <v/>
      </c>
      <c r="F1927" s="193" t="str">
        <f ca="1">IF(ISERROR($S1927),"",OFFSET(K!$F$1,$S1927-1,0))</f>
        <v/>
      </c>
      <c r="G1927" s="193" t="str">
        <f ca="1">IF(C1927=$U$4,"Enter smelter details", IF(ISERROR($S1927),"",OFFSET(K!$G$1,$S1927-1,0)))</f>
        <v/>
      </c>
      <c r="H1927" s="258"/>
      <c r="I1927" s="258"/>
      <c r="J1927" s="258"/>
      <c r="K1927" s="258"/>
      <c r="L1927" s="258"/>
      <c r="M1927" s="258"/>
      <c r="N1927" s="258"/>
      <c r="O1927" s="258"/>
      <c r="P1927" s="258"/>
      <c r="Q1927" s="259"/>
      <c r="R1927" s="192"/>
      <c r="S1927" s="150" t="e">
        <f>IF(OR(C1927="",C1927=T$4),NA(),MATCH($B1927&amp;$C1927,K!$E:$E,0))</f>
        <v>#N/A</v>
      </c>
    </row>
    <row r="1928" spans="1:19" ht="20.25">
      <c r="A1928" s="222"/>
      <c r="B1928" s="193"/>
      <c r="C1928" s="193"/>
      <c r="D1928" s="193" t="str">
        <f ca="1">IF(ISERROR($S1928),"",OFFSET(K!$D$1,$S1928-1,0)&amp;"")</f>
        <v/>
      </c>
      <c r="E1928" s="193" t="str">
        <f ca="1">IF(ISERROR($S1928),"",OFFSET(K!$C$1,$S1928-1,0)&amp;"")</f>
        <v/>
      </c>
      <c r="F1928" s="193" t="str">
        <f ca="1">IF(ISERROR($S1928),"",OFFSET(K!$F$1,$S1928-1,0))</f>
        <v/>
      </c>
      <c r="G1928" s="193" t="str">
        <f ca="1">IF(C1928=$U$4,"Enter smelter details", IF(ISERROR($S1928),"",OFFSET(K!$G$1,$S1928-1,0)))</f>
        <v/>
      </c>
      <c r="H1928" s="258"/>
      <c r="I1928" s="258"/>
      <c r="J1928" s="258"/>
      <c r="K1928" s="258"/>
      <c r="L1928" s="258"/>
      <c r="M1928" s="258"/>
      <c r="N1928" s="258"/>
      <c r="O1928" s="258"/>
      <c r="P1928" s="258"/>
      <c r="Q1928" s="259"/>
      <c r="R1928" s="192"/>
      <c r="S1928" s="150" t="e">
        <f>IF(OR(C1928="",C1928=T$4),NA(),MATCH($B1928&amp;$C1928,K!$E:$E,0))</f>
        <v>#N/A</v>
      </c>
    </row>
    <row r="1929" spans="1:19" ht="20.25">
      <c r="A1929" s="222"/>
      <c r="B1929" s="193"/>
      <c r="C1929" s="193"/>
      <c r="D1929" s="193" t="str">
        <f ca="1">IF(ISERROR($S1929),"",OFFSET(K!$D$1,$S1929-1,0)&amp;"")</f>
        <v/>
      </c>
      <c r="E1929" s="193" t="str">
        <f ca="1">IF(ISERROR($S1929),"",OFFSET(K!$C$1,$S1929-1,0)&amp;"")</f>
        <v/>
      </c>
      <c r="F1929" s="193" t="str">
        <f ca="1">IF(ISERROR($S1929),"",OFFSET(K!$F$1,$S1929-1,0))</f>
        <v/>
      </c>
      <c r="G1929" s="193" t="str">
        <f ca="1">IF(C1929=$U$4,"Enter smelter details", IF(ISERROR($S1929),"",OFFSET(K!$G$1,$S1929-1,0)))</f>
        <v/>
      </c>
      <c r="H1929" s="258"/>
      <c r="I1929" s="258"/>
      <c r="J1929" s="258"/>
      <c r="K1929" s="258"/>
      <c r="L1929" s="258"/>
      <c r="M1929" s="258"/>
      <c r="N1929" s="258"/>
      <c r="O1929" s="258"/>
      <c r="P1929" s="258"/>
      <c r="Q1929" s="259"/>
      <c r="R1929" s="192"/>
      <c r="S1929" s="150" t="e">
        <f>IF(OR(C1929="",C1929=T$4),NA(),MATCH($B1929&amp;$C1929,K!$E:$E,0))</f>
        <v>#N/A</v>
      </c>
    </row>
    <row r="1930" spans="1:19" ht="20.25">
      <c r="A1930" s="222"/>
      <c r="B1930" s="193"/>
      <c r="C1930" s="193"/>
      <c r="D1930" s="193" t="str">
        <f ca="1">IF(ISERROR($S1930),"",OFFSET(K!$D$1,$S1930-1,0)&amp;"")</f>
        <v/>
      </c>
      <c r="E1930" s="193" t="str">
        <f ca="1">IF(ISERROR($S1930),"",OFFSET(K!$C$1,$S1930-1,0)&amp;"")</f>
        <v/>
      </c>
      <c r="F1930" s="193" t="str">
        <f ca="1">IF(ISERROR($S1930),"",OFFSET(K!$F$1,$S1930-1,0))</f>
        <v/>
      </c>
      <c r="G1930" s="193" t="str">
        <f ca="1">IF(C1930=$U$4,"Enter smelter details", IF(ISERROR($S1930),"",OFFSET(K!$G$1,$S1930-1,0)))</f>
        <v/>
      </c>
      <c r="H1930" s="258"/>
      <c r="I1930" s="258"/>
      <c r="J1930" s="258"/>
      <c r="K1930" s="258"/>
      <c r="L1930" s="258"/>
      <c r="M1930" s="258"/>
      <c r="N1930" s="258"/>
      <c r="O1930" s="258"/>
      <c r="P1930" s="258"/>
      <c r="Q1930" s="259"/>
      <c r="R1930" s="192"/>
      <c r="S1930" s="150" t="e">
        <f>IF(OR(C1930="",C1930=T$4),NA(),MATCH($B1930&amp;$C1930,K!$E:$E,0))</f>
        <v>#N/A</v>
      </c>
    </row>
    <row r="1931" spans="1:19" ht="20.25">
      <c r="A1931" s="222"/>
      <c r="B1931" s="193"/>
      <c r="C1931" s="193"/>
      <c r="D1931" s="193" t="str">
        <f ca="1">IF(ISERROR($S1931),"",OFFSET(K!$D$1,$S1931-1,0)&amp;"")</f>
        <v/>
      </c>
      <c r="E1931" s="193" t="str">
        <f ca="1">IF(ISERROR($S1931),"",OFFSET(K!$C$1,$S1931-1,0)&amp;"")</f>
        <v/>
      </c>
      <c r="F1931" s="193" t="str">
        <f ca="1">IF(ISERROR($S1931),"",OFFSET(K!$F$1,$S1931-1,0))</f>
        <v/>
      </c>
      <c r="G1931" s="193" t="str">
        <f ca="1">IF(C1931=$U$4,"Enter smelter details", IF(ISERROR($S1931),"",OFFSET(K!$G$1,$S1931-1,0)))</f>
        <v/>
      </c>
      <c r="H1931" s="258"/>
      <c r="I1931" s="258"/>
      <c r="J1931" s="258"/>
      <c r="K1931" s="258"/>
      <c r="L1931" s="258"/>
      <c r="M1931" s="258"/>
      <c r="N1931" s="258"/>
      <c r="O1931" s="258"/>
      <c r="P1931" s="258"/>
      <c r="Q1931" s="259"/>
      <c r="R1931" s="192"/>
      <c r="S1931" s="150" t="e">
        <f>IF(OR(C1931="",C1931=T$4),NA(),MATCH($B1931&amp;$C1931,K!$E:$E,0))</f>
        <v>#N/A</v>
      </c>
    </row>
    <row r="1932" spans="1:19" ht="20.25">
      <c r="A1932" s="222"/>
      <c r="B1932" s="193"/>
      <c r="C1932" s="193"/>
      <c r="D1932" s="193" t="str">
        <f ca="1">IF(ISERROR($S1932),"",OFFSET(K!$D$1,$S1932-1,0)&amp;"")</f>
        <v/>
      </c>
      <c r="E1932" s="193" t="str">
        <f ca="1">IF(ISERROR($S1932),"",OFFSET(K!$C$1,$S1932-1,0)&amp;"")</f>
        <v/>
      </c>
      <c r="F1932" s="193" t="str">
        <f ca="1">IF(ISERROR($S1932),"",OFFSET(K!$F$1,$S1932-1,0))</f>
        <v/>
      </c>
      <c r="G1932" s="193" t="str">
        <f ca="1">IF(C1932=$U$4,"Enter smelter details", IF(ISERROR($S1932),"",OFFSET(K!$G$1,$S1932-1,0)))</f>
        <v/>
      </c>
      <c r="H1932" s="258"/>
      <c r="I1932" s="258"/>
      <c r="J1932" s="258"/>
      <c r="K1932" s="258"/>
      <c r="L1932" s="258"/>
      <c r="M1932" s="258"/>
      <c r="N1932" s="258"/>
      <c r="O1932" s="258"/>
      <c r="P1932" s="258"/>
      <c r="Q1932" s="259"/>
      <c r="R1932" s="192"/>
      <c r="S1932" s="150" t="e">
        <f>IF(OR(C1932="",C1932=T$4),NA(),MATCH($B1932&amp;$C1932,K!$E:$E,0))</f>
        <v>#N/A</v>
      </c>
    </row>
    <row r="1933" spans="1:19" ht="20.25">
      <c r="A1933" s="222"/>
      <c r="B1933" s="193"/>
      <c r="C1933" s="193"/>
      <c r="D1933" s="193" t="str">
        <f ca="1">IF(ISERROR($S1933),"",OFFSET(K!$D$1,$S1933-1,0)&amp;"")</f>
        <v/>
      </c>
      <c r="E1933" s="193" t="str">
        <f ca="1">IF(ISERROR($S1933),"",OFFSET(K!$C$1,$S1933-1,0)&amp;"")</f>
        <v/>
      </c>
      <c r="F1933" s="193" t="str">
        <f ca="1">IF(ISERROR($S1933),"",OFFSET(K!$F$1,$S1933-1,0))</f>
        <v/>
      </c>
      <c r="G1933" s="193" t="str">
        <f ca="1">IF(C1933=$U$4,"Enter smelter details", IF(ISERROR($S1933),"",OFFSET(K!$G$1,$S1933-1,0)))</f>
        <v/>
      </c>
      <c r="H1933" s="258"/>
      <c r="I1933" s="258"/>
      <c r="J1933" s="258"/>
      <c r="K1933" s="258"/>
      <c r="L1933" s="258"/>
      <c r="M1933" s="258"/>
      <c r="N1933" s="258"/>
      <c r="O1933" s="258"/>
      <c r="P1933" s="258"/>
      <c r="Q1933" s="259"/>
      <c r="R1933" s="192"/>
      <c r="S1933" s="150" t="e">
        <f>IF(OR(C1933="",C1933=T$4),NA(),MATCH($B1933&amp;$C1933,K!$E:$E,0))</f>
        <v>#N/A</v>
      </c>
    </row>
    <row r="1934" spans="1:19" ht="20.25">
      <c r="A1934" s="222"/>
      <c r="B1934" s="193"/>
      <c r="C1934" s="193"/>
      <c r="D1934" s="193" t="str">
        <f ca="1">IF(ISERROR($S1934),"",OFFSET(K!$D$1,$S1934-1,0)&amp;"")</f>
        <v/>
      </c>
      <c r="E1934" s="193" t="str">
        <f ca="1">IF(ISERROR($S1934),"",OFFSET(K!$C$1,$S1934-1,0)&amp;"")</f>
        <v/>
      </c>
      <c r="F1934" s="193" t="str">
        <f ca="1">IF(ISERROR($S1934),"",OFFSET(K!$F$1,$S1934-1,0))</f>
        <v/>
      </c>
      <c r="G1934" s="193" t="str">
        <f ca="1">IF(C1934=$U$4,"Enter smelter details", IF(ISERROR($S1934),"",OFFSET(K!$G$1,$S1934-1,0)))</f>
        <v/>
      </c>
      <c r="H1934" s="258"/>
      <c r="I1934" s="258"/>
      <c r="J1934" s="258"/>
      <c r="K1934" s="258"/>
      <c r="L1934" s="258"/>
      <c r="M1934" s="258"/>
      <c r="N1934" s="258"/>
      <c r="O1934" s="258"/>
      <c r="P1934" s="258"/>
      <c r="Q1934" s="259"/>
      <c r="R1934" s="192"/>
      <c r="S1934" s="150" t="e">
        <f>IF(OR(C1934="",C1934=T$4),NA(),MATCH($B1934&amp;$C1934,K!$E:$E,0))</f>
        <v>#N/A</v>
      </c>
    </row>
    <row r="1935" spans="1:19" ht="20.25">
      <c r="A1935" s="222"/>
      <c r="B1935" s="193"/>
      <c r="C1935" s="193"/>
      <c r="D1935" s="193" t="str">
        <f ca="1">IF(ISERROR($S1935),"",OFFSET(K!$D$1,$S1935-1,0)&amp;"")</f>
        <v/>
      </c>
      <c r="E1935" s="193" t="str">
        <f ca="1">IF(ISERROR($S1935),"",OFFSET(K!$C$1,$S1935-1,0)&amp;"")</f>
        <v/>
      </c>
      <c r="F1935" s="193" t="str">
        <f ca="1">IF(ISERROR($S1935),"",OFFSET(K!$F$1,$S1935-1,0))</f>
        <v/>
      </c>
      <c r="G1935" s="193" t="str">
        <f ca="1">IF(C1935=$U$4,"Enter smelter details", IF(ISERROR($S1935),"",OFFSET(K!$G$1,$S1935-1,0)))</f>
        <v/>
      </c>
      <c r="H1935" s="258"/>
      <c r="I1935" s="258"/>
      <c r="J1935" s="258"/>
      <c r="K1935" s="258"/>
      <c r="L1935" s="258"/>
      <c r="M1935" s="258"/>
      <c r="N1935" s="258"/>
      <c r="O1935" s="258"/>
      <c r="P1935" s="258"/>
      <c r="Q1935" s="259"/>
      <c r="R1935" s="192"/>
      <c r="S1935" s="150" t="e">
        <f>IF(OR(C1935="",C1935=T$4),NA(),MATCH($B1935&amp;$C1935,K!$E:$E,0))</f>
        <v>#N/A</v>
      </c>
    </row>
    <row r="1936" spans="1:19" ht="20.25">
      <c r="A1936" s="222"/>
      <c r="B1936" s="193"/>
      <c r="C1936" s="193"/>
      <c r="D1936" s="193" t="str">
        <f ca="1">IF(ISERROR($S1936),"",OFFSET(K!$D$1,$S1936-1,0)&amp;"")</f>
        <v/>
      </c>
      <c r="E1936" s="193" t="str">
        <f ca="1">IF(ISERROR($S1936),"",OFFSET(K!$C$1,$S1936-1,0)&amp;"")</f>
        <v/>
      </c>
      <c r="F1936" s="193" t="str">
        <f ca="1">IF(ISERROR($S1936),"",OFFSET(K!$F$1,$S1936-1,0))</f>
        <v/>
      </c>
      <c r="G1936" s="193" t="str">
        <f ca="1">IF(C1936=$U$4,"Enter smelter details", IF(ISERROR($S1936),"",OFFSET(K!$G$1,$S1936-1,0)))</f>
        <v/>
      </c>
      <c r="H1936" s="258"/>
      <c r="I1936" s="258"/>
      <c r="J1936" s="258"/>
      <c r="K1936" s="258"/>
      <c r="L1936" s="258"/>
      <c r="M1936" s="258"/>
      <c r="N1936" s="258"/>
      <c r="O1936" s="258"/>
      <c r="P1936" s="258"/>
      <c r="Q1936" s="259"/>
      <c r="R1936" s="192"/>
      <c r="S1936" s="150" t="e">
        <f>IF(OR(C1936="",C1936=T$4),NA(),MATCH($B1936&amp;$C1936,K!$E:$E,0))</f>
        <v>#N/A</v>
      </c>
    </row>
    <row r="1937" spans="1:19" ht="20.25">
      <c r="A1937" s="222"/>
      <c r="B1937" s="193"/>
      <c r="C1937" s="193"/>
      <c r="D1937" s="193" t="str">
        <f ca="1">IF(ISERROR($S1937),"",OFFSET(K!$D$1,$S1937-1,0)&amp;"")</f>
        <v/>
      </c>
      <c r="E1937" s="193" t="str">
        <f ca="1">IF(ISERROR($S1937),"",OFFSET(K!$C$1,$S1937-1,0)&amp;"")</f>
        <v/>
      </c>
      <c r="F1937" s="193" t="str">
        <f ca="1">IF(ISERROR($S1937),"",OFFSET(K!$F$1,$S1937-1,0))</f>
        <v/>
      </c>
      <c r="G1937" s="193" t="str">
        <f ca="1">IF(C1937=$U$4,"Enter smelter details", IF(ISERROR($S1937),"",OFFSET(K!$G$1,$S1937-1,0)))</f>
        <v/>
      </c>
      <c r="H1937" s="258"/>
      <c r="I1937" s="258"/>
      <c r="J1937" s="258"/>
      <c r="K1937" s="258"/>
      <c r="L1937" s="258"/>
      <c r="M1937" s="258"/>
      <c r="N1937" s="258"/>
      <c r="O1937" s="258"/>
      <c r="P1937" s="258"/>
      <c r="Q1937" s="259"/>
      <c r="R1937" s="192"/>
      <c r="S1937" s="150" t="e">
        <f>IF(OR(C1937="",C1937=T$4),NA(),MATCH($B1937&amp;$C1937,K!$E:$E,0))</f>
        <v>#N/A</v>
      </c>
    </row>
    <row r="1938" spans="1:19" ht="20.25">
      <c r="A1938" s="222"/>
      <c r="B1938" s="193"/>
      <c r="C1938" s="193"/>
      <c r="D1938" s="193" t="str">
        <f ca="1">IF(ISERROR($S1938),"",OFFSET(K!$D$1,$S1938-1,0)&amp;"")</f>
        <v/>
      </c>
      <c r="E1938" s="193" t="str">
        <f ca="1">IF(ISERROR($S1938),"",OFFSET(K!$C$1,$S1938-1,0)&amp;"")</f>
        <v/>
      </c>
      <c r="F1938" s="193" t="str">
        <f ca="1">IF(ISERROR($S1938),"",OFFSET(K!$F$1,$S1938-1,0))</f>
        <v/>
      </c>
      <c r="G1938" s="193" t="str">
        <f ca="1">IF(C1938=$U$4,"Enter smelter details", IF(ISERROR($S1938),"",OFFSET(K!$G$1,$S1938-1,0)))</f>
        <v/>
      </c>
      <c r="H1938" s="258"/>
      <c r="I1938" s="258"/>
      <c r="J1938" s="258"/>
      <c r="K1938" s="258"/>
      <c r="L1938" s="258"/>
      <c r="M1938" s="258"/>
      <c r="N1938" s="258"/>
      <c r="O1938" s="258"/>
      <c r="P1938" s="258"/>
      <c r="Q1938" s="259"/>
      <c r="R1938" s="192"/>
      <c r="S1938" s="150" t="e">
        <f>IF(OR(C1938="",C1938=T$4),NA(),MATCH($B1938&amp;$C1938,K!$E:$E,0))</f>
        <v>#N/A</v>
      </c>
    </row>
    <row r="1939" spans="1:19" ht="20.25">
      <c r="A1939" s="222"/>
      <c r="B1939" s="193"/>
      <c r="C1939" s="193"/>
      <c r="D1939" s="193" t="str">
        <f ca="1">IF(ISERROR($S1939),"",OFFSET(K!$D$1,$S1939-1,0)&amp;"")</f>
        <v/>
      </c>
      <c r="E1939" s="193" t="str">
        <f ca="1">IF(ISERROR($S1939),"",OFFSET(K!$C$1,$S1939-1,0)&amp;"")</f>
        <v/>
      </c>
      <c r="F1939" s="193" t="str">
        <f ca="1">IF(ISERROR($S1939),"",OFFSET(K!$F$1,$S1939-1,0))</f>
        <v/>
      </c>
      <c r="G1939" s="193" t="str">
        <f ca="1">IF(C1939=$U$4,"Enter smelter details", IF(ISERROR($S1939),"",OFFSET(K!$G$1,$S1939-1,0)))</f>
        <v/>
      </c>
      <c r="H1939" s="258"/>
      <c r="I1939" s="258"/>
      <c r="J1939" s="258"/>
      <c r="K1939" s="258"/>
      <c r="L1939" s="258"/>
      <c r="M1939" s="258"/>
      <c r="N1939" s="258"/>
      <c r="O1939" s="258"/>
      <c r="P1939" s="258"/>
      <c r="Q1939" s="259"/>
      <c r="R1939" s="192"/>
      <c r="S1939" s="150" t="e">
        <f>IF(OR(C1939="",C1939=T$4),NA(),MATCH($B1939&amp;$C1939,K!$E:$E,0))</f>
        <v>#N/A</v>
      </c>
    </row>
    <row r="1940" spans="1:19" ht="20.25">
      <c r="A1940" s="222"/>
      <c r="B1940" s="193"/>
      <c r="C1940" s="193"/>
      <c r="D1940" s="193" t="str">
        <f ca="1">IF(ISERROR($S1940),"",OFFSET(K!$D$1,$S1940-1,0)&amp;"")</f>
        <v/>
      </c>
      <c r="E1940" s="193" t="str">
        <f ca="1">IF(ISERROR($S1940),"",OFFSET(K!$C$1,$S1940-1,0)&amp;"")</f>
        <v/>
      </c>
      <c r="F1940" s="193" t="str">
        <f ca="1">IF(ISERROR($S1940),"",OFFSET(K!$F$1,$S1940-1,0))</f>
        <v/>
      </c>
      <c r="G1940" s="193" t="str">
        <f ca="1">IF(C1940=$U$4,"Enter smelter details", IF(ISERROR($S1940),"",OFFSET(K!$G$1,$S1940-1,0)))</f>
        <v/>
      </c>
      <c r="H1940" s="258"/>
      <c r="I1940" s="258"/>
      <c r="J1940" s="258"/>
      <c r="K1940" s="258"/>
      <c r="L1940" s="258"/>
      <c r="M1940" s="258"/>
      <c r="N1940" s="258"/>
      <c r="O1940" s="258"/>
      <c r="P1940" s="258"/>
      <c r="Q1940" s="259"/>
      <c r="R1940" s="192"/>
      <c r="S1940" s="150" t="e">
        <f>IF(OR(C1940="",C1940=T$4),NA(),MATCH($B1940&amp;$C1940,K!$E:$E,0))</f>
        <v>#N/A</v>
      </c>
    </row>
    <row r="1941" spans="1:19" ht="20.25">
      <c r="A1941" s="222"/>
      <c r="B1941" s="193"/>
      <c r="C1941" s="193"/>
      <c r="D1941" s="193" t="str">
        <f ca="1">IF(ISERROR($S1941),"",OFFSET(K!$D$1,$S1941-1,0)&amp;"")</f>
        <v/>
      </c>
      <c r="E1941" s="193" t="str">
        <f ca="1">IF(ISERROR($S1941),"",OFFSET(K!$C$1,$S1941-1,0)&amp;"")</f>
        <v/>
      </c>
      <c r="F1941" s="193" t="str">
        <f ca="1">IF(ISERROR($S1941),"",OFFSET(K!$F$1,$S1941-1,0))</f>
        <v/>
      </c>
      <c r="G1941" s="193" t="str">
        <f ca="1">IF(C1941=$U$4,"Enter smelter details", IF(ISERROR($S1941),"",OFFSET(K!$G$1,$S1941-1,0)))</f>
        <v/>
      </c>
      <c r="H1941" s="258"/>
      <c r="I1941" s="258"/>
      <c r="J1941" s="258"/>
      <c r="K1941" s="258"/>
      <c r="L1941" s="258"/>
      <c r="M1941" s="258"/>
      <c r="N1941" s="258"/>
      <c r="O1941" s="258"/>
      <c r="P1941" s="258"/>
      <c r="Q1941" s="259"/>
      <c r="R1941" s="192"/>
      <c r="S1941" s="150" t="e">
        <f>IF(OR(C1941="",C1941=T$4),NA(),MATCH($B1941&amp;$C1941,K!$E:$E,0))</f>
        <v>#N/A</v>
      </c>
    </row>
    <row r="1942" spans="1:19" ht="20.25">
      <c r="A1942" s="222"/>
      <c r="B1942" s="193"/>
      <c r="C1942" s="193"/>
      <c r="D1942" s="193" t="str">
        <f ca="1">IF(ISERROR($S1942),"",OFFSET(K!$D$1,$S1942-1,0)&amp;"")</f>
        <v/>
      </c>
      <c r="E1942" s="193" t="str">
        <f ca="1">IF(ISERROR($S1942),"",OFFSET(K!$C$1,$S1942-1,0)&amp;"")</f>
        <v/>
      </c>
      <c r="F1942" s="193" t="str">
        <f ca="1">IF(ISERROR($S1942),"",OFFSET(K!$F$1,$S1942-1,0))</f>
        <v/>
      </c>
      <c r="G1942" s="193" t="str">
        <f ca="1">IF(C1942=$U$4,"Enter smelter details", IF(ISERROR($S1942),"",OFFSET(K!$G$1,$S1942-1,0)))</f>
        <v/>
      </c>
      <c r="H1942" s="258"/>
      <c r="I1942" s="258"/>
      <c r="J1942" s="258"/>
      <c r="K1942" s="258"/>
      <c r="L1942" s="258"/>
      <c r="M1942" s="258"/>
      <c r="N1942" s="258"/>
      <c r="O1942" s="258"/>
      <c r="P1942" s="258"/>
      <c r="Q1942" s="259"/>
      <c r="R1942" s="192"/>
      <c r="S1942" s="150" t="e">
        <f>IF(OR(C1942="",C1942=T$4),NA(),MATCH($B1942&amp;$C1942,K!$E:$E,0))</f>
        <v>#N/A</v>
      </c>
    </row>
    <row r="1943" spans="1:19" ht="20.25">
      <c r="A1943" s="222"/>
      <c r="B1943" s="193"/>
      <c r="C1943" s="193"/>
      <c r="D1943" s="193" t="str">
        <f ca="1">IF(ISERROR($S1943),"",OFFSET(K!$D$1,$S1943-1,0)&amp;"")</f>
        <v/>
      </c>
      <c r="E1943" s="193" t="str">
        <f ca="1">IF(ISERROR($S1943),"",OFFSET(K!$C$1,$S1943-1,0)&amp;"")</f>
        <v/>
      </c>
      <c r="F1943" s="193" t="str">
        <f ca="1">IF(ISERROR($S1943),"",OFFSET(K!$F$1,$S1943-1,0))</f>
        <v/>
      </c>
      <c r="G1943" s="193" t="str">
        <f ca="1">IF(C1943=$U$4,"Enter smelter details", IF(ISERROR($S1943),"",OFFSET(K!$G$1,$S1943-1,0)))</f>
        <v/>
      </c>
      <c r="H1943" s="258"/>
      <c r="I1943" s="258"/>
      <c r="J1943" s="258"/>
      <c r="K1943" s="258"/>
      <c r="L1943" s="258"/>
      <c r="M1943" s="258"/>
      <c r="N1943" s="258"/>
      <c r="O1943" s="258"/>
      <c r="P1943" s="258"/>
      <c r="Q1943" s="259"/>
      <c r="R1943" s="192"/>
      <c r="S1943" s="150" t="e">
        <f>IF(OR(C1943="",C1943=T$4),NA(),MATCH($B1943&amp;$C1943,K!$E:$E,0))</f>
        <v>#N/A</v>
      </c>
    </row>
    <row r="1944" spans="1:19" ht="20.25">
      <c r="A1944" s="222"/>
      <c r="B1944" s="193"/>
      <c r="C1944" s="193"/>
      <c r="D1944" s="193" t="str">
        <f ca="1">IF(ISERROR($S1944),"",OFFSET(K!$D$1,$S1944-1,0)&amp;"")</f>
        <v/>
      </c>
      <c r="E1944" s="193" t="str">
        <f ca="1">IF(ISERROR($S1944),"",OFFSET(K!$C$1,$S1944-1,0)&amp;"")</f>
        <v/>
      </c>
      <c r="F1944" s="193" t="str">
        <f ca="1">IF(ISERROR($S1944),"",OFFSET(K!$F$1,$S1944-1,0))</f>
        <v/>
      </c>
      <c r="G1944" s="193" t="str">
        <f ca="1">IF(C1944=$U$4,"Enter smelter details", IF(ISERROR($S1944),"",OFFSET(K!$G$1,$S1944-1,0)))</f>
        <v/>
      </c>
      <c r="H1944" s="258"/>
      <c r="I1944" s="258"/>
      <c r="J1944" s="258"/>
      <c r="K1944" s="258"/>
      <c r="L1944" s="258"/>
      <c r="M1944" s="258"/>
      <c r="N1944" s="258"/>
      <c r="O1944" s="258"/>
      <c r="P1944" s="258"/>
      <c r="Q1944" s="259"/>
      <c r="R1944" s="192"/>
      <c r="S1944" s="150" t="e">
        <f>IF(OR(C1944="",C1944=T$4),NA(),MATCH($B1944&amp;$C1944,K!$E:$E,0))</f>
        <v>#N/A</v>
      </c>
    </row>
    <row r="1945" spans="1:19" ht="20.25">
      <c r="A1945" s="222"/>
      <c r="B1945" s="193"/>
      <c r="C1945" s="193"/>
      <c r="D1945" s="193" t="str">
        <f ca="1">IF(ISERROR($S1945),"",OFFSET(K!$D$1,$S1945-1,0)&amp;"")</f>
        <v/>
      </c>
      <c r="E1945" s="193" t="str">
        <f ca="1">IF(ISERROR($S1945),"",OFFSET(K!$C$1,$S1945-1,0)&amp;"")</f>
        <v/>
      </c>
      <c r="F1945" s="193" t="str">
        <f ca="1">IF(ISERROR($S1945),"",OFFSET(K!$F$1,$S1945-1,0))</f>
        <v/>
      </c>
      <c r="G1945" s="193" t="str">
        <f ca="1">IF(C1945=$U$4,"Enter smelter details", IF(ISERROR($S1945),"",OFFSET(K!$G$1,$S1945-1,0)))</f>
        <v/>
      </c>
      <c r="H1945" s="258"/>
      <c r="I1945" s="258"/>
      <c r="J1945" s="258"/>
      <c r="K1945" s="258"/>
      <c r="L1945" s="258"/>
      <c r="M1945" s="258"/>
      <c r="N1945" s="258"/>
      <c r="O1945" s="258"/>
      <c r="P1945" s="258"/>
      <c r="Q1945" s="259"/>
      <c r="R1945" s="192"/>
      <c r="S1945" s="150" t="e">
        <f>IF(OR(C1945="",C1945=T$4),NA(),MATCH($B1945&amp;$C1945,K!$E:$E,0))</f>
        <v>#N/A</v>
      </c>
    </row>
    <row r="1946" spans="1:19" ht="20.25">
      <c r="A1946" s="222"/>
      <c r="B1946" s="193"/>
      <c r="C1946" s="193"/>
      <c r="D1946" s="193" t="str">
        <f ca="1">IF(ISERROR($S1946),"",OFFSET(K!$D$1,$S1946-1,0)&amp;"")</f>
        <v/>
      </c>
      <c r="E1946" s="193" t="str">
        <f ca="1">IF(ISERROR($S1946),"",OFFSET(K!$C$1,$S1946-1,0)&amp;"")</f>
        <v/>
      </c>
      <c r="F1946" s="193" t="str">
        <f ca="1">IF(ISERROR($S1946),"",OFFSET(K!$F$1,$S1946-1,0))</f>
        <v/>
      </c>
      <c r="G1946" s="193" t="str">
        <f ca="1">IF(C1946=$U$4,"Enter smelter details", IF(ISERROR($S1946),"",OFFSET(K!$G$1,$S1946-1,0)))</f>
        <v/>
      </c>
      <c r="H1946" s="258"/>
      <c r="I1946" s="258"/>
      <c r="J1946" s="258"/>
      <c r="K1946" s="258"/>
      <c r="L1946" s="258"/>
      <c r="M1946" s="258"/>
      <c r="N1946" s="258"/>
      <c r="O1946" s="258"/>
      <c r="P1946" s="258"/>
      <c r="Q1946" s="259"/>
      <c r="R1946" s="192"/>
      <c r="S1946" s="150" t="e">
        <f>IF(OR(C1946="",C1946=T$4),NA(),MATCH($B1946&amp;$C1946,K!$E:$E,0))</f>
        <v>#N/A</v>
      </c>
    </row>
    <row r="1947" spans="1:19" ht="20.25">
      <c r="A1947" s="222"/>
      <c r="B1947" s="193"/>
      <c r="C1947" s="193"/>
      <c r="D1947" s="193" t="str">
        <f ca="1">IF(ISERROR($S1947),"",OFFSET(K!$D$1,$S1947-1,0)&amp;"")</f>
        <v/>
      </c>
      <c r="E1947" s="193" t="str">
        <f ca="1">IF(ISERROR($S1947),"",OFFSET(K!$C$1,$S1947-1,0)&amp;"")</f>
        <v/>
      </c>
      <c r="F1947" s="193" t="str">
        <f ca="1">IF(ISERROR($S1947),"",OFFSET(K!$F$1,$S1947-1,0))</f>
        <v/>
      </c>
      <c r="G1947" s="193" t="str">
        <f ca="1">IF(C1947=$U$4,"Enter smelter details", IF(ISERROR($S1947),"",OFFSET(K!$G$1,$S1947-1,0)))</f>
        <v/>
      </c>
      <c r="H1947" s="258"/>
      <c r="I1947" s="258"/>
      <c r="J1947" s="258"/>
      <c r="K1947" s="258"/>
      <c r="L1947" s="258"/>
      <c r="M1947" s="258"/>
      <c r="N1947" s="258"/>
      <c r="O1947" s="258"/>
      <c r="P1947" s="258"/>
      <c r="Q1947" s="259"/>
      <c r="R1947" s="192"/>
      <c r="S1947" s="150" t="e">
        <f>IF(OR(C1947="",C1947=T$4),NA(),MATCH($B1947&amp;$C1947,K!$E:$E,0))</f>
        <v>#N/A</v>
      </c>
    </row>
    <row r="1948" spans="1:19" ht="20.25">
      <c r="A1948" s="222"/>
      <c r="B1948" s="193"/>
      <c r="C1948" s="193"/>
      <c r="D1948" s="193" t="str">
        <f ca="1">IF(ISERROR($S1948),"",OFFSET(K!$D$1,$S1948-1,0)&amp;"")</f>
        <v/>
      </c>
      <c r="E1948" s="193" t="str">
        <f ca="1">IF(ISERROR($S1948),"",OFFSET(K!$C$1,$S1948-1,0)&amp;"")</f>
        <v/>
      </c>
      <c r="F1948" s="193" t="str">
        <f ca="1">IF(ISERROR($S1948),"",OFFSET(K!$F$1,$S1948-1,0))</f>
        <v/>
      </c>
      <c r="G1948" s="193" t="str">
        <f ca="1">IF(C1948=$U$4,"Enter smelter details", IF(ISERROR($S1948),"",OFFSET(K!$G$1,$S1948-1,0)))</f>
        <v/>
      </c>
      <c r="H1948" s="258"/>
      <c r="I1948" s="258"/>
      <c r="J1948" s="258"/>
      <c r="K1948" s="258"/>
      <c r="L1948" s="258"/>
      <c r="M1948" s="258"/>
      <c r="N1948" s="258"/>
      <c r="O1948" s="258"/>
      <c r="P1948" s="258"/>
      <c r="Q1948" s="259"/>
      <c r="R1948" s="192"/>
      <c r="S1948" s="150" t="e">
        <f>IF(OR(C1948="",C1948=T$4),NA(),MATCH($B1948&amp;$C1948,K!$E:$E,0))</f>
        <v>#N/A</v>
      </c>
    </row>
    <row r="1949" spans="1:19" ht="20.25">
      <c r="A1949" s="222"/>
      <c r="B1949" s="193"/>
      <c r="C1949" s="193"/>
      <c r="D1949" s="193" t="str">
        <f ca="1">IF(ISERROR($S1949),"",OFFSET(K!$D$1,$S1949-1,0)&amp;"")</f>
        <v/>
      </c>
      <c r="E1949" s="193" t="str">
        <f ca="1">IF(ISERROR($S1949),"",OFFSET(K!$C$1,$S1949-1,0)&amp;"")</f>
        <v/>
      </c>
      <c r="F1949" s="193" t="str">
        <f ca="1">IF(ISERROR($S1949),"",OFFSET(K!$F$1,$S1949-1,0))</f>
        <v/>
      </c>
      <c r="G1949" s="193" t="str">
        <f ca="1">IF(C1949=$U$4,"Enter smelter details", IF(ISERROR($S1949),"",OFFSET(K!$G$1,$S1949-1,0)))</f>
        <v/>
      </c>
      <c r="H1949" s="258"/>
      <c r="I1949" s="258"/>
      <c r="J1949" s="258"/>
      <c r="K1949" s="258"/>
      <c r="L1949" s="258"/>
      <c r="M1949" s="258"/>
      <c r="N1949" s="258"/>
      <c r="O1949" s="258"/>
      <c r="P1949" s="258"/>
      <c r="Q1949" s="259"/>
      <c r="R1949" s="192"/>
      <c r="S1949" s="150" t="e">
        <f>IF(OR(C1949="",C1949=T$4),NA(),MATCH($B1949&amp;$C1949,K!$E:$E,0))</f>
        <v>#N/A</v>
      </c>
    </row>
    <row r="1950" spans="1:19" ht="20.25">
      <c r="A1950" s="222"/>
      <c r="B1950" s="193"/>
      <c r="C1950" s="193"/>
      <c r="D1950" s="193" t="str">
        <f ca="1">IF(ISERROR($S1950),"",OFFSET(K!$D$1,$S1950-1,0)&amp;"")</f>
        <v/>
      </c>
      <c r="E1950" s="193" t="str">
        <f ca="1">IF(ISERROR($S1950),"",OFFSET(K!$C$1,$S1950-1,0)&amp;"")</f>
        <v/>
      </c>
      <c r="F1950" s="193" t="str">
        <f ca="1">IF(ISERROR($S1950),"",OFFSET(K!$F$1,$S1950-1,0))</f>
        <v/>
      </c>
      <c r="G1950" s="193" t="str">
        <f ca="1">IF(C1950=$U$4,"Enter smelter details", IF(ISERROR($S1950),"",OFFSET(K!$G$1,$S1950-1,0)))</f>
        <v/>
      </c>
      <c r="H1950" s="258"/>
      <c r="I1950" s="258"/>
      <c r="J1950" s="258"/>
      <c r="K1950" s="258"/>
      <c r="L1950" s="258"/>
      <c r="M1950" s="258"/>
      <c r="N1950" s="258"/>
      <c r="O1950" s="258"/>
      <c r="P1950" s="258"/>
      <c r="Q1950" s="259"/>
      <c r="R1950" s="192"/>
      <c r="S1950" s="150" t="e">
        <f>IF(OR(C1950="",C1950=T$4),NA(),MATCH($B1950&amp;$C1950,K!$E:$E,0))</f>
        <v>#N/A</v>
      </c>
    </row>
    <row r="1951" spans="1:19" ht="20.25">
      <c r="A1951" s="222"/>
      <c r="B1951" s="193"/>
      <c r="C1951" s="193"/>
      <c r="D1951" s="193" t="str">
        <f ca="1">IF(ISERROR($S1951),"",OFFSET(K!$D$1,$S1951-1,0)&amp;"")</f>
        <v/>
      </c>
      <c r="E1951" s="193" t="str">
        <f ca="1">IF(ISERROR($S1951),"",OFFSET(K!$C$1,$S1951-1,0)&amp;"")</f>
        <v/>
      </c>
      <c r="F1951" s="193" t="str">
        <f ca="1">IF(ISERROR($S1951),"",OFFSET(K!$F$1,$S1951-1,0))</f>
        <v/>
      </c>
      <c r="G1951" s="193" t="str">
        <f ca="1">IF(C1951=$U$4,"Enter smelter details", IF(ISERROR($S1951),"",OFFSET(K!$G$1,$S1951-1,0)))</f>
        <v/>
      </c>
      <c r="H1951" s="258"/>
      <c r="I1951" s="258"/>
      <c r="J1951" s="258"/>
      <c r="K1951" s="258"/>
      <c r="L1951" s="258"/>
      <c r="M1951" s="258"/>
      <c r="N1951" s="258"/>
      <c r="O1951" s="258"/>
      <c r="P1951" s="258"/>
      <c r="Q1951" s="259"/>
      <c r="R1951" s="192"/>
      <c r="S1951" s="150" t="e">
        <f>IF(OR(C1951="",C1951=T$4),NA(),MATCH($B1951&amp;$C1951,K!$E:$E,0))</f>
        <v>#N/A</v>
      </c>
    </row>
    <row r="1952" spans="1:19" ht="20.25">
      <c r="A1952" s="222"/>
      <c r="B1952" s="193"/>
      <c r="C1952" s="193"/>
      <c r="D1952" s="193" t="str">
        <f ca="1">IF(ISERROR($S1952),"",OFFSET(K!$D$1,$S1952-1,0)&amp;"")</f>
        <v/>
      </c>
      <c r="E1952" s="193" t="str">
        <f ca="1">IF(ISERROR($S1952),"",OFFSET(K!$C$1,$S1952-1,0)&amp;"")</f>
        <v/>
      </c>
      <c r="F1952" s="193" t="str">
        <f ca="1">IF(ISERROR($S1952),"",OFFSET(K!$F$1,$S1952-1,0))</f>
        <v/>
      </c>
      <c r="G1952" s="193" t="str">
        <f ca="1">IF(C1952=$U$4,"Enter smelter details", IF(ISERROR($S1952),"",OFFSET(K!$G$1,$S1952-1,0)))</f>
        <v/>
      </c>
      <c r="H1952" s="258"/>
      <c r="I1952" s="258"/>
      <c r="J1952" s="258"/>
      <c r="K1952" s="258"/>
      <c r="L1952" s="258"/>
      <c r="M1952" s="258"/>
      <c r="N1952" s="258"/>
      <c r="O1952" s="258"/>
      <c r="P1952" s="258"/>
      <c r="Q1952" s="259"/>
      <c r="R1952" s="192"/>
      <c r="S1952" s="150" t="e">
        <f>IF(OR(C1952="",C1952=T$4),NA(),MATCH($B1952&amp;$C1952,K!$E:$E,0))</f>
        <v>#N/A</v>
      </c>
    </row>
    <row r="1953" spans="1:19" ht="20.25">
      <c r="A1953" s="222"/>
      <c r="B1953" s="193"/>
      <c r="C1953" s="193"/>
      <c r="D1953" s="193" t="str">
        <f ca="1">IF(ISERROR($S1953),"",OFFSET(K!$D$1,$S1953-1,0)&amp;"")</f>
        <v/>
      </c>
      <c r="E1953" s="193" t="str">
        <f ca="1">IF(ISERROR($S1953),"",OFFSET(K!$C$1,$S1953-1,0)&amp;"")</f>
        <v/>
      </c>
      <c r="F1953" s="193" t="str">
        <f ca="1">IF(ISERROR($S1953),"",OFFSET(K!$F$1,$S1953-1,0))</f>
        <v/>
      </c>
      <c r="G1953" s="193" t="str">
        <f ca="1">IF(C1953=$U$4,"Enter smelter details", IF(ISERROR($S1953),"",OFFSET(K!$G$1,$S1953-1,0)))</f>
        <v/>
      </c>
      <c r="H1953" s="258"/>
      <c r="I1953" s="258"/>
      <c r="J1953" s="258"/>
      <c r="K1953" s="258"/>
      <c r="L1953" s="258"/>
      <c r="M1953" s="258"/>
      <c r="N1953" s="258"/>
      <c r="O1953" s="258"/>
      <c r="P1953" s="258"/>
      <c r="Q1953" s="259"/>
      <c r="R1953" s="192"/>
      <c r="S1953" s="150" t="e">
        <f>IF(OR(C1953="",C1953=T$4),NA(),MATCH($B1953&amp;$C1953,K!$E:$E,0))</f>
        <v>#N/A</v>
      </c>
    </row>
    <row r="1954" spans="1:19" ht="20.25">
      <c r="A1954" s="222"/>
      <c r="B1954" s="193"/>
      <c r="C1954" s="193"/>
      <c r="D1954" s="193" t="str">
        <f ca="1">IF(ISERROR($S1954),"",OFFSET(K!$D$1,$S1954-1,0)&amp;"")</f>
        <v/>
      </c>
      <c r="E1954" s="193" t="str">
        <f ca="1">IF(ISERROR($S1954),"",OFFSET(K!$C$1,$S1954-1,0)&amp;"")</f>
        <v/>
      </c>
      <c r="F1954" s="193" t="str">
        <f ca="1">IF(ISERROR($S1954),"",OFFSET(K!$F$1,$S1954-1,0))</f>
        <v/>
      </c>
      <c r="G1954" s="193" t="str">
        <f ca="1">IF(C1954=$U$4,"Enter smelter details", IF(ISERROR($S1954),"",OFFSET(K!$G$1,$S1954-1,0)))</f>
        <v/>
      </c>
      <c r="H1954" s="258"/>
      <c r="I1954" s="258"/>
      <c r="J1954" s="258"/>
      <c r="K1954" s="258"/>
      <c r="L1954" s="258"/>
      <c r="M1954" s="258"/>
      <c r="N1954" s="258"/>
      <c r="O1954" s="258"/>
      <c r="P1954" s="258"/>
      <c r="Q1954" s="259"/>
      <c r="R1954" s="192"/>
      <c r="S1954" s="150" t="e">
        <f>IF(OR(C1954="",C1954=T$4),NA(),MATCH($B1954&amp;$C1954,K!$E:$E,0))</f>
        <v>#N/A</v>
      </c>
    </row>
    <row r="1955" spans="1:19" ht="20.25">
      <c r="A1955" s="222"/>
      <c r="B1955" s="193"/>
      <c r="C1955" s="193"/>
      <c r="D1955" s="193" t="str">
        <f ca="1">IF(ISERROR($S1955),"",OFFSET(K!$D$1,$S1955-1,0)&amp;"")</f>
        <v/>
      </c>
      <c r="E1955" s="193" t="str">
        <f ca="1">IF(ISERROR($S1955),"",OFFSET(K!$C$1,$S1955-1,0)&amp;"")</f>
        <v/>
      </c>
      <c r="F1955" s="193" t="str">
        <f ca="1">IF(ISERROR($S1955),"",OFFSET(K!$F$1,$S1955-1,0))</f>
        <v/>
      </c>
      <c r="G1955" s="193" t="str">
        <f ca="1">IF(C1955=$U$4,"Enter smelter details", IF(ISERROR($S1955),"",OFFSET(K!$G$1,$S1955-1,0)))</f>
        <v/>
      </c>
      <c r="H1955" s="258"/>
      <c r="I1955" s="258"/>
      <c r="J1955" s="258"/>
      <c r="K1955" s="258"/>
      <c r="L1955" s="258"/>
      <c r="M1955" s="258"/>
      <c r="N1955" s="258"/>
      <c r="O1955" s="258"/>
      <c r="P1955" s="258"/>
      <c r="Q1955" s="259"/>
      <c r="R1955" s="192"/>
      <c r="S1955" s="150" t="e">
        <f>IF(OR(C1955="",C1955=T$4),NA(),MATCH($B1955&amp;$C1955,K!$E:$E,0))</f>
        <v>#N/A</v>
      </c>
    </row>
    <row r="1956" spans="1:19" ht="20.25">
      <c r="A1956" s="222"/>
      <c r="B1956" s="193"/>
      <c r="C1956" s="193"/>
      <c r="D1956" s="193" t="str">
        <f ca="1">IF(ISERROR($S1956),"",OFFSET(K!$D$1,$S1956-1,0)&amp;"")</f>
        <v/>
      </c>
      <c r="E1956" s="193" t="str">
        <f ca="1">IF(ISERROR($S1956),"",OFFSET(K!$C$1,$S1956-1,0)&amp;"")</f>
        <v/>
      </c>
      <c r="F1956" s="193" t="str">
        <f ca="1">IF(ISERROR($S1956),"",OFFSET(K!$F$1,$S1956-1,0))</f>
        <v/>
      </c>
      <c r="G1956" s="193" t="str">
        <f ca="1">IF(C1956=$U$4,"Enter smelter details", IF(ISERROR($S1956),"",OFFSET(K!$G$1,$S1956-1,0)))</f>
        <v/>
      </c>
      <c r="H1956" s="258"/>
      <c r="I1956" s="258"/>
      <c r="J1956" s="258"/>
      <c r="K1956" s="258"/>
      <c r="L1956" s="258"/>
      <c r="M1956" s="258"/>
      <c r="N1956" s="258"/>
      <c r="O1956" s="258"/>
      <c r="P1956" s="258"/>
      <c r="Q1956" s="259"/>
      <c r="R1956" s="192"/>
      <c r="S1956" s="150" t="e">
        <f>IF(OR(C1956="",C1956=T$4),NA(),MATCH($B1956&amp;$C1956,K!$E:$E,0))</f>
        <v>#N/A</v>
      </c>
    </row>
    <row r="1957" spans="1:19" ht="20.25">
      <c r="A1957" s="222"/>
      <c r="B1957" s="193"/>
      <c r="C1957" s="193"/>
      <c r="D1957" s="193" t="str">
        <f ca="1">IF(ISERROR($S1957),"",OFFSET(K!$D$1,$S1957-1,0)&amp;"")</f>
        <v/>
      </c>
      <c r="E1957" s="193" t="str">
        <f ca="1">IF(ISERROR($S1957),"",OFFSET(K!$C$1,$S1957-1,0)&amp;"")</f>
        <v/>
      </c>
      <c r="F1957" s="193" t="str">
        <f ca="1">IF(ISERROR($S1957),"",OFFSET(K!$F$1,$S1957-1,0))</f>
        <v/>
      </c>
      <c r="G1957" s="193" t="str">
        <f ca="1">IF(C1957=$U$4,"Enter smelter details", IF(ISERROR($S1957),"",OFFSET(K!$G$1,$S1957-1,0)))</f>
        <v/>
      </c>
      <c r="H1957" s="258"/>
      <c r="I1957" s="258"/>
      <c r="J1957" s="258"/>
      <c r="K1957" s="258"/>
      <c r="L1957" s="258"/>
      <c r="M1957" s="258"/>
      <c r="N1957" s="258"/>
      <c r="O1957" s="258"/>
      <c r="P1957" s="258"/>
      <c r="Q1957" s="259"/>
      <c r="R1957" s="192"/>
      <c r="S1957" s="150" t="e">
        <f>IF(OR(C1957="",C1957=T$4),NA(),MATCH($B1957&amp;$C1957,K!$E:$E,0))</f>
        <v>#N/A</v>
      </c>
    </row>
    <row r="1958" spans="1:19" ht="20.25">
      <c r="A1958" s="222"/>
      <c r="B1958" s="193"/>
      <c r="C1958" s="193"/>
      <c r="D1958" s="193" t="str">
        <f ca="1">IF(ISERROR($S1958),"",OFFSET(K!$D$1,$S1958-1,0)&amp;"")</f>
        <v/>
      </c>
      <c r="E1958" s="193" t="str">
        <f ca="1">IF(ISERROR($S1958),"",OFFSET(K!$C$1,$S1958-1,0)&amp;"")</f>
        <v/>
      </c>
      <c r="F1958" s="193" t="str">
        <f ca="1">IF(ISERROR($S1958),"",OFFSET(K!$F$1,$S1958-1,0))</f>
        <v/>
      </c>
      <c r="G1958" s="193" t="str">
        <f ca="1">IF(C1958=$U$4,"Enter smelter details", IF(ISERROR($S1958),"",OFFSET(K!$G$1,$S1958-1,0)))</f>
        <v/>
      </c>
      <c r="H1958" s="258"/>
      <c r="I1958" s="258"/>
      <c r="J1958" s="258"/>
      <c r="K1958" s="258"/>
      <c r="L1958" s="258"/>
      <c r="M1958" s="258"/>
      <c r="N1958" s="258"/>
      <c r="O1958" s="258"/>
      <c r="P1958" s="258"/>
      <c r="Q1958" s="259"/>
      <c r="R1958" s="192"/>
      <c r="S1958" s="150" t="e">
        <f>IF(OR(C1958="",C1958=T$4),NA(),MATCH($B1958&amp;$C1958,K!$E:$E,0))</f>
        <v>#N/A</v>
      </c>
    </row>
    <row r="1959" spans="1:19" ht="20.25">
      <c r="A1959" s="222"/>
      <c r="B1959" s="193"/>
      <c r="C1959" s="193"/>
      <c r="D1959" s="193" t="str">
        <f ca="1">IF(ISERROR($S1959),"",OFFSET(K!$D$1,$S1959-1,0)&amp;"")</f>
        <v/>
      </c>
      <c r="E1959" s="193" t="str">
        <f ca="1">IF(ISERROR($S1959),"",OFFSET(K!$C$1,$S1959-1,0)&amp;"")</f>
        <v/>
      </c>
      <c r="F1959" s="193" t="str">
        <f ca="1">IF(ISERROR($S1959),"",OFFSET(K!$F$1,$S1959-1,0))</f>
        <v/>
      </c>
      <c r="G1959" s="193" t="str">
        <f ca="1">IF(C1959=$U$4,"Enter smelter details", IF(ISERROR($S1959),"",OFFSET(K!$G$1,$S1959-1,0)))</f>
        <v/>
      </c>
      <c r="H1959" s="258"/>
      <c r="I1959" s="258"/>
      <c r="J1959" s="258"/>
      <c r="K1959" s="258"/>
      <c r="L1959" s="258"/>
      <c r="M1959" s="258"/>
      <c r="N1959" s="258"/>
      <c r="O1959" s="258"/>
      <c r="P1959" s="258"/>
      <c r="Q1959" s="259"/>
      <c r="R1959" s="192"/>
      <c r="S1959" s="150" t="e">
        <f>IF(OR(C1959="",C1959=T$4),NA(),MATCH($B1959&amp;$C1959,K!$E:$E,0))</f>
        <v>#N/A</v>
      </c>
    </row>
    <row r="1960" spans="1:19" ht="20.25">
      <c r="A1960" s="222"/>
      <c r="B1960" s="193"/>
      <c r="C1960" s="193"/>
      <c r="D1960" s="193" t="str">
        <f ca="1">IF(ISERROR($S1960),"",OFFSET(K!$D$1,$S1960-1,0)&amp;"")</f>
        <v/>
      </c>
      <c r="E1960" s="193" t="str">
        <f ca="1">IF(ISERROR($S1960),"",OFFSET(K!$C$1,$S1960-1,0)&amp;"")</f>
        <v/>
      </c>
      <c r="F1960" s="193" t="str">
        <f ca="1">IF(ISERROR($S1960),"",OFFSET(K!$F$1,$S1960-1,0))</f>
        <v/>
      </c>
      <c r="G1960" s="193" t="str">
        <f ca="1">IF(C1960=$U$4,"Enter smelter details", IF(ISERROR($S1960),"",OFFSET(K!$G$1,$S1960-1,0)))</f>
        <v/>
      </c>
      <c r="H1960" s="258"/>
      <c r="I1960" s="258"/>
      <c r="J1960" s="258"/>
      <c r="K1960" s="258"/>
      <c r="L1960" s="258"/>
      <c r="M1960" s="258"/>
      <c r="N1960" s="258"/>
      <c r="O1960" s="258"/>
      <c r="P1960" s="258"/>
      <c r="Q1960" s="259"/>
      <c r="R1960" s="192"/>
      <c r="S1960" s="150" t="e">
        <f>IF(OR(C1960="",C1960=T$4),NA(),MATCH($B1960&amp;$C1960,K!$E:$E,0))</f>
        <v>#N/A</v>
      </c>
    </row>
    <row r="1961" spans="1:19" ht="20.25">
      <c r="A1961" s="222"/>
      <c r="B1961" s="193"/>
      <c r="C1961" s="193"/>
      <c r="D1961" s="193" t="str">
        <f ca="1">IF(ISERROR($S1961),"",OFFSET(K!$D$1,$S1961-1,0)&amp;"")</f>
        <v/>
      </c>
      <c r="E1961" s="193" t="str">
        <f ca="1">IF(ISERROR($S1961),"",OFFSET(K!$C$1,$S1961-1,0)&amp;"")</f>
        <v/>
      </c>
      <c r="F1961" s="193" t="str">
        <f ca="1">IF(ISERROR($S1961),"",OFFSET(K!$F$1,$S1961-1,0))</f>
        <v/>
      </c>
      <c r="G1961" s="193" t="str">
        <f ca="1">IF(C1961=$U$4,"Enter smelter details", IF(ISERROR($S1961),"",OFFSET(K!$G$1,$S1961-1,0)))</f>
        <v/>
      </c>
      <c r="H1961" s="258"/>
      <c r="I1961" s="258"/>
      <c r="J1961" s="258"/>
      <c r="K1961" s="258"/>
      <c r="L1961" s="258"/>
      <c r="M1961" s="258"/>
      <c r="N1961" s="258"/>
      <c r="O1961" s="258"/>
      <c r="P1961" s="258"/>
      <c r="Q1961" s="259"/>
      <c r="R1961" s="192"/>
      <c r="S1961" s="150" t="e">
        <f>IF(OR(C1961="",C1961=T$4),NA(),MATCH($B1961&amp;$C1961,K!$E:$E,0))</f>
        <v>#N/A</v>
      </c>
    </row>
    <row r="1962" spans="1:19" ht="20.25">
      <c r="A1962" s="222"/>
      <c r="B1962" s="193"/>
      <c r="C1962" s="193"/>
      <c r="D1962" s="193" t="str">
        <f ca="1">IF(ISERROR($S1962),"",OFFSET(K!$D$1,$S1962-1,0)&amp;"")</f>
        <v/>
      </c>
      <c r="E1962" s="193" t="str">
        <f ca="1">IF(ISERROR($S1962),"",OFFSET(K!$C$1,$S1962-1,0)&amp;"")</f>
        <v/>
      </c>
      <c r="F1962" s="193" t="str">
        <f ca="1">IF(ISERROR($S1962),"",OFFSET(K!$F$1,$S1962-1,0))</f>
        <v/>
      </c>
      <c r="G1962" s="193" t="str">
        <f ca="1">IF(C1962=$U$4,"Enter smelter details", IF(ISERROR($S1962),"",OFFSET(K!$G$1,$S1962-1,0)))</f>
        <v/>
      </c>
      <c r="H1962" s="258"/>
      <c r="I1962" s="258"/>
      <c r="J1962" s="258"/>
      <c r="K1962" s="258"/>
      <c r="L1962" s="258"/>
      <c r="M1962" s="258"/>
      <c r="N1962" s="258"/>
      <c r="O1962" s="258"/>
      <c r="P1962" s="258"/>
      <c r="Q1962" s="259"/>
      <c r="R1962" s="192"/>
      <c r="S1962" s="150" t="e">
        <f>IF(OR(C1962="",C1962=T$4),NA(),MATCH($B1962&amp;$C1962,K!$E:$E,0))</f>
        <v>#N/A</v>
      </c>
    </row>
    <row r="1963" spans="1:19" ht="20.25">
      <c r="A1963" s="222"/>
      <c r="B1963" s="193"/>
      <c r="C1963" s="193"/>
      <c r="D1963" s="193" t="str">
        <f ca="1">IF(ISERROR($S1963),"",OFFSET(K!$D$1,$S1963-1,0)&amp;"")</f>
        <v/>
      </c>
      <c r="E1963" s="193" t="str">
        <f ca="1">IF(ISERROR($S1963),"",OFFSET(K!$C$1,$S1963-1,0)&amp;"")</f>
        <v/>
      </c>
      <c r="F1963" s="193" t="str">
        <f ca="1">IF(ISERROR($S1963),"",OFFSET(K!$F$1,$S1963-1,0))</f>
        <v/>
      </c>
      <c r="G1963" s="193" t="str">
        <f ca="1">IF(C1963=$U$4,"Enter smelter details", IF(ISERROR($S1963),"",OFFSET(K!$G$1,$S1963-1,0)))</f>
        <v/>
      </c>
      <c r="H1963" s="258"/>
      <c r="I1963" s="258"/>
      <c r="J1963" s="258"/>
      <c r="K1963" s="258"/>
      <c r="L1963" s="258"/>
      <c r="M1963" s="258"/>
      <c r="N1963" s="258"/>
      <c r="O1963" s="258"/>
      <c r="P1963" s="258"/>
      <c r="Q1963" s="259"/>
      <c r="R1963" s="192"/>
      <c r="S1963" s="150" t="e">
        <f>IF(OR(C1963="",C1963=T$4),NA(),MATCH($B1963&amp;$C1963,K!$E:$E,0))</f>
        <v>#N/A</v>
      </c>
    </row>
    <row r="1964" spans="1:19" ht="20.25">
      <c r="A1964" s="222"/>
      <c r="B1964" s="193"/>
      <c r="C1964" s="193"/>
      <c r="D1964" s="193" t="str">
        <f ca="1">IF(ISERROR($S1964),"",OFFSET(K!$D$1,$S1964-1,0)&amp;"")</f>
        <v/>
      </c>
      <c r="E1964" s="193" t="str">
        <f ca="1">IF(ISERROR($S1964),"",OFFSET(K!$C$1,$S1964-1,0)&amp;"")</f>
        <v/>
      </c>
      <c r="F1964" s="193" t="str">
        <f ca="1">IF(ISERROR($S1964),"",OFFSET(K!$F$1,$S1964-1,0))</f>
        <v/>
      </c>
      <c r="G1964" s="193" t="str">
        <f ca="1">IF(C1964=$U$4,"Enter smelter details", IF(ISERROR($S1964),"",OFFSET(K!$G$1,$S1964-1,0)))</f>
        <v/>
      </c>
      <c r="H1964" s="258"/>
      <c r="I1964" s="258"/>
      <c r="J1964" s="258"/>
      <c r="K1964" s="258"/>
      <c r="L1964" s="258"/>
      <c r="M1964" s="258"/>
      <c r="N1964" s="258"/>
      <c r="O1964" s="258"/>
      <c r="P1964" s="258"/>
      <c r="Q1964" s="259"/>
      <c r="R1964" s="192"/>
      <c r="S1964" s="150" t="e">
        <f>IF(OR(C1964="",C1964=T$4),NA(),MATCH($B1964&amp;$C1964,K!$E:$E,0))</f>
        <v>#N/A</v>
      </c>
    </row>
    <row r="1965" spans="1:19" ht="20.25">
      <c r="A1965" s="222"/>
      <c r="B1965" s="193"/>
      <c r="C1965" s="193"/>
      <c r="D1965" s="193" t="str">
        <f ca="1">IF(ISERROR($S1965),"",OFFSET(K!$D$1,$S1965-1,0)&amp;"")</f>
        <v/>
      </c>
      <c r="E1965" s="193" t="str">
        <f ca="1">IF(ISERROR($S1965),"",OFFSET(K!$C$1,$S1965-1,0)&amp;"")</f>
        <v/>
      </c>
      <c r="F1965" s="193" t="str">
        <f ca="1">IF(ISERROR($S1965),"",OFFSET(K!$F$1,$S1965-1,0))</f>
        <v/>
      </c>
      <c r="G1965" s="193" t="str">
        <f ca="1">IF(C1965=$U$4,"Enter smelter details", IF(ISERROR($S1965),"",OFFSET(K!$G$1,$S1965-1,0)))</f>
        <v/>
      </c>
      <c r="H1965" s="258"/>
      <c r="I1965" s="258"/>
      <c r="J1965" s="258"/>
      <c r="K1965" s="258"/>
      <c r="L1965" s="258"/>
      <c r="M1965" s="258"/>
      <c r="N1965" s="258"/>
      <c r="O1965" s="258"/>
      <c r="P1965" s="258"/>
      <c r="Q1965" s="259"/>
      <c r="R1965" s="192"/>
      <c r="S1965" s="150" t="e">
        <f>IF(OR(C1965="",C1965=T$4),NA(),MATCH($B1965&amp;$C1965,K!$E:$E,0))</f>
        <v>#N/A</v>
      </c>
    </row>
    <row r="1966" spans="1:19" ht="20.25">
      <c r="A1966" s="222"/>
      <c r="B1966" s="193"/>
      <c r="C1966" s="193"/>
      <c r="D1966" s="193" t="str">
        <f ca="1">IF(ISERROR($S1966),"",OFFSET(K!$D$1,$S1966-1,0)&amp;"")</f>
        <v/>
      </c>
      <c r="E1966" s="193" t="str">
        <f ca="1">IF(ISERROR($S1966),"",OFFSET(K!$C$1,$S1966-1,0)&amp;"")</f>
        <v/>
      </c>
      <c r="F1966" s="193" t="str">
        <f ca="1">IF(ISERROR($S1966),"",OFFSET(K!$F$1,$S1966-1,0))</f>
        <v/>
      </c>
      <c r="G1966" s="193" t="str">
        <f ca="1">IF(C1966=$U$4,"Enter smelter details", IF(ISERROR($S1966),"",OFFSET(K!$G$1,$S1966-1,0)))</f>
        <v/>
      </c>
      <c r="H1966" s="258"/>
      <c r="I1966" s="258"/>
      <c r="J1966" s="258"/>
      <c r="K1966" s="258"/>
      <c r="L1966" s="258"/>
      <c r="M1966" s="258"/>
      <c r="N1966" s="258"/>
      <c r="O1966" s="258"/>
      <c r="P1966" s="258"/>
      <c r="Q1966" s="259"/>
      <c r="R1966" s="192"/>
      <c r="S1966" s="150" t="e">
        <f>IF(OR(C1966="",C1966=T$4),NA(),MATCH($B1966&amp;$C1966,K!$E:$E,0))</f>
        <v>#N/A</v>
      </c>
    </row>
    <row r="1967" spans="1:19" ht="20.25">
      <c r="A1967" s="222"/>
      <c r="B1967" s="193"/>
      <c r="C1967" s="193"/>
      <c r="D1967" s="193" t="str">
        <f ca="1">IF(ISERROR($S1967),"",OFFSET(K!$D$1,$S1967-1,0)&amp;"")</f>
        <v/>
      </c>
      <c r="E1967" s="193" t="str">
        <f ca="1">IF(ISERROR($S1967),"",OFFSET(K!$C$1,$S1967-1,0)&amp;"")</f>
        <v/>
      </c>
      <c r="F1967" s="193" t="str">
        <f ca="1">IF(ISERROR($S1967),"",OFFSET(K!$F$1,$S1967-1,0))</f>
        <v/>
      </c>
      <c r="G1967" s="193" t="str">
        <f ca="1">IF(C1967=$U$4,"Enter smelter details", IF(ISERROR($S1967),"",OFFSET(K!$G$1,$S1967-1,0)))</f>
        <v/>
      </c>
      <c r="H1967" s="258"/>
      <c r="I1967" s="258"/>
      <c r="J1967" s="258"/>
      <c r="K1967" s="258"/>
      <c r="L1967" s="258"/>
      <c r="M1967" s="258"/>
      <c r="N1967" s="258"/>
      <c r="O1967" s="258"/>
      <c r="P1967" s="258"/>
      <c r="Q1967" s="259"/>
      <c r="R1967" s="192"/>
      <c r="S1967" s="150" t="e">
        <f>IF(OR(C1967="",C1967=T$4),NA(),MATCH($B1967&amp;$C1967,K!$E:$E,0))</f>
        <v>#N/A</v>
      </c>
    </row>
    <row r="1968" spans="1:19" ht="20.25">
      <c r="A1968" s="222"/>
      <c r="B1968" s="193"/>
      <c r="C1968" s="193"/>
      <c r="D1968" s="193" t="str">
        <f ca="1">IF(ISERROR($S1968),"",OFFSET(K!$D$1,$S1968-1,0)&amp;"")</f>
        <v/>
      </c>
      <c r="E1968" s="193" t="str">
        <f ca="1">IF(ISERROR($S1968),"",OFFSET(K!$C$1,$S1968-1,0)&amp;"")</f>
        <v/>
      </c>
      <c r="F1968" s="193" t="str">
        <f ca="1">IF(ISERROR($S1968),"",OFFSET(K!$F$1,$S1968-1,0))</f>
        <v/>
      </c>
      <c r="G1968" s="193" t="str">
        <f ca="1">IF(C1968=$U$4,"Enter smelter details", IF(ISERROR($S1968),"",OFFSET(K!$G$1,$S1968-1,0)))</f>
        <v/>
      </c>
      <c r="H1968" s="258"/>
      <c r="I1968" s="258"/>
      <c r="J1968" s="258"/>
      <c r="K1968" s="258"/>
      <c r="L1968" s="258"/>
      <c r="M1968" s="258"/>
      <c r="N1968" s="258"/>
      <c r="O1968" s="258"/>
      <c r="P1968" s="258"/>
      <c r="Q1968" s="259"/>
      <c r="R1968" s="192"/>
      <c r="S1968" s="150" t="e">
        <f>IF(OR(C1968="",C1968=T$4),NA(),MATCH($B1968&amp;$C1968,K!$E:$E,0))</f>
        <v>#N/A</v>
      </c>
    </row>
    <row r="1969" spans="1:19" ht="20.25">
      <c r="A1969" s="222"/>
      <c r="B1969" s="193"/>
      <c r="C1969" s="193"/>
      <c r="D1969" s="193" t="str">
        <f ca="1">IF(ISERROR($S1969),"",OFFSET(K!$D$1,$S1969-1,0)&amp;"")</f>
        <v/>
      </c>
      <c r="E1969" s="193" t="str">
        <f ca="1">IF(ISERROR($S1969),"",OFFSET(K!$C$1,$S1969-1,0)&amp;"")</f>
        <v/>
      </c>
      <c r="F1969" s="193" t="str">
        <f ca="1">IF(ISERROR($S1969),"",OFFSET(K!$F$1,$S1969-1,0))</f>
        <v/>
      </c>
      <c r="G1969" s="193" t="str">
        <f ca="1">IF(C1969=$U$4,"Enter smelter details", IF(ISERROR($S1969),"",OFFSET(K!$G$1,$S1969-1,0)))</f>
        <v/>
      </c>
      <c r="H1969" s="258"/>
      <c r="I1969" s="258"/>
      <c r="J1969" s="258"/>
      <c r="K1969" s="258"/>
      <c r="L1969" s="258"/>
      <c r="M1969" s="258"/>
      <c r="N1969" s="258"/>
      <c r="O1969" s="258"/>
      <c r="P1969" s="258"/>
      <c r="Q1969" s="259"/>
      <c r="R1969" s="192"/>
      <c r="S1969" s="150" t="e">
        <f>IF(OR(C1969="",C1969=T$4),NA(),MATCH($B1969&amp;$C1969,K!$E:$E,0))</f>
        <v>#N/A</v>
      </c>
    </row>
    <row r="1970" spans="1:19" ht="20.25">
      <c r="A1970" s="222"/>
      <c r="B1970" s="193"/>
      <c r="C1970" s="193"/>
      <c r="D1970" s="193" t="str">
        <f ca="1">IF(ISERROR($S1970),"",OFFSET(K!$D$1,$S1970-1,0)&amp;"")</f>
        <v/>
      </c>
      <c r="E1970" s="193" t="str">
        <f ca="1">IF(ISERROR($S1970),"",OFFSET(K!$C$1,$S1970-1,0)&amp;"")</f>
        <v/>
      </c>
      <c r="F1970" s="193" t="str">
        <f ca="1">IF(ISERROR($S1970),"",OFFSET(K!$F$1,$S1970-1,0))</f>
        <v/>
      </c>
      <c r="G1970" s="193" t="str">
        <f ca="1">IF(C1970=$U$4,"Enter smelter details", IF(ISERROR($S1970),"",OFFSET(K!$G$1,$S1970-1,0)))</f>
        <v/>
      </c>
      <c r="H1970" s="258"/>
      <c r="I1970" s="258"/>
      <c r="J1970" s="258"/>
      <c r="K1970" s="258"/>
      <c r="L1970" s="258"/>
      <c r="M1970" s="258"/>
      <c r="N1970" s="258"/>
      <c r="O1970" s="258"/>
      <c r="P1970" s="258"/>
      <c r="Q1970" s="259"/>
      <c r="R1970" s="192"/>
      <c r="S1970" s="150" t="e">
        <f>IF(OR(C1970="",C1970=T$4),NA(),MATCH($B1970&amp;$C1970,K!$E:$E,0))</f>
        <v>#N/A</v>
      </c>
    </row>
    <row r="1971" spans="1:19" ht="20.25">
      <c r="A1971" s="222"/>
      <c r="B1971" s="193"/>
      <c r="C1971" s="193"/>
      <c r="D1971" s="193" t="str">
        <f ca="1">IF(ISERROR($S1971),"",OFFSET(K!$D$1,$S1971-1,0)&amp;"")</f>
        <v/>
      </c>
      <c r="E1971" s="193" t="str">
        <f ca="1">IF(ISERROR($S1971),"",OFFSET(K!$C$1,$S1971-1,0)&amp;"")</f>
        <v/>
      </c>
      <c r="F1971" s="193" t="str">
        <f ca="1">IF(ISERROR($S1971),"",OFFSET(K!$F$1,$S1971-1,0))</f>
        <v/>
      </c>
      <c r="G1971" s="193" t="str">
        <f ca="1">IF(C1971=$U$4,"Enter smelter details", IF(ISERROR($S1971),"",OFFSET(K!$G$1,$S1971-1,0)))</f>
        <v/>
      </c>
      <c r="H1971" s="258"/>
      <c r="I1971" s="258"/>
      <c r="J1971" s="258"/>
      <c r="K1971" s="258"/>
      <c r="L1971" s="258"/>
      <c r="M1971" s="258"/>
      <c r="N1971" s="258"/>
      <c r="O1971" s="258"/>
      <c r="P1971" s="258"/>
      <c r="Q1971" s="259"/>
      <c r="R1971" s="192"/>
      <c r="S1971" s="150" t="e">
        <f>IF(OR(C1971="",C1971=T$4),NA(),MATCH($B1971&amp;$C1971,K!$E:$E,0))</f>
        <v>#N/A</v>
      </c>
    </row>
    <row r="1972" spans="1:19" ht="20.25">
      <c r="A1972" s="222"/>
      <c r="B1972" s="193"/>
      <c r="C1972" s="193"/>
      <c r="D1972" s="193" t="str">
        <f ca="1">IF(ISERROR($S1972),"",OFFSET(K!$D$1,$S1972-1,0)&amp;"")</f>
        <v/>
      </c>
      <c r="E1972" s="193" t="str">
        <f ca="1">IF(ISERROR($S1972),"",OFFSET(K!$C$1,$S1972-1,0)&amp;"")</f>
        <v/>
      </c>
      <c r="F1972" s="193" t="str">
        <f ca="1">IF(ISERROR($S1972),"",OFFSET(K!$F$1,$S1972-1,0))</f>
        <v/>
      </c>
      <c r="G1972" s="193" t="str">
        <f ca="1">IF(C1972=$U$4,"Enter smelter details", IF(ISERROR($S1972),"",OFFSET(K!$G$1,$S1972-1,0)))</f>
        <v/>
      </c>
      <c r="H1972" s="258"/>
      <c r="I1972" s="258"/>
      <c r="J1972" s="258"/>
      <c r="K1972" s="258"/>
      <c r="L1972" s="258"/>
      <c r="M1972" s="258"/>
      <c r="N1972" s="258"/>
      <c r="O1972" s="258"/>
      <c r="P1972" s="258"/>
      <c r="Q1972" s="259"/>
      <c r="R1972" s="192"/>
      <c r="S1972" s="150" t="e">
        <f>IF(OR(C1972="",C1972=T$4),NA(),MATCH($B1972&amp;$C1972,K!$E:$E,0))</f>
        <v>#N/A</v>
      </c>
    </row>
    <row r="1973" spans="1:19" ht="20.25">
      <c r="A1973" s="222"/>
      <c r="B1973" s="193"/>
      <c r="C1973" s="193"/>
      <c r="D1973" s="193" t="str">
        <f ca="1">IF(ISERROR($S1973),"",OFFSET(K!$D$1,$S1973-1,0)&amp;"")</f>
        <v/>
      </c>
      <c r="E1973" s="193" t="str">
        <f ca="1">IF(ISERROR($S1973),"",OFFSET(K!$C$1,$S1973-1,0)&amp;"")</f>
        <v/>
      </c>
      <c r="F1973" s="193" t="str">
        <f ca="1">IF(ISERROR($S1973),"",OFFSET(K!$F$1,$S1973-1,0))</f>
        <v/>
      </c>
      <c r="G1973" s="193" t="str">
        <f ca="1">IF(C1973=$U$4,"Enter smelter details", IF(ISERROR($S1973),"",OFFSET(K!$G$1,$S1973-1,0)))</f>
        <v/>
      </c>
      <c r="H1973" s="258"/>
      <c r="I1973" s="258"/>
      <c r="J1973" s="258"/>
      <c r="K1973" s="258"/>
      <c r="L1973" s="258"/>
      <c r="M1973" s="258"/>
      <c r="N1973" s="258"/>
      <c r="O1973" s="258"/>
      <c r="P1973" s="258"/>
      <c r="Q1973" s="259"/>
      <c r="R1973" s="192"/>
      <c r="S1973" s="150" t="e">
        <f>IF(OR(C1973="",C1973=T$4),NA(),MATCH($B1973&amp;$C1973,K!$E:$E,0))</f>
        <v>#N/A</v>
      </c>
    </row>
    <row r="1974" spans="1:19" ht="20.25">
      <c r="A1974" s="222"/>
      <c r="B1974" s="193"/>
      <c r="C1974" s="193"/>
      <c r="D1974" s="193" t="str">
        <f ca="1">IF(ISERROR($S1974),"",OFFSET(K!$D$1,$S1974-1,0)&amp;"")</f>
        <v/>
      </c>
      <c r="E1974" s="193" t="str">
        <f ca="1">IF(ISERROR($S1974),"",OFFSET(K!$C$1,$S1974-1,0)&amp;"")</f>
        <v/>
      </c>
      <c r="F1974" s="193" t="str">
        <f ca="1">IF(ISERROR($S1974),"",OFFSET(K!$F$1,$S1974-1,0))</f>
        <v/>
      </c>
      <c r="G1974" s="193" t="str">
        <f ca="1">IF(C1974=$U$4,"Enter smelter details", IF(ISERROR($S1974),"",OFFSET(K!$G$1,$S1974-1,0)))</f>
        <v/>
      </c>
      <c r="H1974" s="258"/>
      <c r="I1974" s="258"/>
      <c r="J1974" s="258"/>
      <c r="K1974" s="258"/>
      <c r="L1974" s="258"/>
      <c r="M1974" s="258"/>
      <c r="N1974" s="258"/>
      <c r="O1974" s="258"/>
      <c r="P1974" s="258"/>
      <c r="Q1974" s="259"/>
      <c r="R1974" s="192"/>
      <c r="S1974" s="150" t="e">
        <f>IF(OR(C1974="",C1974=T$4),NA(),MATCH($B1974&amp;$C1974,K!$E:$E,0))</f>
        <v>#N/A</v>
      </c>
    </row>
    <row r="1975" spans="1:19" ht="20.25">
      <c r="A1975" s="222"/>
      <c r="B1975" s="193"/>
      <c r="C1975" s="193"/>
      <c r="D1975" s="193" t="str">
        <f ca="1">IF(ISERROR($S1975),"",OFFSET(K!$D$1,$S1975-1,0)&amp;"")</f>
        <v/>
      </c>
      <c r="E1975" s="193" t="str">
        <f ca="1">IF(ISERROR($S1975),"",OFFSET(K!$C$1,$S1975-1,0)&amp;"")</f>
        <v/>
      </c>
      <c r="F1975" s="193" t="str">
        <f ca="1">IF(ISERROR($S1975),"",OFFSET(K!$F$1,$S1975-1,0))</f>
        <v/>
      </c>
      <c r="G1975" s="193" t="str">
        <f ca="1">IF(C1975=$U$4,"Enter smelter details", IF(ISERROR($S1975),"",OFFSET(K!$G$1,$S1975-1,0)))</f>
        <v/>
      </c>
      <c r="H1975" s="258"/>
      <c r="I1975" s="258"/>
      <c r="J1975" s="258"/>
      <c r="K1975" s="258"/>
      <c r="L1975" s="258"/>
      <c r="M1975" s="258"/>
      <c r="N1975" s="258"/>
      <c r="O1975" s="258"/>
      <c r="P1975" s="258"/>
      <c r="Q1975" s="259"/>
      <c r="R1975" s="192"/>
      <c r="S1975" s="150" t="e">
        <f>IF(OR(C1975="",C1975=T$4),NA(),MATCH($B1975&amp;$C1975,K!$E:$E,0))</f>
        <v>#N/A</v>
      </c>
    </row>
    <row r="1976" spans="1:19" ht="20.25">
      <c r="A1976" s="222"/>
      <c r="B1976" s="193"/>
      <c r="C1976" s="193"/>
      <c r="D1976" s="193" t="str">
        <f ca="1">IF(ISERROR($S1976),"",OFFSET(K!$D$1,$S1976-1,0)&amp;"")</f>
        <v/>
      </c>
      <c r="E1976" s="193" t="str">
        <f ca="1">IF(ISERROR($S1976),"",OFFSET(K!$C$1,$S1976-1,0)&amp;"")</f>
        <v/>
      </c>
      <c r="F1976" s="193" t="str">
        <f ca="1">IF(ISERROR($S1976),"",OFFSET(K!$F$1,$S1976-1,0))</f>
        <v/>
      </c>
      <c r="G1976" s="193" t="str">
        <f ca="1">IF(C1976=$U$4,"Enter smelter details", IF(ISERROR($S1976),"",OFFSET(K!$G$1,$S1976-1,0)))</f>
        <v/>
      </c>
      <c r="H1976" s="258"/>
      <c r="I1976" s="258"/>
      <c r="J1976" s="258"/>
      <c r="K1976" s="258"/>
      <c r="L1976" s="258"/>
      <c r="M1976" s="258"/>
      <c r="N1976" s="258"/>
      <c r="O1976" s="258"/>
      <c r="P1976" s="258"/>
      <c r="Q1976" s="259"/>
      <c r="R1976" s="192"/>
      <c r="S1976" s="150" t="e">
        <f>IF(OR(C1976="",C1976=T$4),NA(),MATCH($B1976&amp;$C1976,K!$E:$E,0))</f>
        <v>#N/A</v>
      </c>
    </row>
    <row r="1977" spans="1:19" ht="20.25">
      <c r="A1977" s="222"/>
      <c r="B1977" s="193"/>
      <c r="C1977" s="193"/>
      <c r="D1977" s="193" t="str">
        <f ca="1">IF(ISERROR($S1977),"",OFFSET(K!$D$1,$S1977-1,0)&amp;"")</f>
        <v/>
      </c>
      <c r="E1977" s="193" t="str">
        <f ca="1">IF(ISERROR($S1977),"",OFFSET(K!$C$1,$S1977-1,0)&amp;"")</f>
        <v/>
      </c>
      <c r="F1977" s="193" t="str">
        <f ca="1">IF(ISERROR($S1977),"",OFFSET(K!$F$1,$S1977-1,0))</f>
        <v/>
      </c>
      <c r="G1977" s="193" t="str">
        <f ca="1">IF(C1977=$U$4,"Enter smelter details", IF(ISERROR($S1977),"",OFFSET(K!$G$1,$S1977-1,0)))</f>
        <v/>
      </c>
      <c r="H1977" s="258"/>
      <c r="I1977" s="258"/>
      <c r="J1977" s="258"/>
      <c r="K1977" s="258"/>
      <c r="L1977" s="258"/>
      <c r="M1977" s="258"/>
      <c r="N1977" s="258"/>
      <c r="O1977" s="258"/>
      <c r="P1977" s="258"/>
      <c r="Q1977" s="259"/>
      <c r="R1977" s="192"/>
      <c r="S1977" s="150" t="e">
        <f>IF(OR(C1977="",C1977=T$4),NA(),MATCH($B1977&amp;$C1977,K!$E:$E,0))</f>
        <v>#N/A</v>
      </c>
    </row>
    <row r="1978" spans="1:19" ht="20.25">
      <c r="A1978" s="222"/>
      <c r="B1978" s="193"/>
      <c r="C1978" s="193"/>
      <c r="D1978" s="193" t="str">
        <f ca="1">IF(ISERROR($S1978),"",OFFSET(K!$D$1,$S1978-1,0)&amp;"")</f>
        <v/>
      </c>
      <c r="E1978" s="193" t="str">
        <f ca="1">IF(ISERROR($S1978),"",OFFSET(K!$C$1,$S1978-1,0)&amp;"")</f>
        <v/>
      </c>
      <c r="F1978" s="193" t="str">
        <f ca="1">IF(ISERROR($S1978),"",OFFSET(K!$F$1,$S1978-1,0))</f>
        <v/>
      </c>
      <c r="G1978" s="193" t="str">
        <f ca="1">IF(C1978=$U$4,"Enter smelter details", IF(ISERROR($S1978),"",OFFSET(K!$G$1,$S1978-1,0)))</f>
        <v/>
      </c>
      <c r="H1978" s="258"/>
      <c r="I1978" s="258"/>
      <c r="J1978" s="258"/>
      <c r="K1978" s="258"/>
      <c r="L1978" s="258"/>
      <c r="M1978" s="258"/>
      <c r="N1978" s="258"/>
      <c r="O1978" s="258"/>
      <c r="P1978" s="258"/>
      <c r="Q1978" s="259"/>
      <c r="R1978" s="192"/>
      <c r="S1978" s="150" t="e">
        <f>IF(OR(C1978="",C1978=T$4),NA(),MATCH($B1978&amp;$C1978,K!$E:$E,0))</f>
        <v>#N/A</v>
      </c>
    </row>
    <row r="1979" spans="1:19" ht="20.25">
      <c r="A1979" s="222"/>
      <c r="B1979" s="193"/>
      <c r="C1979" s="193"/>
      <c r="D1979" s="193" t="str">
        <f ca="1">IF(ISERROR($S1979),"",OFFSET(K!$D$1,$S1979-1,0)&amp;"")</f>
        <v/>
      </c>
      <c r="E1979" s="193" t="str">
        <f ca="1">IF(ISERROR($S1979),"",OFFSET(K!$C$1,$S1979-1,0)&amp;"")</f>
        <v/>
      </c>
      <c r="F1979" s="193" t="str">
        <f ca="1">IF(ISERROR($S1979),"",OFFSET(K!$F$1,$S1979-1,0))</f>
        <v/>
      </c>
      <c r="G1979" s="193" t="str">
        <f ca="1">IF(C1979=$U$4,"Enter smelter details", IF(ISERROR($S1979),"",OFFSET(K!$G$1,$S1979-1,0)))</f>
        <v/>
      </c>
      <c r="H1979" s="258"/>
      <c r="I1979" s="258"/>
      <c r="J1979" s="258"/>
      <c r="K1979" s="258"/>
      <c r="L1979" s="258"/>
      <c r="M1979" s="258"/>
      <c r="N1979" s="258"/>
      <c r="O1979" s="258"/>
      <c r="P1979" s="258"/>
      <c r="Q1979" s="259"/>
      <c r="R1979" s="192"/>
      <c r="S1979" s="150" t="e">
        <f>IF(OR(C1979="",C1979=T$4),NA(),MATCH($B1979&amp;$C1979,K!$E:$E,0))</f>
        <v>#N/A</v>
      </c>
    </row>
    <row r="1980" spans="1:19" ht="20.25">
      <c r="A1980" s="222"/>
      <c r="B1980" s="193"/>
      <c r="C1980" s="193"/>
      <c r="D1980" s="193" t="str">
        <f ca="1">IF(ISERROR($S1980),"",OFFSET(K!$D$1,$S1980-1,0)&amp;"")</f>
        <v/>
      </c>
      <c r="E1980" s="193" t="str">
        <f ca="1">IF(ISERROR($S1980),"",OFFSET(K!$C$1,$S1980-1,0)&amp;"")</f>
        <v/>
      </c>
      <c r="F1980" s="193" t="str">
        <f ca="1">IF(ISERROR($S1980),"",OFFSET(K!$F$1,$S1980-1,0))</f>
        <v/>
      </c>
      <c r="G1980" s="193" t="str">
        <f ca="1">IF(C1980=$U$4,"Enter smelter details", IF(ISERROR($S1980),"",OFFSET(K!$G$1,$S1980-1,0)))</f>
        <v/>
      </c>
      <c r="H1980" s="258"/>
      <c r="I1980" s="258"/>
      <c r="J1980" s="258"/>
      <c r="K1980" s="258"/>
      <c r="L1980" s="258"/>
      <c r="M1980" s="258"/>
      <c r="N1980" s="258"/>
      <c r="O1980" s="258"/>
      <c r="P1980" s="258"/>
      <c r="Q1980" s="259"/>
      <c r="R1980" s="192"/>
      <c r="S1980" s="150" t="e">
        <f>IF(OR(C1980="",C1980=T$4),NA(),MATCH($B1980&amp;$C1980,K!$E:$E,0))</f>
        <v>#N/A</v>
      </c>
    </row>
    <row r="1981" spans="1:19" ht="20.25">
      <c r="A1981" s="222"/>
      <c r="B1981" s="193"/>
      <c r="C1981" s="193"/>
      <c r="D1981" s="193" t="str">
        <f ca="1">IF(ISERROR($S1981),"",OFFSET(K!$D$1,$S1981-1,0)&amp;"")</f>
        <v/>
      </c>
      <c r="E1981" s="193" t="str">
        <f ca="1">IF(ISERROR($S1981),"",OFFSET(K!$C$1,$S1981-1,0)&amp;"")</f>
        <v/>
      </c>
      <c r="F1981" s="193" t="str">
        <f ca="1">IF(ISERROR($S1981),"",OFFSET(K!$F$1,$S1981-1,0))</f>
        <v/>
      </c>
      <c r="G1981" s="193" t="str">
        <f ca="1">IF(C1981=$U$4,"Enter smelter details", IF(ISERROR($S1981),"",OFFSET(K!$G$1,$S1981-1,0)))</f>
        <v/>
      </c>
      <c r="H1981" s="258"/>
      <c r="I1981" s="258"/>
      <c r="J1981" s="258"/>
      <c r="K1981" s="258"/>
      <c r="L1981" s="258"/>
      <c r="M1981" s="258"/>
      <c r="N1981" s="258"/>
      <c r="O1981" s="258"/>
      <c r="P1981" s="258"/>
      <c r="Q1981" s="259"/>
      <c r="R1981" s="192"/>
      <c r="S1981" s="150" t="e">
        <f>IF(OR(C1981="",C1981=T$4),NA(),MATCH($B1981&amp;$C1981,K!$E:$E,0))</f>
        <v>#N/A</v>
      </c>
    </row>
    <row r="1982" spans="1:19" ht="20.25">
      <c r="A1982" s="222"/>
      <c r="B1982" s="193"/>
      <c r="C1982" s="193"/>
      <c r="D1982" s="193" t="str">
        <f ca="1">IF(ISERROR($S1982),"",OFFSET(K!$D$1,$S1982-1,0)&amp;"")</f>
        <v/>
      </c>
      <c r="E1982" s="193" t="str">
        <f ca="1">IF(ISERROR($S1982),"",OFFSET(K!$C$1,$S1982-1,0)&amp;"")</f>
        <v/>
      </c>
      <c r="F1982" s="193" t="str">
        <f ca="1">IF(ISERROR($S1982),"",OFFSET(K!$F$1,$S1982-1,0))</f>
        <v/>
      </c>
      <c r="G1982" s="193" t="str">
        <f ca="1">IF(C1982=$U$4,"Enter smelter details", IF(ISERROR($S1982),"",OFFSET(K!$G$1,$S1982-1,0)))</f>
        <v/>
      </c>
      <c r="H1982" s="258"/>
      <c r="I1982" s="258"/>
      <c r="J1982" s="258"/>
      <c r="K1982" s="258"/>
      <c r="L1982" s="258"/>
      <c r="M1982" s="258"/>
      <c r="N1982" s="258"/>
      <c r="O1982" s="258"/>
      <c r="P1982" s="258"/>
      <c r="Q1982" s="259"/>
      <c r="R1982" s="192"/>
      <c r="S1982" s="150" t="e">
        <f>IF(OR(C1982="",C1982=T$4),NA(),MATCH($B1982&amp;$C1982,K!$E:$E,0))</f>
        <v>#N/A</v>
      </c>
    </row>
    <row r="1983" spans="1:19" ht="20.25">
      <c r="A1983" s="222"/>
      <c r="B1983" s="193"/>
      <c r="C1983" s="193"/>
      <c r="D1983" s="193" t="str">
        <f ca="1">IF(ISERROR($S1983),"",OFFSET(K!$D$1,$S1983-1,0)&amp;"")</f>
        <v/>
      </c>
      <c r="E1983" s="193" t="str">
        <f ca="1">IF(ISERROR($S1983),"",OFFSET(K!$C$1,$S1983-1,0)&amp;"")</f>
        <v/>
      </c>
      <c r="F1983" s="193" t="str">
        <f ca="1">IF(ISERROR($S1983),"",OFFSET(K!$F$1,$S1983-1,0))</f>
        <v/>
      </c>
      <c r="G1983" s="193" t="str">
        <f ca="1">IF(C1983=$U$4,"Enter smelter details", IF(ISERROR($S1983),"",OFFSET(K!$G$1,$S1983-1,0)))</f>
        <v/>
      </c>
      <c r="H1983" s="258"/>
      <c r="I1983" s="258"/>
      <c r="J1983" s="258"/>
      <c r="K1983" s="258"/>
      <c r="L1983" s="258"/>
      <c r="M1983" s="258"/>
      <c r="N1983" s="258"/>
      <c r="O1983" s="258"/>
      <c r="P1983" s="258"/>
      <c r="Q1983" s="259"/>
      <c r="R1983" s="192"/>
      <c r="S1983" s="150" t="e">
        <f>IF(OR(C1983="",C1983=T$4),NA(),MATCH($B1983&amp;$C1983,K!$E:$E,0))</f>
        <v>#N/A</v>
      </c>
    </row>
    <row r="1984" spans="1:19" ht="20.25">
      <c r="A1984" s="222"/>
      <c r="B1984" s="193"/>
      <c r="C1984" s="193"/>
      <c r="D1984" s="193" t="str">
        <f ca="1">IF(ISERROR($S1984),"",OFFSET(K!$D$1,$S1984-1,0)&amp;"")</f>
        <v/>
      </c>
      <c r="E1984" s="193" t="str">
        <f ca="1">IF(ISERROR($S1984),"",OFFSET(K!$C$1,$S1984-1,0)&amp;"")</f>
        <v/>
      </c>
      <c r="F1984" s="193" t="str">
        <f ca="1">IF(ISERROR($S1984),"",OFFSET(K!$F$1,$S1984-1,0))</f>
        <v/>
      </c>
      <c r="G1984" s="193" t="str">
        <f ca="1">IF(C1984=$U$4,"Enter smelter details", IF(ISERROR($S1984),"",OFFSET(K!$G$1,$S1984-1,0)))</f>
        <v/>
      </c>
      <c r="H1984" s="258"/>
      <c r="I1984" s="258"/>
      <c r="J1984" s="258"/>
      <c r="K1984" s="258"/>
      <c r="L1984" s="258"/>
      <c r="M1984" s="258"/>
      <c r="N1984" s="258"/>
      <c r="O1984" s="258"/>
      <c r="P1984" s="258"/>
      <c r="Q1984" s="259"/>
      <c r="R1984" s="192"/>
      <c r="S1984" s="150" t="e">
        <f>IF(OR(C1984="",C1984=T$4),NA(),MATCH($B1984&amp;$C1984,K!$E:$E,0))</f>
        <v>#N/A</v>
      </c>
    </row>
    <row r="1985" spans="1:19" ht="20.25">
      <c r="A1985" s="222"/>
      <c r="B1985" s="193"/>
      <c r="C1985" s="193"/>
      <c r="D1985" s="193" t="str">
        <f ca="1">IF(ISERROR($S1985),"",OFFSET(K!$D$1,$S1985-1,0)&amp;"")</f>
        <v/>
      </c>
      <c r="E1985" s="193" t="str">
        <f ca="1">IF(ISERROR($S1985),"",OFFSET(K!$C$1,$S1985-1,0)&amp;"")</f>
        <v/>
      </c>
      <c r="F1985" s="193" t="str">
        <f ca="1">IF(ISERROR($S1985),"",OFFSET(K!$F$1,$S1985-1,0))</f>
        <v/>
      </c>
      <c r="G1985" s="193" t="str">
        <f ca="1">IF(C1985=$U$4,"Enter smelter details", IF(ISERROR($S1985),"",OFFSET(K!$G$1,$S1985-1,0)))</f>
        <v/>
      </c>
      <c r="H1985" s="258"/>
      <c r="I1985" s="258"/>
      <c r="J1985" s="258"/>
      <c r="K1985" s="258"/>
      <c r="L1985" s="258"/>
      <c r="M1985" s="258"/>
      <c r="N1985" s="258"/>
      <c r="O1985" s="258"/>
      <c r="P1985" s="258"/>
      <c r="Q1985" s="259"/>
      <c r="R1985" s="192"/>
      <c r="S1985" s="150" t="e">
        <f>IF(OR(C1985="",C1985=T$4),NA(),MATCH($B1985&amp;$C1985,K!$E:$E,0))</f>
        <v>#N/A</v>
      </c>
    </row>
    <row r="1986" spans="1:19" ht="20.25">
      <c r="A1986" s="222"/>
      <c r="B1986" s="193"/>
      <c r="C1986" s="193"/>
      <c r="D1986" s="193" t="str">
        <f ca="1">IF(ISERROR($S1986),"",OFFSET(K!$D$1,$S1986-1,0)&amp;"")</f>
        <v/>
      </c>
      <c r="E1986" s="193" t="str">
        <f ca="1">IF(ISERROR($S1986),"",OFFSET(K!$C$1,$S1986-1,0)&amp;"")</f>
        <v/>
      </c>
      <c r="F1986" s="193" t="str">
        <f ca="1">IF(ISERROR($S1986),"",OFFSET(K!$F$1,$S1986-1,0))</f>
        <v/>
      </c>
      <c r="G1986" s="193" t="str">
        <f ca="1">IF(C1986=$U$4,"Enter smelter details", IF(ISERROR($S1986),"",OFFSET(K!$G$1,$S1986-1,0)))</f>
        <v/>
      </c>
      <c r="H1986" s="258"/>
      <c r="I1986" s="258"/>
      <c r="J1986" s="258"/>
      <c r="K1986" s="258"/>
      <c r="L1986" s="258"/>
      <c r="M1986" s="258"/>
      <c r="N1986" s="258"/>
      <c r="O1986" s="258"/>
      <c r="P1986" s="258"/>
      <c r="Q1986" s="259"/>
      <c r="R1986" s="192"/>
      <c r="S1986" s="150" t="e">
        <f>IF(OR(C1986="",C1986=T$4),NA(),MATCH($B1986&amp;$C1986,K!$E:$E,0))</f>
        <v>#N/A</v>
      </c>
    </row>
    <row r="1987" spans="1:19" ht="20.25">
      <c r="A1987" s="222"/>
      <c r="B1987" s="193"/>
      <c r="C1987" s="193"/>
      <c r="D1987" s="193" t="str">
        <f ca="1">IF(ISERROR($S1987),"",OFFSET(K!$D$1,$S1987-1,0)&amp;"")</f>
        <v/>
      </c>
      <c r="E1987" s="193" t="str">
        <f ca="1">IF(ISERROR($S1987),"",OFFSET(K!$C$1,$S1987-1,0)&amp;"")</f>
        <v/>
      </c>
      <c r="F1987" s="193" t="str">
        <f ca="1">IF(ISERROR($S1987),"",OFFSET(K!$F$1,$S1987-1,0))</f>
        <v/>
      </c>
      <c r="G1987" s="193" t="str">
        <f ca="1">IF(C1987=$U$4,"Enter smelter details", IF(ISERROR($S1987),"",OFFSET(K!$G$1,$S1987-1,0)))</f>
        <v/>
      </c>
      <c r="H1987" s="258"/>
      <c r="I1987" s="258"/>
      <c r="J1987" s="258"/>
      <c r="K1987" s="258"/>
      <c r="L1987" s="258"/>
      <c r="M1987" s="258"/>
      <c r="N1987" s="258"/>
      <c r="O1987" s="258"/>
      <c r="P1987" s="258"/>
      <c r="Q1987" s="259"/>
      <c r="R1987" s="192"/>
      <c r="S1987" s="150" t="e">
        <f>IF(OR(C1987="",C1987=T$4),NA(),MATCH($B1987&amp;$C1987,K!$E:$E,0))</f>
        <v>#N/A</v>
      </c>
    </row>
    <row r="1988" spans="1:19" ht="20.25">
      <c r="A1988" s="222"/>
      <c r="B1988" s="193"/>
      <c r="C1988" s="193"/>
      <c r="D1988" s="193" t="str">
        <f ca="1">IF(ISERROR($S1988),"",OFFSET(K!$D$1,$S1988-1,0)&amp;"")</f>
        <v/>
      </c>
      <c r="E1988" s="193" t="str">
        <f ca="1">IF(ISERROR($S1988),"",OFFSET(K!$C$1,$S1988-1,0)&amp;"")</f>
        <v/>
      </c>
      <c r="F1988" s="193" t="str">
        <f ca="1">IF(ISERROR($S1988),"",OFFSET(K!$F$1,$S1988-1,0))</f>
        <v/>
      </c>
      <c r="G1988" s="193" t="str">
        <f ca="1">IF(C1988=$U$4,"Enter smelter details", IF(ISERROR($S1988),"",OFFSET(K!$G$1,$S1988-1,0)))</f>
        <v/>
      </c>
      <c r="H1988" s="258"/>
      <c r="I1988" s="258"/>
      <c r="J1988" s="258"/>
      <c r="K1988" s="258"/>
      <c r="L1988" s="258"/>
      <c r="M1988" s="258"/>
      <c r="N1988" s="258"/>
      <c r="O1988" s="258"/>
      <c r="P1988" s="258"/>
      <c r="Q1988" s="259"/>
      <c r="R1988" s="192"/>
      <c r="S1988" s="150" t="e">
        <f>IF(OR(C1988="",C1988=T$4),NA(),MATCH($B1988&amp;$C1988,K!$E:$E,0))</f>
        <v>#N/A</v>
      </c>
    </row>
    <row r="1989" spans="1:19" ht="20.25">
      <c r="A1989" s="222"/>
      <c r="B1989" s="193"/>
      <c r="C1989" s="193"/>
      <c r="D1989" s="193" t="str">
        <f ca="1">IF(ISERROR($S1989),"",OFFSET(K!$D$1,$S1989-1,0)&amp;"")</f>
        <v/>
      </c>
      <c r="E1989" s="193" t="str">
        <f ca="1">IF(ISERROR($S1989),"",OFFSET(K!$C$1,$S1989-1,0)&amp;"")</f>
        <v/>
      </c>
      <c r="F1989" s="193" t="str">
        <f ca="1">IF(ISERROR($S1989),"",OFFSET(K!$F$1,$S1989-1,0))</f>
        <v/>
      </c>
      <c r="G1989" s="193" t="str">
        <f ca="1">IF(C1989=$U$4,"Enter smelter details", IF(ISERROR($S1989),"",OFFSET(K!$G$1,$S1989-1,0)))</f>
        <v/>
      </c>
      <c r="H1989" s="258"/>
      <c r="I1989" s="258"/>
      <c r="J1989" s="258"/>
      <c r="K1989" s="258"/>
      <c r="L1989" s="258"/>
      <c r="M1989" s="258"/>
      <c r="N1989" s="258"/>
      <c r="O1989" s="258"/>
      <c r="P1989" s="258"/>
      <c r="Q1989" s="259"/>
      <c r="R1989" s="192"/>
      <c r="S1989" s="150" t="e">
        <f>IF(OR(C1989="",C1989=T$4),NA(),MATCH($B1989&amp;$C1989,K!$E:$E,0))</f>
        <v>#N/A</v>
      </c>
    </row>
    <row r="1990" spans="1:19" ht="20.25">
      <c r="A1990" s="222"/>
      <c r="B1990" s="193"/>
      <c r="C1990" s="193"/>
      <c r="D1990" s="193" t="str">
        <f ca="1">IF(ISERROR($S1990),"",OFFSET(K!$D$1,$S1990-1,0)&amp;"")</f>
        <v/>
      </c>
      <c r="E1990" s="193" t="str">
        <f ca="1">IF(ISERROR($S1990),"",OFFSET(K!$C$1,$S1990-1,0)&amp;"")</f>
        <v/>
      </c>
      <c r="F1990" s="193" t="str">
        <f ca="1">IF(ISERROR($S1990),"",OFFSET(K!$F$1,$S1990-1,0))</f>
        <v/>
      </c>
      <c r="G1990" s="193" t="str">
        <f ca="1">IF(C1990=$U$4,"Enter smelter details", IF(ISERROR($S1990),"",OFFSET(K!$G$1,$S1990-1,0)))</f>
        <v/>
      </c>
      <c r="H1990" s="258"/>
      <c r="I1990" s="258"/>
      <c r="J1990" s="258"/>
      <c r="K1990" s="258"/>
      <c r="L1990" s="258"/>
      <c r="M1990" s="258"/>
      <c r="N1990" s="258"/>
      <c r="O1990" s="258"/>
      <c r="P1990" s="258"/>
      <c r="Q1990" s="259"/>
      <c r="R1990" s="192"/>
      <c r="S1990" s="150" t="e">
        <f>IF(OR(C1990="",C1990=T$4),NA(),MATCH($B1990&amp;$C1990,K!$E:$E,0))</f>
        <v>#N/A</v>
      </c>
    </row>
    <row r="1991" spans="1:19" ht="20.25">
      <c r="A1991" s="222"/>
      <c r="B1991" s="193"/>
      <c r="C1991" s="193"/>
      <c r="D1991" s="193" t="str">
        <f ca="1">IF(ISERROR($S1991),"",OFFSET(K!$D$1,$S1991-1,0)&amp;"")</f>
        <v/>
      </c>
      <c r="E1991" s="193" t="str">
        <f ca="1">IF(ISERROR($S1991),"",OFFSET(K!$C$1,$S1991-1,0)&amp;"")</f>
        <v/>
      </c>
      <c r="F1991" s="193" t="str">
        <f ca="1">IF(ISERROR($S1991),"",OFFSET(K!$F$1,$S1991-1,0))</f>
        <v/>
      </c>
      <c r="G1991" s="193" t="str">
        <f ca="1">IF(C1991=$U$4,"Enter smelter details", IF(ISERROR($S1991),"",OFFSET(K!$G$1,$S1991-1,0)))</f>
        <v/>
      </c>
      <c r="H1991" s="258"/>
      <c r="I1991" s="258"/>
      <c r="J1991" s="258"/>
      <c r="K1991" s="258"/>
      <c r="L1991" s="258"/>
      <c r="M1991" s="258"/>
      <c r="N1991" s="258"/>
      <c r="O1991" s="258"/>
      <c r="P1991" s="258"/>
      <c r="Q1991" s="259"/>
      <c r="R1991" s="192"/>
      <c r="S1991" s="150" t="e">
        <f>IF(OR(C1991="",C1991=T$4),NA(),MATCH($B1991&amp;$C1991,K!$E:$E,0))</f>
        <v>#N/A</v>
      </c>
    </row>
    <row r="1992" spans="1:19" ht="20.25">
      <c r="A1992" s="222"/>
      <c r="B1992" s="193"/>
      <c r="C1992" s="193"/>
      <c r="D1992" s="193" t="str">
        <f ca="1">IF(ISERROR($S1992),"",OFFSET(K!$D$1,$S1992-1,0)&amp;"")</f>
        <v/>
      </c>
      <c r="E1992" s="193" t="str">
        <f ca="1">IF(ISERROR($S1992),"",OFFSET(K!$C$1,$S1992-1,0)&amp;"")</f>
        <v/>
      </c>
      <c r="F1992" s="193" t="str">
        <f ca="1">IF(ISERROR($S1992),"",OFFSET(K!$F$1,$S1992-1,0))</f>
        <v/>
      </c>
      <c r="G1992" s="193" t="str">
        <f ca="1">IF(C1992=$U$4,"Enter smelter details", IF(ISERROR($S1992),"",OFFSET(K!$G$1,$S1992-1,0)))</f>
        <v/>
      </c>
      <c r="H1992" s="258"/>
      <c r="I1992" s="258"/>
      <c r="J1992" s="258"/>
      <c r="K1992" s="258"/>
      <c r="L1992" s="258"/>
      <c r="M1992" s="258"/>
      <c r="N1992" s="258"/>
      <c r="O1992" s="258"/>
      <c r="P1992" s="258"/>
      <c r="Q1992" s="259"/>
      <c r="R1992" s="192"/>
      <c r="S1992" s="150" t="e">
        <f>IF(OR(C1992="",C1992=T$4),NA(),MATCH($B1992&amp;$C1992,K!$E:$E,0))</f>
        <v>#N/A</v>
      </c>
    </row>
    <row r="1993" spans="1:19" ht="20.25">
      <c r="A1993" s="222"/>
      <c r="B1993" s="193"/>
      <c r="C1993" s="193"/>
      <c r="D1993" s="193" t="str">
        <f ca="1">IF(ISERROR($S1993),"",OFFSET(K!$D$1,$S1993-1,0)&amp;"")</f>
        <v/>
      </c>
      <c r="E1993" s="193" t="str">
        <f ca="1">IF(ISERROR($S1993),"",OFFSET(K!$C$1,$S1993-1,0)&amp;"")</f>
        <v/>
      </c>
      <c r="F1993" s="193" t="str">
        <f ca="1">IF(ISERROR($S1993),"",OFFSET(K!$F$1,$S1993-1,0))</f>
        <v/>
      </c>
      <c r="G1993" s="193" t="str">
        <f ca="1">IF(C1993=$U$4,"Enter smelter details", IF(ISERROR($S1993),"",OFFSET(K!$G$1,$S1993-1,0)))</f>
        <v/>
      </c>
      <c r="H1993" s="258"/>
      <c r="I1993" s="258"/>
      <c r="J1993" s="258"/>
      <c r="K1993" s="258"/>
      <c r="L1993" s="258"/>
      <c r="M1993" s="258"/>
      <c r="N1993" s="258"/>
      <c r="O1993" s="258"/>
      <c r="P1993" s="258"/>
      <c r="Q1993" s="259"/>
      <c r="R1993" s="192"/>
      <c r="S1993" s="150" t="e">
        <f>IF(OR(C1993="",C1993=T$4),NA(),MATCH($B1993&amp;$C1993,K!$E:$E,0))</f>
        <v>#N/A</v>
      </c>
    </row>
    <row r="1994" spans="1:19" ht="20.25">
      <c r="A1994" s="222"/>
      <c r="B1994" s="193"/>
      <c r="C1994" s="193"/>
      <c r="D1994" s="193" t="str">
        <f ca="1">IF(ISERROR($S1994),"",OFFSET(K!$D$1,$S1994-1,0)&amp;"")</f>
        <v/>
      </c>
      <c r="E1994" s="193" t="str">
        <f ca="1">IF(ISERROR($S1994),"",OFFSET(K!$C$1,$S1994-1,0)&amp;"")</f>
        <v/>
      </c>
      <c r="F1994" s="193" t="str">
        <f ca="1">IF(ISERROR($S1994),"",OFFSET(K!$F$1,$S1994-1,0))</f>
        <v/>
      </c>
      <c r="G1994" s="193" t="str">
        <f ca="1">IF(C1994=$U$4,"Enter smelter details", IF(ISERROR($S1994),"",OFFSET(K!$G$1,$S1994-1,0)))</f>
        <v/>
      </c>
      <c r="H1994" s="258"/>
      <c r="I1994" s="258"/>
      <c r="J1994" s="258"/>
      <c r="K1994" s="258"/>
      <c r="L1994" s="258"/>
      <c r="M1994" s="258"/>
      <c r="N1994" s="258"/>
      <c r="O1994" s="258"/>
      <c r="P1994" s="258"/>
      <c r="Q1994" s="259"/>
      <c r="R1994" s="192"/>
      <c r="S1994" s="150" t="e">
        <f>IF(OR(C1994="",C1994=T$4),NA(),MATCH($B1994&amp;$C1994,K!$E:$E,0))</f>
        <v>#N/A</v>
      </c>
    </row>
    <row r="1995" spans="1:19" ht="20.25">
      <c r="A1995" s="222"/>
      <c r="B1995" s="193"/>
      <c r="C1995" s="193"/>
      <c r="D1995" s="193" t="str">
        <f ca="1">IF(ISERROR($S1995),"",OFFSET(K!$D$1,$S1995-1,0)&amp;"")</f>
        <v/>
      </c>
      <c r="E1995" s="193" t="str">
        <f ca="1">IF(ISERROR($S1995),"",OFFSET(K!$C$1,$S1995-1,0)&amp;"")</f>
        <v/>
      </c>
      <c r="F1995" s="193" t="str">
        <f ca="1">IF(ISERROR($S1995),"",OFFSET(K!$F$1,$S1995-1,0))</f>
        <v/>
      </c>
      <c r="G1995" s="193" t="str">
        <f ca="1">IF(C1995=$U$4,"Enter smelter details", IF(ISERROR($S1995),"",OFFSET(K!$G$1,$S1995-1,0)))</f>
        <v/>
      </c>
      <c r="H1995" s="258"/>
      <c r="I1995" s="258"/>
      <c r="J1995" s="258"/>
      <c r="K1995" s="258"/>
      <c r="L1995" s="258"/>
      <c r="M1995" s="258"/>
      <c r="N1995" s="258"/>
      <c r="O1995" s="258"/>
      <c r="P1995" s="258"/>
      <c r="Q1995" s="259"/>
      <c r="R1995" s="192"/>
      <c r="S1995" s="150" t="e">
        <f>IF(OR(C1995="",C1995=T$4),NA(),MATCH($B1995&amp;$C1995,K!$E:$E,0))</f>
        <v>#N/A</v>
      </c>
    </row>
    <row r="1996" spans="1:19" ht="20.25">
      <c r="A1996" s="222"/>
      <c r="B1996" s="193"/>
      <c r="C1996" s="193"/>
      <c r="D1996" s="193" t="str">
        <f ca="1">IF(ISERROR($S1996),"",OFFSET(K!$D$1,$S1996-1,0)&amp;"")</f>
        <v/>
      </c>
      <c r="E1996" s="193" t="str">
        <f ca="1">IF(ISERROR($S1996),"",OFFSET(K!$C$1,$S1996-1,0)&amp;"")</f>
        <v/>
      </c>
      <c r="F1996" s="193" t="str">
        <f ca="1">IF(ISERROR($S1996),"",OFFSET(K!$F$1,$S1996-1,0))</f>
        <v/>
      </c>
      <c r="G1996" s="193" t="str">
        <f ca="1">IF(C1996=$U$4,"Enter smelter details", IF(ISERROR($S1996),"",OFFSET(K!$G$1,$S1996-1,0)))</f>
        <v/>
      </c>
      <c r="H1996" s="258"/>
      <c r="I1996" s="258"/>
      <c r="J1996" s="258"/>
      <c r="K1996" s="258"/>
      <c r="L1996" s="258"/>
      <c r="M1996" s="258"/>
      <c r="N1996" s="258"/>
      <c r="O1996" s="258"/>
      <c r="P1996" s="258"/>
      <c r="Q1996" s="259"/>
      <c r="R1996" s="192"/>
      <c r="S1996" s="150" t="e">
        <f>IF(OR(C1996="",C1996=T$4),NA(),MATCH($B1996&amp;$C1996,K!$E:$E,0))</f>
        <v>#N/A</v>
      </c>
    </row>
    <row r="1997" spans="1:19" ht="20.25">
      <c r="A1997" s="222"/>
      <c r="B1997" s="193"/>
      <c r="C1997" s="193"/>
      <c r="D1997" s="193" t="str">
        <f ca="1">IF(ISERROR($S1997),"",OFFSET(K!$D$1,$S1997-1,0)&amp;"")</f>
        <v/>
      </c>
      <c r="E1997" s="193" t="str">
        <f ca="1">IF(ISERROR($S1997),"",OFFSET(K!$C$1,$S1997-1,0)&amp;"")</f>
        <v/>
      </c>
      <c r="F1997" s="193" t="str">
        <f ca="1">IF(ISERROR($S1997),"",OFFSET(K!$F$1,$S1997-1,0))</f>
        <v/>
      </c>
      <c r="G1997" s="193" t="str">
        <f ca="1">IF(C1997=$U$4,"Enter smelter details", IF(ISERROR($S1997),"",OFFSET(K!$G$1,$S1997-1,0)))</f>
        <v/>
      </c>
      <c r="H1997" s="258"/>
      <c r="I1997" s="258"/>
      <c r="J1997" s="258"/>
      <c r="K1997" s="258"/>
      <c r="L1997" s="258"/>
      <c r="M1997" s="258"/>
      <c r="N1997" s="258"/>
      <c r="O1997" s="258"/>
      <c r="P1997" s="258"/>
      <c r="Q1997" s="259"/>
      <c r="R1997" s="192"/>
      <c r="S1997" s="150" t="e">
        <f>IF(OR(C1997="",C1997=T$4),NA(),MATCH($B1997&amp;$C1997,K!$E:$E,0))</f>
        <v>#N/A</v>
      </c>
    </row>
    <row r="1998" spans="1:19" ht="20.25">
      <c r="A1998" s="222"/>
      <c r="B1998" s="193"/>
      <c r="C1998" s="193"/>
      <c r="D1998" s="193" t="str">
        <f ca="1">IF(ISERROR($S1998),"",OFFSET(K!$D$1,$S1998-1,0)&amp;"")</f>
        <v/>
      </c>
      <c r="E1998" s="193" t="str">
        <f ca="1">IF(ISERROR($S1998),"",OFFSET(K!$C$1,$S1998-1,0)&amp;"")</f>
        <v/>
      </c>
      <c r="F1998" s="193" t="str">
        <f ca="1">IF(ISERROR($S1998),"",OFFSET(K!$F$1,$S1998-1,0))</f>
        <v/>
      </c>
      <c r="G1998" s="193" t="str">
        <f ca="1">IF(C1998=$U$4,"Enter smelter details", IF(ISERROR($S1998),"",OFFSET(K!$G$1,$S1998-1,0)))</f>
        <v/>
      </c>
      <c r="H1998" s="258"/>
      <c r="I1998" s="258"/>
      <c r="J1998" s="258"/>
      <c r="K1998" s="258"/>
      <c r="L1998" s="258"/>
      <c r="M1998" s="258"/>
      <c r="N1998" s="258"/>
      <c r="O1998" s="258"/>
      <c r="P1998" s="258"/>
      <c r="Q1998" s="259"/>
      <c r="R1998" s="192"/>
      <c r="S1998" s="150" t="e">
        <f>IF(OR(C1998="",C1998=T$4),NA(),MATCH($B1998&amp;$C1998,K!$E:$E,0))</f>
        <v>#N/A</v>
      </c>
    </row>
    <row r="1999" spans="1:19" ht="20.25">
      <c r="A1999" s="222"/>
      <c r="B1999" s="193"/>
      <c r="C1999" s="193"/>
      <c r="D1999" s="193" t="str">
        <f ca="1">IF(ISERROR($S1999),"",OFFSET(K!$D$1,$S1999-1,0)&amp;"")</f>
        <v/>
      </c>
      <c r="E1999" s="193" t="str">
        <f ca="1">IF(ISERROR($S1999),"",OFFSET(K!$C$1,$S1999-1,0)&amp;"")</f>
        <v/>
      </c>
      <c r="F1999" s="193" t="str">
        <f ca="1">IF(ISERROR($S1999),"",OFFSET(K!$F$1,$S1999-1,0))</f>
        <v/>
      </c>
      <c r="G1999" s="193" t="str">
        <f ca="1">IF(C1999=$U$4,"Enter smelter details", IF(ISERROR($S1999),"",OFFSET(K!$G$1,$S1999-1,0)))</f>
        <v/>
      </c>
      <c r="H1999" s="258"/>
      <c r="I1999" s="258"/>
      <c r="J1999" s="258"/>
      <c r="K1999" s="258"/>
      <c r="L1999" s="258"/>
      <c r="M1999" s="258"/>
      <c r="N1999" s="258"/>
      <c r="O1999" s="258"/>
      <c r="P1999" s="258"/>
      <c r="Q1999" s="259"/>
      <c r="R1999" s="192"/>
      <c r="S1999" s="150" t="e">
        <f>IF(OR(C1999="",C1999=T$4),NA(),MATCH($B1999&amp;$C1999,K!$E:$E,0))</f>
        <v>#N/A</v>
      </c>
    </row>
    <row r="2000" spans="1:19" ht="20.25">
      <c r="A2000" s="222"/>
      <c r="B2000" s="193"/>
      <c r="C2000" s="193"/>
      <c r="D2000" s="193" t="str">
        <f ca="1">IF(ISERROR($S2000),"",OFFSET(K!$D$1,$S2000-1,0)&amp;"")</f>
        <v/>
      </c>
      <c r="E2000" s="193" t="str">
        <f ca="1">IF(ISERROR($S2000),"",OFFSET(K!$C$1,$S2000-1,0)&amp;"")</f>
        <v/>
      </c>
      <c r="F2000" s="193" t="str">
        <f ca="1">IF(ISERROR($S2000),"",OFFSET(K!$F$1,$S2000-1,0))</f>
        <v/>
      </c>
      <c r="G2000" s="193" t="str">
        <f ca="1">IF(C2000=$U$4,"Enter smelter details", IF(ISERROR($S2000),"",OFFSET(K!$G$1,$S2000-1,0)))</f>
        <v/>
      </c>
      <c r="H2000" s="258"/>
      <c r="I2000" s="258"/>
      <c r="J2000" s="258"/>
      <c r="K2000" s="258"/>
      <c r="L2000" s="258"/>
      <c r="M2000" s="258"/>
      <c r="N2000" s="258"/>
      <c r="O2000" s="258"/>
      <c r="P2000" s="258"/>
      <c r="Q2000" s="259"/>
      <c r="R2000" s="192"/>
      <c r="S2000" s="150" t="e">
        <f>IF(OR(C2000="",C2000=T$4),NA(),MATCH($B2000&amp;$C2000,K!$E:$E,0))</f>
        <v>#N/A</v>
      </c>
    </row>
    <row r="2001" spans="1:19" ht="20.25">
      <c r="A2001" s="222"/>
      <c r="B2001" s="193"/>
      <c r="C2001" s="193"/>
      <c r="D2001" s="193" t="str">
        <f ca="1">IF(ISERROR($S2001),"",OFFSET(K!$D$1,$S2001-1,0)&amp;"")</f>
        <v/>
      </c>
      <c r="E2001" s="193" t="str">
        <f ca="1">IF(ISERROR($S2001),"",OFFSET(K!$C$1,$S2001-1,0)&amp;"")</f>
        <v/>
      </c>
      <c r="F2001" s="193" t="str">
        <f ca="1">IF(ISERROR($S2001),"",OFFSET(K!$F$1,$S2001-1,0))</f>
        <v/>
      </c>
      <c r="G2001" s="193" t="str">
        <f ca="1">IF(C2001=$U$4,"Enter smelter details", IF(ISERROR($S2001),"",OFFSET(K!$G$1,$S2001-1,0)))</f>
        <v/>
      </c>
      <c r="H2001" s="258"/>
      <c r="I2001" s="258"/>
      <c r="J2001" s="258"/>
      <c r="K2001" s="258"/>
      <c r="L2001" s="258"/>
      <c r="M2001" s="258"/>
      <c r="N2001" s="258"/>
      <c r="O2001" s="258"/>
      <c r="P2001" s="258"/>
      <c r="Q2001" s="259"/>
      <c r="R2001" s="192"/>
      <c r="S2001" s="150" t="e">
        <f>IF(OR(C2001="",C2001=T$4),NA(),MATCH($B2001&amp;$C2001,K!$E:$E,0))</f>
        <v>#N/A</v>
      </c>
    </row>
    <row r="2002" spans="1:19" ht="20.25">
      <c r="A2002" s="222"/>
      <c r="B2002" s="193"/>
      <c r="C2002" s="193"/>
      <c r="D2002" s="193" t="str">
        <f ca="1">IF(ISERROR($S2002),"",OFFSET(K!$D$1,$S2002-1,0)&amp;"")</f>
        <v/>
      </c>
      <c r="E2002" s="193" t="str">
        <f ca="1">IF(ISERROR($S2002),"",OFFSET(K!$C$1,$S2002-1,0)&amp;"")</f>
        <v/>
      </c>
      <c r="F2002" s="193" t="str">
        <f ca="1">IF(ISERROR($S2002),"",OFFSET(K!$F$1,$S2002-1,0))</f>
        <v/>
      </c>
      <c r="G2002" s="193" t="str">
        <f ca="1">IF(C2002=$U$4,"Enter smelter details", IF(ISERROR($S2002),"",OFFSET(K!$G$1,$S2002-1,0)))</f>
        <v/>
      </c>
      <c r="H2002" s="258"/>
      <c r="I2002" s="258"/>
      <c r="J2002" s="258"/>
      <c r="K2002" s="258"/>
      <c r="L2002" s="258"/>
      <c r="M2002" s="258"/>
      <c r="N2002" s="258"/>
      <c r="O2002" s="258"/>
      <c r="P2002" s="258"/>
      <c r="Q2002" s="259"/>
      <c r="R2002" s="192"/>
      <c r="S2002" s="150" t="e">
        <f>IF(OR(C2002="",C2002=T$4),NA(),MATCH($B2002&amp;$C2002,K!$E:$E,0))</f>
        <v>#N/A</v>
      </c>
    </row>
    <row r="2003" spans="1:19" ht="20.25">
      <c r="A2003" s="222"/>
      <c r="B2003" s="193"/>
      <c r="C2003" s="193"/>
      <c r="D2003" s="193" t="str">
        <f ca="1">IF(ISERROR($S2003),"",OFFSET(K!$D$1,$S2003-1,0)&amp;"")</f>
        <v/>
      </c>
      <c r="E2003" s="193" t="str">
        <f ca="1">IF(ISERROR($S2003),"",OFFSET(K!$C$1,$S2003-1,0)&amp;"")</f>
        <v/>
      </c>
      <c r="F2003" s="193" t="str">
        <f ca="1">IF(ISERROR($S2003),"",OFFSET(K!$F$1,$S2003-1,0))</f>
        <v/>
      </c>
      <c r="G2003" s="193" t="str">
        <f ca="1">IF(C2003=$U$4,"Enter smelter details", IF(ISERROR($S2003),"",OFFSET(K!$G$1,$S2003-1,0)))</f>
        <v/>
      </c>
      <c r="H2003" s="258"/>
      <c r="I2003" s="258"/>
      <c r="J2003" s="258"/>
      <c r="K2003" s="258"/>
      <c r="L2003" s="258"/>
      <c r="M2003" s="258"/>
      <c r="N2003" s="258"/>
      <c r="O2003" s="258"/>
      <c r="P2003" s="258"/>
      <c r="Q2003" s="259"/>
      <c r="R2003" s="192"/>
      <c r="S2003" s="150" t="e">
        <f>IF(OR(C2003="",C2003=T$4),NA(),MATCH($B2003&amp;$C2003,K!$E:$E,0))</f>
        <v>#N/A</v>
      </c>
    </row>
    <row r="2004" spans="1:19" ht="20.25">
      <c r="A2004" s="222"/>
      <c r="B2004" s="193"/>
      <c r="C2004" s="193"/>
      <c r="D2004" s="193" t="str">
        <f ca="1">IF(ISERROR($S2004),"",OFFSET(K!$D$1,$S2004-1,0)&amp;"")</f>
        <v/>
      </c>
      <c r="E2004" s="193" t="str">
        <f ca="1">IF(ISERROR($S2004),"",OFFSET(K!$C$1,$S2004-1,0)&amp;"")</f>
        <v/>
      </c>
      <c r="F2004" s="193" t="str">
        <f ca="1">IF(ISERROR($S2004),"",OFFSET(K!$F$1,$S2004-1,0))</f>
        <v/>
      </c>
      <c r="G2004" s="193" t="str">
        <f ca="1">IF(C2004=$U$4,"Enter smelter details", IF(ISERROR($S2004),"",OFFSET(K!$G$1,$S2004-1,0)))</f>
        <v/>
      </c>
      <c r="H2004" s="258"/>
      <c r="I2004" s="258"/>
      <c r="J2004" s="258"/>
      <c r="K2004" s="258"/>
      <c r="L2004" s="258"/>
      <c r="M2004" s="258"/>
      <c r="N2004" s="258"/>
      <c r="O2004" s="258"/>
      <c r="P2004" s="258"/>
      <c r="Q2004" s="259"/>
      <c r="R2004" s="192"/>
      <c r="S2004" s="150" t="e">
        <f>IF(OR(C2004="",C2004=T$4),NA(),MATCH($B2004&amp;$C2004,K!$E:$E,0))</f>
        <v>#N/A</v>
      </c>
    </row>
    <row r="2005" spans="1:19" ht="20.25">
      <c r="A2005" s="222"/>
      <c r="B2005" s="193"/>
      <c r="C2005" s="193"/>
      <c r="D2005" s="193" t="str">
        <f ca="1">IF(ISERROR($S2005),"",OFFSET(K!$D$1,$S2005-1,0)&amp;"")</f>
        <v/>
      </c>
      <c r="E2005" s="193" t="str">
        <f ca="1">IF(ISERROR($S2005),"",OFFSET(K!$C$1,$S2005-1,0)&amp;"")</f>
        <v/>
      </c>
      <c r="F2005" s="193" t="str">
        <f ca="1">IF(ISERROR($S2005),"",OFFSET(K!$F$1,$S2005-1,0))</f>
        <v/>
      </c>
      <c r="G2005" s="193" t="str">
        <f ca="1">IF(C2005=$U$4,"Enter smelter details", IF(ISERROR($S2005),"",OFFSET(K!$G$1,$S2005-1,0)))</f>
        <v/>
      </c>
      <c r="H2005" s="258"/>
      <c r="I2005" s="258"/>
      <c r="J2005" s="258"/>
      <c r="K2005" s="258"/>
      <c r="L2005" s="258"/>
      <c r="M2005" s="258"/>
      <c r="N2005" s="258"/>
      <c r="O2005" s="258"/>
      <c r="P2005" s="258"/>
      <c r="Q2005" s="259"/>
      <c r="R2005" s="192"/>
      <c r="S2005" s="150" t="e">
        <f>IF(OR(C2005="",C2005=T$4),NA(),MATCH($B2005&amp;$C2005,K!$E:$E,0))</f>
        <v>#N/A</v>
      </c>
    </row>
    <row r="2006" spans="1:19" ht="20.25">
      <c r="A2006" s="222"/>
      <c r="B2006" s="193"/>
      <c r="C2006" s="193"/>
      <c r="D2006" s="193" t="str">
        <f ca="1">IF(ISERROR($S2006),"",OFFSET(K!$D$1,$S2006-1,0)&amp;"")</f>
        <v/>
      </c>
      <c r="E2006" s="193" t="str">
        <f ca="1">IF(ISERROR($S2006),"",OFFSET(K!$C$1,$S2006-1,0)&amp;"")</f>
        <v/>
      </c>
      <c r="F2006" s="193" t="str">
        <f ca="1">IF(ISERROR($S2006),"",OFFSET(K!$F$1,$S2006-1,0))</f>
        <v/>
      </c>
      <c r="G2006" s="193" t="str">
        <f ca="1">IF(C2006=$U$4,"Enter smelter details", IF(ISERROR($S2006),"",OFFSET(K!$G$1,$S2006-1,0)))</f>
        <v/>
      </c>
      <c r="H2006" s="258"/>
      <c r="I2006" s="258"/>
      <c r="J2006" s="258"/>
      <c r="K2006" s="258"/>
      <c r="L2006" s="258"/>
      <c r="M2006" s="258"/>
      <c r="N2006" s="258"/>
      <c r="O2006" s="258"/>
      <c r="P2006" s="258"/>
      <c r="Q2006" s="259"/>
      <c r="R2006" s="192"/>
      <c r="S2006" s="150" t="e">
        <f>IF(OR(C2006="",C2006=T$4),NA(),MATCH($B2006&amp;$C2006,K!$E:$E,0))</f>
        <v>#N/A</v>
      </c>
    </row>
    <row r="2007" spans="1:19" ht="20.25">
      <c r="A2007" s="222"/>
      <c r="B2007" s="193"/>
      <c r="C2007" s="193"/>
      <c r="D2007" s="193" t="str">
        <f ca="1">IF(ISERROR($S2007),"",OFFSET(K!$D$1,$S2007-1,0)&amp;"")</f>
        <v/>
      </c>
      <c r="E2007" s="193" t="str">
        <f ca="1">IF(ISERROR($S2007),"",OFFSET(K!$C$1,$S2007-1,0)&amp;"")</f>
        <v/>
      </c>
      <c r="F2007" s="193" t="str">
        <f ca="1">IF(ISERROR($S2007),"",OFFSET(K!$F$1,$S2007-1,0))</f>
        <v/>
      </c>
      <c r="G2007" s="193" t="str">
        <f ca="1">IF(C2007=$U$4,"Enter smelter details", IF(ISERROR($S2007),"",OFFSET(K!$G$1,$S2007-1,0)))</f>
        <v/>
      </c>
      <c r="H2007" s="258"/>
      <c r="I2007" s="258"/>
      <c r="J2007" s="258"/>
      <c r="K2007" s="258"/>
      <c r="L2007" s="258"/>
      <c r="M2007" s="258"/>
      <c r="N2007" s="258"/>
      <c r="O2007" s="258"/>
      <c r="P2007" s="258"/>
      <c r="Q2007" s="259"/>
      <c r="R2007" s="192"/>
      <c r="S2007" s="150" t="e">
        <f>IF(OR(C2007="",C2007=T$4),NA(),MATCH($B2007&amp;$C2007,K!$E:$E,0))</f>
        <v>#N/A</v>
      </c>
    </row>
    <row r="2008" spans="1:19" ht="20.25">
      <c r="A2008" s="222"/>
      <c r="B2008" s="193"/>
      <c r="C2008" s="193"/>
      <c r="D2008" s="193" t="str">
        <f ca="1">IF(ISERROR($S2008),"",OFFSET(K!$D$1,$S2008-1,0)&amp;"")</f>
        <v/>
      </c>
      <c r="E2008" s="193" t="str">
        <f ca="1">IF(ISERROR($S2008),"",OFFSET(K!$C$1,$S2008-1,0)&amp;"")</f>
        <v/>
      </c>
      <c r="F2008" s="193" t="str">
        <f ca="1">IF(ISERROR($S2008),"",OFFSET(K!$F$1,$S2008-1,0))</f>
        <v/>
      </c>
      <c r="G2008" s="193" t="str">
        <f ca="1">IF(C2008=$U$4,"Enter smelter details", IF(ISERROR($S2008),"",OFFSET(K!$G$1,$S2008-1,0)))</f>
        <v/>
      </c>
      <c r="H2008" s="258"/>
      <c r="I2008" s="258"/>
      <c r="J2008" s="258"/>
      <c r="K2008" s="258"/>
      <c r="L2008" s="258"/>
      <c r="M2008" s="258"/>
      <c r="N2008" s="258"/>
      <c r="O2008" s="258"/>
      <c r="P2008" s="258"/>
      <c r="Q2008" s="259"/>
      <c r="R2008" s="192"/>
      <c r="S2008" s="150" t="e">
        <f>IF(OR(C2008="",C2008=T$4),NA(),MATCH($B2008&amp;$C2008,K!$E:$E,0))</f>
        <v>#N/A</v>
      </c>
    </row>
    <row r="2009" spans="1:19" ht="20.25">
      <c r="A2009" s="222"/>
      <c r="B2009" s="193"/>
      <c r="C2009" s="193"/>
      <c r="D2009" s="193" t="str">
        <f ca="1">IF(ISERROR($S2009),"",OFFSET(K!$D$1,$S2009-1,0)&amp;"")</f>
        <v/>
      </c>
      <c r="E2009" s="193" t="str">
        <f ca="1">IF(ISERROR($S2009),"",OFFSET(K!$C$1,$S2009-1,0)&amp;"")</f>
        <v/>
      </c>
      <c r="F2009" s="193" t="str">
        <f ca="1">IF(ISERROR($S2009),"",OFFSET(K!$F$1,$S2009-1,0))</f>
        <v/>
      </c>
      <c r="G2009" s="193" t="str">
        <f ca="1">IF(C2009=$U$4,"Enter smelter details", IF(ISERROR($S2009),"",OFFSET(K!$G$1,$S2009-1,0)))</f>
        <v/>
      </c>
      <c r="H2009" s="258"/>
      <c r="I2009" s="258"/>
      <c r="J2009" s="258"/>
      <c r="K2009" s="258"/>
      <c r="L2009" s="258"/>
      <c r="M2009" s="258"/>
      <c r="N2009" s="258"/>
      <c r="O2009" s="258"/>
      <c r="P2009" s="258"/>
      <c r="Q2009" s="259"/>
      <c r="R2009" s="192"/>
      <c r="S2009" s="150" t="e">
        <f>IF(OR(C2009="",C2009=T$4),NA(),MATCH($B2009&amp;$C2009,K!$E:$E,0))</f>
        <v>#N/A</v>
      </c>
    </row>
    <row r="2010" spans="1:19" ht="20.25">
      <c r="A2010" s="222"/>
      <c r="B2010" s="193"/>
      <c r="C2010" s="193"/>
      <c r="D2010" s="193" t="str">
        <f ca="1">IF(ISERROR($S2010),"",OFFSET(K!$D$1,$S2010-1,0)&amp;"")</f>
        <v/>
      </c>
      <c r="E2010" s="193" t="str">
        <f ca="1">IF(ISERROR($S2010),"",OFFSET(K!$C$1,$S2010-1,0)&amp;"")</f>
        <v/>
      </c>
      <c r="F2010" s="193" t="str">
        <f ca="1">IF(ISERROR($S2010),"",OFFSET(K!$F$1,$S2010-1,0))</f>
        <v/>
      </c>
      <c r="G2010" s="193" t="str">
        <f ca="1">IF(C2010=$U$4,"Enter smelter details", IF(ISERROR($S2010),"",OFFSET(K!$G$1,$S2010-1,0)))</f>
        <v/>
      </c>
      <c r="H2010" s="258"/>
      <c r="I2010" s="258"/>
      <c r="J2010" s="258"/>
      <c r="K2010" s="258"/>
      <c r="L2010" s="258"/>
      <c r="M2010" s="258"/>
      <c r="N2010" s="258"/>
      <c r="O2010" s="258"/>
      <c r="P2010" s="258"/>
      <c r="Q2010" s="259"/>
      <c r="R2010" s="192"/>
      <c r="S2010" s="150" t="e">
        <f>IF(OR(C2010="",C2010=T$4),NA(),MATCH($B2010&amp;$C2010,K!$E:$E,0))</f>
        <v>#N/A</v>
      </c>
    </row>
    <row r="2011" spans="1:19" ht="20.25">
      <c r="A2011" s="222"/>
      <c r="B2011" s="193"/>
      <c r="C2011" s="193"/>
      <c r="D2011" s="193" t="str">
        <f ca="1">IF(ISERROR($S2011),"",OFFSET(K!$D$1,$S2011-1,0)&amp;"")</f>
        <v/>
      </c>
      <c r="E2011" s="193" t="str">
        <f ca="1">IF(ISERROR($S2011),"",OFFSET(K!$C$1,$S2011-1,0)&amp;"")</f>
        <v/>
      </c>
      <c r="F2011" s="193" t="str">
        <f ca="1">IF(ISERROR($S2011),"",OFFSET(K!$F$1,$S2011-1,0))</f>
        <v/>
      </c>
      <c r="G2011" s="193" t="str">
        <f ca="1">IF(C2011=$U$4,"Enter smelter details", IF(ISERROR($S2011),"",OFFSET(K!$G$1,$S2011-1,0)))</f>
        <v/>
      </c>
      <c r="H2011" s="258"/>
      <c r="I2011" s="258"/>
      <c r="J2011" s="258"/>
      <c r="K2011" s="258"/>
      <c r="L2011" s="258"/>
      <c r="M2011" s="258"/>
      <c r="N2011" s="258"/>
      <c r="O2011" s="258"/>
      <c r="P2011" s="258"/>
      <c r="Q2011" s="259"/>
      <c r="R2011" s="192"/>
      <c r="S2011" s="150" t="e">
        <f>IF(OR(C2011="",C2011=T$4),NA(),MATCH($B2011&amp;$C2011,K!$E:$E,0))</f>
        <v>#N/A</v>
      </c>
    </row>
    <row r="2012" spans="1:19" ht="20.25">
      <c r="A2012" s="222"/>
      <c r="B2012" s="193"/>
      <c r="C2012" s="193"/>
      <c r="D2012" s="193" t="str">
        <f ca="1">IF(ISERROR($S2012),"",OFFSET(K!$D$1,$S2012-1,0)&amp;"")</f>
        <v/>
      </c>
      <c r="E2012" s="193" t="str">
        <f ca="1">IF(ISERROR($S2012),"",OFFSET(K!$C$1,$S2012-1,0)&amp;"")</f>
        <v/>
      </c>
      <c r="F2012" s="193" t="str">
        <f ca="1">IF(ISERROR($S2012),"",OFFSET(K!$F$1,$S2012-1,0))</f>
        <v/>
      </c>
      <c r="G2012" s="193" t="str">
        <f ca="1">IF(C2012=$U$4,"Enter smelter details", IF(ISERROR($S2012),"",OFFSET(K!$G$1,$S2012-1,0)))</f>
        <v/>
      </c>
      <c r="H2012" s="258"/>
      <c r="I2012" s="258"/>
      <c r="J2012" s="258"/>
      <c r="K2012" s="258"/>
      <c r="L2012" s="258"/>
      <c r="M2012" s="258"/>
      <c r="N2012" s="258"/>
      <c r="O2012" s="258"/>
      <c r="P2012" s="258"/>
      <c r="Q2012" s="259"/>
      <c r="R2012" s="192"/>
      <c r="S2012" s="150" t="e">
        <f>IF(OR(C2012="",C2012=T$4),NA(),MATCH($B2012&amp;$C2012,K!$E:$E,0))</f>
        <v>#N/A</v>
      </c>
    </row>
    <row r="2013" spans="1:19" ht="20.25">
      <c r="A2013" s="222"/>
      <c r="B2013" s="193"/>
      <c r="C2013" s="193"/>
      <c r="D2013" s="193" t="str">
        <f ca="1">IF(ISERROR($S2013),"",OFFSET(K!$D$1,$S2013-1,0)&amp;"")</f>
        <v/>
      </c>
      <c r="E2013" s="193" t="str">
        <f ca="1">IF(ISERROR($S2013),"",OFFSET(K!$C$1,$S2013-1,0)&amp;"")</f>
        <v/>
      </c>
      <c r="F2013" s="193" t="str">
        <f ca="1">IF(ISERROR($S2013),"",OFFSET(K!$F$1,$S2013-1,0))</f>
        <v/>
      </c>
      <c r="G2013" s="193" t="str">
        <f ca="1">IF(C2013=$U$4,"Enter smelter details", IF(ISERROR($S2013),"",OFFSET(K!$G$1,$S2013-1,0)))</f>
        <v/>
      </c>
      <c r="H2013" s="258"/>
      <c r="I2013" s="258"/>
      <c r="J2013" s="258"/>
      <c r="K2013" s="258"/>
      <c r="L2013" s="258"/>
      <c r="M2013" s="258"/>
      <c r="N2013" s="258"/>
      <c r="O2013" s="258"/>
      <c r="P2013" s="258"/>
      <c r="Q2013" s="259"/>
      <c r="R2013" s="192"/>
      <c r="S2013" s="150" t="e">
        <f>IF(OR(C2013="",C2013=T$4),NA(),MATCH($B2013&amp;$C2013,K!$E:$E,0))</f>
        <v>#N/A</v>
      </c>
    </row>
    <row r="2014" spans="1:19" ht="20.25">
      <c r="A2014" s="222"/>
      <c r="B2014" s="193"/>
      <c r="C2014" s="193"/>
      <c r="D2014" s="193" t="str">
        <f ca="1">IF(ISERROR($S2014),"",OFFSET(K!$D$1,$S2014-1,0)&amp;"")</f>
        <v/>
      </c>
      <c r="E2014" s="193" t="str">
        <f ca="1">IF(ISERROR($S2014),"",OFFSET(K!$C$1,$S2014-1,0)&amp;"")</f>
        <v/>
      </c>
      <c r="F2014" s="193" t="str">
        <f ca="1">IF(ISERROR($S2014),"",OFFSET(K!$F$1,$S2014-1,0))</f>
        <v/>
      </c>
      <c r="G2014" s="193" t="str">
        <f ca="1">IF(C2014=$U$4,"Enter smelter details", IF(ISERROR($S2014),"",OFFSET(K!$G$1,$S2014-1,0)))</f>
        <v/>
      </c>
      <c r="H2014" s="258"/>
      <c r="I2014" s="258"/>
      <c r="J2014" s="258"/>
      <c r="K2014" s="258"/>
      <c r="L2014" s="258"/>
      <c r="M2014" s="258"/>
      <c r="N2014" s="258"/>
      <c r="O2014" s="258"/>
      <c r="P2014" s="258"/>
      <c r="Q2014" s="259"/>
      <c r="R2014" s="192"/>
      <c r="S2014" s="150" t="e">
        <f>IF(OR(C2014="",C2014=T$4),NA(),MATCH($B2014&amp;$C2014,K!$E:$E,0))</f>
        <v>#N/A</v>
      </c>
    </row>
    <row r="2015" spans="1:19" ht="20.25">
      <c r="A2015" s="222"/>
      <c r="B2015" s="193"/>
      <c r="C2015" s="193"/>
      <c r="D2015" s="193" t="str">
        <f ca="1">IF(ISERROR($S2015),"",OFFSET(K!$D$1,$S2015-1,0)&amp;"")</f>
        <v/>
      </c>
      <c r="E2015" s="193" t="str">
        <f ca="1">IF(ISERROR($S2015),"",OFFSET(K!$C$1,$S2015-1,0)&amp;"")</f>
        <v/>
      </c>
      <c r="F2015" s="193" t="str">
        <f ca="1">IF(ISERROR($S2015),"",OFFSET(K!$F$1,$S2015-1,0))</f>
        <v/>
      </c>
      <c r="G2015" s="193" t="str">
        <f ca="1">IF(C2015=$U$4,"Enter smelter details", IF(ISERROR($S2015),"",OFFSET(K!$G$1,$S2015-1,0)))</f>
        <v/>
      </c>
      <c r="H2015" s="258"/>
      <c r="I2015" s="258"/>
      <c r="J2015" s="258"/>
      <c r="K2015" s="258"/>
      <c r="L2015" s="258"/>
      <c r="M2015" s="258"/>
      <c r="N2015" s="258"/>
      <c r="O2015" s="258"/>
      <c r="P2015" s="258"/>
      <c r="Q2015" s="259"/>
      <c r="R2015" s="192"/>
      <c r="S2015" s="150" t="e">
        <f>IF(OR(C2015="",C2015=T$4),NA(),MATCH($B2015&amp;$C2015,K!$E:$E,0))</f>
        <v>#N/A</v>
      </c>
    </row>
    <row r="2016" spans="1:19" ht="20.25">
      <c r="A2016" s="222"/>
      <c r="B2016" s="193"/>
      <c r="C2016" s="193"/>
      <c r="D2016" s="193" t="str">
        <f ca="1">IF(ISERROR($S2016),"",OFFSET(K!$D$1,$S2016-1,0)&amp;"")</f>
        <v/>
      </c>
      <c r="E2016" s="193" t="str">
        <f ca="1">IF(ISERROR($S2016),"",OFFSET(K!$C$1,$S2016-1,0)&amp;"")</f>
        <v/>
      </c>
      <c r="F2016" s="193" t="str">
        <f ca="1">IF(ISERROR($S2016),"",OFFSET(K!$F$1,$S2016-1,0))</f>
        <v/>
      </c>
      <c r="G2016" s="193" t="str">
        <f ca="1">IF(C2016=$U$4,"Enter smelter details", IF(ISERROR($S2016),"",OFFSET(K!$G$1,$S2016-1,0)))</f>
        <v/>
      </c>
      <c r="H2016" s="258"/>
      <c r="I2016" s="258"/>
      <c r="J2016" s="258"/>
      <c r="K2016" s="258"/>
      <c r="L2016" s="258"/>
      <c r="M2016" s="258"/>
      <c r="N2016" s="258"/>
      <c r="O2016" s="258"/>
      <c r="P2016" s="258"/>
      <c r="Q2016" s="259"/>
      <c r="R2016" s="192"/>
      <c r="S2016" s="150" t="e">
        <f>IF(OR(C2016="",C2016=T$4),NA(),MATCH($B2016&amp;$C2016,K!$E:$E,0))</f>
        <v>#N/A</v>
      </c>
    </row>
    <row r="2017" spans="1:19" ht="20.25">
      <c r="A2017" s="222"/>
      <c r="B2017" s="193"/>
      <c r="C2017" s="193"/>
      <c r="D2017" s="193" t="str">
        <f ca="1">IF(ISERROR($S2017),"",OFFSET(K!$D$1,$S2017-1,0)&amp;"")</f>
        <v/>
      </c>
      <c r="E2017" s="193" t="str">
        <f ca="1">IF(ISERROR($S2017),"",OFFSET(K!$C$1,$S2017-1,0)&amp;"")</f>
        <v/>
      </c>
      <c r="F2017" s="193" t="str">
        <f ca="1">IF(ISERROR($S2017),"",OFFSET(K!$F$1,$S2017-1,0))</f>
        <v/>
      </c>
      <c r="G2017" s="193" t="str">
        <f ca="1">IF(C2017=$U$4,"Enter smelter details", IF(ISERROR($S2017),"",OFFSET(K!$G$1,$S2017-1,0)))</f>
        <v/>
      </c>
      <c r="H2017" s="258"/>
      <c r="I2017" s="258"/>
      <c r="J2017" s="258"/>
      <c r="K2017" s="258"/>
      <c r="L2017" s="258"/>
      <c r="M2017" s="258"/>
      <c r="N2017" s="258"/>
      <c r="O2017" s="258"/>
      <c r="P2017" s="258"/>
      <c r="Q2017" s="259"/>
      <c r="R2017" s="192"/>
      <c r="S2017" s="150" t="e">
        <f>IF(OR(C2017="",C2017=T$4),NA(),MATCH($B2017&amp;$C2017,K!$E:$E,0))</f>
        <v>#N/A</v>
      </c>
    </row>
    <row r="2018" spans="1:19" ht="20.25">
      <c r="A2018" s="222"/>
      <c r="B2018" s="193"/>
      <c r="C2018" s="193"/>
      <c r="D2018" s="193" t="str">
        <f ca="1">IF(ISERROR($S2018),"",OFFSET(K!$D$1,$S2018-1,0)&amp;"")</f>
        <v/>
      </c>
      <c r="E2018" s="193" t="str">
        <f ca="1">IF(ISERROR($S2018),"",OFFSET(K!$C$1,$S2018-1,0)&amp;"")</f>
        <v/>
      </c>
      <c r="F2018" s="193" t="str">
        <f ca="1">IF(ISERROR($S2018),"",OFFSET(K!$F$1,$S2018-1,0))</f>
        <v/>
      </c>
      <c r="G2018" s="193" t="str">
        <f ca="1">IF(C2018=$U$4,"Enter smelter details", IF(ISERROR($S2018),"",OFFSET(K!$G$1,$S2018-1,0)))</f>
        <v/>
      </c>
      <c r="H2018" s="258"/>
      <c r="I2018" s="258"/>
      <c r="J2018" s="258"/>
      <c r="K2018" s="258"/>
      <c r="L2018" s="258"/>
      <c r="M2018" s="258"/>
      <c r="N2018" s="258"/>
      <c r="O2018" s="258"/>
      <c r="P2018" s="258"/>
      <c r="Q2018" s="259"/>
      <c r="R2018" s="192"/>
      <c r="S2018" s="150" t="e">
        <f>IF(OR(C2018="",C2018=T$4),NA(),MATCH($B2018&amp;$C2018,K!$E:$E,0))</f>
        <v>#N/A</v>
      </c>
    </row>
    <row r="2019" spans="1:19" ht="20.25">
      <c r="A2019" s="222"/>
      <c r="B2019" s="193"/>
      <c r="C2019" s="193"/>
      <c r="D2019" s="193" t="str">
        <f ca="1">IF(ISERROR($S2019),"",OFFSET(K!$D$1,$S2019-1,0)&amp;"")</f>
        <v/>
      </c>
      <c r="E2019" s="193" t="str">
        <f ca="1">IF(ISERROR($S2019),"",OFFSET(K!$C$1,$S2019-1,0)&amp;"")</f>
        <v/>
      </c>
      <c r="F2019" s="193" t="str">
        <f ca="1">IF(ISERROR($S2019),"",OFFSET(K!$F$1,$S2019-1,0))</f>
        <v/>
      </c>
      <c r="G2019" s="193" t="str">
        <f ca="1">IF(C2019=$U$4,"Enter smelter details", IF(ISERROR($S2019),"",OFFSET(K!$G$1,$S2019-1,0)))</f>
        <v/>
      </c>
      <c r="H2019" s="258"/>
      <c r="I2019" s="258"/>
      <c r="J2019" s="258"/>
      <c r="K2019" s="258"/>
      <c r="L2019" s="258"/>
      <c r="M2019" s="258"/>
      <c r="N2019" s="258"/>
      <c r="O2019" s="258"/>
      <c r="P2019" s="258"/>
      <c r="Q2019" s="259"/>
      <c r="R2019" s="192"/>
      <c r="S2019" s="150" t="e">
        <f>IF(OR(C2019="",C2019=T$4),NA(),MATCH($B2019&amp;$C2019,K!$E:$E,0))</f>
        <v>#N/A</v>
      </c>
    </row>
    <row r="2020" spans="1:19" ht="20.25">
      <c r="A2020" s="222"/>
      <c r="B2020" s="193"/>
      <c r="C2020" s="193"/>
      <c r="D2020" s="193" t="str">
        <f ca="1">IF(ISERROR($S2020),"",OFFSET(K!$D$1,$S2020-1,0)&amp;"")</f>
        <v/>
      </c>
      <c r="E2020" s="193" t="str">
        <f ca="1">IF(ISERROR($S2020),"",OFFSET(K!$C$1,$S2020-1,0)&amp;"")</f>
        <v/>
      </c>
      <c r="F2020" s="193" t="str">
        <f ca="1">IF(ISERROR($S2020),"",OFFSET(K!$F$1,$S2020-1,0))</f>
        <v/>
      </c>
      <c r="G2020" s="193" t="str">
        <f ca="1">IF(C2020=$U$4,"Enter smelter details", IF(ISERROR($S2020),"",OFFSET(K!$G$1,$S2020-1,0)))</f>
        <v/>
      </c>
      <c r="H2020" s="258"/>
      <c r="I2020" s="258"/>
      <c r="J2020" s="258"/>
      <c r="K2020" s="258"/>
      <c r="L2020" s="258"/>
      <c r="M2020" s="258"/>
      <c r="N2020" s="258"/>
      <c r="O2020" s="258"/>
      <c r="P2020" s="258"/>
      <c r="Q2020" s="259"/>
      <c r="R2020" s="192"/>
      <c r="S2020" s="150" t="e">
        <f>IF(OR(C2020="",C2020=T$4),NA(),MATCH($B2020&amp;$C2020,K!$E:$E,0))</f>
        <v>#N/A</v>
      </c>
    </row>
    <row r="2021" spans="1:19" ht="20.25">
      <c r="A2021" s="222"/>
      <c r="B2021" s="193"/>
      <c r="C2021" s="193"/>
      <c r="D2021" s="193" t="str">
        <f ca="1">IF(ISERROR($S2021),"",OFFSET(K!$D$1,$S2021-1,0)&amp;"")</f>
        <v/>
      </c>
      <c r="E2021" s="193" t="str">
        <f ca="1">IF(ISERROR($S2021),"",OFFSET(K!$C$1,$S2021-1,0)&amp;"")</f>
        <v/>
      </c>
      <c r="F2021" s="193" t="str">
        <f ca="1">IF(ISERROR($S2021),"",OFFSET(K!$F$1,$S2021-1,0))</f>
        <v/>
      </c>
      <c r="G2021" s="193" t="str">
        <f ca="1">IF(C2021=$U$4,"Enter smelter details", IF(ISERROR($S2021),"",OFFSET(K!$G$1,$S2021-1,0)))</f>
        <v/>
      </c>
      <c r="H2021" s="258"/>
      <c r="I2021" s="258"/>
      <c r="J2021" s="258"/>
      <c r="K2021" s="258"/>
      <c r="L2021" s="258"/>
      <c r="M2021" s="258"/>
      <c r="N2021" s="258"/>
      <c r="O2021" s="258"/>
      <c r="P2021" s="258"/>
      <c r="Q2021" s="259"/>
      <c r="R2021" s="192"/>
      <c r="S2021" s="150" t="e">
        <f>IF(OR(C2021="",C2021=T$4),NA(),MATCH($B2021&amp;$C2021,K!$E:$E,0))</f>
        <v>#N/A</v>
      </c>
    </row>
    <row r="2022" spans="1:19" ht="20.25">
      <c r="A2022" s="222"/>
      <c r="B2022" s="193"/>
      <c r="C2022" s="193"/>
      <c r="D2022" s="193" t="str">
        <f ca="1">IF(ISERROR($S2022),"",OFFSET(K!$D$1,$S2022-1,0)&amp;"")</f>
        <v/>
      </c>
      <c r="E2022" s="193" t="str">
        <f ca="1">IF(ISERROR($S2022),"",OFFSET(K!$C$1,$S2022-1,0)&amp;"")</f>
        <v/>
      </c>
      <c r="F2022" s="193" t="str">
        <f ca="1">IF(ISERROR($S2022),"",OFFSET(K!$F$1,$S2022-1,0))</f>
        <v/>
      </c>
      <c r="G2022" s="193" t="str">
        <f ca="1">IF(C2022=$U$4,"Enter smelter details", IF(ISERROR($S2022),"",OFFSET(K!$G$1,$S2022-1,0)))</f>
        <v/>
      </c>
      <c r="H2022" s="258"/>
      <c r="I2022" s="258"/>
      <c r="J2022" s="258"/>
      <c r="K2022" s="258"/>
      <c r="L2022" s="258"/>
      <c r="M2022" s="258"/>
      <c r="N2022" s="258"/>
      <c r="O2022" s="258"/>
      <c r="P2022" s="258"/>
      <c r="Q2022" s="259"/>
      <c r="R2022" s="192"/>
      <c r="S2022" s="150" t="e">
        <f>IF(OR(C2022="",C2022=T$4),NA(),MATCH($B2022&amp;$C2022,K!$E:$E,0))</f>
        <v>#N/A</v>
      </c>
    </row>
    <row r="2023" spans="1:19" ht="20.25">
      <c r="A2023" s="222"/>
      <c r="B2023" s="193"/>
      <c r="C2023" s="193"/>
      <c r="D2023" s="193" t="str">
        <f ca="1">IF(ISERROR($S2023),"",OFFSET(K!$D$1,$S2023-1,0)&amp;"")</f>
        <v/>
      </c>
      <c r="E2023" s="193" t="str">
        <f ca="1">IF(ISERROR($S2023),"",OFFSET(K!$C$1,$S2023-1,0)&amp;"")</f>
        <v/>
      </c>
      <c r="F2023" s="193" t="str">
        <f ca="1">IF(ISERROR($S2023),"",OFFSET(K!$F$1,$S2023-1,0))</f>
        <v/>
      </c>
      <c r="G2023" s="193" t="str">
        <f ca="1">IF(C2023=$U$4,"Enter smelter details", IF(ISERROR($S2023),"",OFFSET(K!$G$1,$S2023-1,0)))</f>
        <v/>
      </c>
      <c r="H2023" s="258"/>
      <c r="I2023" s="258"/>
      <c r="J2023" s="258"/>
      <c r="K2023" s="258"/>
      <c r="L2023" s="258"/>
      <c r="M2023" s="258"/>
      <c r="N2023" s="258"/>
      <c r="O2023" s="258"/>
      <c r="P2023" s="258"/>
      <c r="Q2023" s="259"/>
      <c r="R2023" s="192"/>
      <c r="S2023" s="150" t="e">
        <f>IF(OR(C2023="",C2023=T$4),NA(),MATCH($B2023&amp;$C2023,K!$E:$E,0))</f>
        <v>#N/A</v>
      </c>
    </row>
    <row r="2024" spans="1:19" ht="20.25">
      <c r="A2024" s="222"/>
      <c r="B2024" s="193"/>
      <c r="C2024" s="193"/>
      <c r="D2024" s="193" t="str">
        <f ca="1">IF(ISERROR($S2024),"",OFFSET(K!$D$1,$S2024-1,0)&amp;"")</f>
        <v/>
      </c>
      <c r="E2024" s="193" t="str">
        <f ca="1">IF(ISERROR($S2024),"",OFFSET(K!$C$1,$S2024-1,0)&amp;"")</f>
        <v/>
      </c>
      <c r="F2024" s="193" t="str">
        <f ca="1">IF(ISERROR($S2024),"",OFFSET(K!$F$1,$S2024-1,0))</f>
        <v/>
      </c>
      <c r="G2024" s="193" t="str">
        <f ca="1">IF(C2024=$U$4,"Enter smelter details", IF(ISERROR($S2024),"",OFFSET(K!$G$1,$S2024-1,0)))</f>
        <v/>
      </c>
      <c r="H2024" s="258"/>
      <c r="I2024" s="258"/>
      <c r="J2024" s="258"/>
      <c r="K2024" s="258"/>
      <c r="L2024" s="258"/>
      <c r="M2024" s="258"/>
      <c r="N2024" s="258"/>
      <c r="O2024" s="258"/>
      <c r="P2024" s="258"/>
      <c r="Q2024" s="259"/>
      <c r="R2024" s="192"/>
      <c r="S2024" s="150" t="e">
        <f>IF(OR(C2024="",C2024=T$4),NA(),MATCH($B2024&amp;$C2024,K!$E:$E,0))</f>
        <v>#N/A</v>
      </c>
    </row>
    <row r="2025" spans="1:19" ht="20.25">
      <c r="A2025" s="222"/>
      <c r="B2025" s="193"/>
      <c r="C2025" s="193"/>
      <c r="D2025" s="193" t="str">
        <f ca="1">IF(ISERROR($S2025),"",OFFSET(K!$D$1,$S2025-1,0)&amp;"")</f>
        <v/>
      </c>
      <c r="E2025" s="193" t="str">
        <f ca="1">IF(ISERROR($S2025),"",OFFSET(K!$C$1,$S2025-1,0)&amp;"")</f>
        <v/>
      </c>
      <c r="F2025" s="193" t="str">
        <f ca="1">IF(ISERROR($S2025),"",OFFSET(K!$F$1,$S2025-1,0))</f>
        <v/>
      </c>
      <c r="G2025" s="193" t="str">
        <f ca="1">IF(C2025=$U$4,"Enter smelter details", IF(ISERROR($S2025),"",OFFSET(K!$G$1,$S2025-1,0)))</f>
        <v/>
      </c>
      <c r="H2025" s="258"/>
      <c r="I2025" s="258"/>
      <c r="J2025" s="258"/>
      <c r="K2025" s="258"/>
      <c r="L2025" s="258"/>
      <c r="M2025" s="258"/>
      <c r="N2025" s="258"/>
      <c r="O2025" s="258"/>
      <c r="P2025" s="258"/>
      <c r="Q2025" s="259"/>
      <c r="R2025" s="192"/>
      <c r="S2025" s="150" t="e">
        <f>IF(OR(C2025="",C2025=T$4),NA(),MATCH($B2025&amp;$C2025,K!$E:$E,0))</f>
        <v>#N/A</v>
      </c>
    </row>
    <row r="2026" spans="1:19" ht="20.25">
      <c r="A2026" s="222"/>
      <c r="B2026" s="193"/>
      <c r="C2026" s="193"/>
      <c r="D2026" s="193" t="str">
        <f ca="1">IF(ISERROR($S2026),"",OFFSET(K!$D$1,$S2026-1,0)&amp;"")</f>
        <v/>
      </c>
      <c r="E2026" s="193" t="str">
        <f ca="1">IF(ISERROR($S2026),"",OFFSET(K!$C$1,$S2026-1,0)&amp;"")</f>
        <v/>
      </c>
      <c r="F2026" s="193" t="str">
        <f ca="1">IF(ISERROR($S2026),"",OFFSET(K!$F$1,$S2026-1,0))</f>
        <v/>
      </c>
      <c r="G2026" s="193" t="str">
        <f ca="1">IF(C2026=$U$4,"Enter smelter details", IF(ISERROR($S2026),"",OFFSET(K!$G$1,$S2026-1,0)))</f>
        <v/>
      </c>
      <c r="H2026" s="258"/>
      <c r="I2026" s="258"/>
      <c r="J2026" s="258"/>
      <c r="K2026" s="258"/>
      <c r="L2026" s="258"/>
      <c r="M2026" s="258"/>
      <c r="N2026" s="258"/>
      <c r="O2026" s="258"/>
      <c r="P2026" s="258"/>
      <c r="Q2026" s="259"/>
      <c r="R2026" s="192"/>
      <c r="S2026" s="150" t="e">
        <f>IF(OR(C2026="",C2026=T$4),NA(),MATCH($B2026&amp;$C2026,K!$E:$E,0))</f>
        <v>#N/A</v>
      </c>
    </row>
    <row r="2027" spans="1:19" ht="20.25">
      <c r="A2027" s="222"/>
      <c r="B2027" s="193"/>
      <c r="C2027" s="193"/>
      <c r="D2027" s="193" t="str">
        <f ca="1">IF(ISERROR($S2027),"",OFFSET(K!$D$1,$S2027-1,0)&amp;"")</f>
        <v/>
      </c>
      <c r="E2027" s="193" t="str">
        <f ca="1">IF(ISERROR($S2027),"",OFFSET(K!$C$1,$S2027-1,0)&amp;"")</f>
        <v/>
      </c>
      <c r="F2027" s="193" t="str">
        <f ca="1">IF(ISERROR($S2027),"",OFFSET(K!$F$1,$S2027-1,0))</f>
        <v/>
      </c>
      <c r="G2027" s="193" t="str">
        <f ca="1">IF(C2027=$U$4,"Enter smelter details", IF(ISERROR($S2027),"",OFFSET(K!$G$1,$S2027-1,0)))</f>
        <v/>
      </c>
      <c r="H2027" s="258"/>
      <c r="I2027" s="258"/>
      <c r="J2027" s="258"/>
      <c r="K2027" s="258"/>
      <c r="L2027" s="258"/>
      <c r="M2027" s="258"/>
      <c r="N2027" s="258"/>
      <c r="O2027" s="258"/>
      <c r="P2027" s="258"/>
      <c r="Q2027" s="259"/>
      <c r="R2027" s="192"/>
      <c r="S2027" s="150" t="e">
        <f>IF(OR(C2027="",C2027=T$4),NA(),MATCH($B2027&amp;$C2027,K!$E:$E,0))</f>
        <v>#N/A</v>
      </c>
    </row>
    <row r="2028" spans="1:19" ht="20.25">
      <c r="A2028" s="222"/>
      <c r="B2028" s="193"/>
      <c r="C2028" s="193"/>
      <c r="D2028" s="193" t="str">
        <f ca="1">IF(ISERROR($S2028),"",OFFSET(K!$D$1,$S2028-1,0)&amp;"")</f>
        <v/>
      </c>
      <c r="E2028" s="193" t="str">
        <f ca="1">IF(ISERROR($S2028),"",OFFSET(K!$C$1,$S2028-1,0)&amp;"")</f>
        <v/>
      </c>
      <c r="F2028" s="193" t="str">
        <f ca="1">IF(ISERROR($S2028),"",OFFSET(K!$F$1,$S2028-1,0))</f>
        <v/>
      </c>
      <c r="G2028" s="193" t="str">
        <f ca="1">IF(C2028=$U$4,"Enter smelter details", IF(ISERROR($S2028),"",OFFSET(K!$G$1,$S2028-1,0)))</f>
        <v/>
      </c>
      <c r="H2028" s="258"/>
      <c r="I2028" s="258"/>
      <c r="J2028" s="258"/>
      <c r="K2028" s="258"/>
      <c r="L2028" s="258"/>
      <c r="M2028" s="258"/>
      <c r="N2028" s="258"/>
      <c r="O2028" s="258"/>
      <c r="P2028" s="258"/>
      <c r="Q2028" s="259"/>
      <c r="R2028" s="192"/>
      <c r="S2028" s="150" t="e">
        <f>IF(OR(C2028="",C2028=T$4),NA(),MATCH($B2028&amp;$C2028,K!$E:$E,0))</f>
        <v>#N/A</v>
      </c>
    </row>
    <row r="2029" spans="1:19" ht="20.25">
      <c r="A2029" s="222"/>
      <c r="B2029" s="193"/>
      <c r="C2029" s="193"/>
      <c r="D2029" s="193" t="str">
        <f ca="1">IF(ISERROR($S2029),"",OFFSET(K!$D$1,$S2029-1,0)&amp;"")</f>
        <v/>
      </c>
      <c r="E2029" s="193" t="str">
        <f ca="1">IF(ISERROR($S2029),"",OFFSET(K!$C$1,$S2029-1,0)&amp;"")</f>
        <v/>
      </c>
      <c r="F2029" s="193" t="str">
        <f ca="1">IF(ISERROR($S2029),"",OFFSET(K!$F$1,$S2029-1,0))</f>
        <v/>
      </c>
      <c r="G2029" s="193" t="str">
        <f ca="1">IF(C2029=$U$4,"Enter smelter details", IF(ISERROR($S2029),"",OFFSET(K!$G$1,$S2029-1,0)))</f>
        <v/>
      </c>
      <c r="H2029" s="258"/>
      <c r="I2029" s="258"/>
      <c r="J2029" s="258"/>
      <c r="K2029" s="258"/>
      <c r="L2029" s="258"/>
      <c r="M2029" s="258"/>
      <c r="N2029" s="258"/>
      <c r="O2029" s="258"/>
      <c r="P2029" s="258"/>
      <c r="Q2029" s="259"/>
      <c r="R2029" s="192"/>
      <c r="S2029" s="150" t="e">
        <f>IF(OR(C2029="",C2029=T$4),NA(),MATCH($B2029&amp;$C2029,K!$E:$E,0))</f>
        <v>#N/A</v>
      </c>
    </row>
    <row r="2030" spans="1:19" ht="20.25">
      <c r="A2030" s="222"/>
      <c r="B2030" s="193"/>
      <c r="C2030" s="193"/>
      <c r="D2030" s="193" t="str">
        <f ca="1">IF(ISERROR($S2030),"",OFFSET(K!$D$1,$S2030-1,0)&amp;"")</f>
        <v/>
      </c>
      <c r="E2030" s="193" t="str">
        <f ca="1">IF(ISERROR($S2030),"",OFFSET(K!$C$1,$S2030-1,0)&amp;"")</f>
        <v/>
      </c>
      <c r="F2030" s="193" t="str">
        <f ca="1">IF(ISERROR($S2030),"",OFFSET(K!$F$1,$S2030-1,0))</f>
        <v/>
      </c>
      <c r="G2030" s="193" t="str">
        <f ca="1">IF(C2030=$U$4,"Enter smelter details", IF(ISERROR($S2030),"",OFFSET(K!$G$1,$S2030-1,0)))</f>
        <v/>
      </c>
      <c r="H2030" s="258"/>
      <c r="I2030" s="258"/>
      <c r="J2030" s="258"/>
      <c r="K2030" s="258"/>
      <c r="L2030" s="258"/>
      <c r="M2030" s="258"/>
      <c r="N2030" s="258"/>
      <c r="O2030" s="258"/>
      <c r="P2030" s="258"/>
      <c r="Q2030" s="259"/>
      <c r="R2030" s="192"/>
      <c r="S2030" s="150" t="e">
        <f>IF(OR(C2030="",C2030=T$4),NA(),MATCH($B2030&amp;$C2030,K!$E:$E,0))</f>
        <v>#N/A</v>
      </c>
    </row>
    <row r="2031" spans="1:19" ht="20.25">
      <c r="A2031" s="222"/>
      <c r="B2031" s="193"/>
      <c r="C2031" s="193"/>
      <c r="D2031" s="193" t="str">
        <f ca="1">IF(ISERROR($S2031),"",OFFSET(K!$D$1,$S2031-1,0)&amp;"")</f>
        <v/>
      </c>
      <c r="E2031" s="193" t="str">
        <f ca="1">IF(ISERROR($S2031),"",OFFSET(K!$C$1,$S2031-1,0)&amp;"")</f>
        <v/>
      </c>
      <c r="F2031" s="193" t="str">
        <f ca="1">IF(ISERROR($S2031),"",OFFSET(K!$F$1,$S2031-1,0))</f>
        <v/>
      </c>
      <c r="G2031" s="193" t="str">
        <f ca="1">IF(C2031=$U$4,"Enter smelter details", IF(ISERROR($S2031),"",OFFSET(K!$G$1,$S2031-1,0)))</f>
        <v/>
      </c>
      <c r="H2031" s="258"/>
      <c r="I2031" s="258"/>
      <c r="J2031" s="258"/>
      <c r="K2031" s="258"/>
      <c r="L2031" s="258"/>
      <c r="M2031" s="258"/>
      <c r="N2031" s="258"/>
      <c r="O2031" s="258"/>
      <c r="P2031" s="258"/>
      <c r="Q2031" s="259"/>
      <c r="R2031" s="192"/>
      <c r="S2031" s="150" t="e">
        <f>IF(OR(C2031="",C2031=T$4),NA(),MATCH($B2031&amp;$C2031,K!$E:$E,0))</f>
        <v>#N/A</v>
      </c>
    </row>
    <row r="2032" spans="1:19" ht="20.25">
      <c r="A2032" s="222"/>
      <c r="B2032" s="193"/>
      <c r="C2032" s="193"/>
      <c r="D2032" s="193" t="str">
        <f ca="1">IF(ISERROR($S2032),"",OFFSET(K!$D$1,$S2032-1,0)&amp;"")</f>
        <v/>
      </c>
      <c r="E2032" s="193" t="str">
        <f ca="1">IF(ISERROR($S2032),"",OFFSET(K!$C$1,$S2032-1,0)&amp;"")</f>
        <v/>
      </c>
      <c r="F2032" s="193" t="str">
        <f ca="1">IF(ISERROR($S2032),"",OFFSET(K!$F$1,$S2032-1,0))</f>
        <v/>
      </c>
      <c r="G2032" s="193" t="str">
        <f ca="1">IF(C2032=$U$4,"Enter smelter details", IF(ISERROR($S2032),"",OFFSET(K!$G$1,$S2032-1,0)))</f>
        <v/>
      </c>
      <c r="H2032" s="258"/>
      <c r="I2032" s="258"/>
      <c r="J2032" s="258"/>
      <c r="K2032" s="258"/>
      <c r="L2032" s="258"/>
      <c r="M2032" s="258"/>
      <c r="N2032" s="258"/>
      <c r="O2032" s="258"/>
      <c r="P2032" s="258"/>
      <c r="Q2032" s="259"/>
      <c r="R2032" s="192"/>
      <c r="S2032" s="150" t="e">
        <f>IF(OR(C2032="",C2032=T$4),NA(),MATCH($B2032&amp;$C2032,K!$E:$E,0))</f>
        <v>#N/A</v>
      </c>
    </row>
    <row r="2033" spans="1:19" ht="20.25">
      <c r="A2033" s="222"/>
      <c r="B2033" s="193"/>
      <c r="C2033" s="193"/>
      <c r="D2033" s="193" t="str">
        <f ca="1">IF(ISERROR($S2033),"",OFFSET(K!$D$1,$S2033-1,0)&amp;"")</f>
        <v/>
      </c>
      <c r="E2033" s="193" t="str">
        <f ca="1">IF(ISERROR($S2033),"",OFFSET(K!$C$1,$S2033-1,0)&amp;"")</f>
        <v/>
      </c>
      <c r="F2033" s="193" t="str">
        <f ca="1">IF(ISERROR($S2033),"",OFFSET(K!$F$1,$S2033-1,0))</f>
        <v/>
      </c>
      <c r="G2033" s="193" t="str">
        <f ca="1">IF(C2033=$U$4,"Enter smelter details", IF(ISERROR($S2033),"",OFFSET(K!$G$1,$S2033-1,0)))</f>
        <v/>
      </c>
      <c r="H2033" s="258"/>
      <c r="I2033" s="258"/>
      <c r="J2033" s="258"/>
      <c r="K2033" s="258"/>
      <c r="L2033" s="258"/>
      <c r="M2033" s="258"/>
      <c r="N2033" s="258"/>
      <c r="O2033" s="258"/>
      <c r="P2033" s="258"/>
      <c r="Q2033" s="259"/>
      <c r="R2033" s="192"/>
      <c r="S2033" s="150" t="e">
        <f>IF(OR(C2033="",C2033=T$4),NA(),MATCH($B2033&amp;$C2033,K!$E:$E,0))</f>
        <v>#N/A</v>
      </c>
    </row>
    <row r="2034" spans="1:19" ht="20.25">
      <c r="A2034" s="222"/>
      <c r="B2034" s="193"/>
      <c r="C2034" s="193"/>
      <c r="D2034" s="193" t="str">
        <f ca="1">IF(ISERROR($S2034),"",OFFSET(K!$D$1,$S2034-1,0)&amp;"")</f>
        <v/>
      </c>
      <c r="E2034" s="193" t="str">
        <f ca="1">IF(ISERROR($S2034),"",OFFSET(K!$C$1,$S2034-1,0)&amp;"")</f>
        <v/>
      </c>
      <c r="F2034" s="193" t="str">
        <f ca="1">IF(ISERROR($S2034),"",OFFSET(K!$F$1,$S2034-1,0))</f>
        <v/>
      </c>
      <c r="G2034" s="193" t="str">
        <f ca="1">IF(C2034=$U$4,"Enter smelter details", IF(ISERROR($S2034),"",OFFSET(K!$G$1,$S2034-1,0)))</f>
        <v/>
      </c>
      <c r="H2034" s="258"/>
      <c r="I2034" s="258"/>
      <c r="J2034" s="258"/>
      <c r="K2034" s="258"/>
      <c r="L2034" s="258"/>
      <c r="M2034" s="258"/>
      <c r="N2034" s="258"/>
      <c r="O2034" s="258"/>
      <c r="P2034" s="258"/>
      <c r="Q2034" s="259"/>
      <c r="R2034" s="192"/>
      <c r="S2034" s="150" t="e">
        <f>IF(OR(C2034="",C2034=T$4),NA(),MATCH($B2034&amp;$C2034,K!$E:$E,0))</f>
        <v>#N/A</v>
      </c>
    </row>
    <row r="2035" spans="1:19" ht="20.25">
      <c r="A2035" s="222"/>
      <c r="B2035" s="193"/>
      <c r="C2035" s="193"/>
      <c r="D2035" s="193" t="str">
        <f ca="1">IF(ISERROR($S2035),"",OFFSET(K!$D$1,$S2035-1,0)&amp;"")</f>
        <v/>
      </c>
      <c r="E2035" s="193" t="str">
        <f ca="1">IF(ISERROR($S2035),"",OFFSET(K!$C$1,$S2035-1,0)&amp;"")</f>
        <v/>
      </c>
      <c r="F2035" s="193" t="str">
        <f ca="1">IF(ISERROR($S2035),"",OFFSET(K!$F$1,$S2035-1,0))</f>
        <v/>
      </c>
      <c r="G2035" s="193" t="str">
        <f ca="1">IF(C2035=$U$4,"Enter smelter details", IF(ISERROR($S2035),"",OFFSET(K!$G$1,$S2035-1,0)))</f>
        <v/>
      </c>
      <c r="H2035" s="258"/>
      <c r="I2035" s="258"/>
      <c r="J2035" s="258"/>
      <c r="K2035" s="258"/>
      <c r="L2035" s="258"/>
      <c r="M2035" s="258"/>
      <c r="N2035" s="258"/>
      <c r="O2035" s="258"/>
      <c r="P2035" s="258"/>
      <c r="Q2035" s="259"/>
      <c r="R2035" s="192"/>
      <c r="S2035" s="150" t="e">
        <f>IF(OR(C2035="",C2035=T$4),NA(),MATCH($B2035&amp;$C2035,K!$E:$E,0))</f>
        <v>#N/A</v>
      </c>
    </row>
    <row r="2036" spans="1:19" ht="20.25">
      <c r="A2036" s="222"/>
      <c r="B2036" s="193"/>
      <c r="C2036" s="193"/>
      <c r="D2036" s="193" t="str">
        <f ca="1">IF(ISERROR($S2036),"",OFFSET(K!$D$1,$S2036-1,0)&amp;"")</f>
        <v/>
      </c>
      <c r="E2036" s="193" t="str">
        <f ca="1">IF(ISERROR($S2036),"",OFFSET(K!$C$1,$S2036-1,0)&amp;"")</f>
        <v/>
      </c>
      <c r="F2036" s="193" t="str">
        <f ca="1">IF(ISERROR($S2036),"",OFFSET(K!$F$1,$S2036-1,0))</f>
        <v/>
      </c>
      <c r="G2036" s="193" t="str">
        <f ca="1">IF(C2036=$U$4,"Enter smelter details", IF(ISERROR($S2036),"",OFFSET(K!$G$1,$S2036-1,0)))</f>
        <v/>
      </c>
      <c r="H2036" s="258"/>
      <c r="I2036" s="258"/>
      <c r="J2036" s="258"/>
      <c r="K2036" s="258"/>
      <c r="L2036" s="258"/>
      <c r="M2036" s="258"/>
      <c r="N2036" s="258"/>
      <c r="O2036" s="258"/>
      <c r="P2036" s="258"/>
      <c r="Q2036" s="259"/>
      <c r="R2036" s="192"/>
      <c r="S2036" s="150" t="e">
        <f>IF(OR(C2036="",C2036=T$4),NA(),MATCH($B2036&amp;$C2036,K!$E:$E,0))</f>
        <v>#N/A</v>
      </c>
    </row>
    <row r="2037" spans="1:19" ht="20.25">
      <c r="A2037" s="222"/>
      <c r="B2037" s="193"/>
      <c r="C2037" s="193"/>
      <c r="D2037" s="193" t="str">
        <f ca="1">IF(ISERROR($S2037),"",OFFSET(K!$D$1,$S2037-1,0)&amp;"")</f>
        <v/>
      </c>
      <c r="E2037" s="193" t="str">
        <f ca="1">IF(ISERROR($S2037),"",OFFSET(K!$C$1,$S2037-1,0)&amp;"")</f>
        <v/>
      </c>
      <c r="F2037" s="193" t="str">
        <f ca="1">IF(ISERROR($S2037),"",OFFSET(K!$F$1,$S2037-1,0))</f>
        <v/>
      </c>
      <c r="G2037" s="193" t="str">
        <f ca="1">IF(C2037=$U$4,"Enter smelter details", IF(ISERROR($S2037),"",OFFSET(K!$G$1,$S2037-1,0)))</f>
        <v/>
      </c>
      <c r="H2037" s="258"/>
      <c r="I2037" s="258"/>
      <c r="J2037" s="258"/>
      <c r="K2037" s="258"/>
      <c r="L2037" s="258"/>
      <c r="M2037" s="258"/>
      <c r="N2037" s="258"/>
      <c r="O2037" s="258"/>
      <c r="P2037" s="258"/>
      <c r="Q2037" s="259"/>
      <c r="R2037" s="192"/>
      <c r="S2037" s="150" t="e">
        <f>IF(OR(C2037="",C2037=T$4),NA(),MATCH($B2037&amp;$C2037,K!$E:$E,0))</f>
        <v>#N/A</v>
      </c>
    </row>
    <row r="2038" spans="1:19" ht="20.25">
      <c r="A2038" s="222"/>
      <c r="B2038" s="193"/>
      <c r="C2038" s="193"/>
      <c r="D2038" s="193" t="str">
        <f ca="1">IF(ISERROR($S2038),"",OFFSET(K!$D$1,$S2038-1,0)&amp;"")</f>
        <v/>
      </c>
      <c r="E2038" s="193" t="str">
        <f ca="1">IF(ISERROR($S2038),"",OFFSET(K!$C$1,$S2038-1,0)&amp;"")</f>
        <v/>
      </c>
      <c r="F2038" s="193" t="str">
        <f ca="1">IF(ISERROR($S2038),"",OFFSET(K!$F$1,$S2038-1,0))</f>
        <v/>
      </c>
      <c r="G2038" s="193" t="str">
        <f ca="1">IF(C2038=$U$4,"Enter smelter details", IF(ISERROR($S2038),"",OFFSET(K!$G$1,$S2038-1,0)))</f>
        <v/>
      </c>
      <c r="H2038" s="258"/>
      <c r="I2038" s="258"/>
      <c r="J2038" s="258"/>
      <c r="K2038" s="258"/>
      <c r="L2038" s="258"/>
      <c r="M2038" s="258"/>
      <c r="N2038" s="258"/>
      <c r="O2038" s="258"/>
      <c r="P2038" s="258"/>
      <c r="Q2038" s="259"/>
      <c r="R2038" s="192"/>
      <c r="S2038" s="150" t="e">
        <f>IF(OR(C2038="",C2038=T$4),NA(),MATCH($B2038&amp;$C2038,K!$E:$E,0))</f>
        <v>#N/A</v>
      </c>
    </row>
    <row r="2039" spans="1:19" ht="20.25">
      <c r="A2039" s="222"/>
      <c r="B2039" s="193"/>
      <c r="C2039" s="193"/>
      <c r="D2039" s="193" t="str">
        <f ca="1">IF(ISERROR($S2039),"",OFFSET(K!$D$1,$S2039-1,0)&amp;"")</f>
        <v/>
      </c>
      <c r="E2039" s="193" t="str">
        <f ca="1">IF(ISERROR($S2039),"",OFFSET(K!$C$1,$S2039-1,0)&amp;"")</f>
        <v/>
      </c>
      <c r="F2039" s="193" t="str">
        <f ca="1">IF(ISERROR($S2039),"",OFFSET(K!$F$1,$S2039-1,0))</f>
        <v/>
      </c>
      <c r="G2039" s="193" t="str">
        <f ca="1">IF(C2039=$U$4,"Enter smelter details", IF(ISERROR($S2039),"",OFFSET(K!$G$1,$S2039-1,0)))</f>
        <v/>
      </c>
      <c r="H2039" s="258"/>
      <c r="I2039" s="258"/>
      <c r="J2039" s="258"/>
      <c r="K2039" s="258"/>
      <c r="L2039" s="258"/>
      <c r="M2039" s="258"/>
      <c r="N2039" s="258"/>
      <c r="O2039" s="258"/>
      <c r="P2039" s="258"/>
      <c r="Q2039" s="259"/>
      <c r="R2039" s="192"/>
      <c r="S2039" s="150" t="e">
        <f>IF(OR(C2039="",C2039=T$4),NA(),MATCH($B2039&amp;$C2039,K!$E:$E,0))</f>
        <v>#N/A</v>
      </c>
    </row>
    <row r="2040" spans="1:19" ht="20.25">
      <c r="A2040" s="222"/>
      <c r="B2040" s="193"/>
      <c r="C2040" s="193"/>
      <c r="D2040" s="193" t="str">
        <f ca="1">IF(ISERROR($S2040),"",OFFSET(K!$D$1,$S2040-1,0)&amp;"")</f>
        <v/>
      </c>
      <c r="E2040" s="193" t="str">
        <f ca="1">IF(ISERROR($S2040),"",OFFSET(K!$C$1,$S2040-1,0)&amp;"")</f>
        <v/>
      </c>
      <c r="F2040" s="193" t="str">
        <f ca="1">IF(ISERROR($S2040),"",OFFSET(K!$F$1,$S2040-1,0))</f>
        <v/>
      </c>
      <c r="G2040" s="193" t="str">
        <f ca="1">IF(C2040=$U$4,"Enter smelter details", IF(ISERROR($S2040),"",OFFSET(K!$G$1,$S2040-1,0)))</f>
        <v/>
      </c>
      <c r="H2040" s="258"/>
      <c r="I2040" s="258"/>
      <c r="J2040" s="258"/>
      <c r="K2040" s="258"/>
      <c r="L2040" s="258"/>
      <c r="M2040" s="258"/>
      <c r="N2040" s="258"/>
      <c r="O2040" s="258"/>
      <c r="P2040" s="258"/>
      <c r="Q2040" s="259"/>
      <c r="R2040" s="192"/>
      <c r="S2040" s="150" t="e">
        <f>IF(OR(C2040="",C2040=T$4),NA(),MATCH($B2040&amp;$C2040,K!$E:$E,0))</f>
        <v>#N/A</v>
      </c>
    </row>
    <row r="2041" spans="1:19" ht="20.25">
      <c r="A2041" s="222"/>
      <c r="B2041" s="193"/>
      <c r="C2041" s="193"/>
      <c r="D2041" s="193" t="str">
        <f ca="1">IF(ISERROR($S2041),"",OFFSET(K!$D$1,$S2041-1,0)&amp;"")</f>
        <v/>
      </c>
      <c r="E2041" s="193" t="str">
        <f ca="1">IF(ISERROR($S2041),"",OFFSET(K!$C$1,$S2041-1,0)&amp;"")</f>
        <v/>
      </c>
      <c r="F2041" s="193" t="str">
        <f ca="1">IF(ISERROR($S2041),"",OFFSET(K!$F$1,$S2041-1,0))</f>
        <v/>
      </c>
      <c r="G2041" s="193" t="str">
        <f ca="1">IF(C2041=$U$4,"Enter smelter details", IF(ISERROR($S2041),"",OFFSET(K!$G$1,$S2041-1,0)))</f>
        <v/>
      </c>
      <c r="H2041" s="258"/>
      <c r="I2041" s="258"/>
      <c r="J2041" s="258"/>
      <c r="K2041" s="258"/>
      <c r="L2041" s="258"/>
      <c r="M2041" s="258"/>
      <c r="N2041" s="258"/>
      <c r="O2041" s="258"/>
      <c r="P2041" s="258"/>
      <c r="Q2041" s="259"/>
      <c r="R2041" s="192"/>
      <c r="S2041" s="150" t="e">
        <f>IF(OR(C2041="",C2041=T$4),NA(),MATCH($B2041&amp;$C2041,K!$E:$E,0))</f>
        <v>#N/A</v>
      </c>
    </row>
    <row r="2042" spans="1:19" ht="20.25">
      <c r="A2042" s="222"/>
      <c r="B2042" s="193"/>
      <c r="C2042" s="193"/>
      <c r="D2042" s="193" t="str">
        <f ca="1">IF(ISERROR($S2042),"",OFFSET(K!$D$1,$S2042-1,0)&amp;"")</f>
        <v/>
      </c>
      <c r="E2042" s="193" t="str">
        <f ca="1">IF(ISERROR($S2042),"",OFFSET(K!$C$1,$S2042-1,0)&amp;"")</f>
        <v/>
      </c>
      <c r="F2042" s="193" t="str">
        <f ca="1">IF(ISERROR($S2042),"",OFFSET(K!$F$1,$S2042-1,0))</f>
        <v/>
      </c>
      <c r="G2042" s="193" t="str">
        <f ca="1">IF(C2042=$U$4,"Enter smelter details", IF(ISERROR($S2042),"",OFFSET(K!$G$1,$S2042-1,0)))</f>
        <v/>
      </c>
      <c r="H2042" s="258"/>
      <c r="I2042" s="258"/>
      <c r="J2042" s="258"/>
      <c r="K2042" s="258"/>
      <c r="L2042" s="258"/>
      <c r="M2042" s="258"/>
      <c r="N2042" s="258"/>
      <c r="O2042" s="258"/>
      <c r="P2042" s="258"/>
      <c r="Q2042" s="259"/>
      <c r="R2042" s="192"/>
      <c r="S2042" s="150" t="e">
        <f>IF(OR(C2042="",C2042=T$4),NA(),MATCH($B2042&amp;$C2042,K!$E:$E,0))</f>
        <v>#N/A</v>
      </c>
    </row>
    <row r="2043" spans="1:19" ht="20.25">
      <c r="A2043" s="222"/>
      <c r="B2043" s="193"/>
      <c r="C2043" s="193"/>
      <c r="D2043" s="193" t="str">
        <f ca="1">IF(ISERROR($S2043),"",OFFSET(K!$D$1,$S2043-1,0)&amp;"")</f>
        <v/>
      </c>
      <c r="E2043" s="193" t="str">
        <f ca="1">IF(ISERROR($S2043),"",OFFSET(K!$C$1,$S2043-1,0)&amp;"")</f>
        <v/>
      </c>
      <c r="F2043" s="193" t="str">
        <f ca="1">IF(ISERROR($S2043),"",OFFSET(K!$F$1,$S2043-1,0))</f>
        <v/>
      </c>
      <c r="G2043" s="193" t="str">
        <f ca="1">IF(C2043=$U$4,"Enter smelter details", IF(ISERROR($S2043),"",OFFSET(K!$G$1,$S2043-1,0)))</f>
        <v/>
      </c>
      <c r="H2043" s="258"/>
      <c r="I2043" s="258"/>
      <c r="J2043" s="258"/>
      <c r="K2043" s="258"/>
      <c r="L2043" s="258"/>
      <c r="M2043" s="258"/>
      <c r="N2043" s="258"/>
      <c r="O2043" s="258"/>
      <c r="P2043" s="258"/>
      <c r="Q2043" s="259"/>
      <c r="R2043" s="192"/>
      <c r="S2043" s="150" t="e">
        <f>IF(OR(C2043="",C2043=T$4),NA(),MATCH($B2043&amp;$C2043,K!$E:$E,0))</f>
        <v>#N/A</v>
      </c>
    </row>
    <row r="2044" spans="1:19" ht="20.25">
      <c r="A2044" s="222"/>
      <c r="B2044" s="193"/>
      <c r="C2044" s="193"/>
      <c r="D2044" s="193" t="str">
        <f ca="1">IF(ISERROR($S2044),"",OFFSET(K!$D$1,$S2044-1,0)&amp;"")</f>
        <v/>
      </c>
      <c r="E2044" s="193" t="str">
        <f ca="1">IF(ISERROR($S2044),"",OFFSET(K!$C$1,$S2044-1,0)&amp;"")</f>
        <v/>
      </c>
      <c r="F2044" s="193" t="str">
        <f ca="1">IF(ISERROR($S2044),"",OFFSET(K!$F$1,$S2044-1,0))</f>
        <v/>
      </c>
      <c r="G2044" s="193" t="str">
        <f ca="1">IF(C2044=$U$4,"Enter smelter details", IF(ISERROR($S2044),"",OFFSET(K!$G$1,$S2044-1,0)))</f>
        <v/>
      </c>
      <c r="H2044" s="258"/>
      <c r="I2044" s="258"/>
      <c r="J2044" s="258"/>
      <c r="K2044" s="258"/>
      <c r="L2044" s="258"/>
      <c r="M2044" s="258"/>
      <c r="N2044" s="258"/>
      <c r="O2044" s="258"/>
      <c r="P2044" s="258"/>
      <c r="Q2044" s="259"/>
      <c r="R2044" s="192"/>
      <c r="S2044" s="150" t="e">
        <f>IF(OR(C2044="",C2044=T$4),NA(),MATCH($B2044&amp;$C2044,K!$E:$E,0))</f>
        <v>#N/A</v>
      </c>
    </row>
    <row r="2045" spans="1:19" ht="20.25">
      <c r="A2045" s="222"/>
      <c r="B2045" s="193"/>
      <c r="C2045" s="193"/>
      <c r="D2045" s="193" t="str">
        <f ca="1">IF(ISERROR($S2045),"",OFFSET(K!$D$1,$S2045-1,0)&amp;"")</f>
        <v/>
      </c>
      <c r="E2045" s="193" t="str">
        <f ca="1">IF(ISERROR($S2045),"",OFFSET(K!$C$1,$S2045-1,0)&amp;"")</f>
        <v/>
      </c>
      <c r="F2045" s="193" t="str">
        <f ca="1">IF(ISERROR($S2045),"",OFFSET(K!$F$1,$S2045-1,0))</f>
        <v/>
      </c>
      <c r="G2045" s="193" t="str">
        <f ca="1">IF(C2045=$U$4,"Enter smelter details", IF(ISERROR($S2045),"",OFFSET(K!$G$1,$S2045-1,0)))</f>
        <v/>
      </c>
      <c r="H2045" s="258"/>
      <c r="I2045" s="258"/>
      <c r="J2045" s="258"/>
      <c r="K2045" s="258"/>
      <c r="L2045" s="258"/>
      <c r="M2045" s="258"/>
      <c r="N2045" s="258"/>
      <c r="O2045" s="258"/>
      <c r="P2045" s="258"/>
      <c r="Q2045" s="259"/>
      <c r="R2045" s="192"/>
      <c r="S2045" s="150" t="e">
        <f>IF(OR(C2045="",C2045=T$4),NA(),MATCH($B2045&amp;$C2045,K!$E:$E,0))</f>
        <v>#N/A</v>
      </c>
    </row>
    <row r="2046" spans="1:19" ht="20.25">
      <c r="A2046" s="222"/>
      <c r="B2046" s="193"/>
      <c r="C2046" s="193"/>
      <c r="D2046" s="193" t="str">
        <f ca="1">IF(ISERROR($S2046),"",OFFSET(K!$D$1,$S2046-1,0)&amp;"")</f>
        <v/>
      </c>
      <c r="E2046" s="193" t="str">
        <f ca="1">IF(ISERROR($S2046),"",OFFSET(K!$C$1,$S2046-1,0)&amp;"")</f>
        <v/>
      </c>
      <c r="F2046" s="193" t="str">
        <f ca="1">IF(ISERROR($S2046),"",OFFSET(K!$F$1,$S2046-1,0))</f>
        <v/>
      </c>
      <c r="G2046" s="193" t="str">
        <f ca="1">IF(C2046=$U$4,"Enter smelter details", IF(ISERROR($S2046),"",OFFSET(K!$G$1,$S2046-1,0)))</f>
        <v/>
      </c>
      <c r="H2046" s="258"/>
      <c r="I2046" s="258"/>
      <c r="J2046" s="258"/>
      <c r="K2046" s="258"/>
      <c r="L2046" s="258"/>
      <c r="M2046" s="258"/>
      <c r="N2046" s="258"/>
      <c r="O2046" s="258"/>
      <c r="P2046" s="258"/>
      <c r="Q2046" s="259"/>
      <c r="R2046" s="192"/>
      <c r="S2046" s="150" t="e">
        <f>IF(OR(C2046="",C2046=T$4),NA(),MATCH($B2046&amp;$C2046,K!$E:$E,0))</f>
        <v>#N/A</v>
      </c>
    </row>
    <row r="2047" spans="1:19" ht="20.25">
      <c r="A2047" s="222"/>
      <c r="B2047" s="193"/>
      <c r="C2047" s="193"/>
      <c r="D2047" s="193" t="str">
        <f ca="1">IF(ISERROR($S2047),"",OFFSET(K!$D$1,$S2047-1,0)&amp;"")</f>
        <v/>
      </c>
      <c r="E2047" s="193" t="str">
        <f ca="1">IF(ISERROR($S2047),"",OFFSET(K!$C$1,$S2047-1,0)&amp;"")</f>
        <v/>
      </c>
      <c r="F2047" s="193" t="str">
        <f ca="1">IF(ISERROR($S2047),"",OFFSET(K!$F$1,$S2047-1,0))</f>
        <v/>
      </c>
      <c r="G2047" s="193" t="str">
        <f ca="1">IF(C2047=$U$4,"Enter smelter details", IF(ISERROR($S2047),"",OFFSET(K!$G$1,$S2047-1,0)))</f>
        <v/>
      </c>
      <c r="H2047" s="258"/>
      <c r="I2047" s="258"/>
      <c r="J2047" s="258"/>
      <c r="K2047" s="258"/>
      <c r="L2047" s="258"/>
      <c r="M2047" s="258"/>
      <c r="N2047" s="258"/>
      <c r="O2047" s="258"/>
      <c r="P2047" s="258"/>
      <c r="Q2047" s="259"/>
      <c r="R2047" s="192"/>
      <c r="S2047" s="150" t="e">
        <f>IF(OR(C2047="",C2047=T$4),NA(),MATCH($B2047&amp;$C2047,K!$E:$E,0))</f>
        <v>#N/A</v>
      </c>
    </row>
    <row r="2048" spans="1:19" ht="20.25">
      <c r="A2048" s="222"/>
      <c r="B2048" s="193"/>
      <c r="C2048" s="193"/>
      <c r="D2048" s="193" t="str">
        <f ca="1">IF(ISERROR($S2048),"",OFFSET(K!$D$1,$S2048-1,0)&amp;"")</f>
        <v/>
      </c>
      <c r="E2048" s="193" t="str">
        <f ca="1">IF(ISERROR($S2048),"",OFFSET(K!$C$1,$S2048-1,0)&amp;"")</f>
        <v/>
      </c>
      <c r="F2048" s="193" t="str">
        <f ca="1">IF(ISERROR($S2048),"",OFFSET(K!$F$1,$S2048-1,0))</f>
        <v/>
      </c>
      <c r="G2048" s="193" t="str">
        <f ca="1">IF(C2048=$U$4,"Enter smelter details", IF(ISERROR($S2048),"",OFFSET(K!$G$1,$S2048-1,0)))</f>
        <v/>
      </c>
      <c r="H2048" s="258"/>
      <c r="I2048" s="258"/>
      <c r="J2048" s="258"/>
      <c r="K2048" s="258"/>
      <c r="L2048" s="258"/>
      <c r="M2048" s="258"/>
      <c r="N2048" s="258"/>
      <c r="O2048" s="258"/>
      <c r="P2048" s="258"/>
      <c r="Q2048" s="259"/>
      <c r="R2048" s="192"/>
      <c r="S2048" s="150" t="e">
        <f>IF(OR(C2048="",C2048=T$4),NA(),MATCH($B2048&amp;$C2048,K!$E:$E,0))</f>
        <v>#N/A</v>
      </c>
    </row>
    <row r="2049" spans="1:19" ht="20.25">
      <c r="A2049" s="222"/>
      <c r="B2049" s="193"/>
      <c r="C2049" s="193"/>
      <c r="D2049" s="193" t="str">
        <f ca="1">IF(ISERROR($S2049),"",OFFSET(K!$D$1,$S2049-1,0)&amp;"")</f>
        <v/>
      </c>
      <c r="E2049" s="193" t="str">
        <f ca="1">IF(ISERROR($S2049),"",OFFSET(K!$C$1,$S2049-1,0)&amp;"")</f>
        <v/>
      </c>
      <c r="F2049" s="193" t="str">
        <f ca="1">IF(ISERROR($S2049),"",OFFSET(K!$F$1,$S2049-1,0))</f>
        <v/>
      </c>
      <c r="G2049" s="193" t="str">
        <f ca="1">IF(C2049=$U$4,"Enter smelter details", IF(ISERROR($S2049),"",OFFSET(K!$G$1,$S2049-1,0)))</f>
        <v/>
      </c>
      <c r="H2049" s="258"/>
      <c r="I2049" s="258"/>
      <c r="J2049" s="258"/>
      <c r="K2049" s="258"/>
      <c r="L2049" s="258"/>
      <c r="M2049" s="258"/>
      <c r="N2049" s="258"/>
      <c r="O2049" s="258"/>
      <c r="P2049" s="258"/>
      <c r="Q2049" s="259"/>
      <c r="R2049" s="192"/>
      <c r="S2049" s="150" t="e">
        <f>IF(OR(C2049="",C2049=T$4),NA(),MATCH($B2049&amp;$C2049,K!$E:$E,0))</f>
        <v>#N/A</v>
      </c>
    </row>
    <row r="2050" spans="1:19" ht="20.25">
      <c r="A2050" s="222"/>
      <c r="B2050" s="193"/>
      <c r="C2050" s="193"/>
      <c r="D2050" s="193" t="str">
        <f ca="1">IF(ISERROR($S2050),"",OFFSET(K!$D$1,$S2050-1,0)&amp;"")</f>
        <v/>
      </c>
      <c r="E2050" s="193" t="str">
        <f ca="1">IF(ISERROR($S2050),"",OFFSET(K!$C$1,$S2050-1,0)&amp;"")</f>
        <v/>
      </c>
      <c r="F2050" s="193" t="str">
        <f ca="1">IF(ISERROR($S2050),"",OFFSET(K!$F$1,$S2050-1,0))</f>
        <v/>
      </c>
      <c r="G2050" s="193" t="str">
        <f ca="1">IF(C2050=$U$4,"Enter smelter details", IF(ISERROR($S2050),"",OFFSET(K!$G$1,$S2050-1,0)))</f>
        <v/>
      </c>
      <c r="H2050" s="258"/>
      <c r="I2050" s="258"/>
      <c r="J2050" s="258"/>
      <c r="K2050" s="258"/>
      <c r="L2050" s="258"/>
      <c r="M2050" s="258"/>
      <c r="N2050" s="258"/>
      <c r="O2050" s="258"/>
      <c r="P2050" s="258"/>
      <c r="Q2050" s="259"/>
      <c r="R2050" s="192"/>
      <c r="S2050" s="150" t="e">
        <f>IF(OR(C2050="",C2050=T$4),NA(),MATCH($B2050&amp;$C2050,K!$E:$E,0))</f>
        <v>#N/A</v>
      </c>
    </row>
    <row r="2051" spans="1:19" ht="20.25">
      <c r="A2051" s="222"/>
      <c r="B2051" s="193"/>
      <c r="C2051" s="193"/>
      <c r="D2051" s="193" t="str">
        <f ca="1">IF(ISERROR($S2051),"",OFFSET(K!$D$1,$S2051-1,0)&amp;"")</f>
        <v/>
      </c>
      <c r="E2051" s="193" t="str">
        <f ca="1">IF(ISERROR($S2051),"",OFFSET(K!$C$1,$S2051-1,0)&amp;"")</f>
        <v/>
      </c>
      <c r="F2051" s="193" t="str">
        <f ca="1">IF(ISERROR($S2051),"",OFFSET(K!$F$1,$S2051-1,0))</f>
        <v/>
      </c>
      <c r="G2051" s="193" t="str">
        <f ca="1">IF(C2051=$U$4,"Enter smelter details", IF(ISERROR($S2051),"",OFFSET(K!$G$1,$S2051-1,0)))</f>
        <v/>
      </c>
      <c r="H2051" s="258"/>
      <c r="I2051" s="258"/>
      <c r="J2051" s="258"/>
      <c r="K2051" s="258"/>
      <c r="L2051" s="258"/>
      <c r="M2051" s="258"/>
      <c r="N2051" s="258"/>
      <c r="O2051" s="258"/>
      <c r="P2051" s="258"/>
      <c r="Q2051" s="259"/>
      <c r="R2051" s="192"/>
      <c r="S2051" s="150" t="e">
        <f>IF(OR(C2051="",C2051=T$4),NA(),MATCH($B2051&amp;$C2051,K!$E:$E,0))</f>
        <v>#N/A</v>
      </c>
    </row>
    <row r="2052" spans="1:19" ht="20.25">
      <c r="A2052" s="222"/>
      <c r="B2052" s="193"/>
      <c r="C2052" s="193"/>
      <c r="D2052" s="193" t="str">
        <f ca="1">IF(ISERROR($S2052),"",OFFSET(K!$D$1,$S2052-1,0)&amp;"")</f>
        <v/>
      </c>
      <c r="E2052" s="193" t="str">
        <f ca="1">IF(ISERROR($S2052),"",OFFSET(K!$C$1,$S2052-1,0)&amp;"")</f>
        <v/>
      </c>
      <c r="F2052" s="193" t="str">
        <f ca="1">IF(ISERROR($S2052),"",OFFSET(K!$F$1,$S2052-1,0))</f>
        <v/>
      </c>
      <c r="G2052" s="193" t="str">
        <f ca="1">IF(C2052=$U$4,"Enter smelter details", IF(ISERROR($S2052),"",OFFSET(K!$G$1,$S2052-1,0)))</f>
        <v/>
      </c>
      <c r="H2052" s="258"/>
      <c r="I2052" s="258"/>
      <c r="J2052" s="258"/>
      <c r="K2052" s="258"/>
      <c r="L2052" s="258"/>
      <c r="M2052" s="258"/>
      <c r="N2052" s="258"/>
      <c r="O2052" s="258"/>
      <c r="P2052" s="258"/>
      <c r="Q2052" s="259"/>
      <c r="R2052" s="192"/>
      <c r="S2052" s="150" t="e">
        <f>IF(OR(C2052="",C2052=T$4),NA(),MATCH($B2052&amp;$C2052,K!$E:$E,0))</f>
        <v>#N/A</v>
      </c>
    </row>
    <row r="2053" spans="1:19" ht="20.25">
      <c r="A2053" s="222"/>
      <c r="B2053" s="193"/>
      <c r="C2053" s="193"/>
      <c r="D2053" s="193" t="str">
        <f ca="1">IF(ISERROR($S2053),"",OFFSET(K!$D$1,$S2053-1,0)&amp;"")</f>
        <v/>
      </c>
      <c r="E2053" s="193" t="str">
        <f ca="1">IF(ISERROR($S2053),"",OFFSET(K!$C$1,$S2053-1,0)&amp;"")</f>
        <v/>
      </c>
      <c r="F2053" s="193" t="str">
        <f ca="1">IF(ISERROR($S2053),"",OFFSET(K!$F$1,$S2053-1,0))</f>
        <v/>
      </c>
      <c r="G2053" s="193" t="str">
        <f ca="1">IF(C2053=$U$4,"Enter smelter details", IF(ISERROR($S2053),"",OFFSET(K!$G$1,$S2053-1,0)))</f>
        <v/>
      </c>
      <c r="H2053" s="258"/>
      <c r="I2053" s="258"/>
      <c r="J2053" s="258"/>
      <c r="K2053" s="258"/>
      <c r="L2053" s="258"/>
      <c r="M2053" s="258"/>
      <c r="N2053" s="258"/>
      <c r="O2053" s="258"/>
      <c r="P2053" s="258"/>
      <c r="Q2053" s="259"/>
      <c r="R2053" s="192"/>
      <c r="S2053" s="150" t="e">
        <f>IF(OR(C2053="",C2053=T$4),NA(),MATCH($B2053&amp;$C2053,K!$E:$E,0))</f>
        <v>#N/A</v>
      </c>
    </row>
    <row r="2054" spans="1:19" ht="20.25">
      <c r="A2054" s="222"/>
      <c r="B2054" s="193"/>
      <c r="C2054" s="193"/>
      <c r="D2054" s="193" t="str">
        <f ca="1">IF(ISERROR($S2054),"",OFFSET(K!$D$1,$S2054-1,0)&amp;"")</f>
        <v/>
      </c>
      <c r="E2054" s="193" t="str">
        <f ca="1">IF(ISERROR($S2054),"",OFFSET(K!$C$1,$S2054-1,0)&amp;"")</f>
        <v/>
      </c>
      <c r="F2054" s="193" t="str">
        <f ca="1">IF(ISERROR($S2054),"",OFFSET(K!$F$1,$S2054-1,0))</f>
        <v/>
      </c>
      <c r="G2054" s="193" t="str">
        <f ca="1">IF(C2054=$U$4,"Enter smelter details", IF(ISERROR($S2054),"",OFFSET(K!$G$1,$S2054-1,0)))</f>
        <v/>
      </c>
      <c r="H2054" s="258"/>
      <c r="I2054" s="258"/>
      <c r="J2054" s="258"/>
      <c r="K2054" s="258"/>
      <c r="L2054" s="258"/>
      <c r="M2054" s="258"/>
      <c r="N2054" s="258"/>
      <c r="O2054" s="258"/>
      <c r="P2054" s="258"/>
      <c r="Q2054" s="259"/>
      <c r="R2054" s="192"/>
      <c r="S2054" s="150" t="e">
        <f>IF(OR(C2054="",C2054=T$4),NA(),MATCH($B2054&amp;$C2054,K!$E:$E,0))</f>
        <v>#N/A</v>
      </c>
    </row>
    <row r="2055" spans="1:19" ht="20.25">
      <c r="A2055" s="222"/>
      <c r="B2055" s="193"/>
      <c r="C2055" s="193"/>
      <c r="D2055" s="193" t="str">
        <f ca="1">IF(ISERROR($S2055),"",OFFSET(K!$D$1,$S2055-1,0)&amp;"")</f>
        <v/>
      </c>
      <c r="E2055" s="193" t="str">
        <f ca="1">IF(ISERROR($S2055),"",OFFSET(K!$C$1,$S2055-1,0)&amp;"")</f>
        <v/>
      </c>
      <c r="F2055" s="193" t="str">
        <f ca="1">IF(ISERROR($S2055),"",OFFSET(K!$F$1,$S2055-1,0))</f>
        <v/>
      </c>
      <c r="G2055" s="193" t="str">
        <f ca="1">IF(C2055=$U$4,"Enter smelter details", IF(ISERROR($S2055),"",OFFSET(K!$G$1,$S2055-1,0)))</f>
        <v/>
      </c>
      <c r="H2055" s="258"/>
      <c r="I2055" s="258"/>
      <c r="J2055" s="258"/>
      <c r="K2055" s="258"/>
      <c r="L2055" s="258"/>
      <c r="M2055" s="258"/>
      <c r="N2055" s="258"/>
      <c r="O2055" s="258"/>
      <c r="P2055" s="258"/>
      <c r="Q2055" s="259"/>
      <c r="R2055" s="192"/>
      <c r="S2055" s="150" t="e">
        <f>IF(OR(C2055="",C2055=T$4),NA(),MATCH($B2055&amp;$C2055,K!$E:$E,0))</f>
        <v>#N/A</v>
      </c>
    </row>
    <row r="2056" spans="1:19" ht="20.25">
      <c r="A2056" s="222"/>
      <c r="B2056" s="193"/>
      <c r="C2056" s="193"/>
      <c r="D2056" s="193" t="str">
        <f ca="1">IF(ISERROR($S2056),"",OFFSET(K!$D$1,$S2056-1,0)&amp;"")</f>
        <v/>
      </c>
      <c r="E2056" s="193" t="str">
        <f ca="1">IF(ISERROR($S2056),"",OFFSET(K!$C$1,$S2056-1,0)&amp;"")</f>
        <v/>
      </c>
      <c r="F2056" s="193" t="str">
        <f ca="1">IF(ISERROR($S2056),"",OFFSET(K!$F$1,$S2056-1,0))</f>
        <v/>
      </c>
      <c r="G2056" s="193" t="str">
        <f ca="1">IF(C2056=$U$4,"Enter smelter details", IF(ISERROR($S2056),"",OFFSET(K!$G$1,$S2056-1,0)))</f>
        <v/>
      </c>
      <c r="H2056" s="258"/>
      <c r="I2056" s="258"/>
      <c r="J2056" s="258"/>
      <c r="K2056" s="258"/>
      <c r="L2056" s="258"/>
      <c r="M2056" s="258"/>
      <c r="N2056" s="258"/>
      <c r="O2056" s="258"/>
      <c r="P2056" s="258"/>
      <c r="Q2056" s="259"/>
      <c r="R2056" s="192"/>
      <c r="S2056" s="150" t="e">
        <f>IF(OR(C2056="",C2056=T$4),NA(),MATCH($B2056&amp;$C2056,K!$E:$E,0))</f>
        <v>#N/A</v>
      </c>
    </row>
    <row r="2057" spans="1:19" ht="20.25">
      <c r="A2057" s="222"/>
      <c r="B2057" s="193"/>
      <c r="C2057" s="193"/>
      <c r="D2057" s="193" t="str">
        <f ca="1">IF(ISERROR($S2057),"",OFFSET(K!$D$1,$S2057-1,0)&amp;"")</f>
        <v/>
      </c>
      <c r="E2057" s="193" t="str">
        <f ca="1">IF(ISERROR($S2057),"",OFFSET(K!$C$1,$S2057-1,0)&amp;"")</f>
        <v/>
      </c>
      <c r="F2057" s="193" t="str">
        <f ca="1">IF(ISERROR($S2057),"",OFFSET(K!$F$1,$S2057-1,0))</f>
        <v/>
      </c>
      <c r="G2057" s="193" t="str">
        <f ca="1">IF(C2057=$U$4,"Enter smelter details", IF(ISERROR($S2057),"",OFFSET(K!$G$1,$S2057-1,0)))</f>
        <v/>
      </c>
      <c r="H2057" s="258"/>
      <c r="I2057" s="258"/>
      <c r="J2057" s="258"/>
      <c r="K2057" s="258"/>
      <c r="L2057" s="258"/>
      <c r="M2057" s="258"/>
      <c r="N2057" s="258"/>
      <c r="O2057" s="258"/>
      <c r="P2057" s="258"/>
      <c r="Q2057" s="259"/>
      <c r="R2057" s="192"/>
      <c r="S2057" s="150" t="e">
        <f>IF(OR(C2057="",C2057=T$4),NA(),MATCH($B2057&amp;$C2057,K!$E:$E,0))</f>
        <v>#N/A</v>
      </c>
    </row>
    <row r="2058" spans="1:19" ht="20.25">
      <c r="A2058" s="222"/>
      <c r="B2058" s="193"/>
      <c r="C2058" s="193"/>
      <c r="D2058" s="193" t="str">
        <f ca="1">IF(ISERROR($S2058),"",OFFSET(K!$D$1,$S2058-1,0)&amp;"")</f>
        <v/>
      </c>
      <c r="E2058" s="193" t="str">
        <f ca="1">IF(ISERROR($S2058),"",OFFSET(K!$C$1,$S2058-1,0)&amp;"")</f>
        <v/>
      </c>
      <c r="F2058" s="193" t="str">
        <f ca="1">IF(ISERROR($S2058),"",OFFSET(K!$F$1,$S2058-1,0))</f>
        <v/>
      </c>
      <c r="G2058" s="193" t="str">
        <f ca="1">IF(C2058=$U$4,"Enter smelter details", IF(ISERROR($S2058),"",OFFSET(K!$G$1,$S2058-1,0)))</f>
        <v/>
      </c>
      <c r="H2058" s="258"/>
      <c r="I2058" s="258"/>
      <c r="J2058" s="258"/>
      <c r="K2058" s="258"/>
      <c r="L2058" s="258"/>
      <c r="M2058" s="258"/>
      <c r="N2058" s="258"/>
      <c r="O2058" s="258"/>
      <c r="P2058" s="258"/>
      <c r="Q2058" s="259"/>
      <c r="R2058" s="192"/>
      <c r="S2058" s="150" t="e">
        <f>IF(OR(C2058="",C2058=T$4),NA(),MATCH($B2058&amp;$C2058,K!$E:$E,0))</f>
        <v>#N/A</v>
      </c>
    </row>
    <row r="2059" spans="1:19" ht="20.25">
      <c r="A2059" s="222"/>
      <c r="B2059" s="193"/>
      <c r="C2059" s="193"/>
      <c r="D2059" s="193" t="str">
        <f ca="1">IF(ISERROR($S2059),"",OFFSET(K!$D$1,$S2059-1,0)&amp;"")</f>
        <v/>
      </c>
      <c r="E2059" s="193" t="str">
        <f ca="1">IF(ISERROR($S2059),"",OFFSET(K!$C$1,$S2059-1,0)&amp;"")</f>
        <v/>
      </c>
      <c r="F2059" s="193" t="str">
        <f ca="1">IF(ISERROR($S2059),"",OFFSET(K!$F$1,$S2059-1,0))</f>
        <v/>
      </c>
      <c r="G2059" s="193" t="str">
        <f ca="1">IF(C2059=$U$4,"Enter smelter details", IF(ISERROR($S2059),"",OFFSET(K!$G$1,$S2059-1,0)))</f>
        <v/>
      </c>
      <c r="H2059" s="258"/>
      <c r="I2059" s="258"/>
      <c r="J2059" s="258"/>
      <c r="K2059" s="258"/>
      <c r="L2059" s="258"/>
      <c r="M2059" s="258"/>
      <c r="N2059" s="258"/>
      <c r="O2059" s="258"/>
      <c r="P2059" s="258"/>
      <c r="Q2059" s="259"/>
      <c r="R2059" s="192"/>
      <c r="S2059" s="150" t="e">
        <f>IF(OR(C2059="",C2059=T$4),NA(),MATCH($B2059&amp;$C2059,K!$E:$E,0))</f>
        <v>#N/A</v>
      </c>
    </row>
    <row r="2060" spans="1:19" ht="20.25">
      <c r="A2060" s="222"/>
      <c r="B2060" s="193"/>
      <c r="C2060" s="193"/>
      <c r="D2060" s="193" t="str">
        <f ca="1">IF(ISERROR($S2060),"",OFFSET(K!$D$1,$S2060-1,0)&amp;"")</f>
        <v/>
      </c>
      <c r="E2060" s="193" t="str">
        <f ca="1">IF(ISERROR($S2060),"",OFFSET(K!$C$1,$S2060-1,0)&amp;"")</f>
        <v/>
      </c>
      <c r="F2060" s="193" t="str">
        <f ca="1">IF(ISERROR($S2060),"",OFFSET(K!$F$1,$S2060-1,0))</f>
        <v/>
      </c>
      <c r="G2060" s="193" t="str">
        <f ca="1">IF(C2060=$U$4,"Enter smelter details", IF(ISERROR($S2060),"",OFFSET(K!$G$1,$S2060-1,0)))</f>
        <v/>
      </c>
      <c r="H2060" s="258"/>
      <c r="I2060" s="258"/>
      <c r="J2060" s="258"/>
      <c r="K2060" s="258"/>
      <c r="L2060" s="258"/>
      <c r="M2060" s="258"/>
      <c r="N2060" s="258"/>
      <c r="O2060" s="258"/>
      <c r="P2060" s="258"/>
      <c r="Q2060" s="259"/>
      <c r="R2060" s="192"/>
      <c r="S2060" s="150" t="e">
        <f>IF(OR(C2060="",C2060=T$4),NA(),MATCH($B2060&amp;$C2060,K!$E:$E,0))</f>
        <v>#N/A</v>
      </c>
    </row>
    <row r="2061" spans="1:19" ht="20.25">
      <c r="A2061" s="222"/>
      <c r="B2061" s="193"/>
      <c r="C2061" s="193"/>
      <c r="D2061" s="193" t="str">
        <f ca="1">IF(ISERROR($S2061),"",OFFSET(K!$D$1,$S2061-1,0)&amp;"")</f>
        <v/>
      </c>
      <c r="E2061" s="193" t="str">
        <f ca="1">IF(ISERROR($S2061),"",OFFSET(K!$C$1,$S2061-1,0)&amp;"")</f>
        <v/>
      </c>
      <c r="F2061" s="193" t="str">
        <f ca="1">IF(ISERROR($S2061),"",OFFSET(K!$F$1,$S2061-1,0))</f>
        <v/>
      </c>
      <c r="G2061" s="193" t="str">
        <f ca="1">IF(C2061=$U$4,"Enter smelter details", IF(ISERROR($S2061),"",OFFSET(K!$G$1,$S2061-1,0)))</f>
        <v/>
      </c>
      <c r="H2061" s="258"/>
      <c r="I2061" s="258"/>
      <c r="J2061" s="258"/>
      <c r="K2061" s="258"/>
      <c r="L2061" s="258"/>
      <c r="M2061" s="258"/>
      <c r="N2061" s="258"/>
      <c r="O2061" s="258"/>
      <c r="P2061" s="258"/>
      <c r="Q2061" s="259"/>
      <c r="R2061" s="192"/>
      <c r="S2061" s="150" t="e">
        <f>IF(OR(C2061="",C2061=T$4),NA(),MATCH($B2061&amp;$C2061,K!$E:$E,0))</f>
        <v>#N/A</v>
      </c>
    </row>
    <row r="2062" spans="1:19" ht="20.25">
      <c r="A2062" s="222"/>
      <c r="B2062" s="193"/>
      <c r="C2062" s="193"/>
      <c r="D2062" s="193" t="str">
        <f ca="1">IF(ISERROR($S2062),"",OFFSET(K!$D$1,$S2062-1,0)&amp;"")</f>
        <v/>
      </c>
      <c r="E2062" s="193" t="str">
        <f ca="1">IF(ISERROR($S2062),"",OFFSET(K!$C$1,$S2062-1,0)&amp;"")</f>
        <v/>
      </c>
      <c r="F2062" s="193" t="str">
        <f ca="1">IF(ISERROR($S2062),"",OFFSET(K!$F$1,$S2062-1,0))</f>
        <v/>
      </c>
      <c r="G2062" s="193" t="str">
        <f ca="1">IF(C2062=$U$4,"Enter smelter details", IF(ISERROR($S2062),"",OFFSET(K!$G$1,$S2062-1,0)))</f>
        <v/>
      </c>
      <c r="H2062" s="258"/>
      <c r="I2062" s="258"/>
      <c r="J2062" s="258"/>
      <c r="K2062" s="258"/>
      <c r="L2062" s="258"/>
      <c r="M2062" s="258"/>
      <c r="N2062" s="258"/>
      <c r="O2062" s="258"/>
      <c r="P2062" s="258"/>
      <c r="Q2062" s="259"/>
      <c r="R2062" s="192"/>
      <c r="S2062" s="150" t="e">
        <f>IF(OR(C2062="",C2062=T$4),NA(),MATCH($B2062&amp;$C2062,K!$E:$E,0))</f>
        <v>#N/A</v>
      </c>
    </row>
    <row r="2063" spans="1:19" ht="20.25">
      <c r="A2063" s="222"/>
      <c r="B2063" s="193"/>
      <c r="C2063" s="193"/>
      <c r="D2063" s="193" t="str">
        <f ca="1">IF(ISERROR($S2063),"",OFFSET(K!$D$1,$S2063-1,0)&amp;"")</f>
        <v/>
      </c>
      <c r="E2063" s="193" t="str">
        <f ca="1">IF(ISERROR($S2063),"",OFFSET(K!$C$1,$S2063-1,0)&amp;"")</f>
        <v/>
      </c>
      <c r="F2063" s="193" t="str">
        <f ca="1">IF(ISERROR($S2063),"",OFFSET(K!$F$1,$S2063-1,0))</f>
        <v/>
      </c>
      <c r="G2063" s="193" t="str">
        <f ca="1">IF(C2063=$U$4,"Enter smelter details", IF(ISERROR($S2063),"",OFFSET(K!$G$1,$S2063-1,0)))</f>
        <v/>
      </c>
      <c r="H2063" s="258"/>
      <c r="I2063" s="258"/>
      <c r="J2063" s="258"/>
      <c r="K2063" s="258"/>
      <c r="L2063" s="258"/>
      <c r="M2063" s="258"/>
      <c r="N2063" s="258"/>
      <c r="O2063" s="258"/>
      <c r="P2063" s="258"/>
      <c r="Q2063" s="259"/>
      <c r="R2063" s="192"/>
      <c r="S2063" s="150" t="e">
        <f>IF(OR(C2063="",C2063=T$4),NA(),MATCH($B2063&amp;$C2063,K!$E:$E,0))</f>
        <v>#N/A</v>
      </c>
    </row>
    <row r="2064" spans="1:19" ht="20.25">
      <c r="A2064" s="222"/>
      <c r="B2064" s="193"/>
      <c r="C2064" s="193"/>
      <c r="D2064" s="193" t="str">
        <f ca="1">IF(ISERROR($S2064),"",OFFSET(K!$D$1,$S2064-1,0)&amp;"")</f>
        <v/>
      </c>
      <c r="E2064" s="193" t="str">
        <f ca="1">IF(ISERROR($S2064),"",OFFSET(K!$C$1,$S2064-1,0)&amp;"")</f>
        <v/>
      </c>
      <c r="F2064" s="193" t="str">
        <f ca="1">IF(ISERROR($S2064),"",OFFSET(K!$F$1,$S2064-1,0))</f>
        <v/>
      </c>
      <c r="G2064" s="193" t="str">
        <f ca="1">IF(C2064=$U$4,"Enter smelter details", IF(ISERROR($S2064),"",OFFSET(K!$G$1,$S2064-1,0)))</f>
        <v/>
      </c>
      <c r="H2064" s="258"/>
      <c r="I2064" s="258"/>
      <c r="J2064" s="258"/>
      <c r="K2064" s="258"/>
      <c r="L2064" s="258"/>
      <c r="M2064" s="258"/>
      <c r="N2064" s="258"/>
      <c r="O2064" s="258"/>
      <c r="P2064" s="258"/>
      <c r="Q2064" s="259"/>
      <c r="R2064" s="192"/>
      <c r="S2064" s="150" t="e">
        <f>IF(OR(C2064="",C2064=T$4),NA(),MATCH($B2064&amp;$C2064,K!$E:$E,0))</f>
        <v>#N/A</v>
      </c>
    </row>
    <row r="2065" spans="1:19" ht="20.25">
      <c r="A2065" s="222"/>
      <c r="B2065" s="193"/>
      <c r="C2065" s="193"/>
      <c r="D2065" s="193" t="str">
        <f ca="1">IF(ISERROR($S2065),"",OFFSET(K!$D$1,$S2065-1,0)&amp;"")</f>
        <v/>
      </c>
      <c r="E2065" s="193" t="str">
        <f ca="1">IF(ISERROR($S2065),"",OFFSET(K!$C$1,$S2065-1,0)&amp;"")</f>
        <v/>
      </c>
      <c r="F2065" s="193" t="str">
        <f ca="1">IF(ISERROR($S2065),"",OFFSET(K!$F$1,$S2065-1,0))</f>
        <v/>
      </c>
      <c r="G2065" s="193" t="str">
        <f ca="1">IF(C2065=$U$4,"Enter smelter details", IF(ISERROR($S2065),"",OFFSET(K!$G$1,$S2065-1,0)))</f>
        <v/>
      </c>
      <c r="H2065" s="258"/>
      <c r="I2065" s="258"/>
      <c r="J2065" s="258"/>
      <c r="K2065" s="258"/>
      <c r="L2065" s="258"/>
      <c r="M2065" s="258"/>
      <c r="N2065" s="258"/>
      <c r="O2065" s="258"/>
      <c r="P2065" s="258"/>
      <c r="Q2065" s="259"/>
      <c r="R2065" s="192"/>
      <c r="S2065" s="150" t="e">
        <f>IF(OR(C2065="",C2065=T$4),NA(),MATCH($B2065&amp;$C2065,K!$E:$E,0))</f>
        <v>#N/A</v>
      </c>
    </row>
    <row r="2066" spans="1:19" ht="20.25">
      <c r="A2066" s="222"/>
      <c r="B2066" s="193"/>
      <c r="C2066" s="193"/>
      <c r="D2066" s="193" t="str">
        <f ca="1">IF(ISERROR($S2066),"",OFFSET(K!$D$1,$S2066-1,0)&amp;"")</f>
        <v/>
      </c>
      <c r="E2066" s="193" t="str">
        <f ca="1">IF(ISERROR($S2066),"",OFFSET(K!$C$1,$S2066-1,0)&amp;"")</f>
        <v/>
      </c>
      <c r="F2066" s="193" t="str">
        <f ca="1">IF(ISERROR($S2066),"",OFFSET(K!$F$1,$S2066-1,0))</f>
        <v/>
      </c>
      <c r="G2066" s="193" t="str">
        <f ca="1">IF(C2066=$U$4,"Enter smelter details", IF(ISERROR($S2066),"",OFFSET(K!$G$1,$S2066-1,0)))</f>
        <v/>
      </c>
      <c r="H2066" s="258"/>
      <c r="I2066" s="258"/>
      <c r="J2066" s="258"/>
      <c r="K2066" s="258"/>
      <c r="L2066" s="258"/>
      <c r="M2066" s="258"/>
      <c r="N2066" s="258"/>
      <c r="O2066" s="258"/>
      <c r="P2066" s="258"/>
      <c r="Q2066" s="259"/>
      <c r="R2066" s="192"/>
      <c r="S2066" s="150" t="e">
        <f>IF(OR(C2066="",C2066=T$4),NA(),MATCH($B2066&amp;$C2066,K!$E:$E,0))</f>
        <v>#N/A</v>
      </c>
    </row>
    <row r="2067" spans="1:19" ht="20.25">
      <c r="A2067" s="222"/>
      <c r="B2067" s="193"/>
      <c r="C2067" s="193"/>
      <c r="D2067" s="193" t="str">
        <f ca="1">IF(ISERROR($S2067),"",OFFSET(K!$D$1,$S2067-1,0)&amp;"")</f>
        <v/>
      </c>
      <c r="E2067" s="193" t="str">
        <f ca="1">IF(ISERROR($S2067),"",OFFSET(K!$C$1,$S2067-1,0)&amp;"")</f>
        <v/>
      </c>
      <c r="F2067" s="193" t="str">
        <f ca="1">IF(ISERROR($S2067),"",OFFSET(K!$F$1,$S2067-1,0))</f>
        <v/>
      </c>
      <c r="G2067" s="193" t="str">
        <f ca="1">IF(C2067=$U$4,"Enter smelter details", IF(ISERROR($S2067),"",OFFSET(K!$G$1,$S2067-1,0)))</f>
        <v/>
      </c>
      <c r="H2067" s="258"/>
      <c r="I2067" s="258"/>
      <c r="J2067" s="258"/>
      <c r="K2067" s="258"/>
      <c r="L2067" s="258"/>
      <c r="M2067" s="258"/>
      <c r="N2067" s="258"/>
      <c r="O2067" s="258"/>
      <c r="P2067" s="258"/>
      <c r="Q2067" s="259"/>
      <c r="R2067" s="192"/>
      <c r="S2067" s="150" t="e">
        <f>IF(OR(C2067="",C2067=T$4),NA(),MATCH($B2067&amp;$C2067,K!$E:$E,0))</f>
        <v>#N/A</v>
      </c>
    </row>
    <row r="2068" spans="1:19" ht="20.25">
      <c r="A2068" s="222"/>
      <c r="B2068" s="193"/>
      <c r="C2068" s="193"/>
      <c r="D2068" s="193" t="str">
        <f ca="1">IF(ISERROR($S2068),"",OFFSET(K!$D$1,$S2068-1,0)&amp;"")</f>
        <v/>
      </c>
      <c r="E2068" s="193" t="str">
        <f ca="1">IF(ISERROR($S2068),"",OFFSET(K!$C$1,$S2068-1,0)&amp;"")</f>
        <v/>
      </c>
      <c r="F2068" s="193" t="str">
        <f ca="1">IF(ISERROR($S2068),"",OFFSET(K!$F$1,$S2068-1,0))</f>
        <v/>
      </c>
      <c r="G2068" s="193" t="str">
        <f ca="1">IF(C2068=$U$4,"Enter smelter details", IF(ISERROR($S2068),"",OFFSET(K!$G$1,$S2068-1,0)))</f>
        <v/>
      </c>
      <c r="H2068" s="258"/>
      <c r="I2068" s="258"/>
      <c r="J2068" s="258"/>
      <c r="K2068" s="258"/>
      <c r="L2068" s="258"/>
      <c r="M2068" s="258"/>
      <c r="N2068" s="258"/>
      <c r="O2068" s="258"/>
      <c r="P2068" s="258"/>
      <c r="Q2068" s="259"/>
      <c r="R2068" s="192"/>
      <c r="S2068" s="150" t="e">
        <f>IF(OR(C2068="",C2068=T$4),NA(),MATCH($B2068&amp;$C2068,K!$E:$E,0))</f>
        <v>#N/A</v>
      </c>
    </row>
    <row r="2069" spans="1:19" ht="20.25">
      <c r="A2069" s="222"/>
      <c r="B2069" s="193"/>
      <c r="C2069" s="193"/>
      <c r="D2069" s="193" t="str">
        <f ca="1">IF(ISERROR($S2069),"",OFFSET(K!$D$1,$S2069-1,0)&amp;"")</f>
        <v/>
      </c>
      <c r="E2069" s="193" t="str">
        <f ca="1">IF(ISERROR($S2069),"",OFFSET(K!$C$1,$S2069-1,0)&amp;"")</f>
        <v/>
      </c>
      <c r="F2069" s="193" t="str">
        <f ca="1">IF(ISERROR($S2069),"",OFFSET(K!$F$1,$S2069-1,0))</f>
        <v/>
      </c>
      <c r="G2069" s="193" t="str">
        <f ca="1">IF(C2069=$U$4,"Enter smelter details", IF(ISERROR($S2069),"",OFFSET(K!$G$1,$S2069-1,0)))</f>
        <v/>
      </c>
      <c r="H2069" s="258"/>
      <c r="I2069" s="258"/>
      <c r="J2069" s="258"/>
      <c r="K2069" s="258"/>
      <c r="L2069" s="258"/>
      <c r="M2069" s="258"/>
      <c r="N2069" s="258"/>
      <c r="O2069" s="258"/>
      <c r="P2069" s="258"/>
      <c r="Q2069" s="259"/>
      <c r="R2069" s="192"/>
      <c r="S2069" s="150" t="e">
        <f>IF(OR(C2069="",C2069=T$4),NA(),MATCH($B2069&amp;$C2069,K!$E:$E,0))</f>
        <v>#N/A</v>
      </c>
    </row>
    <row r="2070" spans="1:19" ht="20.25">
      <c r="A2070" s="222"/>
      <c r="B2070" s="193"/>
      <c r="C2070" s="193"/>
      <c r="D2070" s="193" t="str">
        <f ca="1">IF(ISERROR($S2070),"",OFFSET(K!$D$1,$S2070-1,0)&amp;"")</f>
        <v/>
      </c>
      <c r="E2070" s="193" t="str">
        <f ca="1">IF(ISERROR($S2070),"",OFFSET(K!$C$1,$S2070-1,0)&amp;"")</f>
        <v/>
      </c>
      <c r="F2070" s="193" t="str">
        <f ca="1">IF(ISERROR($S2070),"",OFFSET(K!$F$1,$S2070-1,0))</f>
        <v/>
      </c>
      <c r="G2070" s="193" t="str">
        <f ca="1">IF(C2070=$U$4,"Enter smelter details", IF(ISERROR($S2070),"",OFFSET(K!$G$1,$S2070-1,0)))</f>
        <v/>
      </c>
      <c r="H2070" s="258"/>
      <c r="I2070" s="258"/>
      <c r="J2070" s="258"/>
      <c r="K2070" s="258"/>
      <c r="L2070" s="258"/>
      <c r="M2070" s="258"/>
      <c r="N2070" s="258"/>
      <c r="O2070" s="258"/>
      <c r="P2070" s="258"/>
      <c r="Q2070" s="259"/>
      <c r="R2070" s="192"/>
      <c r="S2070" s="150" t="e">
        <f>IF(OR(C2070="",C2070=T$4),NA(),MATCH($B2070&amp;$C2070,K!$E:$E,0))</f>
        <v>#N/A</v>
      </c>
    </row>
    <row r="2071" spans="1:19" ht="20.25">
      <c r="A2071" s="222"/>
      <c r="B2071" s="193"/>
      <c r="C2071" s="193"/>
      <c r="D2071" s="193" t="str">
        <f ca="1">IF(ISERROR($S2071),"",OFFSET(K!$D$1,$S2071-1,0)&amp;"")</f>
        <v/>
      </c>
      <c r="E2071" s="193" t="str">
        <f ca="1">IF(ISERROR($S2071),"",OFFSET(K!$C$1,$S2071-1,0)&amp;"")</f>
        <v/>
      </c>
      <c r="F2071" s="193" t="str">
        <f ca="1">IF(ISERROR($S2071),"",OFFSET(K!$F$1,$S2071-1,0))</f>
        <v/>
      </c>
      <c r="G2071" s="193" t="str">
        <f ca="1">IF(C2071=$U$4,"Enter smelter details", IF(ISERROR($S2071),"",OFFSET(K!$G$1,$S2071-1,0)))</f>
        <v/>
      </c>
      <c r="H2071" s="258"/>
      <c r="I2071" s="258"/>
      <c r="J2071" s="258"/>
      <c r="K2071" s="258"/>
      <c r="L2071" s="258"/>
      <c r="M2071" s="258"/>
      <c r="N2071" s="258"/>
      <c r="O2071" s="258"/>
      <c r="P2071" s="258"/>
      <c r="Q2071" s="259"/>
      <c r="R2071" s="192"/>
      <c r="S2071" s="150" t="e">
        <f>IF(OR(C2071="",C2071=T$4),NA(),MATCH($B2071&amp;$C2071,K!$E:$E,0))</f>
        <v>#N/A</v>
      </c>
    </row>
    <row r="2072" spans="1:19" ht="20.25">
      <c r="A2072" s="222"/>
      <c r="B2072" s="193"/>
      <c r="C2072" s="193"/>
      <c r="D2072" s="193" t="str">
        <f ca="1">IF(ISERROR($S2072),"",OFFSET(K!$D$1,$S2072-1,0)&amp;"")</f>
        <v/>
      </c>
      <c r="E2072" s="193" t="str">
        <f ca="1">IF(ISERROR($S2072),"",OFFSET(K!$C$1,$S2072-1,0)&amp;"")</f>
        <v/>
      </c>
      <c r="F2072" s="193" t="str">
        <f ca="1">IF(ISERROR($S2072),"",OFFSET(K!$F$1,$S2072-1,0))</f>
        <v/>
      </c>
      <c r="G2072" s="193" t="str">
        <f ca="1">IF(C2072=$U$4,"Enter smelter details", IF(ISERROR($S2072),"",OFFSET(K!$G$1,$S2072-1,0)))</f>
        <v/>
      </c>
      <c r="H2072" s="258"/>
      <c r="I2072" s="258"/>
      <c r="J2072" s="258"/>
      <c r="K2072" s="258"/>
      <c r="L2072" s="258"/>
      <c r="M2072" s="258"/>
      <c r="N2072" s="258"/>
      <c r="O2072" s="258"/>
      <c r="P2072" s="258"/>
      <c r="Q2072" s="259"/>
      <c r="R2072" s="192"/>
      <c r="S2072" s="150" t="e">
        <f>IF(OR(C2072="",C2072=T$4),NA(),MATCH($B2072&amp;$C2072,K!$E:$E,0))</f>
        <v>#N/A</v>
      </c>
    </row>
    <row r="2073" spans="1:19" ht="20.25">
      <c r="A2073" s="222"/>
      <c r="B2073" s="193"/>
      <c r="C2073" s="193"/>
      <c r="D2073" s="193" t="str">
        <f ca="1">IF(ISERROR($S2073),"",OFFSET(K!$D$1,$S2073-1,0)&amp;"")</f>
        <v/>
      </c>
      <c r="E2073" s="193" t="str">
        <f ca="1">IF(ISERROR($S2073),"",OFFSET(K!$C$1,$S2073-1,0)&amp;"")</f>
        <v/>
      </c>
      <c r="F2073" s="193" t="str">
        <f ca="1">IF(ISERROR($S2073),"",OFFSET(K!$F$1,$S2073-1,0))</f>
        <v/>
      </c>
      <c r="G2073" s="193" t="str">
        <f ca="1">IF(C2073=$U$4,"Enter smelter details", IF(ISERROR($S2073),"",OFFSET(K!$G$1,$S2073-1,0)))</f>
        <v/>
      </c>
      <c r="H2073" s="258"/>
      <c r="I2073" s="258"/>
      <c r="J2073" s="258"/>
      <c r="K2073" s="258"/>
      <c r="L2073" s="258"/>
      <c r="M2073" s="258"/>
      <c r="N2073" s="258"/>
      <c r="O2073" s="258"/>
      <c r="P2073" s="258"/>
      <c r="Q2073" s="259"/>
      <c r="R2073" s="192"/>
      <c r="S2073" s="150" t="e">
        <f>IF(OR(C2073="",C2073=T$4),NA(),MATCH($B2073&amp;$C2073,K!$E:$E,0))</f>
        <v>#N/A</v>
      </c>
    </row>
    <row r="2074" spans="1:19" ht="20.25">
      <c r="A2074" s="222"/>
      <c r="B2074" s="193"/>
      <c r="C2074" s="193"/>
      <c r="D2074" s="193" t="str">
        <f ca="1">IF(ISERROR($S2074),"",OFFSET(K!$D$1,$S2074-1,0)&amp;"")</f>
        <v/>
      </c>
      <c r="E2074" s="193" t="str">
        <f ca="1">IF(ISERROR($S2074),"",OFFSET(K!$C$1,$S2074-1,0)&amp;"")</f>
        <v/>
      </c>
      <c r="F2074" s="193" t="str">
        <f ca="1">IF(ISERROR($S2074),"",OFFSET(K!$F$1,$S2074-1,0))</f>
        <v/>
      </c>
      <c r="G2074" s="193" t="str">
        <f ca="1">IF(C2074=$U$4,"Enter smelter details", IF(ISERROR($S2074),"",OFFSET(K!$G$1,$S2074-1,0)))</f>
        <v/>
      </c>
      <c r="H2074" s="258"/>
      <c r="I2074" s="258"/>
      <c r="J2074" s="258"/>
      <c r="K2074" s="258"/>
      <c r="L2074" s="258"/>
      <c r="M2074" s="258"/>
      <c r="N2074" s="258"/>
      <c r="O2074" s="258"/>
      <c r="P2074" s="258"/>
      <c r="Q2074" s="259"/>
      <c r="R2074" s="192"/>
      <c r="S2074" s="150" t="e">
        <f>IF(OR(C2074="",C2074=T$4),NA(),MATCH($B2074&amp;$C2074,K!$E:$E,0))</f>
        <v>#N/A</v>
      </c>
    </row>
    <row r="2075" spans="1:19" ht="20.25">
      <c r="A2075" s="222"/>
      <c r="B2075" s="193"/>
      <c r="C2075" s="193"/>
      <c r="D2075" s="193" t="str">
        <f ca="1">IF(ISERROR($S2075),"",OFFSET(K!$D$1,$S2075-1,0)&amp;"")</f>
        <v/>
      </c>
      <c r="E2075" s="193" t="str">
        <f ca="1">IF(ISERROR($S2075),"",OFFSET(K!$C$1,$S2075-1,0)&amp;"")</f>
        <v/>
      </c>
      <c r="F2075" s="193" t="str">
        <f ca="1">IF(ISERROR($S2075),"",OFFSET(K!$F$1,$S2075-1,0))</f>
        <v/>
      </c>
      <c r="G2075" s="193" t="str">
        <f ca="1">IF(C2075=$U$4,"Enter smelter details", IF(ISERROR($S2075),"",OFFSET(K!$G$1,$S2075-1,0)))</f>
        <v/>
      </c>
      <c r="H2075" s="258"/>
      <c r="I2075" s="258"/>
      <c r="J2075" s="258"/>
      <c r="K2075" s="258"/>
      <c r="L2075" s="258"/>
      <c r="M2075" s="258"/>
      <c r="N2075" s="258"/>
      <c r="O2075" s="258"/>
      <c r="P2075" s="258"/>
      <c r="Q2075" s="259"/>
      <c r="R2075" s="192"/>
      <c r="S2075" s="150" t="e">
        <f>IF(OR(C2075="",C2075=T$4),NA(),MATCH($B2075&amp;$C2075,K!$E:$E,0))</f>
        <v>#N/A</v>
      </c>
    </row>
    <row r="2076" spans="1:19" ht="20.25">
      <c r="A2076" s="222"/>
      <c r="B2076" s="193"/>
      <c r="C2076" s="193"/>
      <c r="D2076" s="193" t="str">
        <f ca="1">IF(ISERROR($S2076),"",OFFSET(K!$D$1,$S2076-1,0)&amp;"")</f>
        <v/>
      </c>
      <c r="E2076" s="193" t="str">
        <f ca="1">IF(ISERROR($S2076),"",OFFSET(K!$C$1,$S2076-1,0)&amp;"")</f>
        <v/>
      </c>
      <c r="F2076" s="193" t="str">
        <f ca="1">IF(ISERROR($S2076),"",OFFSET(K!$F$1,$S2076-1,0))</f>
        <v/>
      </c>
      <c r="G2076" s="193" t="str">
        <f ca="1">IF(C2076=$U$4,"Enter smelter details", IF(ISERROR($S2076),"",OFFSET(K!$G$1,$S2076-1,0)))</f>
        <v/>
      </c>
      <c r="H2076" s="258"/>
      <c r="I2076" s="258"/>
      <c r="J2076" s="258"/>
      <c r="K2076" s="258"/>
      <c r="L2076" s="258"/>
      <c r="M2076" s="258"/>
      <c r="N2076" s="258"/>
      <c r="O2076" s="258"/>
      <c r="P2076" s="258"/>
      <c r="Q2076" s="259"/>
      <c r="R2076" s="192"/>
      <c r="S2076" s="150" t="e">
        <f>IF(OR(C2076="",C2076=T$4),NA(),MATCH($B2076&amp;$C2076,K!$E:$E,0))</f>
        <v>#N/A</v>
      </c>
    </row>
    <row r="2077" spans="1:19" ht="20.25">
      <c r="A2077" s="222"/>
      <c r="B2077" s="193"/>
      <c r="C2077" s="193"/>
      <c r="D2077" s="193" t="str">
        <f ca="1">IF(ISERROR($S2077),"",OFFSET(K!$D$1,$S2077-1,0)&amp;"")</f>
        <v/>
      </c>
      <c r="E2077" s="193" t="str">
        <f ca="1">IF(ISERROR($S2077),"",OFFSET(K!$C$1,$S2077-1,0)&amp;"")</f>
        <v/>
      </c>
      <c r="F2077" s="193" t="str">
        <f ca="1">IF(ISERROR($S2077),"",OFFSET(K!$F$1,$S2077-1,0))</f>
        <v/>
      </c>
      <c r="G2077" s="193" t="str">
        <f ca="1">IF(C2077=$U$4,"Enter smelter details", IF(ISERROR($S2077),"",OFFSET(K!$G$1,$S2077-1,0)))</f>
        <v/>
      </c>
      <c r="H2077" s="258"/>
      <c r="I2077" s="258"/>
      <c r="J2077" s="258"/>
      <c r="K2077" s="258"/>
      <c r="L2077" s="258"/>
      <c r="M2077" s="258"/>
      <c r="N2077" s="258"/>
      <c r="O2077" s="258"/>
      <c r="P2077" s="258"/>
      <c r="Q2077" s="259"/>
      <c r="R2077" s="192"/>
      <c r="S2077" s="150" t="e">
        <f>IF(OR(C2077="",C2077=T$4),NA(),MATCH($B2077&amp;$C2077,K!$E:$E,0))</f>
        <v>#N/A</v>
      </c>
    </row>
    <row r="2078" spans="1:19" ht="20.25">
      <c r="A2078" s="222"/>
      <c r="B2078" s="193"/>
      <c r="C2078" s="193"/>
      <c r="D2078" s="193" t="str">
        <f ca="1">IF(ISERROR($S2078),"",OFFSET(K!$D$1,$S2078-1,0)&amp;"")</f>
        <v/>
      </c>
      <c r="E2078" s="193" t="str">
        <f ca="1">IF(ISERROR($S2078),"",OFFSET(K!$C$1,$S2078-1,0)&amp;"")</f>
        <v/>
      </c>
      <c r="F2078" s="193" t="str">
        <f ca="1">IF(ISERROR($S2078),"",OFFSET(K!$F$1,$S2078-1,0))</f>
        <v/>
      </c>
      <c r="G2078" s="193" t="str">
        <f ca="1">IF(C2078=$U$4,"Enter smelter details", IF(ISERROR($S2078),"",OFFSET(K!$G$1,$S2078-1,0)))</f>
        <v/>
      </c>
      <c r="H2078" s="258"/>
      <c r="I2078" s="258"/>
      <c r="J2078" s="258"/>
      <c r="K2078" s="258"/>
      <c r="L2078" s="258"/>
      <c r="M2078" s="258"/>
      <c r="N2078" s="258"/>
      <c r="O2078" s="258"/>
      <c r="P2078" s="258"/>
      <c r="Q2078" s="259"/>
      <c r="R2078" s="192"/>
      <c r="S2078" s="150" t="e">
        <f>IF(OR(C2078="",C2078=T$4),NA(),MATCH($B2078&amp;$C2078,K!$E:$E,0))</f>
        <v>#N/A</v>
      </c>
    </row>
    <row r="2079" spans="1:19" ht="20.25">
      <c r="A2079" s="222"/>
      <c r="B2079" s="193"/>
      <c r="C2079" s="193"/>
      <c r="D2079" s="193" t="str">
        <f ca="1">IF(ISERROR($S2079),"",OFFSET(K!$D$1,$S2079-1,0)&amp;"")</f>
        <v/>
      </c>
      <c r="E2079" s="193" t="str">
        <f ca="1">IF(ISERROR($S2079),"",OFFSET(K!$C$1,$S2079-1,0)&amp;"")</f>
        <v/>
      </c>
      <c r="F2079" s="193" t="str">
        <f ca="1">IF(ISERROR($S2079),"",OFFSET(K!$F$1,$S2079-1,0))</f>
        <v/>
      </c>
      <c r="G2079" s="193" t="str">
        <f ca="1">IF(C2079=$U$4,"Enter smelter details", IF(ISERROR($S2079),"",OFFSET(K!$G$1,$S2079-1,0)))</f>
        <v/>
      </c>
      <c r="H2079" s="258"/>
      <c r="I2079" s="258"/>
      <c r="J2079" s="258"/>
      <c r="K2079" s="258"/>
      <c r="L2079" s="258"/>
      <c r="M2079" s="258"/>
      <c r="N2079" s="258"/>
      <c r="O2079" s="258"/>
      <c r="P2079" s="258"/>
      <c r="Q2079" s="259"/>
      <c r="R2079" s="192"/>
      <c r="S2079" s="150" t="e">
        <f>IF(OR(C2079="",C2079=T$4),NA(),MATCH($B2079&amp;$C2079,K!$E:$E,0))</f>
        <v>#N/A</v>
      </c>
    </row>
    <row r="2080" spans="1:19" ht="20.25">
      <c r="A2080" s="222"/>
      <c r="B2080" s="193"/>
      <c r="C2080" s="193"/>
      <c r="D2080" s="193" t="str">
        <f ca="1">IF(ISERROR($S2080),"",OFFSET(K!$D$1,$S2080-1,0)&amp;"")</f>
        <v/>
      </c>
      <c r="E2080" s="193" t="str">
        <f ca="1">IF(ISERROR($S2080),"",OFFSET(K!$C$1,$S2080-1,0)&amp;"")</f>
        <v/>
      </c>
      <c r="F2080" s="193" t="str">
        <f ca="1">IF(ISERROR($S2080),"",OFFSET(K!$F$1,$S2080-1,0))</f>
        <v/>
      </c>
      <c r="G2080" s="193" t="str">
        <f ca="1">IF(C2080=$U$4,"Enter smelter details", IF(ISERROR($S2080),"",OFFSET(K!$G$1,$S2080-1,0)))</f>
        <v/>
      </c>
      <c r="H2080" s="258"/>
      <c r="I2080" s="258"/>
      <c r="J2080" s="258"/>
      <c r="K2080" s="258"/>
      <c r="L2080" s="258"/>
      <c r="M2080" s="258"/>
      <c r="N2080" s="258"/>
      <c r="O2080" s="258"/>
      <c r="P2080" s="258"/>
      <c r="Q2080" s="259"/>
      <c r="R2080" s="192"/>
      <c r="S2080" s="150" t="e">
        <f>IF(OR(C2080="",C2080=T$4),NA(),MATCH($B2080&amp;$C2080,K!$E:$E,0))</f>
        <v>#N/A</v>
      </c>
    </row>
    <row r="2081" spans="1:19" ht="20.25">
      <c r="A2081" s="222"/>
      <c r="B2081" s="193"/>
      <c r="C2081" s="193"/>
      <c r="D2081" s="193" t="str">
        <f ca="1">IF(ISERROR($S2081),"",OFFSET(K!$D$1,$S2081-1,0)&amp;"")</f>
        <v/>
      </c>
      <c r="E2081" s="193" t="str">
        <f ca="1">IF(ISERROR($S2081),"",OFFSET(K!$C$1,$S2081-1,0)&amp;"")</f>
        <v/>
      </c>
      <c r="F2081" s="193" t="str">
        <f ca="1">IF(ISERROR($S2081),"",OFFSET(K!$F$1,$S2081-1,0))</f>
        <v/>
      </c>
      <c r="G2081" s="193" t="str">
        <f ca="1">IF(C2081=$U$4,"Enter smelter details", IF(ISERROR($S2081),"",OFFSET(K!$G$1,$S2081-1,0)))</f>
        <v/>
      </c>
      <c r="H2081" s="258"/>
      <c r="I2081" s="258"/>
      <c r="J2081" s="258"/>
      <c r="K2081" s="258"/>
      <c r="L2081" s="258"/>
      <c r="M2081" s="258"/>
      <c r="N2081" s="258"/>
      <c r="O2081" s="258"/>
      <c r="P2081" s="258"/>
      <c r="Q2081" s="259"/>
      <c r="R2081" s="192"/>
      <c r="S2081" s="150" t="e">
        <f>IF(OR(C2081="",C2081=T$4),NA(),MATCH($B2081&amp;$C2081,K!$E:$E,0))</f>
        <v>#N/A</v>
      </c>
    </row>
    <row r="2082" spans="1:19" ht="20.25">
      <c r="A2082" s="222"/>
      <c r="B2082" s="193"/>
      <c r="C2082" s="193"/>
      <c r="D2082" s="193" t="str">
        <f ca="1">IF(ISERROR($S2082),"",OFFSET(K!$D$1,$S2082-1,0)&amp;"")</f>
        <v/>
      </c>
      <c r="E2082" s="193" t="str">
        <f ca="1">IF(ISERROR($S2082),"",OFFSET(K!$C$1,$S2082-1,0)&amp;"")</f>
        <v/>
      </c>
      <c r="F2082" s="193" t="str">
        <f ca="1">IF(ISERROR($S2082),"",OFFSET(K!$F$1,$S2082-1,0))</f>
        <v/>
      </c>
      <c r="G2082" s="193" t="str">
        <f ca="1">IF(C2082=$U$4,"Enter smelter details", IF(ISERROR($S2082),"",OFFSET(K!$G$1,$S2082-1,0)))</f>
        <v/>
      </c>
      <c r="H2082" s="258"/>
      <c r="I2082" s="258"/>
      <c r="J2082" s="258"/>
      <c r="K2082" s="258"/>
      <c r="L2082" s="258"/>
      <c r="M2082" s="258"/>
      <c r="N2082" s="258"/>
      <c r="O2082" s="258"/>
      <c r="P2082" s="258"/>
      <c r="Q2082" s="259"/>
      <c r="R2082" s="192"/>
      <c r="S2082" s="150" t="e">
        <f>IF(OR(C2082="",C2082=T$4),NA(),MATCH($B2082&amp;$C2082,K!$E:$E,0))</f>
        <v>#N/A</v>
      </c>
    </row>
    <row r="2083" spans="1:19" ht="20.25">
      <c r="A2083" s="222"/>
      <c r="B2083" s="193"/>
      <c r="C2083" s="193"/>
      <c r="D2083" s="193" t="str">
        <f ca="1">IF(ISERROR($S2083),"",OFFSET(K!$D$1,$S2083-1,0)&amp;"")</f>
        <v/>
      </c>
      <c r="E2083" s="193" t="str">
        <f ca="1">IF(ISERROR($S2083),"",OFFSET(K!$C$1,$S2083-1,0)&amp;"")</f>
        <v/>
      </c>
      <c r="F2083" s="193" t="str">
        <f ca="1">IF(ISERROR($S2083),"",OFFSET(K!$F$1,$S2083-1,0))</f>
        <v/>
      </c>
      <c r="G2083" s="193" t="str">
        <f ca="1">IF(C2083=$U$4,"Enter smelter details", IF(ISERROR($S2083),"",OFFSET(K!$G$1,$S2083-1,0)))</f>
        <v/>
      </c>
      <c r="H2083" s="258"/>
      <c r="I2083" s="258"/>
      <c r="J2083" s="258"/>
      <c r="K2083" s="258"/>
      <c r="L2083" s="258"/>
      <c r="M2083" s="258"/>
      <c r="N2083" s="258"/>
      <c r="O2083" s="258"/>
      <c r="P2083" s="258"/>
      <c r="Q2083" s="259"/>
      <c r="R2083" s="192"/>
      <c r="S2083" s="150" t="e">
        <f>IF(OR(C2083="",C2083=T$4),NA(),MATCH($B2083&amp;$C2083,K!$E:$E,0))</f>
        <v>#N/A</v>
      </c>
    </row>
    <row r="2084" spans="1:19" ht="20.25">
      <c r="A2084" s="222"/>
      <c r="B2084" s="193"/>
      <c r="C2084" s="193"/>
      <c r="D2084" s="193" t="str">
        <f ca="1">IF(ISERROR($S2084),"",OFFSET(K!$D$1,$S2084-1,0)&amp;"")</f>
        <v/>
      </c>
      <c r="E2084" s="193" t="str">
        <f ca="1">IF(ISERROR($S2084),"",OFFSET(K!$C$1,$S2084-1,0)&amp;"")</f>
        <v/>
      </c>
      <c r="F2084" s="193" t="str">
        <f ca="1">IF(ISERROR($S2084),"",OFFSET(K!$F$1,$S2084-1,0))</f>
        <v/>
      </c>
      <c r="G2084" s="193" t="str">
        <f ca="1">IF(C2084=$U$4,"Enter smelter details", IF(ISERROR($S2084),"",OFFSET(K!$G$1,$S2084-1,0)))</f>
        <v/>
      </c>
      <c r="H2084" s="258"/>
      <c r="I2084" s="258"/>
      <c r="J2084" s="258"/>
      <c r="K2084" s="258"/>
      <c r="L2084" s="258"/>
      <c r="M2084" s="258"/>
      <c r="N2084" s="258"/>
      <c r="O2084" s="258"/>
      <c r="P2084" s="258"/>
      <c r="Q2084" s="259"/>
      <c r="R2084" s="192"/>
      <c r="S2084" s="150" t="e">
        <f>IF(OR(C2084="",C2084=T$4),NA(),MATCH($B2084&amp;$C2084,K!$E:$E,0))</f>
        <v>#N/A</v>
      </c>
    </row>
    <row r="2085" spans="1:19" ht="20.25">
      <c r="A2085" s="222"/>
      <c r="B2085" s="193"/>
      <c r="C2085" s="193"/>
      <c r="D2085" s="193" t="str">
        <f ca="1">IF(ISERROR($S2085),"",OFFSET(K!$D$1,$S2085-1,0)&amp;"")</f>
        <v/>
      </c>
      <c r="E2085" s="193" t="str">
        <f ca="1">IF(ISERROR($S2085),"",OFFSET(K!$C$1,$S2085-1,0)&amp;"")</f>
        <v/>
      </c>
      <c r="F2085" s="193" t="str">
        <f ca="1">IF(ISERROR($S2085),"",OFFSET(K!$F$1,$S2085-1,0))</f>
        <v/>
      </c>
      <c r="G2085" s="193" t="str">
        <f ca="1">IF(C2085=$U$4,"Enter smelter details", IF(ISERROR($S2085),"",OFFSET(K!$G$1,$S2085-1,0)))</f>
        <v/>
      </c>
      <c r="H2085" s="258"/>
      <c r="I2085" s="258"/>
      <c r="J2085" s="258"/>
      <c r="K2085" s="258"/>
      <c r="L2085" s="258"/>
      <c r="M2085" s="258"/>
      <c r="N2085" s="258"/>
      <c r="O2085" s="258"/>
      <c r="P2085" s="258"/>
      <c r="Q2085" s="259"/>
      <c r="R2085" s="192"/>
      <c r="S2085" s="150" t="e">
        <f>IF(OR(C2085="",C2085=T$4),NA(),MATCH($B2085&amp;$C2085,K!$E:$E,0))</f>
        <v>#N/A</v>
      </c>
    </row>
    <row r="2086" spans="1:19" ht="20.25">
      <c r="A2086" s="222"/>
      <c r="B2086" s="193"/>
      <c r="C2086" s="193"/>
      <c r="D2086" s="193" t="str">
        <f ca="1">IF(ISERROR($S2086),"",OFFSET(K!$D$1,$S2086-1,0)&amp;"")</f>
        <v/>
      </c>
      <c r="E2086" s="193" t="str">
        <f ca="1">IF(ISERROR($S2086),"",OFFSET(K!$C$1,$S2086-1,0)&amp;"")</f>
        <v/>
      </c>
      <c r="F2086" s="193" t="str">
        <f ca="1">IF(ISERROR($S2086),"",OFFSET(K!$F$1,$S2086-1,0))</f>
        <v/>
      </c>
      <c r="G2086" s="193" t="str">
        <f ca="1">IF(C2086=$U$4,"Enter smelter details", IF(ISERROR($S2086),"",OFFSET(K!$G$1,$S2086-1,0)))</f>
        <v/>
      </c>
      <c r="H2086" s="258"/>
      <c r="I2086" s="258"/>
      <c r="J2086" s="258"/>
      <c r="K2086" s="258"/>
      <c r="L2086" s="258"/>
      <c r="M2086" s="258"/>
      <c r="N2086" s="258"/>
      <c r="O2086" s="258"/>
      <c r="P2086" s="258"/>
      <c r="Q2086" s="259"/>
      <c r="R2086" s="192"/>
      <c r="S2086" s="150" t="e">
        <f>IF(OR(C2086="",C2086=T$4),NA(),MATCH($B2086&amp;$C2086,K!$E:$E,0))</f>
        <v>#N/A</v>
      </c>
    </row>
    <row r="2087" spans="1:19" ht="20.25">
      <c r="A2087" s="222"/>
      <c r="B2087" s="193"/>
      <c r="C2087" s="193"/>
      <c r="D2087" s="193" t="str">
        <f ca="1">IF(ISERROR($S2087),"",OFFSET(K!$D$1,$S2087-1,0)&amp;"")</f>
        <v/>
      </c>
      <c r="E2087" s="193" t="str">
        <f ca="1">IF(ISERROR($S2087),"",OFFSET(K!$C$1,$S2087-1,0)&amp;"")</f>
        <v/>
      </c>
      <c r="F2087" s="193" t="str">
        <f ca="1">IF(ISERROR($S2087),"",OFFSET(K!$F$1,$S2087-1,0))</f>
        <v/>
      </c>
      <c r="G2087" s="193" t="str">
        <f ca="1">IF(C2087=$U$4,"Enter smelter details", IF(ISERROR($S2087),"",OFFSET(K!$G$1,$S2087-1,0)))</f>
        <v/>
      </c>
      <c r="H2087" s="258"/>
      <c r="I2087" s="258"/>
      <c r="J2087" s="258"/>
      <c r="K2087" s="258"/>
      <c r="L2087" s="258"/>
      <c r="M2087" s="258"/>
      <c r="N2087" s="258"/>
      <c r="O2087" s="258"/>
      <c r="P2087" s="258"/>
      <c r="Q2087" s="259"/>
      <c r="R2087" s="192"/>
      <c r="S2087" s="150" t="e">
        <f>IF(OR(C2087="",C2087=T$4),NA(),MATCH($B2087&amp;$C2087,K!$E:$E,0))</f>
        <v>#N/A</v>
      </c>
    </row>
    <row r="2088" spans="1:19" ht="20.25">
      <c r="A2088" s="222"/>
      <c r="B2088" s="193"/>
      <c r="C2088" s="193"/>
      <c r="D2088" s="193" t="str">
        <f ca="1">IF(ISERROR($S2088),"",OFFSET(K!$D$1,$S2088-1,0)&amp;"")</f>
        <v/>
      </c>
      <c r="E2088" s="193" t="str">
        <f ca="1">IF(ISERROR($S2088),"",OFFSET(K!$C$1,$S2088-1,0)&amp;"")</f>
        <v/>
      </c>
      <c r="F2088" s="193" t="str">
        <f ca="1">IF(ISERROR($S2088),"",OFFSET(K!$F$1,$S2088-1,0))</f>
        <v/>
      </c>
      <c r="G2088" s="193" t="str">
        <f ca="1">IF(C2088=$U$4,"Enter smelter details", IF(ISERROR($S2088),"",OFFSET(K!$G$1,$S2088-1,0)))</f>
        <v/>
      </c>
      <c r="H2088" s="258"/>
      <c r="I2088" s="258"/>
      <c r="J2088" s="258"/>
      <c r="K2088" s="258"/>
      <c r="L2088" s="258"/>
      <c r="M2088" s="258"/>
      <c r="N2088" s="258"/>
      <c r="O2088" s="258"/>
      <c r="P2088" s="258"/>
      <c r="Q2088" s="259"/>
      <c r="R2088" s="192"/>
      <c r="S2088" s="150" t="e">
        <f>IF(OR(C2088="",C2088=T$4),NA(),MATCH($B2088&amp;$C2088,K!$E:$E,0))</f>
        <v>#N/A</v>
      </c>
    </row>
    <row r="2089" spans="1:19" ht="20.25">
      <c r="A2089" s="222"/>
      <c r="B2089" s="193"/>
      <c r="C2089" s="193"/>
      <c r="D2089" s="193" t="str">
        <f ca="1">IF(ISERROR($S2089),"",OFFSET(K!$D$1,$S2089-1,0)&amp;"")</f>
        <v/>
      </c>
      <c r="E2089" s="193" t="str">
        <f ca="1">IF(ISERROR($S2089),"",OFFSET(K!$C$1,$S2089-1,0)&amp;"")</f>
        <v/>
      </c>
      <c r="F2089" s="193" t="str">
        <f ca="1">IF(ISERROR($S2089),"",OFFSET(K!$F$1,$S2089-1,0))</f>
        <v/>
      </c>
      <c r="G2089" s="193" t="str">
        <f ca="1">IF(C2089=$U$4,"Enter smelter details", IF(ISERROR($S2089),"",OFFSET(K!$G$1,$S2089-1,0)))</f>
        <v/>
      </c>
      <c r="H2089" s="258"/>
      <c r="I2089" s="258"/>
      <c r="J2089" s="258"/>
      <c r="K2089" s="258"/>
      <c r="L2089" s="258"/>
      <c r="M2089" s="258"/>
      <c r="N2089" s="258"/>
      <c r="O2089" s="258"/>
      <c r="P2089" s="258"/>
      <c r="Q2089" s="259"/>
      <c r="R2089" s="192"/>
      <c r="S2089" s="150" t="e">
        <f>IF(OR(C2089="",C2089=T$4),NA(),MATCH($B2089&amp;$C2089,K!$E:$E,0))</f>
        <v>#N/A</v>
      </c>
    </row>
    <row r="2090" spans="1:19" ht="20.25">
      <c r="A2090" s="222"/>
      <c r="B2090" s="193"/>
      <c r="C2090" s="193"/>
      <c r="D2090" s="193" t="str">
        <f ca="1">IF(ISERROR($S2090),"",OFFSET(K!$D$1,$S2090-1,0)&amp;"")</f>
        <v/>
      </c>
      <c r="E2090" s="193" t="str">
        <f ca="1">IF(ISERROR($S2090),"",OFFSET(K!$C$1,$S2090-1,0)&amp;"")</f>
        <v/>
      </c>
      <c r="F2090" s="193" t="str">
        <f ca="1">IF(ISERROR($S2090),"",OFFSET(K!$F$1,$S2090-1,0))</f>
        <v/>
      </c>
      <c r="G2090" s="193" t="str">
        <f ca="1">IF(C2090=$U$4,"Enter smelter details", IF(ISERROR($S2090),"",OFFSET(K!$G$1,$S2090-1,0)))</f>
        <v/>
      </c>
      <c r="H2090" s="258"/>
      <c r="I2090" s="258"/>
      <c r="J2090" s="258"/>
      <c r="K2090" s="258"/>
      <c r="L2090" s="258"/>
      <c r="M2090" s="258"/>
      <c r="N2090" s="258"/>
      <c r="O2090" s="258"/>
      <c r="P2090" s="258"/>
      <c r="Q2090" s="259"/>
      <c r="R2090" s="192"/>
      <c r="S2090" s="150" t="e">
        <f>IF(OR(C2090="",C2090=T$4),NA(),MATCH($B2090&amp;$C2090,K!$E:$E,0))</f>
        <v>#N/A</v>
      </c>
    </row>
    <row r="2091" spans="1:19" ht="20.25">
      <c r="A2091" s="222"/>
      <c r="B2091" s="193"/>
      <c r="C2091" s="193"/>
      <c r="D2091" s="193" t="str">
        <f ca="1">IF(ISERROR($S2091),"",OFFSET(K!$D$1,$S2091-1,0)&amp;"")</f>
        <v/>
      </c>
      <c r="E2091" s="193" t="str">
        <f ca="1">IF(ISERROR($S2091),"",OFFSET(K!$C$1,$S2091-1,0)&amp;"")</f>
        <v/>
      </c>
      <c r="F2091" s="193" t="str">
        <f ca="1">IF(ISERROR($S2091),"",OFFSET(K!$F$1,$S2091-1,0))</f>
        <v/>
      </c>
      <c r="G2091" s="193" t="str">
        <f ca="1">IF(C2091=$U$4,"Enter smelter details", IF(ISERROR($S2091),"",OFFSET(K!$G$1,$S2091-1,0)))</f>
        <v/>
      </c>
      <c r="H2091" s="258"/>
      <c r="I2091" s="258"/>
      <c r="J2091" s="258"/>
      <c r="K2091" s="258"/>
      <c r="L2091" s="258"/>
      <c r="M2091" s="258"/>
      <c r="N2091" s="258"/>
      <c r="O2091" s="258"/>
      <c r="P2091" s="258"/>
      <c r="Q2091" s="259"/>
      <c r="R2091" s="192"/>
      <c r="S2091" s="150" t="e">
        <f>IF(OR(C2091="",C2091=T$4),NA(),MATCH($B2091&amp;$C2091,K!$E:$E,0))</f>
        <v>#N/A</v>
      </c>
    </row>
    <row r="2092" spans="1:19" ht="20.25">
      <c r="A2092" s="222"/>
      <c r="B2092" s="193"/>
      <c r="C2092" s="193"/>
      <c r="D2092" s="193" t="str">
        <f ca="1">IF(ISERROR($S2092),"",OFFSET(K!$D$1,$S2092-1,0)&amp;"")</f>
        <v/>
      </c>
      <c r="E2092" s="193" t="str">
        <f ca="1">IF(ISERROR($S2092),"",OFFSET(K!$C$1,$S2092-1,0)&amp;"")</f>
        <v/>
      </c>
      <c r="F2092" s="193" t="str">
        <f ca="1">IF(ISERROR($S2092),"",OFFSET(K!$F$1,$S2092-1,0))</f>
        <v/>
      </c>
      <c r="G2092" s="193" t="str">
        <f ca="1">IF(C2092=$U$4,"Enter smelter details", IF(ISERROR($S2092),"",OFFSET(K!$G$1,$S2092-1,0)))</f>
        <v/>
      </c>
      <c r="H2092" s="258"/>
      <c r="I2092" s="258"/>
      <c r="J2092" s="258"/>
      <c r="K2092" s="258"/>
      <c r="L2092" s="258"/>
      <c r="M2092" s="258"/>
      <c r="N2092" s="258"/>
      <c r="O2092" s="258"/>
      <c r="P2092" s="258"/>
      <c r="Q2092" s="259"/>
      <c r="R2092" s="192"/>
      <c r="S2092" s="150" t="e">
        <f>IF(OR(C2092="",C2092=T$4),NA(),MATCH($B2092&amp;$C2092,K!$E:$E,0))</f>
        <v>#N/A</v>
      </c>
    </row>
    <row r="2093" spans="1:19" ht="20.25">
      <c r="A2093" s="222"/>
      <c r="B2093" s="193"/>
      <c r="C2093" s="193"/>
      <c r="D2093" s="193" t="str">
        <f ca="1">IF(ISERROR($S2093),"",OFFSET(K!$D$1,$S2093-1,0)&amp;"")</f>
        <v/>
      </c>
      <c r="E2093" s="193" t="str">
        <f ca="1">IF(ISERROR($S2093),"",OFFSET(K!$C$1,$S2093-1,0)&amp;"")</f>
        <v/>
      </c>
      <c r="F2093" s="193" t="str">
        <f ca="1">IF(ISERROR($S2093),"",OFFSET(K!$F$1,$S2093-1,0))</f>
        <v/>
      </c>
      <c r="G2093" s="193" t="str">
        <f ca="1">IF(C2093=$U$4,"Enter smelter details", IF(ISERROR($S2093),"",OFFSET(K!$G$1,$S2093-1,0)))</f>
        <v/>
      </c>
      <c r="H2093" s="258"/>
      <c r="I2093" s="258"/>
      <c r="J2093" s="258"/>
      <c r="K2093" s="258"/>
      <c r="L2093" s="258"/>
      <c r="M2093" s="258"/>
      <c r="N2093" s="258"/>
      <c r="O2093" s="258"/>
      <c r="P2093" s="258"/>
      <c r="Q2093" s="259"/>
      <c r="R2093" s="192"/>
      <c r="S2093" s="150" t="e">
        <f>IF(OR(C2093="",C2093=T$4),NA(),MATCH($B2093&amp;$C2093,K!$E:$E,0))</f>
        <v>#N/A</v>
      </c>
    </row>
    <row r="2094" spans="1:19" ht="20.25">
      <c r="A2094" s="222"/>
      <c r="B2094" s="193"/>
      <c r="C2094" s="193"/>
      <c r="D2094" s="193" t="str">
        <f ca="1">IF(ISERROR($S2094),"",OFFSET(K!$D$1,$S2094-1,0)&amp;"")</f>
        <v/>
      </c>
      <c r="E2094" s="193" t="str">
        <f ca="1">IF(ISERROR($S2094),"",OFFSET(K!$C$1,$S2094-1,0)&amp;"")</f>
        <v/>
      </c>
      <c r="F2094" s="193" t="str">
        <f ca="1">IF(ISERROR($S2094),"",OFFSET(K!$F$1,$S2094-1,0))</f>
        <v/>
      </c>
      <c r="G2094" s="193" t="str">
        <f ca="1">IF(C2094=$U$4,"Enter smelter details", IF(ISERROR($S2094),"",OFFSET(K!$G$1,$S2094-1,0)))</f>
        <v/>
      </c>
      <c r="H2094" s="258"/>
      <c r="I2094" s="258"/>
      <c r="J2094" s="258"/>
      <c r="K2094" s="258"/>
      <c r="L2094" s="258"/>
      <c r="M2094" s="258"/>
      <c r="N2094" s="258"/>
      <c r="O2094" s="258"/>
      <c r="P2094" s="258"/>
      <c r="Q2094" s="259"/>
      <c r="R2094" s="192"/>
      <c r="S2094" s="150" t="e">
        <f>IF(OR(C2094="",C2094=T$4),NA(),MATCH($B2094&amp;$C2094,K!$E:$E,0))</f>
        <v>#N/A</v>
      </c>
    </row>
    <row r="2095" spans="1:19" ht="20.25">
      <c r="A2095" s="222"/>
      <c r="B2095" s="193"/>
      <c r="C2095" s="193"/>
      <c r="D2095" s="193" t="str">
        <f ca="1">IF(ISERROR($S2095),"",OFFSET(K!$D$1,$S2095-1,0)&amp;"")</f>
        <v/>
      </c>
      <c r="E2095" s="193" t="str">
        <f ca="1">IF(ISERROR($S2095),"",OFFSET(K!$C$1,$S2095-1,0)&amp;"")</f>
        <v/>
      </c>
      <c r="F2095" s="193" t="str">
        <f ca="1">IF(ISERROR($S2095),"",OFFSET(K!$F$1,$S2095-1,0))</f>
        <v/>
      </c>
      <c r="G2095" s="193" t="str">
        <f ca="1">IF(C2095=$U$4,"Enter smelter details", IF(ISERROR($S2095),"",OFFSET(K!$G$1,$S2095-1,0)))</f>
        <v/>
      </c>
      <c r="H2095" s="258"/>
      <c r="I2095" s="258"/>
      <c r="J2095" s="258"/>
      <c r="K2095" s="258"/>
      <c r="L2095" s="258"/>
      <c r="M2095" s="258"/>
      <c r="N2095" s="258"/>
      <c r="O2095" s="258"/>
      <c r="P2095" s="258"/>
      <c r="Q2095" s="259"/>
      <c r="R2095" s="192"/>
      <c r="S2095" s="150" t="e">
        <f>IF(OR(C2095="",C2095=T$4),NA(),MATCH($B2095&amp;$C2095,K!$E:$E,0))</f>
        <v>#N/A</v>
      </c>
    </row>
    <row r="2096" spans="1:19" ht="20.25">
      <c r="A2096" s="222"/>
      <c r="B2096" s="193"/>
      <c r="C2096" s="193"/>
      <c r="D2096" s="193" t="str">
        <f ca="1">IF(ISERROR($S2096),"",OFFSET(K!$D$1,$S2096-1,0)&amp;"")</f>
        <v/>
      </c>
      <c r="E2096" s="193" t="str">
        <f ca="1">IF(ISERROR($S2096),"",OFFSET(K!$C$1,$S2096-1,0)&amp;"")</f>
        <v/>
      </c>
      <c r="F2096" s="193" t="str">
        <f ca="1">IF(ISERROR($S2096),"",OFFSET(K!$F$1,$S2096-1,0))</f>
        <v/>
      </c>
      <c r="G2096" s="193" t="str">
        <f ca="1">IF(C2096=$U$4,"Enter smelter details", IF(ISERROR($S2096),"",OFFSET(K!$G$1,$S2096-1,0)))</f>
        <v/>
      </c>
      <c r="H2096" s="258"/>
      <c r="I2096" s="258"/>
      <c r="J2096" s="258"/>
      <c r="K2096" s="258"/>
      <c r="L2096" s="258"/>
      <c r="M2096" s="258"/>
      <c r="N2096" s="258"/>
      <c r="O2096" s="258"/>
      <c r="P2096" s="258"/>
      <c r="Q2096" s="259"/>
      <c r="R2096" s="192"/>
      <c r="S2096" s="150" t="e">
        <f>IF(OR(C2096="",C2096=T$4),NA(),MATCH($B2096&amp;$C2096,K!$E:$E,0))</f>
        <v>#N/A</v>
      </c>
    </row>
    <row r="2097" spans="1:19" ht="20.25">
      <c r="A2097" s="222"/>
      <c r="B2097" s="193"/>
      <c r="C2097" s="193"/>
      <c r="D2097" s="193" t="str">
        <f ca="1">IF(ISERROR($S2097),"",OFFSET(K!$D$1,$S2097-1,0)&amp;"")</f>
        <v/>
      </c>
      <c r="E2097" s="193" t="str">
        <f ca="1">IF(ISERROR($S2097),"",OFFSET(K!$C$1,$S2097-1,0)&amp;"")</f>
        <v/>
      </c>
      <c r="F2097" s="193" t="str">
        <f ca="1">IF(ISERROR($S2097),"",OFFSET(K!$F$1,$S2097-1,0))</f>
        <v/>
      </c>
      <c r="G2097" s="193" t="str">
        <f ca="1">IF(C2097=$U$4,"Enter smelter details", IF(ISERROR($S2097),"",OFFSET(K!$G$1,$S2097-1,0)))</f>
        <v/>
      </c>
      <c r="H2097" s="258"/>
      <c r="I2097" s="258"/>
      <c r="J2097" s="258"/>
      <c r="K2097" s="258"/>
      <c r="L2097" s="258"/>
      <c r="M2097" s="258"/>
      <c r="N2097" s="258"/>
      <c r="O2097" s="258"/>
      <c r="P2097" s="258"/>
      <c r="Q2097" s="259"/>
      <c r="R2097" s="192"/>
      <c r="S2097" s="150" t="e">
        <f>IF(OR(C2097="",C2097=T$4),NA(),MATCH($B2097&amp;$C2097,K!$E:$E,0))</f>
        <v>#N/A</v>
      </c>
    </row>
    <row r="2098" spans="1:19" ht="20.25">
      <c r="A2098" s="222"/>
      <c r="B2098" s="193"/>
      <c r="C2098" s="193"/>
      <c r="D2098" s="193" t="str">
        <f ca="1">IF(ISERROR($S2098),"",OFFSET(K!$D$1,$S2098-1,0)&amp;"")</f>
        <v/>
      </c>
      <c r="E2098" s="193" t="str">
        <f ca="1">IF(ISERROR($S2098),"",OFFSET(K!$C$1,$S2098-1,0)&amp;"")</f>
        <v/>
      </c>
      <c r="F2098" s="193" t="str">
        <f ca="1">IF(ISERROR($S2098),"",OFFSET(K!$F$1,$S2098-1,0))</f>
        <v/>
      </c>
      <c r="G2098" s="193" t="str">
        <f ca="1">IF(C2098=$U$4,"Enter smelter details", IF(ISERROR($S2098),"",OFFSET(K!$G$1,$S2098-1,0)))</f>
        <v/>
      </c>
      <c r="H2098" s="258"/>
      <c r="I2098" s="258"/>
      <c r="J2098" s="258"/>
      <c r="K2098" s="258"/>
      <c r="L2098" s="258"/>
      <c r="M2098" s="258"/>
      <c r="N2098" s="258"/>
      <c r="O2098" s="258"/>
      <c r="P2098" s="258"/>
      <c r="Q2098" s="259"/>
      <c r="R2098" s="192"/>
      <c r="S2098" s="150" t="e">
        <f>IF(OR(C2098="",C2098=T$4),NA(),MATCH($B2098&amp;$C2098,K!$E:$E,0))</f>
        <v>#N/A</v>
      </c>
    </row>
    <row r="2099" spans="1:19" ht="20.25">
      <c r="A2099" s="222"/>
      <c r="B2099" s="193"/>
      <c r="C2099" s="193"/>
      <c r="D2099" s="193" t="str">
        <f ca="1">IF(ISERROR($S2099),"",OFFSET(K!$D$1,$S2099-1,0)&amp;"")</f>
        <v/>
      </c>
      <c r="E2099" s="193" t="str">
        <f ca="1">IF(ISERROR($S2099),"",OFFSET(K!$C$1,$S2099-1,0)&amp;"")</f>
        <v/>
      </c>
      <c r="F2099" s="193" t="str">
        <f ca="1">IF(ISERROR($S2099),"",OFFSET(K!$F$1,$S2099-1,0))</f>
        <v/>
      </c>
      <c r="G2099" s="193" t="str">
        <f ca="1">IF(C2099=$U$4,"Enter smelter details", IF(ISERROR($S2099),"",OFFSET(K!$G$1,$S2099-1,0)))</f>
        <v/>
      </c>
      <c r="H2099" s="258"/>
      <c r="I2099" s="258"/>
      <c r="J2099" s="258"/>
      <c r="K2099" s="258"/>
      <c r="L2099" s="258"/>
      <c r="M2099" s="258"/>
      <c r="N2099" s="258"/>
      <c r="O2099" s="258"/>
      <c r="P2099" s="258"/>
      <c r="Q2099" s="259"/>
      <c r="R2099" s="192"/>
      <c r="S2099" s="150" t="e">
        <f>IF(OR(C2099="",C2099=T$4),NA(),MATCH($B2099&amp;$C2099,K!$E:$E,0))</f>
        <v>#N/A</v>
      </c>
    </row>
    <row r="2100" spans="1:19" ht="20.25">
      <c r="A2100" s="222"/>
      <c r="B2100" s="193"/>
      <c r="C2100" s="193"/>
      <c r="D2100" s="193" t="str">
        <f ca="1">IF(ISERROR($S2100),"",OFFSET(K!$D$1,$S2100-1,0)&amp;"")</f>
        <v/>
      </c>
      <c r="E2100" s="193" t="str">
        <f ca="1">IF(ISERROR($S2100),"",OFFSET(K!$C$1,$S2100-1,0)&amp;"")</f>
        <v/>
      </c>
      <c r="F2100" s="193" t="str">
        <f ca="1">IF(ISERROR($S2100),"",OFFSET(K!$F$1,$S2100-1,0))</f>
        <v/>
      </c>
      <c r="G2100" s="193" t="str">
        <f ca="1">IF(C2100=$U$4,"Enter smelter details", IF(ISERROR($S2100),"",OFFSET(K!$G$1,$S2100-1,0)))</f>
        <v/>
      </c>
      <c r="H2100" s="258"/>
      <c r="I2100" s="258"/>
      <c r="J2100" s="258"/>
      <c r="K2100" s="258"/>
      <c r="L2100" s="258"/>
      <c r="M2100" s="258"/>
      <c r="N2100" s="258"/>
      <c r="O2100" s="258"/>
      <c r="P2100" s="258"/>
      <c r="Q2100" s="259"/>
      <c r="R2100" s="192"/>
      <c r="S2100" s="150" t="e">
        <f>IF(OR(C2100="",C2100=T$4),NA(),MATCH($B2100&amp;$C2100,K!$E:$E,0))</f>
        <v>#N/A</v>
      </c>
    </row>
    <row r="2101" spans="1:19" ht="20.25">
      <c r="A2101" s="222"/>
      <c r="B2101" s="193"/>
      <c r="C2101" s="193"/>
      <c r="D2101" s="193" t="str">
        <f ca="1">IF(ISERROR($S2101),"",OFFSET(K!$D$1,$S2101-1,0)&amp;"")</f>
        <v/>
      </c>
      <c r="E2101" s="193" t="str">
        <f ca="1">IF(ISERROR($S2101),"",OFFSET(K!$C$1,$S2101-1,0)&amp;"")</f>
        <v/>
      </c>
      <c r="F2101" s="193" t="str">
        <f ca="1">IF(ISERROR($S2101),"",OFFSET(K!$F$1,$S2101-1,0))</f>
        <v/>
      </c>
      <c r="G2101" s="193" t="str">
        <f ca="1">IF(C2101=$U$4,"Enter smelter details", IF(ISERROR($S2101),"",OFFSET(K!$G$1,$S2101-1,0)))</f>
        <v/>
      </c>
      <c r="H2101" s="258"/>
      <c r="I2101" s="258"/>
      <c r="J2101" s="258"/>
      <c r="K2101" s="258"/>
      <c r="L2101" s="258"/>
      <c r="M2101" s="258"/>
      <c r="N2101" s="258"/>
      <c r="O2101" s="258"/>
      <c r="P2101" s="258"/>
      <c r="Q2101" s="259"/>
      <c r="R2101" s="192"/>
      <c r="S2101" s="150" t="e">
        <f>IF(OR(C2101="",C2101=T$4),NA(),MATCH($B2101&amp;$C2101,K!$E:$E,0))</f>
        <v>#N/A</v>
      </c>
    </row>
    <row r="2102" spans="1:19" ht="20.25">
      <c r="A2102" s="222"/>
      <c r="B2102" s="193"/>
      <c r="C2102" s="193"/>
      <c r="D2102" s="193" t="str">
        <f ca="1">IF(ISERROR($S2102),"",OFFSET(K!$D$1,$S2102-1,0)&amp;"")</f>
        <v/>
      </c>
      <c r="E2102" s="193" t="str">
        <f ca="1">IF(ISERROR($S2102),"",OFFSET(K!$C$1,$S2102-1,0)&amp;"")</f>
        <v/>
      </c>
      <c r="F2102" s="193" t="str">
        <f ca="1">IF(ISERROR($S2102),"",OFFSET(K!$F$1,$S2102-1,0))</f>
        <v/>
      </c>
      <c r="G2102" s="193" t="str">
        <f ca="1">IF(C2102=$U$4,"Enter smelter details", IF(ISERROR($S2102),"",OFFSET(K!$G$1,$S2102-1,0)))</f>
        <v/>
      </c>
      <c r="H2102" s="258"/>
      <c r="I2102" s="258"/>
      <c r="J2102" s="258"/>
      <c r="K2102" s="258"/>
      <c r="L2102" s="258"/>
      <c r="M2102" s="258"/>
      <c r="N2102" s="258"/>
      <c r="O2102" s="258"/>
      <c r="P2102" s="258"/>
      <c r="Q2102" s="259"/>
      <c r="R2102" s="192"/>
      <c r="S2102" s="150" t="e">
        <f>IF(OR(C2102="",C2102=T$4),NA(),MATCH($B2102&amp;$C2102,K!$E:$E,0))</f>
        <v>#N/A</v>
      </c>
    </row>
    <row r="2103" spans="1:19" ht="20.25">
      <c r="A2103" s="222"/>
      <c r="B2103" s="193"/>
      <c r="C2103" s="193"/>
      <c r="D2103" s="193" t="str">
        <f ca="1">IF(ISERROR($S2103),"",OFFSET(K!$D$1,$S2103-1,0)&amp;"")</f>
        <v/>
      </c>
      <c r="E2103" s="193" t="str">
        <f ca="1">IF(ISERROR($S2103),"",OFFSET(K!$C$1,$S2103-1,0)&amp;"")</f>
        <v/>
      </c>
      <c r="F2103" s="193" t="str">
        <f ca="1">IF(ISERROR($S2103),"",OFFSET(K!$F$1,$S2103-1,0))</f>
        <v/>
      </c>
      <c r="G2103" s="193" t="str">
        <f ca="1">IF(C2103=$U$4,"Enter smelter details", IF(ISERROR($S2103),"",OFFSET(K!$G$1,$S2103-1,0)))</f>
        <v/>
      </c>
      <c r="H2103" s="258"/>
      <c r="I2103" s="258"/>
      <c r="J2103" s="258"/>
      <c r="K2103" s="258"/>
      <c r="L2103" s="258"/>
      <c r="M2103" s="258"/>
      <c r="N2103" s="258"/>
      <c r="O2103" s="258"/>
      <c r="P2103" s="258"/>
      <c r="Q2103" s="259"/>
      <c r="R2103" s="192"/>
      <c r="S2103" s="150" t="e">
        <f>IF(OR(C2103="",C2103=T$4),NA(),MATCH($B2103&amp;$C2103,K!$E:$E,0))</f>
        <v>#N/A</v>
      </c>
    </row>
    <row r="2104" spans="1:19" ht="20.25">
      <c r="A2104" s="222"/>
      <c r="B2104" s="193"/>
      <c r="C2104" s="193"/>
      <c r="D2104" s="193" t="str">
        <f ca="1">IF(ISERROR($S2104),"",OFFSET(K!$D$1,$S2104-1,0)&amp;"")</f>
        <v/>
      </c>
      <c r="E2104" s="193" t="str">
        <f ca="1">IF(ISERROR($S2104),"",OFFSET(K!$C$1,$S2104-1,0)&amp;"")</f>
        <v/>
      </c>
      <c r="F2104" s="193" t="str">
        <f ca="1">IF(ISERROR($S2104),"",OFFSET(K!$F$1,$S2104-1,0))</f>
        <v/>
      </c>
      <c r="G2104" s="193" t="str">
        <f ca="1">IF(C2104=$U$4,"Enter smelter details", IF(ISERROR($S2104),"",OFFSET(K!$G$1,$S2104-1,0)))</f>
        <v/>
      </c>
      <c r="H2104" s="258"/>
      <c r="I2104" s="258"/>
      <c r="J2104" s="258"/>
      <c r="K2104" s="258"/>
      <c r="L2104" s="258"/>
      <c r="M2104" s="258"/>
      <c r="N2104" s="258"/>
      <c r="O2104" s="258"/>
      <c r="P2104" s="258"/>
      <c r="Q2104" s="259"/>
      <c r="R2104" s="192"/>
      <c r="S2104" s="150" t="e">
        <f>IF(OR(C2104="",C2104=T$4),NA(),MATCH($B2104&amp;$C2104,K!$E:$E,0))</f>
        <v>#N/A</v>
      </c>
    </row>
    <row r="2105" spans="1:19" ht="20.25">
      <c r="A2105" s="222"/>
      <c r="B2105" s="193"/>
      <c r="C2105" s="193"/>
      <c r="D2105" s="193" t="str">
        <f ca="1">IF(ISERROR($S2105),"",OFFSET(K!$D$1,$S2105-1,0)&amp;"")</f>
        <v/>
      </c>
      <c r="E2105" s="193" t="str">
        <f ca="1">IF(ISERROR($S2105),"",OFFSET(K!$C$1,$S2105-1,0)&amp;"")</f>
        <v/>
      </c>
      <c r="F2105" s="193" t="str">
        <f ca="1">IF(ISERROR($S2105),"",OFFSET(K!$F$1,$S2105-1,0))</f>
        <v/>
      </c>
      <c r="G2105" s="193" t="str">
        <f ca="1">IF(C2105=$U$4,"Enter smelter details", IF(ISERROR($S2105),"",OFFSET(K!$G$1,$S2105-1,0)))</f>
        <v/>
      </c>
      <c r="H2105" s="258"/>
      <c r="I2105" s="258"/>
      <c r="J2105" s="258"/>
      <c r="K2105" s="258"/>
      <c r="L2105" s="258"/>
      <c r="M2105" s="258"/>
      <c r="N2105" s="258"/>
      <c r="O2105" s="258"/>
      <c r="P2105" s="258"/>
      <c r="Q2105" s="259"/>
      <c r="R2105" s="192"/>
      <c r="S2105" s="150" t="e">
        <f>IF(OR(C2105="",C2105=T$4),NA(),MATCH($B2105&amp;$C2105,K!$E:$E,0))</f>
        <v>#N/A</v>
      </c>
    </row>
    <row r="2106" spans="1:19" ht="20.25">
      <c r="A2106" s="222"/>
      <c r="B2106" s="193"/>
      <c r="C2106" s="193"/>
      <c r="D2106" s="193" t="str">
        <f ca="1">IF(ISERROR($S2106),"",OFFSET(K!$D$1,$S2106-1,0)&amp;"")</f>
        <v/>
      </c>
      <c r="E2106" s="193" t="str">
        <f ca="1">IF(ISERROR($S2106),"",OFFSET(K!$C$1,$S2106-1,0)&amp;"")</f>
        <v/>
      </c>
      <c r="F2106" s="193" t="str">
        <f ca="1">IF(ISERROR($S2106),"",OFFSET(K!$F$1,$S2106-1,0))</f>
        <v/>
      </c>
      <c r="G2106" s="193" t="str">
        <f ca="1">IF(C2106=$U$4,"Enter smelter details", IF(ISERROR($S2106),"",OFFSET(K!$G$1,$S2106-1,0)))</f>
        <v/>
      </c>
      <c r="H2106" s="258"/>
      <c r="I2106" s="258"/>
      <c r="J2106" s="258"/>
      <c r="K2106" s="258"/>
      <c r="L2106" s="258"/>
      <c r="M2106" s="258"/>
      <c r="N2106" s="258"/>
      <c r="O2106" s="258"/>
      <c r="P2106" s="258"/>
      <c r="Q2106" s="259"/>
      <c r="R2106" s="192"/>
      <c r="S2106" s="150" t="e">
        <f>IF(OR(C2106="",C2106=T$4),NA(),MATCH($B2106&amp;$C2106,K!$E:$E,0))</f>
        <v>#N/A</v>
      </c>
    </row>
    <row r="2107" spans="1:19" ht="20.25">
      <c r="A2107" s="222"/>
      <c r="B2107" s="193"/>
      <c r="C2107" s="193"/>
      <c r="D2107" s="193" t="str">
        <f ca="1">IF(ISERROR($S2107),"",OFFSET(K!$D$1,$S2107-1,0)&amp;"")</f>
        <v/>
      </c>
      <c r="E2107" s="193" t="str">
        <f ca="1">IF(ISERROR($S2107),"",OFFSET(K!$C$1,$S2107-1,0)&amp;"")</f>
        <v/>
      </c>
      <c r="F2107" s="193" t="str">
        <f ca="1">IF(ISERROR($S2107),"",OFFSET(K!$F$1,$S2107-1,0))</f>
        <v/>
      </c>
      <c r="G2107" s="193" t="str">
        <f ca="1">IF(C2107=$U$4,"Enter smelter details", IF(ISERROR($S2107),"",OFFSET(K!$G$1,$S2107-1,0)))</f>
        <v/>
      </c>
      <c r="H2107" s="258"/>
      <c r="I2107" s="258"/>
      <c r="J2107" s="258"/>
      <c r="K2107" s="258"/>
      <c r="L2107" s="258"/>
      <c r="M2107" s="258"/>
      <c r="N2107" s="258"/>
      <c r="O2107" s="258"/>
      <c r="P2107" s="258"/>
      <c r="Q2107" s="259"/>
      <c r="R2107" s="192"/>
      <c r="S2107" s="150" t="e">
        <f>IF(OR(C2107="",C2107=T$4),NA(),MATCH($B2107&amp;$C2107,K!$E:$E,0))</f>
        <v>#N/A</v>
      </c>
    </row>
    <row r="2108" spans="1:19" ht="20.25">
      <c r="A2108" s="222"/>
      <c r="B2108" s="193"/>
      <c r="C2108" s="193"/>
      <c r="D2108" s="193" t="str">
        <f ca="1">IF(ISERROR($S2108),"",OFFSET(K!$D$1,$S2108-1,0)&amp;"")</f>
        <v/>
      </c>
      <c r="E2108" s="193" t="str">
        <f ca="1">IF(ISERROR($S2108),"",OFFSET(K!$C$1,$S2108-1,0)&amp;"")</f>
        <v/>
      </c>
      <c r="F2108" s="193" t="str">
        <f ca="1">IF(ISERROR($S2108),"",OFFSET(K!$F$1,$S2108-1,0))</f>
        <v/>
      </c>
      <c r="G2108" s="193" t="str">
        <f ca="1">IF(C2108=$U$4,"Enter smelter details", IF(ISERROR($S2108),"",OFFSET(K!$G$1,$S2108-1,0)))</f>
        <v/>
      </c>
      <c r="H2108" s="258"/>
      <c r="I2108" s="258"/>
      <c r="J2108" s="258"/>
      <c r="K2108" s="258"/>
      <c r="L2108" s="258"/>
      <c r="M2108" s="258"/>
      <c r="N2108" s="258"/>
      <c r="O2108" s="258"/>
      <c r="P2108" s="258"/>
      <c r="Q2108" s="259"/>
      <c r="R2108" s="192"/>
      <c r="S2108" s="150" t="e">
        <f>IF(OR(C2108="",C2108=T$4),NA(),MATCH($B2108&amp;$C2108,K!$E:$E,0))</f>
        <v>#N/A</v>
      </c>
    </row>
    <row r="2109" spans="1:19" ht="20.25">
      <c r="A2109" s="222"/>
      <c r="B2109" s="193"/>
      <c r="C2109" s="193"/>
      <c r="D2109" s="193" t="str">
        <f ca="1">IF(ISERROR($S2109),"",OFFSET(K!$D$1,$S2109-1,0)&amp;"")</f>
        <v/>
      </c>
      <c r="E2109" s="193" t="str">
        <f ca="1">IF(ISERROR($S2109),"",OFFSET(K!$C$1,$S2109-1,0)&amp;"")</f>
        <v/>
      </c>
      <c r="F2109" s="193" t="str">
        <f ca="1">IF(ISERROR($S2109),"",OFFSET(K!$F$1,$S2109-1,0))</f>
        <v/>
      </c>
      <c r="G2109" s="193" t="str">
        <f ca="1">IF(C2109=$U$4,"Enter smelter details", IF(ISERROR($S2109),"",OFFSET(K!$G$1,$S2109-1,0)))</f>
        <v/>
      </c>
      <c r="H2109" s="258"/>
      <c r="I2109" s="258"/>
      <c r="J2109" s="258"/>
      <c r="K2109" s="258"/>
      <c r="L2109" s="258"/>
      <c r="M2109" s="258"/>
      <c r="N2109" s="258"/>
      <c r="O2109" s="258"/>
      <c r="P2109" s="258"/>
      <c r="Q2109" s="259"/>
      <c r="R2109" s="192"/>
      <c r="S2109" s="150" t="e">
        <f>IF(OR(C2109="",C2109=T$4),NA(),MATCH($B2109&amp;$C2109,K!$E:$E,0))</f>
        <v>#N/A</v>
      </c>
    </row>
    <row r="2110" spans="1:19" ht="20.25">
      <c r="A2110" s="222"/>
      <c r="B2110" s="193"/>
      <c r="C2110" s="193"/>
      <c r="D2110" s="193" t="str">
        <f ca="1">IF(ISERROR($S2110),"",OFFSET(K!$D$1,$S2110-1,0)&amp;"")</f>
        <v/>
      </c>
      <c r="E2110" s="193" t="str">
        <f ca="1">IF(ISERROR($S2110),"",OFFSET(K!$C$1,$S2110-1,0)&amp;"")</f>
        <v/>
      </c>
      <c r="F2110" s="193" t="str">
        <f ca="1">IF(ISERROR($S2110),"",OFFSET(K!$F$1,$S2110-1,0))</f>
        <v/>
      </c>
      <c r="G2110" s="193" t="str">
        <f ca="1">IF(C2110=$U$4,"Enter smelter details", IF(ISERROR($S2110),"",OFFSET(K!$G$1,$S2110-1,0)))</f>
        <v/>
      </c>
      <c r="H2110" s="258"/>
      <c r="I2110" s="258"/>
      <c r="J2110" s="258"/>
      <c r="K2110" s="258"/>
      <c r="L2110" s="258"/>
      <c r="M2110" s="258"/>
      <c r="N2110" s="258"/>
      <c r="O2110" s="258"/>
      <c r="P2110" s="258"/>
      <c r="Q2110" s="259"/>
      <c r="R2110" s="192"/>
      <c r="S2110" s="150" t="e">
        <f>IF(OR(C2110="",C2110=T$4),NA(),MATCH($B2110&amp;$C2110,K!$E:$E,0))</f>
        <v>#N/A</v>
      </c>
    </row>
    <row r="2111" spans="1:19" ht="20.25">
      <c r="A2111" s="222"/>
      <c r="B2111" s="193"/>
      <c r="C2111" s="193"/>
      <c r="D2111" s="193" t="str">
        <f ca="1">IF(ISERROR($S2111),"",OFFSET(K!$D$1,$S2111-1,0)&amp;"")</f>
        <v/>
      </c>
      <c r="E2111" s="193" t="str">
        <f ca="1">IF(ISERROR($S2111),"",OFFSET(K!$C$1,$S2111-1,0)&amp;"")</f>
        <v/>
      </c>
      <c r="F2111" s="193" t="str">
        <f ca="1">IF(ISERROR($S2111),"",OFFSET(K!$F$1,$S2111-1,0))</f>
        <v/>
      </c>
      <c r="G2111" s="193" t="str">
        <f ca="1">IF(C2111=$U$4,"Enter smelter details", IF(ISERROR($S2111),"",OFFSET(K!$G$1,$S2111-1,0)))</f>
        <v/>
      </c>
      <c r="H2111" s="258"/>
      <c r="I2111" s="258"/>
      <c r="J2111" s="258"/>
      <c r="K2111" s="258"/>
      <c r="L2111" s="258"/>
      <c r="M2111" s="258"/>
      <c r="N2111" s="258"/>
      <c r="O2111" s="258"/>
      <c r="P2111" s="258"/>
      <c r="Q2111" s="259"/>
      <c r="R2111" s="192"/>
      <c r="S2111" s="150" t="e">
        <f>IF(OR(C2111="",C2111=T$4),NA(),MATCH($B2111&amp;$C2111,K!$E:$E,0))</f>
        <v>#N/A</v>
      </c>
    </row>
    <row r="2112" spans="1:19" ht="20.25">
      <c r="A2112" s="222"/>
      <c r="B2112" s="193"/>
      <c r="C2112" s="193"/>
      <c r="D2112" s="193" t="str">
        <f ca="1">IF(ISERROR($S2112),"",OFFSET(K!$D$1,$S2112-1,0)&amp;"")</f>
        <v/>
      </c>
      <c r="E2112" s="193" t="str">
        <f ca="1">IF(ISERROR($S2112),"",OFFSET(K!$C$1,$S2112-1,0)&amp;"")</f>
        <v/>
      </c>
      <c r="F2112" s="193" t="str">
        <f ca="1">IF(ISERROR($S2112),"",OFFSET(K!$F$1,$S2112-1,0))</f>
        <v/>
      </c>
      <c r="G2112" s="193" t="str">
        <f ca="1">IF(C2112=$U$4,"Enter smelter details", IF(ISERROR($S2112),"",OFFSET(K!$G$1,$S2112-1,0)))</f>
        <v/>
      </c>
      <c r="H2112" s="258"/>
      <c r="I2112" s="258"/>
      <c r="J2112" s="258"/>
      <c r="K2112" s="258"/>
      <c r="L2112" s="258"/>
      <c r="M2112" s="258"/>
      <c r="N2112" s="258"/>
      <c r="O2112" s="258"/>
      <c r="P2112" s="258"/>
      <c r="Q2112" s="259"/>
      <c r="R2112" s="192"/>
      <c r="S2112" s="150" t="e">
        <f>IF(OR(C2112="",C2112=T$4),NA(),MATCH($B2112&amp;$C2112,K!$E:$E,0))</f>
        <v>#N/A</v>
      </c>
    </row>
    <row r="2113" spans="1:19" ht="20.25">
      <c r="A2113" s="222"/>
      <c r="B2113" s="193"/>
      <c r="C2113" s="193"/>
      <c r="D2113" s="193" t="str">
        <f ca="1">IF(ISERROR($S2113),"",OFFSET(K!$D$1,$S2113-1,0)&amp;"")</f>
        <v/>
      </c>
      <c r="E2113" s="193" t="str">
        <f ca="1">IF(ISERROR($S2113),"",OFFSET(K!$C$1,$S2113-1,0)&amp;"")</f>
        <v/>
      </c>
      <c r="F2113" s="193" t="str">
        <f ca="1">IF(ISERROR($S2113),"",OFFSET(K!$F$1,$S2113-1,0))</f>
        <v/>
      </c>
      <c r="G2113" s="193" t="str">
        <f ca="1">IF(C2113=$U$4,"Enter smelter details", IF(ISERROR($S2113),"",OFFSET(K!$G$1,$S2113-1,0)))</f>
        <v/>
      </c>
      <c r="H2113" s="258"/>
      <c r="I2113" s="258"/>
      <c r="J2113" s="258"/>
      <c r="K2113" s="258"/>
      <c r="L2113" s="258"/>
      <c r="M2113" s="258"/>
      <c r="N2113" s="258"/>
      <c r="O2113" s="258"/>
      <c r="P2113" s="258"/>
      <c r="Q2113" s="259"/>
      <c r="R2113" s="192"/>
      <c r="S2113" s="150" t="e">
        <f>IF(OR(C2113="",C2113=T$4),NA(),MATCH($B2113&amp;$C2113,K!$E:$E,0))</f>
        <v>#N/A</v>
      </c>
    </row>
    <row r="2114" spans="1:19" ht="20.25">
      <c r="A2114" s="222"/>
      <c r="B2114" s="193"/>
      <c r="C2114" s="193"/>
      <c r="D2114" s="193" t="str">
        <f ca="1">IF(ISERROR($S2114),"",OFFSET(K!$D$1,$S2114-1,0)&amp;"")</f>
        <v/>
      </c>
      <c r="E2114" s="193" t="str">
        <f ca="1">IF(ISERROR($S2114),"",OFFSET(K!$C$1,$S2114-1,0)&amp;"")</f>
        <v/>
      </c>
      <c r="F2114" s="193" t="str">
        <f ca="1">IF(ISERROR($S2114),"",OFFSET(K!$F$1,$S2114-1,0))</f>
        <v/>
      </c>
      <c r="G2114" s="193" t="str">
        <f ca="1">IF(C2114=$U$4,"Enter smelter details", IF(ISERROR($S2114),"",OFFSET(K!$G$1,$S2114-1,0)))</f>
        <v/>
      </c>
      <c r="H2114" s="258"/>
      <c r="I2114" s="258"/>
      <c r="J2114" s="258"/>
      <c r="K2114" s="258"/>
      <c r="L2114" s="258"/>
      <c r="M2114" s="258"/>
      <c r="N2114" s="258"/>
      <c r="O2114" s="258"/>
      <c r="P2114" s="258"/>
      <c r="Q2114" s="259"/>
      <c r="R2114" s="192"/>
      <c r="S2114" s="150" t="e">
        <f>IF(OR(C2114="",C2114=T$4),NA(),MATCH($B2114&amp;$C2114,K!$E:$E,0))</f>
        <v>#N/A</v>
      </c>
    </row>
    <row r="2115" spans="1:19" ht="20.25">
      <c r="A2115" s="222"/>
      <c r="B2115" s="193"/>
      <c r="C2115" s="193"/>
      <c r="D2115" s="193" t="str">
        <f ca="1">IF(ISERROR($S2115),"",OFFSET(K!$D$1,$S2115-1,0)&amp;"")</f>
        <v/>
      </c>
      <c r="E2115" s="193" t="str">
        <f ca="1">IF(ISERROR($S2115),"",OFFSET(K!$C$1,$S2115-1,0)&amp;"")</f>
        <v/>
      </c>
      <c r="F2115" s="193" t="str">
        <f ca="1">IF(ISERROR($S2115),"",OFFSET(K!$F$1,$S2115-1,0))</f>
        <v/>
      </c>
      <c r="G2115" s="193" t="str">
        <f ca="1">IF(C2115=$U$4,"Enter smelter details", IF(ISERROR($S2115),"",OFFSET(K!$G$1,$S2115-1,0)))</f>
        <v/>
      </c>
      <c r="H2115" s="258"/>
      <c r="I2115" s="258"/>
      <c r="J2115" s="258"/>
      <c r="K2115" s="258"/>
      <c r="L2115" s="258"/>
      <c r="M2115" s="258"/>
      <c r="N2115" s="258"/>
      <c r="O2115" s="258"/>
      <c r="P2115" s="258"/>
      <c r="Q2115" s="259"/>
      <c r="R2115" s="192"/>
      <c r="S2115" s="150" t="e">
        <f>IF(OR(C2115="",C2115=T$4),NA(),MATCH($B2115&amp;$C2115,K!$E:$E,0))</f>
        <v>#N/A</v>
      </c>
    </row>
    <row r="2116" spans="1:19" ht="20.25">
      <c r="A2116" s="222"/>
      <c r="B2116" s="193"/>
      <c r="C2116" s="193"/>
      <c r="D2116" s="193" t="str">
        <f ca="1">IF(ISERROR($S2116),"",OFFSET(K!$D$1,$S2116-1,0)&amp;"")</f>
        <v/>
      </c>
      <c r="E2116" s="193" t="str">
        <f ca="1">IF(ISERROR($S2116),"",OFFSET(K!$C$1,$S2116-1,0)&amp;"")</f>
        <v/>
      </c>
      <c r="F2116" s="193" t="str">
        <f ca="1">IF(ISERROR($S2116),"",OFFSET(K!$F$1,$S2116-1,0))</f>
        <v/>
      </c>
      <c r="G2116" s="193" t="str">
        <f ca="1">IF(C2116=$U$4,"Enter smelter details", IF(ISERROR($S2116),"",OFFSET(K!$G$1,$S2116-1,0)))</f>
        <v/>
      </c>
      <c r="H2116" s="258"/>
      <c r="I2116" s="258"/>
      <c r="J2116" s="258"/>
      <c r="K2116" s="258"/>
      <c r="L2116" s="258"/>
      <c r="M2116" s="258"/>
      <c r="N2116" s="258"/>
      <c r="O2116" s="258"/>
      <c r="P2116" s="258"/>
      <c r="Q2116" s="259"/>
      <c r="R2116" s="192"/>
      <c r="S2116" s="150" t="e">
        <f>IF(OR(C2116="",C2116=T$4),NA(),MATCH($B2116&amp;$C2116,K!$E:$E,0))</f>
        <v>#N/A</v>
      </c>
    </row>
    <row r="2117" spans="1:19" ht="20.25">
      <c r="A2117" s="222"/>
      <c r="B2117" s="193"/>
      <c r="C2117" s="193"/>
      <c r="D2117" s="193" t="str">
        <f ca="1">IF(ISERROR($S2117),"",OFFSET(K!$D$1,$S2117-1,0)&amp;"")</f>
        <v/>
      </c>
      <c r="E2117" s="193" t="str">
        <f ca="1">IF(ISERROR($S2117),"",OFFSET(K!$C$1,$S2117-1,0)&amp;"")</f>
        <v/>
      </c>
      <c r="F2117" s="193" t="str">
        <f ca="1">IF(ISERROR($S2117),"",OFFSET(K!$F$1,$S2117-1,0))</f>
        <v/>
      </c>
      <c r="G2117" s="193" t="str">
        <f ca="1">IF(C2117=$U$4,"Enter smelter details", IF(ISERROR($S2117),"",OFFSET(K!$G$1,$S2117-1,0)))</f>
        <v/>
      </c>
      <c r="H2117" s="258"/>
      <c r="I2117" s="258"/>
      <c r="J2117" s="258"/>
      <c r="K2117" s="258"/>
      <c r="L2117" s="258"/>
      <c r="M2117" s="258"/>
      <c r="N2117" s="258"/>
      <c r="O2117" s="258"/>
      <c r="P2117" s="258"/>
      <c r="Q2117" s="259"/>
      <c r="R2117" s="192"/>
      <c r="S2117" s="150" t="e">
        <f>IF(OR(C2117="",C2117=T$4),NA(),MATCH($B2117&amp;$C2117,K!$E:$E,0))</f>
        <v>#N/A</v>
      </c>
    </row>
    <row r="2118" spans="1:19" ht="20.25">
      <c r="A2118" s="222"/>
      <c r="B2118" s="193"/>
      <c r="C2118" s="193"/>
      <c r="D2118" s="193" t="str">
        <f ca="1">IF(ISERROR($S2118),"",OFFSET(K!$D$1,$S2118-1,0)&amp;"")</f>
        <v/>
      </c>
      <c r="E2118" s="193" t="str">
        <f ca="1">IF(ISERROR($S2118),"",OFFSET(K!$C$1,$S2118-1,0)&amp;"")</f>
        <v/>
      </c>
      <c r="F2118" s="193" t="str">
        <f ca="1">IF(ISERROR($S2118),"",OFFSET(K!$F$1,$S2118-1,0))</f>
        <v/>
      </c>
      <c r="G2118" s="193" t="str">
        <f ca="1">IF(C2118=$U$4,"Enter smelter details", IF(ISERROR($S2118),"",OFFSET(K!$G$1,$S2118-1,0)))</f>
        <v/>
      </c>
      <c r="H2118" s="258"/>
      <c r="I2118" s="258"/>
      <c r="J2118" s="258"/>
      <c r="K2118" s="258"/>
      <c r="L2118" s="258"/>
      <c r="M2118" s="258"/>
      <c r="N2118" s="258"/>
      <c r="O2118" s="258"/>
      <c r="P2118" s="258"/>
      <c r="Q2118" s="259"/>
      <c r="R2118" s="192"/>
      <c r="S2118" s="150" t="e">
        <f>IF(OR(C2118="",C2118=T$4),NA(),MATCH($B2118&amp;$C2118,K!$E:$E,0))</f>
        <v>#N/A</v>
      </c>
    </row>
    <row r="2119" spans="1:19" ht="20.25">
      <c r="A2119" s="222"/>
      <c r="B2119" s="193"/>
      <c r="C2119" s="193"/>
      <c r="D2119" s="193" t="str">
        <f ca="1">IF(ISERROR($S2119),"",OFFSET(K!$D$1,$S2119-1,0)&amp;"")</f>
        <v/>
      </c>
      <c r="E2119" s="193" t="str">
        <f ca="1">IF(ISERROR($S2119),"",OFFSET(K!$C$1,$S2119-1,0)&amp;"")</f>
        <v/>
      </c>
      <c r="F2119" s="193" t="str">
        <f ca="1">IF(ISERROR($S2119),"",OFFSET(K!$F$1,$S2119-1,0))</f>
        <v/>
      </c>
      <c r="G2119" s="193" t="str">
        <f ca="1">IF(C2119=$U$4,"Enter smelter details", IF(ISERROR($S2119),"",OFFSET(K!$G$1,$S2119-1,0)))</f>
        <v/>
      </c>
      <c r="H2119" s="258"/>
      <c r="I2119" s="258"/>
      <c r="J2119" s="258"/>
      <c r="K2119" s="258"/>
      <c r="L2119" s="258"/>
      <c r="M2119" s="258"/>
      <c r="N2119" s="258"/>
      <c r="O2119" s="258"/>
      <c r="P2119" s="258"/>
      <c r="Q2119" s="259"/>
      <c r="R2119" s="192"/>
      <c r="S2119" s="150" t="e">
        <f>IF(OR(C2119="",C2119=T$4),NA(),MATCH($B2119&amp;$C2119,K!$E:$E,0))</f>
        <v>#N/A</v>
      </c>
    </row>
    <row r="2120" spans="1:19" ht="20.25">
      <c r="A2120" s="222"/>
      <c r="B2120" s="193"/>
      <c r="C2120" s="193"/>
      <c r="D2120" s="193" t="str">
        <f ca="1">IF(ISERROR($S2120),"",OFFSET(K!$D$1,$S2120-1,0)&amp;"")</f>
        <v/>
      </c>
      <c r="E2120" s="193" t="str">
        <f ca="1">IF(ISERROR($S2120),"",OFFSET(K!$C$1,$S2120-1,0)&amp;"")</f>
        <v/>
      </c>
      <c r="F2120" s="193" t="str">
        <f ca="1">IF(ISERROR($S2120),"",OFFSET(K!$F$1,$S2120-1,0))</f>
        <v/>
      </c>
      <c r="G2120" s="193" t="str">
        <f ca="1">IF(C2120=$U$4,"Enter smelter details", IF(ISERROR($S2120),"",OFFSET(K!$G$1,$S2120-1,0)))</f>
        <v/>
      </c>
      <c r="H2120" s="258"/>
      <c r="I2120" s="258"/>
      <c r="J2120" s="258"/>
      <c r="K2120" s="258"/>
      <c r="L2120" s="258"/>
      <c r="M2120" s="258"/>
      <c r="N2120" s="258"/>
      <c r="O2120" s="258"/>
      <c r="P2120" s="258"/>
      <c r="Q2120" s="259"/>
      <c r="R2120" s="192"/>
      <c r="S2120" s="150" t="e">
        <f>IF(OR(C2120="",C2120=T$4),NA(),MATCH($B2120&amp;$C2120,K!$E:$E,0))</f>
        <v>#N/A</v>
      </c>
    </row>
    <row r="2121" spans="1:19" ht="20.25">
      <c r="A2121" s="222"/>
      <c r="B2121" s="193"/>
      <c r="C2121" s="193"/>
      <c r="D2121" s="193" t="str">
        <f ca="1">IF(ISERROR($S2121),"",OFFSET(K!$D$1,$S2121-1,0)&amp;"")</f>
        <v/>
      </c>
      <c r="E2121" s="193" t="str">
        <f ca="1">IF(ISERROR($S2121),"",OFFSET(K!$C$1,$S2121-1,0)&amp;"")</f>
        <v/>
      </c>
      <c r="F2121" s="193" t="str">
        <f ca="1">IF(ISERROR($S2121),"",OFFSET(K!$F$1,$S2121-1,0))</f>
        <v/>
      </c>
      <c r="G2121" s="193" t="str">
        <f ca="1">IF(C2121=$U$4,"Enter smelter details", IF(ISERROR($S2121),"",OFFSET(K!$G$1,$S2121-1,0)))</f>
        <v/>
      </c>
      <c r="H2121" s="258"/>
      <c r="I2121" s="258"/>
      <c r="J2121" s="258"/>
      <c r="K2121" s="258"/>
      <c r="L2121" s="258"/>
      <c r="M2121" s="258"/>
      <c r="N2121" s="258"/>
      <c r="O2121" s="258"/>
      <c r="P2121" s="258"/>
      <c r="Q2121" s="259"/>
      <c r="R2121" s="192"/>
      <c r="S2121" s="150" t="e">
        <f>IF(OR(C2121="",C2121=T$4),NA(),MATCH($B2121&amp;$C2121,K!$E:$E,0))</f>
        <v>#N/A</v>
      </c>
    </row>
    <row r="2122" spans="1:19" ht="20.25">
      <c r="A2122" s="222"/>
      <c r="B2122" s="193"/>
      <c r="C2122" s="193"/>
      <c r="D2122" s="193" t="str">
        <f ca="1">IF(ISERROR($S2122),"",OFFSET(K!$D$1,$S2122-1,0)&amp;"")</f>
        <v/>
      </c>
      <c r="E2122" s="193" t="str">
        <f ca="1">IF(ISERROR($S2122),"",OFFSET(K!$C$1,$S2122-1,0)&amp;"")</f>
        <v/>
      </c>
      <c r="F2122" s="193" t="str">
        <f ca="1">IF(ISERROR($S2122),"",OFFSET(K!$F$1,$S2122-1,0))</f>
        <v/>
      </c>
      <c r="G2122" s="193" t="str">
        <f ca="1">IF(C2122=$U$4,"Enter smelter details", IF(ISERROR($S2122),"",OFFSET(K!$G$1,$S2122-1,0)))</f>
        <v/>
      </c>
      <c r="H2122" s="258"/>
      <c r="I2122" s="258"/>
      <c r="J2122" s="258"/>
      <c r="K2122" s="258"/>
      <c r="L2122" s="258"/>
      <c r="M2122" s="258"/>
      <c r="N2122" s="258"/>
      <c r="O2122" s="258"/>
      <c r="P2122" s="258"/>
      <c r="Q2122" s="259"/>
      <c r="R2122" s="192"/>
      <c r="S2122" s="150" t="e">
        <f>IF(OR(C2122="",C2122=T$4),NA(),MATCH($B2122&amp;$C2122,K!$E:$E,0))</f>
        <v>#N/A</v>
      </c>
    </row>
    <row r="2123" spans="1:19" ht="20.25">
      <c r="A2123" s="222"/>
      <c r="B2123" s="193"/>
      <c r="C2123" s="193"/>
      <c r="D2123" s="193" t="str">
        <f ca="1">IF(ISERROR($S2123),"",OFFSET(K!$D$1,$S2123-1,0)&amp;"")</f>
        <v/>
      </c>
      <c r="E2123" s="193" t="str">
        <f ca="1">IF(ISERROR($S2123),"",OFFSET(K!$C$1,$S2123-1,0)&amp;"")</f>
        <v/>
      </c>
      <c r="F2123" s="193" t="str">
        <f ca="1">IF(ISERROR($S2123),"",OFFSET(K!$F$1,$S2123-1,0))</f>
        <v/>
      </c>
      <c r="G2123" s="193" t="str">
        <f ca="1">IF(C2123=$U$4,"Enter smelter details", IF(ISERROR($S2123),"",OFFSET(K!$G$1,$S2123-1,0)))</f>
        <v/>
      </c>
      <c r="H2123" s="258"/>
      <c r="I2123" s="258"/>
      <c r="J2123" s="258"/>
      <c r="K2123" s="258"/>
      <c r="L2123" s="258"/>
      <c r="M2123" s="258"/>
      <c r="N2123" s="258"/>
      <c r="O2123" s="258"/>
      <c r="P2123" s="258"/>
      <c r="Q2123" s="259"/>
      <c r="R2123" s="192"/>
      <c r="S2123" s="150" t="e">
        <f>IF(OR(C2123="",C2123=T$4),NA(),MATCH($B2123&amp;$C2123,K!$E:$E,0))</f>
        <v>#N/A</v>
      </c>
    </row>
    <row r="2124" spans="1:19" ht="20.25">
      <c r="A2124" s="222"/>
      <c r="B2124" s="193"/>
      <c r="C2124" s="193"/>
      <c r="D2124" s="193" t="str">
        <f ca="1">IF(ISERROR($S2124),"",OFFSET(K!$D$1,$S2124-1,0)&amp;"")</f>
        <v/>
      </c>
      <c r="E2124" s="193" t="str">
        <f ca="1">IF(ISERROR($S2124),"",OFFSET(K!$C$1,$S2124-1,0)&amp;"")</f>
        <v/>
      </c>
      <c r="F2124" s="193" t="str">
        <f ca="1">IF(ISERROR($S2124),"",OFFSET(K!$F$1,$S2124-1,0))</f>
        <v/>
      </c>
      <c r="G2124" s="193" t="str">
        <f ca="1">IF(C2124=$U$4,"Enter smelter details", IF(ISERROR($S2124),"",OFFSET(K!$G$1,$S2124-1,0)))</f>
        <v/>
      </c>
      <c r="H2124" s="258"/>
      <c r="I2124" s="258"/>
      <c r="J2124" s="258"/>
      <c r="K2124" s="258"/>
      <c r="L2124" s="258"/>
      <c r="M2124" s="258"/>
      <c r="N2124" s="258"/>
      <c r="O2124" s="258"/>
      <c r="P2124" s="258"/>
      <c r="Q2124" s="259"/>
      <c r="R2124" s="192"/>
      <c r="S2124" s="150" t="e">
        <f>IF(OR(C2124="",C2124=T$4),NA(),MATCH($B2124&amp;$C2124,K!$E:$E,0))</f>
        <v>#N/A</v>
      </c>
    </row>
    <row r="2125" spans="1:19" ht="20.25">
      <c r="A2125" s="222"/>
      <c r="B2125" s="193"/>
      <c r="C2125" s="193"/>
      <c r="D2125" s="193" t="str">
        <f ca="1">IF(ISERROR($S2125),"",OFFSET(K!$D$1,$S2125-1,0)&amp;"")</f>
        <v/>
      </c>
      <c r="E2125" s="193" t="str">
        <f ca="1">IF(ISERROR($S2125),"",OFFSET(K!$C$1,$S2125-1,0)&amp;"")</f>
        <v/>
      </c>
      <c r="F2125" s="193" t="str">
        <f ca="1">IF(ISERROR($S2125),"",OFFSET(K!$F$1,$S2125-1,0))</f>
        <v/>
      </c>
      <c r="G2125" s="193" t="str">
        <f ca="1">IF(C2125=$U$4,"Enter smelter details", IF(ISERROR($S2125),"",OFFSET(K!$G$1,$S2125-1,0)))</f>
        <v/>
      </c>
      <c r="H2125" s="258"/>
      <c r="I2125" s="258"/>
      <c r="J2125" s="258"/>
      <c r="K2125" s="258"/>
      <c r="L2125" s="258"/>
      <c r="M2125" s="258"/>
      <c r="N2125" s="258"/>
      <c r="O2125" s="258"/>
      <c r="P2125" s="258"/>
      <c r="Q2125" s="259"/>
      <c r="R2125" s="192"/>
      <c r="S2125" s="150" t="e">
        <f>IF(OR(C2125="",C2125=T$4),NA(),MATCH($B2125&amp;$C2125,K!$E:$E,0))</f>
        <v>#N/A</v>
      </c>
    </row>
    <row r="2126" spans="1:19" ht="20.25">
      <c r="A2126" s="222"/>
      <c r="B2126" s="193"/>
      <c r="C2126" s="193"/>
      <c r="D2126" s="193" t="str">
        <f ca="1">IF(ISERROR($S2126),"",OFFSET(K!$D$1,$S2126-1,0)&amp;"")</f>
        <v/>
      </c>
      <c r="E2126" s="193" t="str">
        <f ca="1">IF(ISERROR($S2126),"",OFFSET(K!$C$1,$S2126-1,0)&amp;"")</f>
        <v/>
      </c>
      <c r="F2126" s="193" t="str">
        <f ca="1">IF(ISERROR($S2126),"",OFFSET(K!$F$1,$S2126-1,0))</f>
        <v/>
      </c>
      <c r="G2126" s="193" t="str">
        <f ca="1">IF(C2126=$U$4,"Enter smelter details", IF(ISERROR($S2126),"",OFFSET(K!$G$1,$S2126-1,0)))</f>
        <v/>
      </c>
      <c r="H2126" s="258"/>
      <c r="I2126" s="258"/>
      <c r="J2126" s="258"/>
      <c r="K2126" s="258"/>
      <c r="L2126" s="258"/>
      <c r="M2126" s="258"/>
      <c r="N2126" s="258"/>
      <c r="O2126" s="258"/>
      <c r="P2126" s="258"/>
      <c r="Q2126" s="259"/>
      <c r="R2126" s="192"/>
      <c r="S2126" s="150" t="e">
        <f>IF(OR(C2126="",C2126=T$4),NA(),MATCH($B2126&amp;$C2126,K!$E:$E,0))</f>
        <v>#N/A</v>
      </c>
    </row>
    <row r="2127" spans="1:19" ht="20.25">
      <c r="A2127" s="222"/>
      <c r="B2127" s="193"/>
      <c r="C2127" s="193"/>
      <c r="D2127" s="193" t="str">
        <f ca="1">IF(ISERROR($S2127),"",OFFSET(K!$D$1,$S2127-1,0)&amp;"")</f>
        <v/>
      </c>
      <c r="E2127" s="193" t="str">
        <f ca="1">IF(ISERROR($S2127),"",OFFSET(K!$C$1,$S2127-1,0)&amp;"")</f>
        <v/>
      </c>
      <c r="F2127" s="193" t="str">
        <f ca="1">IF(ISERROR($S2127),"",OFFSET(K!$F$1,$S2127-1,0))</f>
        <v/>
      </c>
      <c r="G2127" s="193" t="str">
        <f ca="1">IF(C2127=$U$4,"Enter smelter details", IF(ISERROR($S2127),"",OFFSET(K!$G$1,$S2127-1,0)))</f>
        <v/>
      </c>
      <c r="H2127" s="258"/>
      <c r="I2127" s="258"/>
      <c r="J2127" s="258"/>
      <c r="K2127" s="258"/>
      <c r="L2127" s="258"/>
      <c r="M2127" s="258"/>
      <c r="N2127" s="258"/>
      <c r="O2127" s="258"/>
      <c r="P2127" s="258"/>
      <c r="Q2127" s="259"/>
      <c r="R2127" s="192"/>
      <c r="S2127" s="150" t="e">
        <f>IF(OR(C2127="",C2127=T$4),NA(),MATCH($B2127&amp;$C2127,K!$E:$E,0))</f>
        <v>#N/A</v>
      </c>
    </row>
    <row r="2128" spans="1:19" ht="20.25">
      <c r="A2128" s="222"/>
      <c r="B2128" s="193"/>
      <c r="C2128" s="193"/>
      <c r="D2128" s="193" t="str">
        <f ca="1">IF(ISERROR($S2128),"",OFFSET(K!$D$1,$S2128-1,0)&amp;"")</f>
        <v/>
      </c>
      <c r="E2128" s="193" t="str">
        <f ca="1">IF(ISERROR($S2128),"",OFFSET(K!$C$1,$S2128-1,0)&amp;"")</f>
        <v/>
      </c>
      <c r="F2128" s="193" t="str">
        <f ca="1">IF(ISERROR($S2128),"",OFFSET(K!$F$1,$S2128-1,0))</f>
        <v/>
      </c>
      <c r="G2128" s="193" t="str">
        <f ca="1">IF(C2128=$U$4,"Enter smelter details", IF(ISERROR($S2128),"",OFFSET(K!$G$1,$S2128-1,0)))</f>
        <v/>
      </c>
      <c r="H2128" s="258"/>
      <c r="I2128" s="258"/>
      <c r="J2128" s="258"/>
      <c r="K2128" s="258"/>
      <c r="L2128" s="258"/>
      <c r="M2128" s="258"/>
      <c r="N2128" s="258"/>
      <c r="O2128" s="258"/>
      <c r="P2128" s="258"/>
      <c r="Q2128" s="259"/>
      <c r="R2128" s="192"/>
      <c r="S2128" s="150" t="e">
        <f>IF(OR(C2128="",C2128=T$4),NA(),MATCH($B2128&amp;$C2128,K!$E:$E,0))</f>
        <v>#N/A</v>
      </c>
    </row>
    <row r="2129" spans="1:19" ht="20.25">
      <c r="A2129" s="222"/>
      <c r="B2129" s="193"/>
      <c r="C2129" s="193"/>
      <c r="D2129" s="193" t="str">
        <f ca="1">IF(ISERROR($S2129),"",OFFSET(K!$D$1,$S2129-1,0)&amp;"")</f>
        <v/>
      </c>
      <c r="E2129" s="193" t="str">
        <f ca="1">IF(ISERROR($S2129),"",OFFSET(K!$C$1,$S2129-1,0)&amp;"")</f>
        <v/>
      </c>
      <c r="F2129" s="193" t="str">
        <f ca="1">IF(ISERROR($S2129),"",OFFSET(K!$F$1,$S2129-1,0))</f>
        <v/>
      </c>
      <c r="G2129" s="193" t="str">
        <f ca="1">IF(C2129=$U$4,"Enter smelter details", IF(ISERROR($S2129),"",OFFSET(K!$G$1,$S2129-1,0)))</f>
        <v/>
      </c>
      <c r="H2129" s="258"/>
      <c r="I2129" s="258"/>
      <c r="J2129" s="258"/>
      <c r="K2129" s="258"/>
      <c r="L2129" s="258"/>
      <c r="M2129" s="258"/>
      <c r="N2129" s="258"/>
      <c r="O2129" s="258"/>
      <c r="P2129" s="258"/>
      <c r="Q2129" s="259"/>
      <c r="R2129" s="192"/>
      <c r="S2129" s="150" t="e">
        <f>IF(OR(C2129="",C2129=T$4),NA(),MATCH($B2129&amp;$C2129,K!$E:$E,0))</f>
        <v>#N/A</v>
      </c>
    </row>
    <row r="2130" spans="1:19" ht="20.25">
      <c r="A2130" s="222"/>
      <c r="B2130" s="193"/>
      <c r="C2130" s="193"/>
      <c r="D2130" s="193" t="str">
        <f ca="1">IF(ISERROR($S2130),"",OFFSET(K!$D$1,$S2130-1,0)&amp;"")</f>
        <v/>
      </c>
      <c r="E2130" s="193" t="str">
        <f ca="1">IF(ISERROR($S2130),"",OFFSET(K!$C$1,$S2130-1,0)&amp;"")</f>
        <v/>
      </c>
      <c r="F2130" s="193" t="str">
        <f ca="1">IF(ISERROR($S2130),"",OFFSET(K!$F$1,$S2130-1,0))</f>
        <v/>
      </c>
      <c r="G2130" s="193" t="str">
        <f ca="1">IF(C2130=$U$4,"Enter smelter details", IF(ISERROR($S2130),"",OFFSET(K!$G$1,$S2130-1,0)))</f>
        <v/>
      </c>
      <c r="H2130" s="258"/>
      <c r="I2130" s="258"/>
      <c r="J2130" s="258"/>
      <c r="K2130" s="258"/>
      <c r="L2130" s="258"/>
      <c r="M2130" s="258"/>
      <c r="N2130" s="258"/>
      <c r="O2130" s="258"/>
      <c r="P2130" s="258"/>
      <c r="Q2130" s="259"/>
      <c r="R2130" s="192"/>
      <c r="S2130" s="150" t="e">
        <f>IF(OR(C2130="",C2130=T$4),NA(),MATCH($B2130&amp;$C2130,K!$E:$E,0))</f>
        <v>#N/A</v>
      </c>
    </row>
    <row r="2131" spans="1:19" ht="20.25">
      <c r="A2131" s="222"/>
      <c r="B2131" s="193"/>
      <c r="C2131" s="193"/>
      <c r="D2131" s="193" t="str">
        <f ca="1">IF(ISERROR($S2131),"",OFFSET(K!$D$1,$S2131-1,0)&amp;"")</f>
        <v/>
      </c>
      <c r="E2131" s="193" t="str">
        <f ca="1">IF(ISERROR($S2131),"",OFFSET(K!$C$1,$S2131-1,0)&amp;"")</f>
        <v/>
      </c>
      <c r="F2131" s="193" t="str">
        <f ca="1">IF(ISERROR($S2131),"",OFFSET(K!$F$1,$S2131-1,0))</f>
        <v/>
      </c>
      <c r="G2131" s="193" t="str">
        <f ca="1">IF(C2131=$U$4,"Enter smelter details", IF(ISERROR($S2131),"",OFFSET(K!$G$1,$S2131-1,0)))</f>
        <v/>
      </c>
      <c r="H2131" s="258"/>
      <c r="I2131" s="258"/>
      <c r="J2131" s="258"/>
      <c r="K2131" s="258"/>
      <c r="L2131" s="258"/>
      <c r="M2131" s="258"/>
      <c r="N2131" s="258"/>
      <c r="O2131" s="258"/>
      <c r="P2131" s="258"/>
      <c r="Q2131" s="259"/>
      <c r="R2131" s="192"/>
      <c r="S2131" s="150" t="e">
        <f>IF(OR(C2131="",C2131=T$4),NA(),MATCH($B2131&amp;$C2131,K!$E:$E,0))</f>
        <v>#N/A</v>
      </c>
    </row>
    <row r="2132" spans="1:19" ht="20.25">
      <c r="A2132" s="222"/>
      <c r="B2132" s="193"/>
      <c r="C2132" s="193"/>
      <c r="D2132" s="193" t="str">
        <f ca="1">IF(ISERROR($S2132),"",OFFSET(K!$D$1,$S2132-1,0)&amp;"")</f>
        <v/>
      </c>
      <c r="E2132" s="193" t="str">
        <f ca="1">IF(ISERROR($S2132),"",OFFSET(K!$C$1,$S2132-1,0)&amp;"")</f>
        <v/>
      </c>
      <c r="F2132" s="193" t="str">
        <f ca="1">IF(ISERROR($S2132),"",OFFSET(K!$F$1,$S2132-1,0))</f>
        <v/>
      </c>
      <c r="G2132" s="193" t="str">
        <f ca="1">IF(C2132=$U$4,"Enter smelter details", IF(ISERROR($S2132),"",OFFSET(K!$G$1,$S2132-1,0)))</f>
        <v/>
      </c>
      <c r="H2132" s="258"/>
      <c r="I2132" s="258"/>
      <c r="J2132" s="258"/>
      <c r="K2132" s="258"/>
      <c r="L2132" s="258"/>
      <c r="M2132" s="258"/>
      <c r="N2132" s="258"/>
      <c r="O2132" s="258"/>
      <c r="P2132" s="258"/>
      <c r="Q2132" s="259"/>
      <c r="R2132" s="192"/>
      <c r="S2132" s="150" t="e">
        <f>IF(OR(C2132="",C2132=T$4),NA(),MATCH($B2132&amp;$C2132,K!$E:$E,0))</f>
        <v>#N/A</v>
      </c>
    </row>
    <row r="2133" spans="1:19" ht="20.25">
      <c r="A2133" s="222"/>
      <c r="B2133" s="193"/>
      <c r="C2133" s="193"/>
      <c r="D2133" s="193" t="str">
        <f ca="1">IF(ISERROR($S2133),"",OFFSET(K!$D$1,$S2133-1,0)&amp;"")</f>
        <v/>
      </c>
      <c r="E2133" s="193" t="str">
        <f ca="1">IF(ISERROR($S2133),"",OFFSET(K!$C$1,$S2133-1,0)&amp;"")</f>
        <v/>
      </c>
      <c r="F2133" s="193" t="str">
        <f ca="1">IF(ISERROR($S2133),"",OFFSET(K!$F$1,$S2133-1,0))</f>
        <v/>
      </c>
      <c r="G2133" s="193" t="str">
        <f ca="1">IF(C2133=$U$4,"Enter smelter details", IF(ISERROR($S2133),"",OFFSET(K!$G$1,$S2133-1,0)))</f>
        <v/>
      </c>
      <c r="H2133" s="258"/>
      <c r="I2133" s="258"/>
      <c r="J2133" s="258"/>
      <c r="K2133" s="258"/>
      <c r="L2133" s="258"/>
      <c r="M2133" s="258"/>
      <c r="N2133" s="258"/>
      <c r="O2133" s="258"/>
      <c r="P2133" s="258"/>
      <c r="Q2133" s="259"/>
      <c r="R2133" s="192"/>
      <c r="S2133" s="150" t="e">
        <f>IF(OR(C2133="",C2133=T$4),NA(),MATCH($B2133&amp;$C2133,K!$E:$E,0))</f>
        <v>#N/A</v>
      </c>
    </row>
    <row r="2134" spans="1:19" ht="20.25">
      <c r="A2134" s="222"/>
      <c r="B2134" s="193"/>
      <c r="C2134" s="193"/>
      <c r="D2134" s="193" t="str">
        <f ca="1">IF(ISERROR($S2134),"",OFFSET(K!$D$1,$S2134-1,0)&amp;"")</f>
        <v/>
      </c>
      <c r="E2134" s="193" t="str">
        <f ca="1">IF(ISERROR($S2134),"",OFFSET(K!$C$1,$S2134-1,0)&amp;"")</f>
        <v/>
      </c>
      <c r="F2134" s="193" t="str">
        <f ca="1">IF(ISERROR($S2134),"",OFFSET(K!$F$1,$S2134-1,0))</f>
        <v/>
      </c>
      <c r="G2134" s="193" t="str">
        <f ca="1">IF(C2134=$U$4,"Enter smelter details", IF(ISERROR($S2134),"",OFFSET(K!$G$1,$S2134-1,0)))</f>
        <v/>
      </c>
      <c r="H2134" s="258"/>
      <c r="I2134" s="258"/>
      <c r="J2134" s="258"/>
      <c r="K2134" s="258"/>
      <c r="L2134" s="258"/>
      <c r="M2134" s="258"/>
      <c r="N2134" s="258"/>
      <c r="O2134" s="258"/>
      <c r="P2134" s="258"/>
      <c r="Q2134" s="259"/>
      <c r="R2134" s="192"/>
      <c r="S2134" s="150" t="e">
        <f>IF(OR(C2134="",C2134=T$4),NA(),MATCH($B2134&amp;$C2134,K!$E:$E,0))</f>
        <v>#N/A</v>
      </c>
    </row>
    <row r="2135" spans="1:19" ht="20.25">
      <c r="A2135" s="222"/>
      <c r="B2135" s="193"/>
      <c r="C2135" s="193"/>
      <c r="D2135" s="193" t="str">
        <f ca="1">IF(ISERROR($S2135),"",OFFSET(K!$D$1,$S2135-1,0)&amp;"")</f>
        <v/>
      </c>
      <c r="E2135" s="193" t="str">
        <f ca="1">IF(ISERROR($S2135),"",OFFSET(K!$C$1,$S2135-1,0)&amp;"")</f>
        <v/>
      </c>
      <c r="F2135" s="193" t="str">
        <f ca="1">IF(ISERROR($S2135),"",OFFSET(K!$F$1,$S2135-1,0))</f>
        <v/>
      </c>
      <c r="G2135" s="193" t="str">
        <f ca="1">IF(C2135=$U$4,"Enter smelter details", IF(ISERROR($S2135),"",OFFSET(K!$G$1,$S2135-1,0)))</f>
        <v/>
      </c>
      <c r="H2135" s="258"/>
      <c r="I2135" s="258"/>
      <c r="J2135" s="258"/>
      <c r="K2135" s="258"/>
      <c r="L2135" s="258"/>
      <c r="M2135" s="258"/>
      <c r="N2135" s="258"/>
      <c r="O2135" s="258"/>
      <c r="P2135" s="258"/>
      <c r="Q2135" s="259"/>
      <c r="R2135" s="192"/>
      <c r="S2135" s="150" t="e">
        <f>IF(OR(C2135="",C2135=T$4),NA(),MATCH($B2135&amp;$C2135,K!$E:$E,0))</f>
        <v>#N/A</v>
      </c>
    </row>
    <row r="2136" spans="1:19" ht="20.25">
      <c r="A2136" s="222"/>
      <c r="B2136" s="193"/>
      <c r="C2136" s="193"/>
      <c r="D2136" s="193" t="str">
        <f ca="1">IF(ISERROR($S2136),"",OFFSET(K!$D$1,$S2136-1,0)&amp;"")</f>
        <v/>
      </c>
      <c r="E2136" s="193" t="str">
        <f ca="1">IF(ISERROR($S2136),"",OFFSET(K!$C$1,$S2136-1,0)&amp;"")</f>
        <v/>
      </c>
      <c r="F2136" s="193" t="str">
        <f ca="1">IF(ISERROR($S2136),"",OFFSET(K!$F$1,$S2136-1,0))</f>
        <v/>
      </c>
      <c r="G2136" s="193" t="str">
        <f ca="1">IF(C2136=$U$4,"Enter smelter details", IF(ISERROR($S2136),"",OFFSET(K!$G$1,$S2136-1,0)))</f>
        <v/>
      </c>
      <c r="H2136" s="258"/>
      <c r="I2136" s="258"/>
      <c r="J2136" s="258"/>
      <c r="K2136" s="258"/>
      <c r="L2136" s="258"/>
      <c r="M2136" s="258"/>
      <c r="N2136" s="258"/>
      <c r="O2136" s="258"/>
      <c r="P2136" s="258"/>
      <c r="Q2136" s="259"/>
      <c r="R2136" s="192"/>
      <c r="S2136" s="150" t="e">
        <f>IF(OR(C2136="",C2136=T$4),NA(),MATCH($B2136&amp;$C2136,K!$E:$E,0))</f>
        <v>#N/A</v>
      </c>
    </row>
    <row r="2137" spans="1:19" ht="20.25">
      <c r="A2137" s="222"/>
      <c r="B2137" s="193"/>
      <c r="C2137" s="193"/>
      <c r="D2137" s="193" t="str">
        <f ca="1">IF(ISERROR($S2137),"",OFFSET(K!$D$1,$S2137-1,0)&amp;"")</f>
        <v/>
      </c>
      <c r="E2137" s="193" t="str">
        <f ca="1">IF(ISERROR($S2137),"",OFFSET(K!$C$1,$S2137-1,0)&amp;"")</f>
        <v/>
      </c>
      <c r="F2137" s="193" t="str">
        <f ca="1">IF(ISERROR($S2137),"",OFFSET(K!$F$1,$S2137-1,0))</f>
        <v/>
      </c>
      <c r="G2137" s="193" t="str">
        <f ca="1">IF(C2137=$U$4,"Enter smelter details", IF(ISERROR($S2137),"",OFFSET(K!$G$1,$S2137-1,0)))</f>
        <v/>
      </c>
      <c r="H2137" s="258"/>
      <c r="I2137" s="258"/>
      <c r="J2137" s="258"/>
      <c r="K2137" s="258"/>
      <c r="L2137" s="258"/>
      <c r="M2137" s="258"/>
      <c r="N2137" s="258"/>
      <c r="O2137" s="258"/>
      <c r="P2137" s="258"/>
      <c r="Q2137" s="259"/>
      <c r="R2137" s="192"/>
      <c r="S2137" s="150" t="e">
        <f>IF(OR(C2137="",C2137=T$4),NA(),MATCH($B2137&amp;$C2137,K!$E:$E,0))</f>
        <v>#N/A</v>
      </c>
    </row>
    <row r="2138" spans="1:19" ht="20.25">
      <c r="A2138" s="222"/>
      <c r="B2138" s="193"/>
      <c r="C2138" s="193"/>
      <c r="D2138" s="193" t="str">
        <f ca="1">IF(ISERROR($S2138),"",OFFSET(K!$D$1,$S2138-1,0)&amp;"")</f>
        <v/>
      </c>
      <c r="E2138" s="193" t="str">
        <f ca="1">IF(ISERROR($S2138),"",OFFSET(K!$C$1,$S2138-1,0)&amp;"")</f>
        <v/>
      </c>
      <c r="F2138" s="193" t="str">
        <f ca="1">IF(ISERROR($S2138),"",OFFSET(K!$F$1,$S2138-1,0))</f>
        <v/>
      </c>
      <c r="G2138" s="193" t="str">
        <f ca="1">IF(C2138=$U$4,"Enter smelter details", IF(ISERROR($S2138),"",OFFSET(K!$G$1,$S2138-1,0)))</f>
        <v/>
      </c>
      <c r="H2138" s="258"/>
      <c r="I2138" s="258"/>
      <c r="J2138" s="258"/>
      <c r="K2138" s="258"/>
      <c r="L2138" s="258"/>
      <c r="M2138" s="258"/>
      <c r="N2138" s="258"/>
      <c r="O2138" s="258"/>
      <c r="P2138" s="258"/>
      <c r="Q2138" s="259"/>
      <c r="R2138" s="192"/>
      <c r="S2138" s="150" t="e">
        <f>IF(OR(C2138="",C2138=T$4),NA(),MATCH($B2138&amp;$C2138,K!$E:$E,0))</f>
        <v>#N/A</v>
      </c>
    </row>
    <row r="2139" spans="1:19" ht="20.25">
      <c r="A2139" s="222"/>
      <c r="B2139" s="193"/>
      <c r="C2139" s="193"/>
      <c r="D2139" s="193" t="str">
        <f ca="1">IF(ISERROR($S2139),"",OFFSET(K!$D$1,$S2139-1,0)&amp;"")</f>
        <v/>
      </c>
      <c r="E2139" s="193" t="str">
        <f ca="1">IF(ISERROR($S2139),"",OFFSET(K!$C$1,$S2139-1,0)&amp;"")</f>
        <v/>
      </c>
      <c r="F2139" s="193" t="str">
        <f ca="1">IF(ISERROR($S2139),"",OFFSET(K!$F$1,$S2139-1,0))</f>
        <v/>
      </c>
      <c r="G2139" s="193" t="str">
        <f ca="1">IF(C2139=$U$4,"Enter smelter details", IF(ISERROR($S2139),"",OFFSET(K!$G$1,$S2139-1,0)))</f>
        <v/>
      </c>
      <c r="H2139" s="258"/>
      <c r="I2139" s="258"/>
      <c r="J2139" s="258"/>
      <c r="K2139" s="258"/>
      <c r="L2139" s="258"/>
      <c r="M2139" s="258"/>
      <c r="N2139" s="258"/>
      <c r="O2139" s="258"/>
      <c r="P2139" s="258"/>
      <c r="Q2139" s="259"/>
      <c r="R2139" s="192"/>
      <c r="S2139" s="150" t="e">
        <f>IF(OR(C2139="",C2139=T$4),NA(),MATCH($B2139&amp;$C2139,K!$E:$E,0))</f>
        <v>#N/A</v>
      </c>
    </row>
    <row r="2140" spans="1:19" ht="20.25">
      <c r="A2140" s="222"/>
      <c r="B2140" s="193"/>
      <c r="C2140" s="193"/>
      <c r="D2140" s="193" t="str">
        <f ca="1">IF(ISERROR($S2140),"",OFFSET(K!$D$1,$S2140-1,0)&amp;"")</f>
        <v/>
      </c>
      <c r="E2140" s="193" t="str">
        <f ca="1">IF(ISERROR($S2140),"",OFFSET(K!$C$1,$S2140-1,0)&amp;"")</f>
        <v/>
      </c>
      <c r="F2140" s="193" t="str">
        <f ca="1">IF(ISERROR($S2140),"",OFFSET(K!$F$1,$S2140-1,0))</f>
        <v/>
      </c>
      <c r="G2140" s="193" t="str">
        <f ca="1">IF(C2140=$U$4,"Enter smelter details", IF(ISERROR($S2140),"",OFFSET(K!$G$1,$S2140-1,0)))</f>
        <v/>
      </c>
      <c r="H2140" s="258"/>
      <c r="I2140" s="258"/>
      <c r="J2140" s="258"/>
      <c r="K2140" s="258"/>
      <c r="L2140" s="258"/>
      <c r="M2140" s="258"/>
      <c r="N2140" s="258"/>
      <c r="O2140" s="258"/>
      <c r="P2140" s="258"/>
      <c r="Q2140" s="259"/>
      <c r="R2140" s="192"/>
      <c r="S2140" s="150" t="e">
        <f>IF(OR(C2140="",C2140=T$4),NA(),MATCH($B2140&amp;$C2140,K!$E:$E,0))</f>
        <v>#N/A</v>
      </c>
    </row>
    <row r="2141" spans="1:19" ht="20.25">
      <c r="A2141" s="222"/>
      <c r="B2141" s="193"/>
      <c r="C2141" s="193"/>
      <c r="D2141" s="193" t="str">
        <f ca="1">IF(ISERROR($S2141),"",OFFSET(K!$D$1,$S2141-1,0)&amp;"")</f>
        <v/>
      </c>
      <c r="E2141" s="193" t="str">
        <f ca="1">IF(ISERROR($S2141),"",OFFSET(K!$C$1,$S2141-1,0)&amp;"")</f>
        <v/>
      </c>
      <c r="F2141" s="193" t="str">
        <f ca="1">IF(ISERROR($S2141),"",OFFSET(K!$F$1,$S2141-1,0))</f>
        <v/>
      </c>
      <c r="G2141" s="193" t="str">
        <f ca="1">IF(C2141=$U$4,"Enter smelter details", IF(ISERROR($S2141),"",OFFSET(K!$G$1,$S2141-1,0)))</f>
        <v/>
      </c>
      <c r="H2141" s="258"/>
      <c r="I2141" s="258"/>
      <c r="J2141" s="258"/>
      <c r="K2141" s="258"/>
      <c r="L2141" s="258"/>
      <c r="M2141" s="258"/>
      <c r="N2141" s="258"/>
      <c r="O2141" s="258"/>
      <c r="P2141" s="258"/>
      <c r="Q2141" s="259"/>
      <c r="R2141" s="192"/>
      <c r="S2141" s="150" t="e">
        <f>IF(OR(C2141="",C2141=T$4),NA(),MATCH($B2141&amp;$C2141,K!$E:$E,0))</f>
        <v>#N/A</v>
      </c>
    </row>
    <row r="2142" spans="1:19" ht="20.25">
      <c r="A2142" s="222"/>
      <c r="B2142" s="193"/>
      <c r="C2142" s="193"/>
      <c r="D2142" s="193" t="str">
        <f ca="1">IF(ISERROR($S2142),"",OFFSET(K!$D$1,$S2142-1,0)&amp;"")</f>
        <v/>
      </c>
      <c r="E2142" s="193" t="str">
        <f ca="1">IF(ISERROR($S2142),"",OFFSET(K!$C$1,$S2142-1,0)&amp;"")</f>
        <v/>
      </c>
      <c r="F2142" s="193" t="str">
        <f ca="1">IF(ISERROR($S2142),"",OFFSET(K!$F$1,$S2142-1,0))</f>
        <v/>
      </c>
      <c r="G2142" s="193" t="str">
        <f ca="1">IF(C2142=$U$4,"Enter smelter details", IF(ISERROR($S2142),"",OFFSET(K!$G$1,$S2142-1,0)))</f>
        <v/>
      </c>
      <c r="H2142" s="258"/>
      <c r="I2142" s="258"/>
      <c r="J2142" s="258"/>
      <c r="K2142" s="258"/>
      <c r="L2142" s="258"/>
      <c r="M2142" s="258"/>
      <c r="N2142" s="258"/>
      <c r="O2142" s="258"/>
      <c r="P2142" s="258"/>
      <c r="Q2142" s="259"/>
      <c r="R2142" s="192"/>
      <c r="S2142" s="150" t="e">
        <f>IF(OR(C2142="",C2142=T$4),NA(),MATCH($B2142&amp;$C2142,K!$E:$E,0))</f>
        <v>#N/A</v>
      </c>
    </row>
    <row r="2143" spans="1:19" ht="20.25">
      <c r="A2143" s="222"/>
      <c r="B2143" s="193"/>
      <c r="C2143" s="193"/>
      <c r="D2143" s="193" t="str">
        <f ca="1">IF(ISERROR($S2143),"",OFFSET(K!$D$1,$S2143-1,0)&amp;"")</f>
        <v/>
      </c>
      <c r="E2143" s="193" t="str">
        <f ca="1">IF(ISERROR($S2143),"",OFFSET(K!$C$1,$S2143-1,0)&amp;"")</f>
        <v/>
      </c>
      <c r="F2143" s="193" t="str">
        <f ca="1">IF(ISERROR($S2143),"",OFFSET(K!$F$1,$S2143-1,0))</f>
        <v/>
      </c>
      <c r="G2143" s="193" t="str">
        <f ca="1">IF(C2143=$U$4,"Enter smelter details", IF(ISERROR($S2143),"",OFFSET(K!$G$1,$S2143-1,0)))</f>
        <v/>
      </c>
      <c r="H2143" s="258"/>
      <c r="I2143" s="258"/>
      <c r="J2143" s="258"/>
      <c r="K2143" s="258"/>
      <c r="L2143" s="258"/>
      <c r="M2143" s="258"/>
      <c r="N2143" s="258"/>
      <c r="O2143" s="258"/>
      <c r="P2143" s="258"/>
      <c r="Q2143" s="259"/>
      <c r="R2143" s="192"/>
      <c r="S2143" s="150" t="e">
        <f>IF(OR(C2143="",C2143=T$4),NA(),MATCH($B2143&amp;$C2143,K!$E:$E,0))</f>
        <v>#N/A</v>
      </c>
    </row>
    <row r="2144" spans="1:19" ht="20.25">
      <c r="A2144" s="222"/>
      <c r="B2144" s="193"/>
      <c r="C2144" s="193"/>
      <c r="D2144" s="193" t="str">
        <f ca="1">IF(ISERROR($S2144),"",OFFSET(K!$D$1,$S2144-1,0)&amp;"")</f>
        <v/>
      </c>
      <c r="E2144" s="193" t="str">
        <f ca="1">IF(ISERROR($S2144),"",OFFSET(K!$C$1,$S2144-1,0)&amp;"")</f>
        <v/>
      </c>
      <c r="F2144" s="193" t="str">
        <f ca="1">IF(ISERROR($S2144),"",OFFSET(K!$F$1,$S2144-1,0))</f>
        <v/>
      </c>
      <c r="G2144" s="193" t="str">
        <f ca="1">IF(C2144=$U$4,"Enter smelter details", IF(ISERROR($S2144),"",OFFSET(K!$G$1,$S2144-1,0)))</f>
        <v/>
      </c>
      <c r="H2144" s="258"/>
      <c r="I2144" s="258"/>
      <c r="J2144" s="258"/>
      <c r="K2144" s="258"/>
      <c r="L2144" s="258"/>
      <c r="M2144" s="258"/>
      <c r="N2144" s="258"/>
      <c r="O2144" s="258"/>
      <c r="P2144" s="258"/>
      <c r="Q2144" s="259"/>
      <c r="R2144" s="192"/>
      <c r="S2144" s="150" t="e">
        <f>IF(OR(C2144="",C2144=T$4),NA(),MATCH($B2144&amp;$C2144,K!$E:$E,0))</f>
        <v>#N/A</v>
      </c>
    </row>
    <row r="2145" spans="1:19" ht="20.25">
      <c r="A2145" s="222"/>
      <c r="B2145" s="193"/>
      <c r="C2145" s="193"/>
      <c r="D2145" s="193" t="str">
        <f ca="1">IF(ISERROR($S2145),"",OFFSET(K!$D$1,$S2145-1,0)&amp;"")</f>
        <v/>
      </c>
      <c r="E2145" s="193" t="str">
        <f ca="1">IF(ISERROR($S2145),"",OFFSET(K!$C$1,$S2145-1,0)&amp;"")</f>
        <v/>
      </c>
      <c r="F2145" s="193" t="str">
        <f ca="1">IF(ISERROR($S2145),"",OFFSET(K!$F$1,$S2145-1,0))</f>
        <v/>
      </c>
      <c r="G2145" s="193" t="str">
        <f ca="1">IF(C2145=$U$4,"Enter smelter details", IF(ISERROR($S2145),"",OFFSET(K!$G$1,$S2145-1,0)))</f>
        <v/>
      </c>
      <c r="H2145" s="258"/>
      <c r="I2145" s="258"/>
      <c r="J2145" s="258"/>
      <c r="K2145" s="258"/>
      <c r="L2145" s="258"/>
      <c r="M2145" s="258"/>
      <c r="N2145" s="258"/>
      <c r="O2145" s="258"/>
      <c r="P2145" s="258"/>
      <c r="Q2145" s="259"/>
      <c r="R2145" s="192"/>
      <c r="S2145" s="150" t="e">
        <f>IF(OR(C2145="",C2145=T$4),NA(),MATCH($B2145&amp;$C2145,K!$E:$E,0))</f>
        <v>#N/A</v>
      </c>
    </row>
    <row r="2146" spans="1:19" ht="20.25">
      <c r="A2146" s="222"/>
      <c r="B2146" s="193"/>
      <c r="C2146" s="193"/>
      <c r="D2146" s="193" t="str">
        <f ca="1">IF(ISERROR($S2146),"",OFFSET(K!$D$1,$S2146-1,0)&amp;"")</f>
        <v/>
      </c>
      <c r="E2146" s="193" t="str">
        <f ca="1">IF(ISERROR($S2146),"",OFFSET(K!$C$1,$S2146-1,0)&amp;"")</f>
        <v/>
      </c>
      <c r="F2146" s="193" t="str">
        <f ca="1">IF(ISERROR($S2146),"",OFFSET(K!$F$1,$S2146-1,0))</f>
        <v/>
      </c>
      <c r="G2146" s="193" t="str">
        <f ca="1">IF(C2146=$U$4,"Enter smelter details", IF(ISERROR($S2146),"",OFFSET(K!$G$1,$S2146-1,0)))</f>
        <v/>
      </c>
      <c r="H2146" s="258"/>
      <c r="I2146" s="258"/>
      <c r="J2146" s="258"/>
      <c r="K2146" s="258"/>
      <c r="L2146" s="258"/>
      <c r="M2146" s="258"/>
      <c r="N2146" s="258"/>
      <c r="O2146" s="258"/>
      <c r="P2146" s="258"/>
      <c r="Q2146" s="259"/>
      <c r="R2146" s="192"/>
      <c r="S2146" s="150" t="e">
        <f>IF(OR(C2146="",C2146=T$4),NA(),MATCH($B2146&amp;$C2146,K!$E:$E,0))</f>
        <v>#N/A</v>
      </c>
    </row>
    <row r="2147" spans="1:19" ht="20.25">
      <c r="A2147" s="222"/>
      <c r="B2147" s="193"/>
      <c r="C2147" s="193"/>
      <c r="D2147" s="193" t="str">
        <f ca="1">IF(ISERROR($S2147),"",OFFSET(K!$D$1,$S2147-1,0)&amp;"")</f>
        <v/>
      </c>
      <c r="E2147" s="193" t="str">
        <f ca="1">IF(ISERROR($S2147),"",OFFSET(K!$C$1,$S2147-1,0)&amp;"")</f>
        <v/>
      </c>
      <c r="F2147" s="193" t="str">
        <f ca="1">IF(ISERROR($S2147),"",OFFSET(K!$F$1,$S2147-1,0))</f>
        <v/>
      </c>
      <c r="G2147" s="193" t="str">
        <f ca="1">IF(C2147=$U$4,"Enter smelter details", IF(ISERROR($S2147),"",OFFSET(K!$G$1,$S2147-1,0)))</f>
        <v/>
      </c>
      <c r="H2147" s="258"/>
      <c r="I2147" s="258"/>
      <c r="J2147" s="258"/>
      <c r="K2147" s="258"/>
      <c r="L2147" s="258"/>
      <c r="M2147" s="258"/>
      <c r="N2147" s="258"/>
      <c r="O2147" s="258"/>
      <c r="P2147" s="258"/>
      <c r="Q2147" s="259"/>
      <c r="R2147" s="192"/>
      <c r="S2147" s="150" t="e">
        <f>IF(OR(C2147="",C2147=T$4),NA(),MATCH($B2147&amp;$C2147,K!$E:$E,0))</f>
        <v>#N/A</v>
      </c>
    </row>
    <row r="2148" spans="1:19" ht="20.25">
      <c r="A2148" s="222"/>
      <c r="B2148" s="193"/>
      <c r="C2148" s="193"/>
      <c r="D2148" s="193" t="str">
        <f ca="1">IF(ISERROR($S2148),"",OFFSET(K!$D$1,$S2148-1,0)&amp;"")</f>
        <v/>
      </c>
      <c r="E2148" s="193" t="str">
        <f ca="1">IF(ISERROR($S2148),"",OFFSET(K!$C$1,$S2148-1,0)&amp;"")</f>
        <v/>
      </c>
      <c r="F2148" s="193" t="str">
        <f ca="1">IF(ISERROR($S2148),"",OFFSET(K!$F$1,$S2148-1,0))</f>
        <v/>
      </c>
      <c r="G2148" s="193" t="str">
        <f ca="1">IF(C2148=$U$4,"Enter smelter details", IF(ISERROR($S2148),"",OFFSET(K!$G$1,$S2148-1,0)))</f>
        <v/>
      </c>
      <c r="H2148" s="258"/>
      <c r="I2148" s="258"/>
      <c r="J2148" s="258"/>
      <c r="K2148" s="258"/>
      <c r="L2148" s="258"/>
      <c r="M2148" s="258"/>
      <c r="N2148" s="258"/>
      <c r="O2148" s="258"/>
      <c r="P2148" s="258"/>
      <c r="Q2148" s="259"/>
      <c r="R2148" s="192"/>
      <c r="S2148" s="150" t="e">
        <f>IF(OR(C2148="",C2148=T$4),NA(),MATCH($B2148&amp;$C2148,K!$E:$E,0))</f>
        <v>#N/A</v>
      </c>
    </row>
    <row r="2149" spans="1:19" ht="20.25">
      <c r="A2149" s="222"/>
      <c r="B2149" s="193"/>
      <c r="C2149" s="193"/>
      <c r="D2149" s="193" t="str">
        <f ca="1">IF(ISERROR($S2149),"",OFFSET(K!$D$1,$S2149-1,0)&amp;"")</f>
        <v/>
      </c>
      <c r="E2149" s="193" t="str">
        <f ca="1">IF(ISERROR($S2149),"",OFFSET(K!$C$1,$S2149-1,0)&amp;"")</f>
        <v/>
      </c>
      <c r="F2149" s="193" t="str">
        <f ca="1">IF(ISERROR($S2149),"",OFFSET(K!$F$1,$S2149-1,0))</f>
        <v/>
      </c>
      <c r="G2149" s="193" t="str">
        <f ca="1">IF(C2149=$U$4,"Enter smelter details", IF(ISERROR($S2149),"",OFFSET(K!$G$1,$S2149-1,0)))</f>
        <v/>
      </c>
      <c r="H2149" s="258"/>
      <c r="I2149" s="258"/>
      <c r="J2149" s="258"/>
      <c r="K2149" s="258"/>
      <c r="L2149" s="258"/>
      <c r="M2149" s="258"/>
      <c r="N2149" s="258"/>
      <c r="O2149" s="258"/>
      <c r="P2149" s="258"/>
      <c r="Q2149" s="259"/>
      <c r="R2149" s="192"/>
      <c r="S2149" s="150" t="e">
        <f>IF(OR(C2149="",C2149=T$4),NA(),MATCH($B2149&amp;$C2149,K!$E:$E,0))</f>
        <v>#N/A</v>
      </c>
    </row>
    <row r="2150" spans="1:19" ht="20.25">
      <c r="A2150" s="222"/>
      <c r="B2150" s="193"/>
      <c r="C2150" s="193"/>
      <c r="D2150" s="193" t="str">
        <f ca="1">IF(ISERROR($S2150),"",OFFSET(K!$D$1,$S2150-1,0)&amp;"")</f>
        <v/>
      </c>
      <c r="E2150" s="193" t="str">
        <f ca="1">IF(ISERROR($S2150),"",OFFSET(K!$C$1,$S2150-1,0)&amp;"")</f>
        <v/>
      </c>
      <c r="F2150" s="193" t="str">
        <f ca="1">IF(ISERROR($S2150),"",OFFSET(K!$F$1,$S2150-1,0))</f>
        <v/>
      </c>
      <c r="G2150" s="193" t="str">
        <f ca="1">IF(C2150=$U$4,"Enter smelter details", IF(ISERROR($S2150),"",OFFSET(K!$G$1,$S2150-1,0)))</f>
        <v/>
      </c>
      <c r="H2150" s="258"/>
      <c r="I2150" s="258"/>
      <c r="J2150" s="258"/>
      <c r="K2150" s="258"/>
      <c r="L2150" s="258"/>
      <c r="M2150" s="258"/>
      <c r="N2150" s="258"/>
      <c r="O2150" s="258"/>
      <c r="P2150" s="258"/>
      <c r="Q2150" s="259"/>
      <c r="R2150" s="192"/>
      <c r="S2150" s="150" t="e">
        <f>IF(OR(C2150="",C2150=T$4),NA(),MATCH($B2150&amp;$C2150,K!$E:$E,0))</f>
        <v>#N/A</v>
      </c>
    </row>
    <row r="2151" spans="1:19" ht="20.25">
      <c r="A2151" s="222"/>
      <c r="B2151" s="193"/>
      <c r="C2151" s="193"/>
      <c r="D2151" s="193" t="str">
        <f ca="1">IF(ISERROR($S2151),"",OFFSET(K!$D$1,$S2151-1,0)&amp;"")</f>
        <v/>
      </c>
      <c r="E2151" s="193" t="str">
        <f ca="1">IF(ISERROR($S2151),"",OFFSET(K!$C$1,$S2151-1,0)&amp;"")</f>
        <v/>
      </c>
      <c r="F2151" s="193" t="str">
        <f ca="1">IF(ISERROR($S2151),"",OFFSET(K!$F$1,$S2151-1,0))</f>
        <v/>
      </c>
      <c r="G2151" s="193" t="str">
        <f ca="1">IF(C2151=$U$4,"Enter smelter details", IF(ISERROR($S2151),"",OFFSET(K!$G$1,$S2151-1,0)))</f>
        <v/>
      </c>
      <c r="H2151" s="258"/>
      <c r="I2151" s="258"/>
      <c r="J2151" s="258"/>
      <c r="K2151" s="258"/>
      <c r="L2151" s="258"/>
      <c r="M2151" s="258"/>
      <c r="N2151" s="258"/>
      <c r="O2151" s="258"/>
      <c r="P2151" s="258"/>
      <c r="Q2151" s="259"/>
      <c r="R2151" s="192"/>
      <c r="S2151" s="150" t="e">
        <f>IF(OR(C2151="",C2151=T$4),NA(),MATCH($B2151&amp;$C2151,K!$E:$E,0))</f>
        <v>#N/A</v>
      </c>
    </row>
    <row r="2152" spans="1:19" ht="20.25">
      <c r="A2152" s="222"/>
      <c r="B2152" s="193"/>
      <c r="C2152" s="193"/>
      <c r="D2152" s="193" t="str">
        <f ca="1">IF(ISERROR($S2152),"",OFFSET(K!$D$1,$S2152-1,0)&amp;"")</f>
        <v/>
      </c>
      <c r="E2152" s="193" t="str">
        <f ca="1">IF(ISERROR($S2152),"",OFFSET(K!$C$1,$S2152-1,0)&amp;"")</f>
        <v/>
      </c>
      <c r="F2152" s="193" t="str">
        <f ca="1">IF(ISERROR($S2152),"",OFFSET(K!$F$1,$S2152-1,0))</f>
        <v/>
      </c>
      <c r="G2152" s="193" t="str">
        <f ca="1">IF(C2152=$U$4,"Enter smelter details", IF(ISERROR($S2152),"",OFFSET(K!$G$1,$S2152-1,0)))</f>
        <v/>
      </c>
      <c r="H2152" s="258"/>
      <c r="I2152" s="258"/>
      <c r="J2152" s="258"/>
      <c r="K2152" s="258"/>
      <c r="L2152" s="258"/>
      <c r="M2152" s="258"/>
      <c r="N2152" s="258"/>
      <c r="O2152" s="258"/>
      <c r="P2152" s="258"/>
      <c r="Q2152" s="259"/>
      <c r="R2152" s="192"/>
      <c r="S2152" s="150" t="e">
        <f>IF(OR(C2152="",C2152=T$4),NA(),MATCH($B2152&amp;$C2152,K!$E:$E,0))</f>
        <v>#N/A</v>
      </c>
    </row>
    <row r="2153" spans="1:19" ht="20.25">
      <c r="A2153" s="222"/>
      <c r="B2153" s="193"/>
      <c r="C2153" s="193"/>
      <c r="D2153" s="193" t="str">
        <f ca="1">IF(ISERROR($S2153),"",OFFSET(K!$D$1,$S2153-1,0)&amp;"")</f>
        <v/>
      </c>
      <c r="E2153" s="193" t="str">
        <f ca="1">IF(ISERROR($S2153),"",OFFSET(K!$C$1,$S2153-1,0)&amp;"")</f>
        <v/>
      </c>
      <c r="F2153" s="193" t="str">
        <f ca="1">IF(ISERROR($S2153),"",OFFSET(K!$F$1,$S2153-1,0))</f>
        <v/>
      </c>
      <c r="G2153" s="193" t="str">
        <f ca="1">IF(C2153=$U$4,"Enter smelter details", IF(ISERROR($S2153),"",OFFSET(K!$G$1,$S2153-1,0)))</f>
        <v/>
      </c>
      <c r="H2153" s="258"/>
      <c r="I2153" s="258"/>
      <c r="J2153" s="258"/>
      <c r="K2153" s="258"/>
      <c r="L2153" s="258"/>
      <c r="M2153" s="258"/>
      <c r="N2153" s="258"/>
      <c r="O2153" s="258"/>
      <c r="P2153" s="258"/>
      <c r="Q2153" s="259"/>
      <c r="R2153" s="192"/>
      <c r="S2153" s="150" t="e">
        <f>IF(OR(C2153="",C2153=T$4),NA(),MATCH($B2153&amp;$C2153,K!$E:$E,0))</f>
        <v>#N/A</v>
      </c>
    </row>
    <row r="2154" spans="1:19" ht="20.25">
      <c r="A2154" s="222"/>
      <c r="B2154" s="193"/>
      <c r="C2154" s="193"/>
      <c r="D2154" s="193" t="str">
        <f ca="1">IF(ISERROR($S2154),"",OFFSET(K!$D$1,$S2154-1,0)&amp;"")</f>
        <v/>
      </c>
      <c r="E2154" s="193" t="str">
        <f ca="1">IF(ISERROR($S2154),"",OFFSET(K!$C$1,$S2154-1,0)&amp;"")</f>
        <v/>
      </c>
      <c r="F2154" s="193" t="str">
        <f ca="1">IF(ISERROR($S2154),"",OFFSET(K!$F$1,$S2154-1,0))</f>
        <v/>
      </c>
      <c r="G2154" s="193" t="str">
        <f ca="1">IF(C2154=$U$4,"Enter smelter details", IF(ISERROR($S2154),"",OFFSET(K!$G$1,$S2154-1,0)))</f>
        <v/>
      </c>
      <c r="H2154" s="258"/>
      <c r="I2154" s="258"/>
      <c r="J2154" s="258"/>
      <c r="K2154" s="258"/>
      <c r="L2154" s="258"/>
      <c r="M2154" s="258"/>
      <c r="N2154" s="258"/>
      <c r="O2154" s="258"/>
      <c r="P2154" s="258"/>
      <c r="Q2154" s="259"/>
      <c r="R2154" s="192"/>
      <c r="S2154" s="150" t="e">
        <f>IF(OR(C2154="",C2154=T$4),NA(),MATCH($B2154&amp;$C2154,K!$E:$E,0))</f>
        <v>#N/A</v>
      </c>
    </row>
    <row r="2155" spans="1:19" ht="20.25">
      <c r="A2155" s="222"/>
      <c r="B2155" s="193"/>
      <c r="C2155" s="193"/>
      <c r="D2155" s="193" t="str">
        <f ca="1">IF(ISERROR($S2155),"",OFFSET(K!$D$1,$S2155-1,0)&amp;"")</f>
        <v/>
      </c>
      <c r="E2155" s="193" t="str">
        <f ca="1">IF(ISERROR($S2155),"",OFFSET(K!$C$1,$S2155-1,0)&amp;"")</f>
        <v/>
      </c>
      <c r="F2155" s="193" t="str">
        <f ca="1">IF(ISERROR($S2155),"",OFFSET(K!$F$1,$S2155-1,0))</f>
        <v/>
      </c>
      <c r="G2155" s="193" t="str">
        <f ca="1">IF(C2155=$U$4,"Enter smelter details", IF(ISERROR($S2155),"",OFFSET(K!$G$1,$S2155-1,0)))</f>
        <v/>
      </c>
      <c r="H2155" s="258"/>
      <c r="I2155" s="258"/>
      <c r="J2155" s="258"/>
      <c r="K2155" s="258"/>
      <c r="L2155" s="258"/>
      <c r="M2155" s="258"/>
      <c r="N2155" s="258"/>
      <c r="O2155" s="258"/>
      <c r="P2155" s="258"/>
      <c r="Q2155" s="259"/>
      <c r="R2155" s="192"/>
      <c r="S2155" s="150" t="e">
        <f>IF(OR(C2155="",C2155=T$4),NA(),MATCH($B2155&amp;$C2155,K!$E:$E,0))</f>
        <v>#N/A</v>
      </c>
    </row>
    <row r="2156" spans="1:19" ht="20.25">
      <c r="A2156" s="222"/>
      <c r="B2156" s="193"/>
      <c r="C2156" s="193"/>
      <c r="D2156" s="193" t="str">
        <f ca="1">IF(ISERROR($S2156),"",OFFSET(K!$D$1,$S2156-1,0)&amp;"")</f>
        <v/>
      </c>
      <c r="E2156" s="193" t="str">
        <f ca="1">IF(ISERROR($S2156),"",OFFSET(K!$C$1,$S2156-1,0)&amp;"")</f>
        <v/>
      </c>
      <c r="F2156" s="193" t="str">
        <f ca="1">IF(ISERROR($S2156),"",OFFSET(K!$F$1,$S2156-1,0))</f>
        <v/>
      </c>
      <c r="G2156" s="193" t="str">
        <f ca="1">IF(C2156=$U$4,"Enter smelter details", IF(ISERROR($S2156),"",OFFSET(K!$G$1,$S2156-1,0)))</f>
        <v/>
      </c>
      <c r="H2156" s="258"/>
      <c r="I2156" s="258"/>
      <c r="J2156" s="258"/>
      <c r="K2156" s="258"/>
      <c r="L2156" s="258"/>
      <c r="M2156" s="258"/>
      <c r="N2156" s="258"/>
      <c r="O2156" s="258"/>
      <c r="P2156" s="258"/>
      <c r="Q2156" s="259"/>
      <c r="R2156" s="192"/>
      <c r="S2156" s="150" t="e">
        <f>IF(OR(C2156="",C2156=T$4),NA(),MATCH($B2156&amp;$C2156,K!$E:$E,0))</f>
        <v>#N/A</v>
      </c>
    </row>
    <row r="2157" spans="1:19" ht="20.25">
      <c r="A2157" s="222"/>
      <c r="B2157" s="193"/>
      <c r="C2157" s="193"/>
      <c r="D2157" s="193" t="str">
        <f ca="1">IF(ISERROR($S2157),"",OFFSET(K!$D$1,$S2157-1,0)&amp;"")</f>
        <v/>
      </c>
      <c r="E2157" s="193" t="str">
        <f ca="1">IF(ISERROR($S2157),"",OFFSET(K!$C$1,$S2157-1,0)&amp;"")</f>
        <v/>
      </c>
      <c r="F2157" s="193" t="str">
        <f ca="1">IF(ISERROR($S2157),"",OFFSET(K!$F$1,$S2157-1,0))</f>
        <v/>
      </c>
      <c r="G2157" s="193" t="str">
        <f ca="1">IF(C2157=$U$4,"Enter smelter details", IF(ISERROR($S2157),"",OFFSET(K!$G$1,$S2157-1,0)))</f>
        <v/>
      </c>
      <c r="H2157" s="258"/>
      <c r="I2157" s="258"/>
      <c r="J2157" s="258"/>
      <c r="K2157" s="258"/>
      <c r="L2157" s="258"/>
      <c r="M2157" s="258"/>
      <c r="N2157" s="258"/>
      <c r="O2157" s="258"/>
      <c r="P2157" s="258"/>
      <c r="Q2157" s="259"/>
      <c r="R2157" s="192"/>
      <c r="S2157" s="150" t="e">
        <f>IF(OR(C2157="",C2157=T$4),NA(),MATCH($B2157&amp;$C2157,K!$E:$E,0))</f>
        <v>#N/A</v>
      </c>
    </row>
    <row r="2158" spans="1:19" ht="20.25">
      <c r="A2158" s="222"/>
      <c r="B2158" s="193"/>
      <c r="C2158" s="193"/>
      <c r="D2158" s="193" t="str">
        <f ca="1">IF(ISERROR($S2158),"",OFFSET(K!$D$1,$S2158-1,0)&amp;"")</f>
        <v/>
      </c>
      <c r="E2158" s="193" t="str">
        <f ca="1">IF(ISERROR($S2158),"",OFFSET(K!$C$1,$S2158-1,0)&amp;"")</f>
        <v/>
      </c>
      <c r="F2158" s="193" t="str">
        <f ca="1">IF(ISERROR($S2158),"",OFFSET(K!$F$1,$S2158-1,0))</f>
        <v/>
      </c>
      <c r="G2158" s="193" t="str">
        <f ca="1">IF(C2158=$U$4,"Enter smelter details", IF(ISERROR($S2158),"",OFFSET(K!$G$1,$S2158-1,0)))</f>
        <v/>
      </c>
      <c r="H2158" s="258"/>
      <c r="I2158" s="258"/>
      <c r="J2158" s="258"/>
      <c r="K2158" s="258"/>
      <c r="L2158" s="258"/>
      <c r="M2158" s="258"/>
      <c r="N2158" s="258"/>
      <c r="O2158" s="258"/>
      <c r="P2158" s="258"/>
      <c r="Q2158" s="259"/>
      <c r="R2158" s="192"/>
      <c r="S2158" s="150" t="e">
        <f>IF(OR(C2158="",C2158=T$4),NA(),MATCH($B2158&amp;$C2158,K!$E:$E,0))</f>
        <v>#N/A</v>
      </c>
    </row>
    <row r="2159" spans="1:19" ht="20.25">
      <c r="A2159" s="222"/>
      <c r="B2159" s="193"/>
      <c r="C2159" s="193"/>
      <c r="D2159" s="193" t="str">
        <f ca="1">IF(ISERROR($S2159),"",OFFSET(K!$D$1,$S2159-1,0)&amp;"")</f>
        <v/>
      </c>
      <c r="E2159" s="193" t="str">
        <f ca="1">IF(ISERROR($S2159),"",OFFSET(K!$C$1,$S2159-1,0)&amp;"")</f>
        <v/>
      </c>
      <c r="F2159" s="193" t="str">
        <f ca="1">IF(ISERROR($S2159),"",OFFSET(K!$F$1,$S2159-1,0))</f>
        <v/>
      </c>
      <c r="G2159" s="193" t="str">
        <f ca="1">IF(C2159=$U$4,"Enter smelter details", IF(ISERROR($S2159),"",OFFSET(K!$G$1,$S2159-1,0)))</f>
        <v/>
      </c>
      <c r="H2159" s="258"/>
      <c r="I2159" s="258"/>
      <c r="J2159" s="258"/>
      <c r="K2159" s="258"/>
      <c r="L2159" s="258"/>
      <c r="M2159" s="258"/>
      <c r="N2159" s="258"/>
      <c r="O2159" s="258"/>
      <c r="P2159" s="258"/>
      <c r="Q2159" s="259"/>
      <c r="R2159" s="192"/>
      <c r="S2159" s="150" t="e">
        <f>IF(OR(C2159="",C2159=T$4),NA(),MATCH($B2159&amp;$C2159,K!$E:$E,0))</f>
        <v>#N/A</v>
      </c>
    </row>
    <row r="2160" spans="1:19" ht="20.25">
      <c r="A2160" s="222"/>
      <c r="B2160" s="193"/>
      <c r="C2160" s="193"/>
      <c r="D2160" s="193" t="str">
        <f ca="1">IF(ISERROR($S2160),"",OFFSET(K!$D$1,$S2160-1,0)&amp;"")</f>
        <v/>
      </c>
      <c r="E2160" s="193" t="str">
        <f ca="1">IF(ISERROR($S2160),"",OFFSET(K!$C$1,$S2160-1,0)&amp;"")</f>
        <v/>
      </c>
      <c r="F2160" s="193" t="str">
        <f ca="1">IF(ISERROR($S2160),"",OFFSET(K!$F$1,$S2160-1,0))</f>
        <v/>
      </c>
      <c r="G2160" s="193" t="str">
        <f ca="1">IF(C2160=$U$4,"Enter smelter details", IF(ISERROR($S2160),"",OFFSET(K!$G$1,$S2160-1,0)))</f>
        <v/>
      </c>
      <c r="H2160" s="258"/>
      <c r="I2160" s="258"/>
      <c r="J2160" s="258"/>
      <c r="K2160" s="258"/>
      <c r="L2160" s="258"/>
      <c r="M2160" s="258"/>
      <c r="N2160" s="258"/>
      <c r="O2160" s="258"/>
      <c r="P2160" s="258"/>
      <c r="Q2160" s="259"/>
      <c r="R2160" s="192"/>
      <c r="S2160" s="150" t="e">
        <f>IF(OR(C2160="",C2160=T$4),NA(),MATCH($B2160&amp;$C2160,K!$E:$E,0))</f>
        <v>#N/A</v>
      </c>
    </row>
    <row r="2161" spans="1:19" ht="20.25">
      <c r="A2161" s="222"/>
      <c r="B2161" s="193"/>
      <c r="C2161" s="193"/>
      <c r="D2161" s="193" t="str">
        <f ca="1">IF(ISERROR($S2161),"",OFFSET(K!$D$1,$S2161-1,0)&amp;"")</f>
        <v/>
      </c>
      <c r="E2161" s="193" t="str">
        <f ca="1">IF(ISERROR($S2161),"",OFFSET(K!$C$1,$S2161-1,0)&amp;"")</f>
        <v/>
      </c>
      <c r="F2161" s="193" t="str">
        <f ca="1">IF(ISERROR($S2161),"",OFFSET(K!$F$1,$S2161-1,0))</f>
        <v/>
      </c>
      <c r="G2161" s="193" t="str">
        <f ca="1">IF(C2161=$U$4,"Enter smelter details", IF(ISERROR($S2161),"",OFFSET(K!$G$1,$S2161-1,0)))</f>
        <v/>
      </c>
      <c r="H2161" s="258"/>
      <c r="I2161" s="258"/>
      <c r="J2161" s="258"/>
      <c r="K2161" s="258"/>
      <c r="L2161" s="258"/>
      <c r="M2161" s="258"/>
      <c r="N2161" s="258"/>
      <c r="O2161" s="258"/>
      <c r="P2161" s="258"/>
      <c r="Q2161" s="259"/>
      <c r="R2161" s="192"/>
      <c r="S2161" s="150" t="e">
        <f>IF(OR(C2161="",C2161=T$4),NA(),MATCH($B2161&amp;$C2161,K!$E:$E,0))</f>
        <v>#N/A</v>
      </c>
    </row>
    <row r="2162" spans="1:19" ht="20.25">
      <c r="A2162" s="222"/>
      <c r="B2162" s="193"/>
      <c r="C2162" s="193"/>
      <c r="D2162" s="193" t="str">
        <f ca="1">IF(ISERROR($S2162),"",OFFSET(K!$D$1,$S2162-1,0)&amp;"")</f>
        <v/>
      </c>
      <c r="E2162" s="193" t="str">
        <f ca="1">IF(ISERROR($S2162),"",OFFSET(K!$C$1,$S2162-1,0)&amp;"")</f>
        <v/>
      </c>
      <c r="F2162" s="193" t="str">
        <f ca="1">IF(ISERROR($S2162),"",OFFSET(K!$F$1,$S2162-1,0))</f>
        <v/>
      </c>
      <c r="G2162" s="193" t="str">
        <f ca="1">IF(C2162=$U$4,"Enter smelter details", IF(ISERROR($S2162),"",OFFSET(K!$G$1,$S2162-1,0)))</f>
        <v/>
      </c>
      <c r="H2162" s="258"/>
      <c r="I2162" s="258"/>
      <c r="J2162" s="258"/>
      <c r="K2162" s="258"/>
      <c r="L2162" s="258"/>
      <c r="M2162" s="258"/>
      <c r="N2162" s="258"/>
      <c r="O2162" s="258"/>
      <c r="P2162" s="258"/>
      <c r="Q2162" s="259"/>
      <c r="R2162" s="192"/>
      <c r="S2162" s="150" t="e">
        <f>IF(OR(C2162="",C2162=T$4),NA(),MATCH($B2162&amp;$C2162,K!$E:$E,0))</f>
        <v>#N/A</v>
      </c>
    </row>
    <row r="2163" spans="1:19" ht="20.25">
      <c r="A2163" s="222"/>
      <c r="B2163" s="193"/>
      <c r="C2163" s="193"/>
      <c r="D2163" s="193" t="str">
        <f ca="1">IF(ISERROR($S2163),"",OFFSET(K!$D$1,$S2163-1,0)&amp;"")</f>
        <v/>
      </c>
      <c r="E2163" s="193" t="str">
        <f ca="1">IF(ISERROR($S2163),"",OFFSET(K!$C$1,$S2163-1,0)&amp;"")</f>
        <v/>
      </c>
      <c r="F2163" s="193" t="str">
        <f ca="1">IF(ISERROR($S2163),"",OFFSET(K!$F$1,$S2163-1,0))</f>
        <v/>
      </c>
      <c r="G2163" s="193" t="str">
        <f ca="1">IF(C2163=$U$4,"Enter smelter details", IF(ISERROR($S2163),"",OFFSET(K!$G$1,$S2163-1,0)))</f>
        <v/>
      </c>
      <c r="H2163" s="258"/>
      <c r="I2163" s="258"/>
      <c r="J2163" s="258"/>
      <c r="K2163" s="258"/>
      <c r="L2163" s="258"/>
      <c r="M2163" s="258"/>
      <c r="N2163" s="258"/>
      <c r="O2163" s="258"/>
      <c r="P2163" s="258"/>
      <c r="Q2163" s="259"/>
      <c r="R2163" s="192"/>
      <c r="S2163" s="150" t="e">
        <f>IF(OR(C2163="",C2163=T$4),NA(),MATCH($B2163&amp;$C2163,K!$E:$E,0))</f>
        <v>#N/A</v>
      </c>
    </row>
    <row r="2164" spans="1:19" ht="20.25">
      <c r="A2164" s="222"/>
      <c r="B2164" s="193"/>
      <c r="C2164" s="193"/>
      <c r="D2164" s="193" t="str">
        <f ca="1">IF(ISERROR($S2164),"",OFFSET(K!$D$1,$S2164-1,0)&amp;"")</f>
        <v/>
      </c>
      <c r="E2164" s="193" t="str">
        <f ca="1">IF(ISERROR($S2164),"",OFFSET(K!$C$1,$S2164-1,0)&amp;"")</f>
        <v/>
      </c>
      <c r="F2164" s="193" t="str">
        <f ca="1">IF(ISERROR($S2164),"",OFFSET(K!$F$1,$S2164-1,0))</f>
        <v/>
      </c>
      <c r="G2164" s="193" t="str">
        <f ca="1">IF(C2164=$U$4,"Enter smelter details", IF(ISERROR($S2164),"",OFFSET(K!$G$1,$S2164-1,0)))</f>
        <v/>
      </c>
      <c r="H2164" s="258"/>
      <c r="I2164" s="258"/>
      <c r="J2164" s="258"/>
      <c r="K2164" s="258"/>
      <c r="L2164" s="258"/>
      <c r="M2164" s="258"/>
      <c r="N2164" s="258"/>
      <c r="O2164" s="258"/>
      <c r="P2164" s="258"/>
      <c r="Q2164" s="259"/>
      <c r="R2164" s="192"/>
      <c r="S2164" s="150" t="e">
        <f>IF(OR(C2164="",C2164=T$4),NA(),MATCH($B2164&amp;$C2164,K!$E:$E,0))</f>
        <v>#N/A</v>
      </c>
    </row>
    <row r="2165" spans="1:19" ht="20.25">
      <c r="A2165" s="222"/>
      <c r="B2165" s="193"/>
      <c r="C2165" s="193"/>
      <c r="D2165" s="193" t="str">
        <f ca="1">IF(ISERROR($S2165),"",OFFSET(K!$D$1,$S2165-1,0)&amp;"")</f>
        <v/>
      </c>
      <c r="E2165" s="193" t="str">
        <f ca="1">IF(ISERROR($S2165),"",OFFSET(K!$C$1,$S2165-1,0)&amp;"")</f>
        <v/>
      </c>
      <c r="F2165" s="193" t="str">
        <f ca="1">IF(ISERROR($S2165),"",OFFSET(K!$F$1,$S2165-1,0))</f>
        <v/>
      </c>
      <c r="G2165" s="193" t="str">
        <f ca="1">IF(C2165=$U$4,"Enter smelter details", IF(ISERROR($S2165),"",OFFSET(K!$G$1,$S2165-1,0)))</f>
        <v/>
      </c>
      <c r="H2165" s="258"/>
      <c r="I2165" s="258"/>
      <c r="J2165" s="258"/>
      <c r="K2165" s="258"/>
      <c r="L2165" s="258"/>
      <c r="M2165" s="258"/>
      <c r="N2165" s="258"/>
      <c r="O2165" s="258"/>
      <c r="P2165" s="258"/>
      <c r="Q2165" s="259"/>
      <c r="R2165" s="192"/>
      <c r="S2165" s="150" t="e">
        <f>IF(OR(C2165="",C2165=T$4),NA(),MATCH($B2165&amp;$C2165,K!$E:$E,0))</f>
        <v>#N/A</v>
      </c>
    </row>
    <row r="2166" spans="1:19" ht="20.25">
      <c r="A2166" s="222"/>
      <c r="B2166" s="193"/>
      <c r="C2166" s="193"/>
      <c r="D2166" s="193" t="str">
        <f ca="1">IF(ISERROR($S2166),"",OFFSET(K!$D$1,$S2166-1,0)&amp;"")</f>
        <v/>
      </c>
      <c r="E2166" s="193" t="str">
        <f ca="1">IF(ISERROR($S2166),"",OFFSET(K!$C$1,$S2166-1,0)&amp;"")</f>
        <v/>
      </c>
      <c r="F2166" s="193" t="str">
        <f ca="1">IF(ISERROR($S2166),"",OFFSET(K!$F$1,$S2166-1,0))</f>
        <v/>
      </c>
      <c r="G2166" s="193" t="str">
        <f ca="1">IF(C2166=$U$4,"Enter smelter details", IF(ISERROR($S2166),"",OFFSET(K!$G$1,$S2166-1,0)))</f>
        <v/>
      </c>
      <c r="H2166" s="258"/>
      <c r="I2166" s="258"/>
      <c r="J2166" s="258"/>
      <c r="K2166" s="258"/>
      <c r="L2166" s="258"/>
      <c r="M2166" s="258"/>
      <c r="N2166" s="258"/>
      <c r="O2166" s="258"/>
      <c r="P2166" s="258"/>
      <c r="Q2166" s="259"/>
      <c r="R2166" s="192"/>
      <c r="S2166" s="150" t="e">
        <f>IF(OR(C2166="",C2166=T$4),NA(),MATCH($B2166&amp;$C2166,K!$E:$E,0))</f>
        <v>#N/A</v>
      </c>
    </row>
    <row r="2167" spans="1:19" ht="20.25">
      <c r="A2167" s="222"/>
      <c r="B2167" s="193"/>
      <c r="C2167" s="193"/>
      <c r="D2167" s="193" t="str">
        <f ca="1">IF(ISERROR($S2167),"",OFFSET(K!$D$1,$S2167-1,0)&amp;"")</f>
        <v/>
      </c>
      <c r="E2167" s="193" t="str">
        <f ca="1">IF(ISERROR($S2167),"",OFFSET(K!$C$1,$S2167-1,0)&amp;"")</f>
        <v/>
      </c>
      <c r="F2167" s="193" t="str">
        <f ca="1">IF(ISERROR($S2167),"",OFFSET(K!$F$1,$S2167-1,0))</f>
        <v/>
      </c>
      <c r="G2167" s="193" t="str">
        <f ca="1">IF(C2167=$U$4,"Enter smelter details", IF(ISERROR($S2167),"",OFFSET(K!$G$1,$S2167-1,0)))</f>
        <v/>
      </c>
      <c r="H2167" s="258"/>
      <c r="I2167" s="258"/>
      <c r="J2167" s="258"/>
      <c r="K2167" s="258"/>
      <c r="L2167" s="258"/>
      <c r="M2167" s="258"/>
      <c r="N2167" s="258"/>
      <c r="O2167" s="258"/>
      <c r="P2167" s="258"/>
      <c r="Q2167" s="259"/>
      <c r="R2167" s="192"/>
      <c r="S2167" s="150" t="e">
        <f>IF(OR(C2167="",C2167=T$4),NA(),MATCH($B2167&amp;$C2167,K!$E:$E,0))</f>
        <v>#N/A</v>
      </c>
    </row>
    <row r="2168" spans="1:19" ht="20.25">
      <c r="A2168" s="222"/>
      <c r="B2168" s="193"/>
      <c r="C2168" s="193"/>
      <c r="D2168" s="193" t="str">
        <f ca="1">IF(ISERROR($S2168),"",OFFSET(K!$D$1,$S2168-1,0)&amp;"")</f>
        <v/>
      </c>
      <c r="E2168" s="193" t="str">
        <f ca="1">IF(ISERROR($S2168),"",OFFSET(K!$C$1,$S2168-1,0)&amp;"")</f>
        <v/>
      </c>
      <c r="F2168" s="193" t="str">
        <f ca="1">IF(ISERROR($S2168),"",OFFSET(K!$F$1,$S2168-1,0))</f>
        <v/>
      </c>
      <c r="G2168" s="193" t="str">
        <f ca="1">IF(C2168=$U$4,"Enter smelter details", IF(ISERROR($S2168),"",OFFSET(K!$G$1,$S2168-1,0)))</f>
        <v/>
      </c>
      <c r="H2168" s="258"/>
      <c r="I2168" s="258"/>
      <c r="J2168" s="258"/>
      <c r="K2168" s="258"/>
      <c r="L2168" s="258"/>
      <c r="M2168" s="258"/>
      <c r="N2168" s="258"/>
      <c r="O2168" s="258"/>
      <c r="P2168" s="258"/>
      <c r="Q2168" s="259"/>
      <c r="R2168" s="192"/>
      <c r="S2168" s="150" t="e">
        <f>IF(OR(C2168="",C2168=T$4),NA(),MATCH($B2168&amp;$C2168,K!$E:$E,0))</f>
        <v>#N/A</v>
      </c>
    </row>
    <row r="2169" spans="1:19" ht="20.25">
      <c r="A2169" s="222"/>
      <c r="B2169" s="193"/>
      <c r="C2169" s="193"/>
      <c r="D2169" s="193" t="str">
        <f ca="1">IF(ISERROR($S2169),"",OFFSET(K!$D$1,$S2169-1,0)&amp;"")</f>
        <v/>
      </c>
      <c r="E2169" s="193" t="str">
        <f ca="1">IF(ISERROR($S2169),"",OFFSET(K!$C$1,$S2169-1,0)&amp;"")</f>
        <v/>
      </c>
      <c r="F2169" s="193" t="str">
        <f ca="1">IF(ISERROR($S2169),"",OFFSET(K!$F$1,$S2169-1,0))</f>
        <v/>
      </c>
      <c r="G2169" s="193" t="str">
        <f ca="1">IF(C2169=$U$4,"Enter smelter details", IF(ISERROR($S2169),"",OFFSET(K!$G$1,$S2169-1,0)))</f>
        <v/>
      </c>
      <c r="H2169" s="258"/>
      <c r="I2169" s="258"/>
      <c r="J2169" s="258"/>
      <c r="K2169" s="258"/>
      <c r="L2169" s="258"/>
      <c r="M2169" s="258"/>
      <c r="N2169" s="258"/>
      <c r="O2169" s="258"/>
      <c r="P2169" s="258"/>
      <c r="Q2169" s="259"/>
      <c r="R2169" s="192"/>
      <c r="S2169" s="150" t="e">
        <f>IF(OR(C2169="",C2169=T$4),NA(),MATCH($B2169&amp;$C2169,K!$E:$E,0))</f>
        <v>#N/A</v>
      </c>
    </row>
    <row r="2170" spans="1:19" ht="20.25">
      <c r="A2170" s="222"/>
      <c r="B2170" s="193"/>
      <c r="C2170" s="193"/>
      <c r="D2170" s="193" t="str">
        <f ca="1">IF(ISERROR($S2170),"",OFFSET(K!$D$1,$S2170-1,0)&amp;"")</f>
        <v/>
      </c>
      <c r="E2170" s="193" t="str">
        <f ca="1">IF(ISERROR($S2170),"",OFFSET(K!$C$1,$S2170-1,0)&amp;"")</f>
        <v/>
      </c>
      <c r="F2170" s="193" t="str">
        <f ca="1">IF(ISERROR($S2170),"",OFFSET(K!$F$1,$S2170-1,0))</f>
        <v/>
      </c>
      <c r="G2170" s="193" t="str">
        <f ca="1">IF(C2170=$U$4,"Enter smelter details", IF(ISERROR($S2170),"",OFFSET(K!$G$1,$S2170-1,0)))</f>
        <v/>
      </c>
      <c r="H2170" s="258"/>
      <c r="I2170" s="258"/>
      <c r="J2170" s="258"/>
      <c r="K2170" s="258"/>
      <c r="L2170" s="258"/>
      <c r="M2170" s="258"/>
      <c r="N2170" s="258"/>
      <c r="O2170" s="258"/>
      <c r="P2170" s="258"/>
      <c r="Q2170" s="259"/>
      <c r="R2170" s="192"/>
      <c r="S2170" s="150" t="e">
        <f>IF(OR(C2170="",C2170=T$4),NA(),MATCH($B2170&amp;$C2170,K!$E:$E,0))</f>
        <v>#N/A</v>
      </c>
    </row>
    <row r="2171" spans="1:19" ht="20.25">
      <c r="A2171" s="222"/>
      <c r="B2171" s="193"/>
      <c r="C2171" s="193"/>
      <c r="D2171" s="193" t="str">
        <f ca="1">IF(ISERROR($S2171),"",OFFSET(K!$D$1,$S2171-1,0)&amp;"")</f>
        <v/>
      </c>
      <c r="E2171" s="193" t="str">
        <f ca="1">IF(ISERROR($S2171),"",OFFSET(K!$C$1,$S2171-1,0)&amp;"")</f>
        <v/>
      </c>
      <c r="F2171" s="193" t="str">
        <f ca="1">IF(ISERROR($S2171),"",OFFSET(K!$F$1,$S2171-1,0))</f>
        <v/>
      </c>
      <c r="G2171" s="193" t="str">
        <f ca="1">IF(C2171=$U$4,"Enter smelter details", IF(ISERROR($S2171),"",OFFSET(K!$G$1,$S2171-1,0)))</f>
        <v/>
      </c>
      <c r="H2171" s="258"/>
      <c r="I2171" s="258"/>
      <c r="J2171" s="258"/>
      <c r="K2171" s="258"/>
      <c r="L2171" s="258"/>
      <c r="M2171" s="258"/>
      <c r="N2171" s="258"/>
      <c r="O2171" s="258"/>
      <c r="P2171" s="258"/>
      <c r="Q2171" s="259"/>
      <c r="R2171" s="192"/>
      <c r="S2171" s="150" t="e">
        <f>IF(OR(C2171="",C2171=T$4),NA(),MATCH($B2171&amp;$C2171,K!$E:$E,0))</f>
        <v>#N/A</v>
      </c>
    </row>
    <row r="2172" spans="1:19" ht="20.25">
      <c r="A2172" s="222"/>
      <c r="B2172" s="193"/>
      <c r="C2172" s="193"/>
      <c r="D2172" s="193" t="str">
        <f ca="1">IF(ISERROR($S2172),"",OFFSET(K!$D$1,$S2172-1,0)&amp;"")</f>
        <v/>
      </c>
      <c r="E2172" s="193" t="str">
        <f ca="1">IF(ISERROR($S2172),"",OFFSET(K!$C$1,$S2172-1,0)&amp;"")</f>
        <v/>
      </c>
      <c r="F2172" s="193" t="str">
        <f ca="1">IF(ISERROR($S2172),"",OFFSET(K!$F$1,$S2172-1,0))</f>
        <v/>
      </c>
      <c r="G2172" s="193" t="str">
        <f ca="1">IF(C2172=$U$4,"Enter smelter details", IF(ISERROR($S2172),"",OFFSET(K!$G$1,$S2172-1,0)))</f>
        <v/>
      </c>
      <c r="H2172" s="258"/>
      <c r="I2172" s="258"/>
      <c r="J2172" s="258"/>
      <c r="K2172" s="258"/>
      <c r="L2172" s="258"/>
      <c r="M2172" s="258"/>
      <c r="N2172" s="258"/>
      <c r="O2172" s="258"/>
      <c r="P2172" s="258"/>
      <c r="Q2172" s="259"/>
      <c r="R2172" s="192"/>
      <c r="S2172" s="150" t="e">
        <f>IF(OR(C2172="",C2172=T$4),NA(),MATCH($B2172&amp;$C2172,K!$E:$E,0))</f>
        <v>#N/A</v>
      </c>
    </row>
    <row r="2173" spans="1:19" ht="20.25">
      <c r="A2173" s="222"/>
      <c r="B2173" s="193"/>
      <c r="C2173" s="193"/>
      <c r="D2173" s="193" t="str">
        <f ca="1">IF(ISERROR($S2173),"",OFFSET(K!$D$1,$S2173-1,0)&amp;"")</f>
        <v/>
      </c>
      <c r="E2173" s="193" t="str">
        <f ca="1">IF(ISERROR($S2173),"",OFFSET(K!$C$1,$S2173-1,0)&amp;"")</f>
        <v/>
      </c>
      <c r="F2173" s="193" t="str">
        <f ca="1">IF(ISERROR($S2173),"",OFFSET(K!$F$1,$S2173-1,0))</f>
        <v/>
      </c>
      <c r="G2173" s="193" t="str">
        <f ca="1">IF(C2173=$U$4,"Enter smelter details", IF(ISERROR($S2173),"",OFFSET(K!$G$1,$S2173-1,0)))</f>
        <v/>
      </c>
      <c r="H2173" s="258"/>
      <c r="I2173" s="258"/>
      <c r="J2173" s="258"/>
      <c r="K2173" s="258"/>
      <c r="L2173" s="258"/>
      <c r="M2173" s="258"/>
      <c r="N2173" s="258"/>
      <c r="O2173" s="258"/>
      <c r="P2173" s="258"/>
      <c r="Q2173" s="259"/>
      <c r="R2173" s="192"/>
      <c r="S2173" s="150" t="e">
        <f>IF(OR(C2173="",C2173=T$4),NA(),MATCH($B2173&amp;$C2173,K!$E:$E,0))</f>
        <v>#N/A</v>
      </c>
    </row>
    <row r="2174" spans="1:19" ht="20.25">
      <c r="A2174" s="222"/>
      <c r="B2174" s="193"/>
      <c r="C2174" s="193"/>
      <c r="D2174" s="193" t="str">
        <f ca="1">IF(ISERROR($S2174),"",OFFSET(K!$D$1,$S2174-1,0)&amp;"")</f>
        <v/>
      </c>
      <c r="E2174" s="193" t="str">
        <f ca="1">IF(ISERROR($S2174),"",OFFSET(K!$C$1,$S2174-1,0)&amp;"")</f>
        <v/>
      </c>
      <c r="F2174" s="193" t="str">
        <f ca="1">IF(ISERROR($S2174),"",OFFSET(K!$F$1,$S2174-1,0))</f>
        <v/>
      </c>
      <c r="G2174" s="193" t="str">
        <f ca="1">IF(C2174=$U$4,"Enter smelter details", IF(ISERROR($S2174),"",OFFSET(K!$G$1,$S2174-1,0)))</f>
        <v/>
      </c>
      <c r="H2174" s="258"/>
      <c r="I2174" s="258"/>
      <c r="J2174" s="258"/>
      <c r="K2174" s="258"/>
      <c r="L2174" s="258"/>
      <c r="M2174" s="258"/>
      <c r="N2174" s="258"/>
      <c r="O2174" s="258"/>
      <c r="P2174" s="258"/>
      <c r="Q2174" s="259"/>
      <c r="R2174" s="192"/>
      <c r="S2174" s="150" t="e">
        <f>IF(OR(C2174="",C2174=T$4),NA(),MATCH($B2174&amp;$C2174,K!$E:$E,0))</f>
        <v>#N/A</v>
      </c>
    </row>
    <row r="2175" spans="1:19" ht="20.25">
      <c r="A2175" s="222"/>
      <c r="B2175" s="193"/>
      <c r="C2175" s="193"/>
      <c r="D2175" s="193" t="str">
        <f ca="1">IF(ISERROR($S2175),"",OFFSET(K!$D$1,$S2175-1,0)&amp;"")</f>
        <v/>
      </c>
      <c r="E2175" s="193" t="str">
        <f ca="1">IF(ISERROR($S2175),"",OFFSET(K!$C$1,$S2175-1,0)&amp;"")</f>
        <v/>
      </c>
      <c r="F2175" s="193" t="str">
        <f ca="1">IF(ISERROR($S2175),"",OFFSET(K!$F$1,$S2175-1,0))</f>
        <v/>
      </c>
      <c r="G2175" s="193" t="str">
        <f ca="1">IF(C2175=$U$4,"Enter smelter details", IF(ISERROR($S2175),"",OFFSET(K!$G$1,$S2175-1,0)))</f>
        <v/>
      </c>
      <c r="H2175" s="258"/>
      <c r="I2175" s="258"/>
      <c r="J2175" s="258"/>
      <c r="K2175" s="258"/>
      <c r="L2175" s="258"/>
      <c r="M2175" s="258"/>
      <c r="N2175" s="258"/>
      <c r="O2175" s="258"/>
      <c r="P2175" s="258"/>
      <c r="Q2175" s="259"/>
      <c r="R2175" s="192"/>
      <c r="S2175" s="150" t="e">
        <f>IF(OR(C2175="",C2175=T$4),NA(),MATCH($B2175&amp;$C2175,K!$E:$E,0))</f>
        <v>#N/A</v>
      </c>
    </row>
    <row r="2176" spans="1:19" ht="20.25">
      <c r="A2176" s="222"/>
      <c r="B2176" s="193"/>
      <c r="C2176" s="193"/>
      <c r="D2176" s="193" t="str">
        <f ca="1">IF(ISERROR($S2176),"",OFFSET(K!$D$1,$S2176-1,0)&amp;"")</f>
        <v/>
      </c>
      <c r="E2176" s="193" t="str">
        <f ca="1">IF(ISERROR($S2176),"",OFFSET(K!$C$1,$S2176-1,0)&amp;"")</f>
        <v/>
      </c>
      <c r="F2176" s="193" t="str">
        <f ca="1">IF(ISERROR($S2176),"",OFFSET(K!$F$1,$S2176-1,0))</f>
        <v/>
      </c>
      <c r="G2176" s="193" t="str">
        <f ca="1">IF(C2176=$U$4,"Enter smelter details", IF(ISERROR($S2176),"",OFFSET(K!$G$1,$S2176-1,0)))</f>
        <v/>
      </c>
      <c r="H2176" s="258"/>
      <c r="I2176" s="258"/>
      <c r="J2176" s="258"/>
      <c r="K2176" s="258"/>
      <c r="L2176" s="258"/>
      <c r="M2176" s="258"/>
      <c r="N2176" s="258"/>
      <c r="O2176" s="258"/>
      <c r="P2176" s="258"/>
      <c r="Q2176" s="259"/>
      <c r="R2176" s="192"/>
      <c r="S2176" s="150" t="e">
        <f>IF(OR(C2176="",C2176=T$4),NA(),MATCH($B2176&amp;$C2176,K!$E:$E,0))</f>
        <v>#N/A</v>
      </c>
    </row>
    <row r="2177" spans="1:19" ht="20.25">
      <c r="A2177" s="222"/>
      <c r="B2177" s="193"/>
      <c r="C2177" s="193"/>
      <c r="D2177" s="193" t="str">
        <f ca="1">IF(ISERROR($S2177),"",OFFSET(K!$D$1,$S2177-1,0)&amp;"")</f>
        <v/>
      </c>
      <c r="E2177" s="193" t="str">
        <f ca="1">IF(ISERROR($S2177),"",OFFSET(K!$C$1,$S2177-1,0)&amp;"")</f>
        <v/>
      </c>
      <c r="F2177" s="193" t="str">
        <f ca="1">IF(ISERROR($S2177),"",OFFSET(K!$F$1,$S2177-1,0))</f>
        <v/>
      </c>
      <c r="G2177" s="193" t="str">
        <f ca="1">IF(C2177=$U$4,"Enter smelter details", IF(ISERROR($S2177),"",OFFSET(K!$G$1,$S2177-1,0)))</f>
        <v/>
      </c>
      <c r="H2177" s="258"/>
      <c r="I2177" s="258"/>
      <c r="J2177" s="258"/>
      <c r="K2177" s="258"/>
      <c r="L2177" s="258"/>
      <c r="M2177" s="258"/>
      <c r="N2177" s="258"/>
      <c r="O2177" s="258"/>
      <c r="P2177" s="258"/>
      <c r="Q2177" s="259"/>
      <c r="R2177" s="192"/>
      <c r="S2177" s="150" t="e">
        <f>IF(OR(C2177="",C2177=T$4),NA(),MATCH($B2177&amp;$C2177,K!$E:$E,0))</f>
        <v>#N/A</v>
      </c>
    </row>
    <row r="2178" spans="1:19" ht="20.25">
      <c r="A2178" s="222"/>
      <c r="B2178" s="193"/>
      <c r="C2178" s="193"/>
      <c r="D2178" s="193" t="str">
        <f ca="1">IF(ISERROR($S2178),"",OFFSET(K!$D$1,$S2178-1,0)&amp;"")</f>
        <v/>
      </c>
      <c r="E2178" s="193" t="str">
        <f ca="1">IF(ISERROR($S2178),"",OFFSET(K!$C$1,$S2178-1,0)&amp;"")</f>
        <v/>
      </c>
      <c r="F2178" s="193" t="str">
        <f ca="1">IF(ISERROR($S2178),"",OFFSET(K!$F$1,$S2178-1,0))</f>
        <v/>
      </c>
      <c r="G2178" s="193" t="str">
        <f ca="1">IF(C2178=$U$4,"Enter smelter details", IF(ISERROR($S2178),"",OFFSET(K!$G$1,$S2178-1,0)))</f>
        <v/>
      </c>
      <c r="H2178" s="258"/>
      <c r="I2178" s="258"/>
      <c r="J2178" s="258"/>
      <c r="K2178" s="258"/>
      <c r="L2178" s="258"/>
      <c r="M2178" s="258"/>
      <c r="N2178" s="258"/>
      <c r="O2178" s="258"/>
      <c r="P2178" s="258"/>
      <c r="Q2178" s="259"/>
      <c r="R2178" s="192"/>
      <c r="S2178" s="150" t="e">
        <f>IF(OR(C2178="",C2178=T$4),NA(),MATCH($B2178&amp;$C2178,K!$E:$E,0))</f>
        <v>#N/A</v>
      </c>
    </row>
    <row r="2179" spans="1:19" ht="20.25">
      <c r="A2179" s="222"/>
      <c r="B2179" s="193"/>
      <c r="C2179" s="193"/>
      <c r="D2179" s="193" t="str">
        <f ca="1">IF(ISERROR($S2179),"",OFFSET(K!$D$1,$S2179-1,0)&amp;"")</f>
        <v/>
      </c>
      <c r="E2179" s="193" t="str">
        <f ca="1">IF(ISERROR($S2179),"",OFFSET(K!$C$1,$S2179-1,0)&amp;"")</f>
        <v/>
      </c>
      <c r="F2179" s="193" t="str">
        <f ca="1">IF(ISERROR($S2179),"",OFFSET(K!$F$1,$S2179-1,0))</f>
        <v/>
      </c>
      <c r="G2179" s="193" t="str">
        <f ca="1">IF(C2179=$U$4,"Enter smelter details", IF(ISERROR($S2179),"",OFFSET(K!$G$1,$S2179-1,0)))</f>
        <v/>
      </c>
      <c r="H2179" s="258"/>
      <c r="I2179" s="258"/>
      <c r="J2179" s="258"/>
      <c r="K2179" s="258"/>
      <c r="L2179" s="258"/>
      <c r="M2179" s="258"/>
      <c r="N2179" s="258"/>
      <c r="O2179" s="258"/>
      <c r="P2179" s="258"/>
      <c r="Q2179" s="259"/>
      <c r="R2179" s="192"/>
      <c r="S2179" s="150" t="e">
        <f>IF(OR(C2179="",C2179=T$4),NA(),MATCH($B2179&amp;$C2179,K!$E:$E,0))</f>
        <v>#N/A</v>
      </c>
    </row>
    <row r="2180" spans="1:19" ht="20.25">
      <c r="A2180" s="222"/>
      <c r="B2180" s="193"/>
      <c r="C2180" s="193"/>
      <c r="D2180" s="193" t="str">
        <f ca="1">IF(ISERROR($S2180),"",OFFSET(K!$D$1,$S2180-1,0)&amp;"")</f>
        <v/>
      </c>
      <c r="E2180" s="193" t="str">
        <f ca="1">IF(ISERROR($S2180),"",OFFSET(K!$C$1,$S2180-1,0)&amp;"")</f>
        <v/>
      </c>
      <c r="F2180" s="193" t="str">
        <f ca="1">IF(ISERROR($S2180),"",OFFSET(K!$F$1,$S2180-1,0))</f>
        <v/>
      </c>
      <c r="G2180" s="193" t="str">
        <f ca="1">IF(C2180=$U$4,"Enter smelter details", IF(ISERROR($S2180),"",OFFSET(K!$G$1,$S2180-1,0)))</f>
        <v/>
      </c>
      <c r="H2180" s="258"/>
      <c r="I2180" s="258"/>
      <c r="J2180" s="258"/>
      <c r="K2180" s="258"/>
      <c r="L2180" s="258"/>
      <c r="M2180" s="258"/>
      <c r="N2180" s="258"/>
      <c r="O2180" s="258"/>
      <c r="P2180" s="258"/>
      <c r="Q2180" s="259"/>
      <c r="R2180" s="192"/>
      <c r="S2180" s="150" t="e">
        <f>IF(OR(C2180="",C2180=T$4),NA(),MATCH($B2180&amp;$C2180,K!$E:$E,0))</f>
        <v>#N/A</v>
      </c>
    </row>
    <row r="2181" spans="1:19" ht="20.25">
      <c r="A2181" s="222"/>
      <c r="B2181" s="193"/>
      <c r="C2181" s="193"/>
      <c r="D2181" s="193" t="str">
        <f ca="1">IF(ISERROR($S2181),"",OFFSET(K!$D$1,$S2181-1,0)&amp;"")</f>
        <v/>
      </c>
      <c r="E2181" s="193" t="str">
        <f ca="1">IF(ISERROR($S2181),"",OFFSET(K!$C$1,$S2181-1,0)&amp;"")</f>
        <v/>
      </c>
      <c r="F2181" s="193" t="str">
        <f ca="1">IF(ISERROR($S2181),"",OFFSET(K!$F$1,$S2181-1,0))</f>
        <v/>
      </c>
      <c r="G2181" s="193" t="str">
        <f ca="1">IF(C2181=$U$4,"Enter smelter details", IF(ISERROR($S2181),"",OFFSET(K!$G$1,$S2181-1,0)))</f>
        <v/>
      </c>
      <c r="H2181" s="258"/>
      <c r="I2181" s="258"/>
      <c r="J2181" s="258"/>
      <c r="K2181" s="258"/>
      <c r="L2181" s="258"/>
      <c r="M2181" s="258"/>
      <c r="N2181" s="258"/>
      <c r="O2181" s="258"/>
      <c r="P2181" s="258"/>
      <c r="Q2181" s="259"/>
      <c r="R2181" s="192"/>
      <c r="S2181" s="150" t="e">
        <f>IF(OR(C2181="",C2181=T$4),NA(),MATCH($B2181&amp;$C2181,K!$E:$E,0))</f>
        <v>#N/A</v>
      </c>
    </row>
    <row r="2182" spans="1:19" ht="20.25">
      <c r="A2182" s="222"/>
      <c r="B2182" s="193"/>
      <c r="C2182" s="193"/>
      <c r="D2182" s="193" t="str">
        <f ca="1">IF(ISERROR($S2182),"",OFFSET(K!$D$1,$S2182-1,0)&amp;"")</f>
        <v/>
      </c>
      <c r="E2182" s="193" t="str">
        <f ca="1">IF(ISERROR($S2182),"",OFFSET(K!$C$1,$S2182-1,0)&amp;"")</f>
        <v/>
      </c>
      <c r="F2182" s="193" t="str">
        <f ca="1">IF(ISERROR($S2182),"",OFFSET(K!$F$1,$S2182-1,0))</f>
        <v/>
      </c>
      <c r="G2182" s="193" t="str">
        <f ca="1">IF(C2182=$U$4,"Enter smelter details", IF(ISERROR($S2182),"",OFFSET(K!$G$1,$S2182-1,0)))</f>
        <v/>
      </c>
      <c r="H2182" s="258"/>
      <c r="I2182" s="258"/>
      <c r="J2182" s="258"/>
      <c r="K2182" s="258"/>
      <c r="L2182" s="258"/>
      <c r="M2182" s="258"/>
      <c r="N2182" s="258"/>
      <c r="O2182" s="258"/>
      <c r="P2182" s="258"/>
      <c r="Q2182" s="259"/>
      <c r="R2182" s="192"/>
      <c r="S2182" s="150" t="e">
        <f>IF(OR(C2182="",C2182=T$4),NA(),MATCH($B2182&amp;$C2182,K!$E:$E,0))</f>
        <v>#N/A</v>
      </c>
    </row>
    <row r="2183" spans="1:19" ht="20.25">
      <c r="A2183" s="222"/>
      <c r="B2183" s="193"/>
      <c r="C2183" s="193"/>
      <c r="D2183" s="193" t="str">
        <f ca="1">IF(ISERROR($S2183),"",OFFSET(K!$D$1,$S2183-1,0)&amp;"")</f>
        <v/>
      </c>
      <c r="E2183" s="193" t="str">
        <f ca="1">IF(ISERROR($S2183),"",OFFSET(K!$C$1,$S2183-1,0)&amp;"")</f>
        <v/>
      </c>
      <c r="F2183" s="193" t="str">
        <f ca="1">IF(ISERROR($S2183),"",OFFSET(K!$F$1,$S2183-1,0))</f>
        <v/>
      </c>
      <c r="G2183" s="193" t="str">
        <f ca="1">IF(C2183=$U$4,"Enter smelter details", IF(ISERROR($S2183),"",OFFSET(K!$G$1,$S2183-1,0)))</f>
        <v/>
      </c>
      <c r="H2183" s="258"/>
      <c r="I2183" s="258"/>
      <c r="J2183" s="258"/>
      <c r="K2183" s="258"/>
      <c r="L2183" s="258"/>
      <c r="M2183" s="258"/>
      <c r="N2183" s="258"/>
      <c r="O2183" s="258"/>
      <c r="P2183" s="258"/>
      <c r="Q2183" s="259"/>
      <c r="R2183" s="192"/>
      <c r="S2183" s="150" t="e">
        <f>IF(OR(C2183="",C2183=T$4),NA(),MATCH($B2183&amp;$C2183,K!$E:$E,0))</f>
        <v>#N/A</v>
      </c>
    </row>
    <row r="2184" spans="1:19" ht="20.25">
      <c r="A2184" s="222"/>
      <c r="B2184" s="193"/>
      <c r="C2184" s="193"/>
      <c r="D2184" s="193" t="str">
        <f ca="1">IF(ISERROR($S2184),"",OFFSET(K!$D$1,$S2184-1,0)&amp;"")</f>
        <v/>
      </c>
      <c r="E2184" s="193" t="str">
        <f ca="1">IF(ISERROR($S2184),"",OFFSET(K!$C$1,$S2184-1,0)&amp;"")</f>
        <v/>
      </c>
      <c r="F2184" s="193" t="str">
        <f ca="1">IF(ISERROR($S2184),"",OFFSET(K!$F$1,$S2184-1,0))</f>
        <v/>
      </c>
      <c r="G2184" s="193" t="str">
        <f ca="1">IF(C2184=$U$4,"Enter smelter details", IF(ISERROR($S2184),"",OFFSET(K!$G$1,$S2184-1,0)))</f>
        <v/>
      </c>
      <c r="H2184" s="258"/>
      <c r="I2184" s="258"/>
      <c r="J2184" s="258"/>
      <c r="K2184" s="258"/>
      <c r="L2184" s="258"/>
      <c r="M2184" s="258"/>
      <c r="N2184" s="258"/>
      <c r="O2184" s="258"/>
      <c r="P2184" s="258"/>
      <c r="Q2184" s="259"/>
      <c r="R2184" s="192"/>
      <c r="S2184" s="150" t="e">
        <f>IF(OR(C2184="",C2184=T$4),NA(),MATCH($B2184&amp;$C2184,K!$E:$E,0))</f>
        <v>#N/A</v>
      </c>
    </row>
    <row r="2185" spans="1:19" ht="20.25">
      <c r="A2185" s="222"/>
      <c r="B2185" s="193"/>
      <c r="C2185" s="193"/>
      <c r="D2185" s="193" t="str">
        <f ca="1">IF(ISERROR($S2185),"",OFFSET(K!$D$1,$S2185-1,0)&amp;"")</f>
        <v/>
      </c>
      <c r="E2185" s="193" t="str">
        <f ca="1">IF(ISERROR($S2185),"",OFFSET(K!$C$1,$S2185-1,0)&amp;"")</f>
        <v/>
      </c>
      <c r="F2185" s="193" t="str">
        <f ca="1">IF(ISERROR($S2185),"",OFFSET(K!$F$1,$S2185-1,0))</f>
        <v/>
      </c>
      <c r="G2185" s="193" t="str">
        <f ca="1">IF(C2185=$U$4,"Enter smelter details", IF(ISERROR($S2185),"",OFFSET(K!$G$1,$S2185-1,0)))</f>
        <v/>
      </c>
      <c r="H2185" s="258"/>
      <c r="I2185" s="258"/>
      <c r="J2185" s="258"/>
      <c r="K2185" s="258"/>
      <c r="L2185" s="258"/>
      <c r="M2185" s="258"/>
      <c r="N2185" s="258"/>
      <c r="O2185" s="258"/>
      <c r="P2185" s="258"/>
      <c r="Q2185" s="259"/>
      <c r="R2185" s="192"/>
      <c r="S2185" s="150" t="e">
        <f>IF(OR(C2185="",C2185=T$4),NA(),MATCH($B2185&amp;$C2185,K!$E:$E,0))</f>
        <v>#N/A</v>
      </c>
    </row>
    <row r="2186" spans="1:19" ht="20.25">
      <c r="A2186" s="222"/>
      <c r="B2186" s="193"/>
      <c r="C2186" s="193"/>
      <c r="D2186" s="193" t="str">
        <f ca="1">IF(ISERROR($S2186),"",OFFSET(K!$D$1,$S2186-1,0)&amp;"")</f>
        <v/>
      </c>
      <c r="E2186" s="193" t="str">
        <f ca="1">IF(ISERROR($S2186),"",OFFSET(K!$C$1,$S2186-1,0)&amp;"")</f>
        <v/>
      </c>
      <c r="F2186" s="193" t="str">
        <f ca="1">IF(ISERROR($S2186),"",OFFSET(K!$F$1,$S2186-1,0))</f>
        <v/>
      </c>
      <c r="G2186" s="193" t="str">
        <f ca="1">IF(C2186=$U$4,"Enter smelter details", IF(ISERROR($S2186),"",OFFSET(K!$G$1,$S2186-1,0)))</f>
        <v/>
      </c>
      <c r="H2186" s="258"/>
      <c r="I2186" s="258"/>
      <c r="J2186" s="258"/>
      <c r="K2186" s="258"/>
      <c r="L2186" s="258"/>
      <c r="M2186" s="258"/>
      <c r="N2186" s="258"/>
      <c r="O2186" s="258"/>
      <c r="P2186" s="258"/>
      <c r="Q2186" s="259"/>
      <c r="R2186" s="192"/>
      <c r="S2186" s="150" t="e">
        <f>IF(OR(C2186="",C2186=T$4),NA(),MATCH($B2186&amp;$C2186,K!$E:$E,0))</f>
        <v>#N/A</v>
      </c>
    </row>
    <row r="2187" spans="1:19" ht="20.25">
      <c r="A2187" s="222"/>
      <c r="B2187" s="193"/>
      <c r="C2187" s="193"/>
      <c r="D2187" s="193" t="str">
        <f ca="1">IF(ISERROR($S2187),"",OFFSET(K!$D$1,$S2187-1,0)&amp;"")</f>
        <v/>
      </c>
      <c r="E2187" s="193" t="str">
        <f ca="1">IF(ISERROR($S2187),"",OFFSET(K!$C$1,$S2187-1,0)&amp;"")</f>
        <v/>
      </c>
      <c r="F2187" s="193" t="str">
        <f ca="1">IF(ISERROR($S2187),"",OFFSET(K!$F$1,$S2187-1,0))</f>
        <v/>
      </c>
      <c r="G2187" s="193" t="str">
        <f ca="1">IF(C2187=$U$4,"Enter smelter details", IF(ISERROR($S2187),"",OFFSET(K!$G$1,$S2187-1,0)))</f>
        <v/>
      </c>
      <c r="H2187" s="258"/>
      <c r="I2187" s="258"/>
      <c r="J2187" s="258"/>
      <c r="K2187" s="258"/>
      <c r="L2187" s="258"/>
      <c r="M2187" s="258"/>
      <c r="N2187" s="258"/>
      <c r="O2187" s="258"/>
      <c r="P2187" s="258"/>
      <c r="Q2187" s="259"/>
      <c r="R2187" s="192"/>
      <c r="S2187" s="150" t="e">
        <f>IF(OR(C2187="",C2187=T$4),NA(),MATCH($B2187&amp;$C2187,K!$E:$E,0))</f>
        <v>#N/A</v>
      </c>
    </row>
    <row r="2188" spans="1:19" ht="20.25">
      <c r="A2188" s="222"/>
      <c r="B2188" s="193"/>
      <c r="C2188" s="193"/>
      <c r="D2188" s="193" t="str">
        <f ca="1">IF(ISERROR($S2188),"",OFFSET(K!$D$1,$S2188-1,0)&amp;"")</f>
        <v/>
      </c>
      <c r="E2188" s="193" t="str">
        <f ca="1">IF(ISERROR($S2188),"",OFFSET(K!$C$1,$S2188-1,0)&amp;"")</f>
        <v/>
      </c>
      <c r="F2188" s="193" t="str">
        <f ca="1">IF(ISERROR($S2188),"",OFFSET(K!$F$1,$S2188-1,0))</f>
        <v/>
      </c>
      <c r="G2188" s="193" t="str">
        <f ca="1">IF(C2188=$U$4,"Enter smelter details", IF(ISERROR($S2188),"",OFFSET(K!$G$1,$S2188-1,0)))</f>
        <v/>
      </c>
      <c r="H2188" s="258"/>
      <c r="I2188" s="258"/>
      <c r="J2188" s="258"/>
      <c r="K2188" s="258"/>
      <c r="L2188" s="258"/>
      <c r="M2188" s="258"/>
      <c r="N2188" s="258"/>
      <c r="O2188" s="258"/>
      <c r="P2188" s="258"/>
      <c r="Q2188" s="259"/>
      <c r="R2188" s="192"/>
      <c r="S2188" s="150" t="e">
        <f>IF(OR(C2188="",C2188=T$4),NA(),MATCH($B2188&amp;$C2188,K!$E:$E,0))</f>
        <v>#N/A</v>
      </c>
    </row>
    <row r="2189" spans="1:19" ht="20.25">
      <c r="A2189" s="222"/>
      <c r="B2189" s="193"/>
      <c r="C2189" s="193"/>
      <c r="D2189" s="193" t="str">
        <f ca="1">IF(ISERROR($S2189),"",OFFSET(K!$D$1,$S2189-1,0)&amp;"")</f>
        <v/>
      </c>
      <c r="E2189" s="193" t="str">
        <f ca="1">IF(ISERROR($S2189),"",OFFSET(K!$C$1,$S2189-1,0)&amp;"")</f>
        <v/>
      </c>
      <c r="F2189" s="193" t="str">
        <f ca="1">IF(ISERROR($S2189),"",OFFSET(K!$F$1,$S2189-1,0))</f>
        <v/>
      </c>
      <c r="G2189" s="193" t="str">
        <f ca="1">IF(C2189=$U$4,"Enter smelter details", IF(ISERROR($S2189),"",OFFSET(K!$G$1,$S2189-1,0)))</f>
        <v/>
      </c>
      <c r="H2189" s="258"/>
      <c r="I2189" s="258"/>
      <c r="J2189" s="258"/>
      <c r="K2189" s="258"/>
      <c r="L2189" s="258"/>
      <c r="M2189" s="258"/>
      <c r="N2189" s="258"/>
      <c r="O2189" s="258"/>
      <c r="P2189" s="258"/>
      <c r="Q2189" s="259"/>
      <c r="R2189" s="192"/>
      <c r="S2189" s="150" t="e">
        <f>IF(OR(C2189="",C2189=T$4),NA(),MATCH($B2189&amp;$C2189,K!$E:$E,0))</f>
        <v>#N/A</v>
      </c>
    </row>
    <row r="2190" spans="1:19" ht="20.25">
      <c r="A2190" s="222"/>
      <c r="B2190" s="193"/>
      <c r="C2190" s="193"/>
      <c r="D2190" s="193" t="str">
        <f ca="1">IF(ISERROR($S2190),"",OFFSET(K!$D$1,$S2190-1,0)&amp;"")</f>
        <v/>
      </c>
      <c r="E2190" s="193" t="str">
        <f ca="1">IF(ISERROR($S2190),"",OFFSET(K!$C$1,$S2190-1,0)&amp;"")</f>
        <v/>
      </c>
      <c r="F2190" s="193" t="str">
        <f ca="1">IF(ISERROR($S2190),"",OFFSET(K!$F$1,$S2190-1,0))</f>
        <v/>
      </c>
      <c r="G2190" s="193" t="str">
        <f ca="1">IF(C2190=$U$4,"Enter smelter details", IF(ISERROR($S2190),"",OFFSET(K!$G$1,$S2190-1,0)))</f>
        <v/>
      </c>
      <c r="H2190" s="258"/>
      <c r="I2190" s="258"/>
      <c r="J2190" s="258"/>
      <c r="K2190" s="258"/>
      <c r="L2190" s="258"/>
      <c r="M2190" s="258"/>
      <c r="N2190" s="258"/>
      <c r="O2190" s="258"/>
      <c r="P2190" s="258"/>
      <c r="Q2190" s="259"/>
      <c r="R2190" s="192"/>
      <c r="S2190" s="150" t="e">
        <f>IF(OR(C2190="",C2190=T$4),NA(),MATCH($B2190&amp;$C2190,K!$E:$E,0))</f>
        <v>#N/A</v>
      </c>
    </row>
    <row r="2191" spans="1:19" ht="20.25">
      <c r="A2191" s="222"/>
      <c r="B2191" s="193"/>
      <c r="C2191" s="193"/>
      <c r="D2191" s="193" t="str">
        <f ca="1">IF(ISERROR($S2191),"",OFFSET(K!$D$1,$S2191-1,0)&amp;"")</f>
        <v/>
      </c>
      <c r="E2191" s="193" t="str">
        <f ca="1">IF(ISERROR($S2191),"",OFFSET(K!$C$1,$S2191-1,0)&amp;"")</f>
        <v/>
      </c>
      <c r="F2191" s="193" t="str">
        <f ca="1">IF(ISERROR($S2191),"",OFFSET(K!$F$1,$S2191-1,0))</f>
        <v/>
      </c>
      <c r="G2191" s="193" t="str">
        <f ca="1">IF(C2191=$U$4,"Enter smelter details", IF(ISERROR($S2191),"",OFFSET(K!$G$1,$S2191-1,0)))</f>
        <v/>
      </c>
      <c r="H2191" s="258"/>
      <c r="I2191" s="258"/>
      <c r="J2191" s="258"/>
      <c r="K2191" s="258"/>
      <c r="L2191" s="258"/>
      <c r="M2191" s="258"/>
      <c r="N2191" s="258"/>
      <c r="O2191" s="258"/>
      <c r="P2191" s="258"/>
      <c r="Q2191" s="259"/>
      <c r="R2191" s="192"/>
      <c r="S2191" s="150" t="e">
        <f>IF(OR(C2191="",C2191=T$4),NA(),MATCH($B2191&amp;$C2191,K!$E:$E,0))</f>
        <v>#N/A</v>
      </c>
    </row>
    <row r="2192" spans="1:19" ht="20.25">
      <c r="A2192" s="222"/>
      <c r="B2192" s="193"/>
      <c r="C2192" s="193"/>
      <c r="D2192" s="193" t="str">
        <f ca="1">IF(ISERROR($S2192),"",OFFSET(K!$D$1,$S2192-1,0)&amp;"")</f>
        <v/>
      </c>
      <c r="E2192" s="193" t="str">
        <f ca="1">IF(ISERROR($S2192),"",OFFSET(K!$C$1,$S2192-1,0)&amp;"")</f>
        <v/>
      </c>
      <c r="F2192" s="193" t="str">
        <f ca="1">IF(ISERROR($S2192),"",OFFSET(K!$F$1,$S2192-1,0))</f>
        <v/>
      </c>
      <c r="G2192" s="193" t="str">
        <f ca="1">IF(C2192=$U$4,"Enter smelter details", IF(ISERROR($S2192),"",OFFSET(K!$G$1,$S2192-1,0)))</f>
        <v/>
      </c>
      <c r="H2192" s="258"/>
      <c r="I2192" s="258"/>
      <c r="J2192" s="258"/>
      <c r="K2192" s="258"/>
      <c r="L2192" s="258"/>
      <c r="M2192" s="258"/>
      <c r="N2192" s="258"/>
      <c r="O2192" s="258"/>
      <c r="P2192" s="258"/>
      <c r="Q2192" s="259"/>
      <c r="R2192" s="192"/>
      <c r="S2192" s="150" t="e">
        <f>IF(OR(C2192="",C2192=T$4),NA(),MATCH($B2192&amp;$C2192,K!$E:$E,0))</f>
        <v>#N/A</v>
      </c>
    </row>
    <row r="2193" spans="1:19" ht="20.25">
      <c r="A2193" s="222"/>
      <c r="B2193" s="193"/>
      <c r="C2193" s="193"/>
      <c r="D2193" s="193" t="str">
        <f ca="1">IF(ISERROR($S2193),"",OFFSET(K!$D$1,$S2193-1,0)&amp;"")</f>
        <v/>
      </c>
      <c r="E2193" s="193" t="str">
        <f ca="1">IF(ISERROR($S2193),"",OFFSET(K!$C$1,$S2193-1,0)&amp;"")</f>
        <v/>
      </c>
      <c r="F2193" s="193" t="str">
        <f ca="1">IF(ISERROR($S2193),"",OFFSET(K!$F$1,$S2193-1,0))</f>
        <v/>
      </c>
      <c r="G2193" s="193" t="str">
        <f ca="1">IF(C2193=$U$4,"Enter smelter details", IF(ISERROR($S2193),"",OFFSET(K!$G$1,$S2193-1,0)))</f>
        <v/>
      </c>
      <c r="H2193" s="258"/>
      <c r="I2193" s="258"/>
      <c r="J2193" s="258"/>
      <c r="K2193" s="258"/>
      <c r="L2193" s="258"/>
      <c r="M2193" s="258"/>
      <c r="N2193" s="258"/>
      <c r="O2193" s="258"/>
      <c r="P2193" s="258"/>
      <c r="Q2193" s="259"/>
      <c r="R2193" s="192"/>
      <c r="S2193" s="150" t="e">
        <f>IF(OR(C2193="",C2193=T$4),NA(),MATCH($B2193&amp;$C2193,K!$E:$E,0))</f>
        <v>#N/A</v>
      </c>
    </row>
    <row r="2194" spans="1:19" ht="20.25">
      <c r="A2194" s="222"/>
      <c r="B2194" s="193"/>
      <c r="C2194" s="193"/>
      <c r="D2194" s="193" t="str">
        <f ca="1">IF(ISERROR($S2194),"",OFFSET(K!$D$1,$S2194-1,0)&amp;"")</f>
        <v/>
      </c>
      <c r="E2194" s="193" t="str">
        <f ca="1">IF(ISERROR($S2194),"",OFFSET(K!$C$1,$S2194-1,0)&amp;"")</f>
        <v/>
      </c>
      <c r="F2194" s="193" t="str">
        <f ca="1">IF(ISERROR($S2194),"",OFFSET(K!$F$1,$S2194-1,0))</f>
        <v/>
      </c>
      <c r="G2194" s="193" t="str">
        <f ca="1">IF(C2194=$U$4,"Enter smelter details", IF(ISERROR($S2194),"",OFFSET(K!$G$1,$S2194-1,0)))</f>
        <v/>
      </c>
      <c r="H2194" s="258"/>
      <c r="I2194" s="258"/>
      <c r="J2194" s="258"/>
      <c r="K2194" s="258"/>
      <c r="L2194" s="258"/>
      <c r="M2194" s="258"/>
      <c r="N2194" s="258"/>
      <c r="O2194" s="258"/>
      <c r="P2194" s="258"/>
      <c r="Q2194" s="259"/>
      <c r="R2194" s="192"/>
      <c r="S2194" s="150" t="e">
        <f>IF(OR(C2194="",C2194=T$4),NA(),MATCH($B2194&amp;$C2194,K!$E:$E,0))</f>
        <v>#N/A</v>
      </c>
    </row>
    <row r="2195" spans="1:19" ht="20.25">
      <c r="A2195" s="222"/>
      <c r="B2195" s="193"/>
      <c r="C2195" s="193"/>
      <c r="D2195" s="193" t="str">
        <f ca="1">IF(ISERROR($S2195),"",OFFSET(K!$D$1,$S2195-1,0)&amp;"")</f>
        <v/>
      </c>
      <c r="E2195" s="193" t="str">
        <f ca="1">IF(ISERROR($S2195),"",OFFSET(K!$C$1,$S2195-1,0)&amp;"")</f>
        <v/>
      </c>
      <c r="F2195" s="193" t="str">
        <f ca="1">IF(ISERROR($S2195),"",OFFSET(K!$F$1,$S2195-1,0))</f>
        <v/>
      </c>
      <c r="G2195" s="193" t="str">
        <f ca="1">IF(C2195=$U$4,"Enter smelter details", IF(ISERROR($S2195),"",OFFSET(K!$G$1,$S2195-1,0)))</f>
        <v/>
      </c>
      <c r="H2195" s="258"/>
      <c r="I2195" s="258"/>
      <c r="J2195" s="258"/>
      <c r="K2195" s="258"/>
      <c r="L2195" s="258"/>
      <c r="M2195" s="258"/>
      <c r="N2195" s="258"/>
      <c r="O2195" s="258"/>
      <c r="P2195" s="258"/>
      <c r="Q2195" s="259"/>
      <c r="R2195" s="192"/>
      <c r="S2195" s="150" t="e">
        <f>IF(OR(C2195="",C2195=T$4),NA(),MATCH($B2195&amp;$C2195,K!$E:$E,0))</f>
        <v>#N/A</v>
      </c>
    </row>
    <row r="2196" spans="1:19" ht="20.25">
      <c r="A2196" s="222"/>
      <c r="B2196" s="193"/>
      <c r="C2196" s="193"/>
      <c r="D2196" s="193" t="str">
        <f ca="1">IF(ISERROR($S2196),"",OFFSET(K!$D$1,$S2196-1,0)&amp;"")</f>
        <v/>
      </c>
      <c r="E2196" s="193" t="str">
        <f ca="1">IF(ISERROR($S2196),"",OFFSET(K!$C$1,$S2196-1,0)&amp;"")</f>
        <v/>
      </c>
      <c r="F2196" s="193" t="str">
        <f ca="1">IF(ISERROR($S2196),"",OFFSET(K!$F$1,$S2196-1,0))</f>
        <v/>
      </c>
      <c r="G2196" s="193" t="str">
        <f ca="1">IF(C2196=$U$4,"Enter smelter details", IF(ISERROR($S2196),"",OFFSET(K!$G$1,$S2196-1,0)))</f>
        <v/>
      </c>
      <c r="H2196" s="258"/>
      <c r="I2196" s="258"/>
      <c r="J2196" s="258"/>
      <c r="K2196" s="258"/>
      <c r="L2196" s="258"/>
      <c r="M2196" s="258"/>
      <c r="N2196" s="258"/>
      <c r="O2196" s="258"/>
      <c r="P2196" s="258"/>
      <c r="Q2196" s="259"/>
      <c r="R2196" s="192"/>
      <c r="S2196" s="150" t="e">
        <f>IF(OR(C2196="",C2196=T$4),NA(),MATCH($B2196&amp;$C2196,K!$E:$E,0))</f>
        <v>#N/A</v>
      </c>
    </row>
    <row r="2197" spans="1:19" ht="20.25">
      <c r="A2197" s="222"/>
      <c r="B2197" s="193"/>
      <c r="C2197" s="193"/>
      <c r="D2197" s="193" t="str">
        <f ca="1">IF(ISERROR($S2197),"",OFFSET(K!$D$1,$S2197-1,0)&amp;"")</f>
        <v/>
      </c>
      <c r="E2197" s="193" t="str">
        <f ca="1">IF(ISERROR($S2197),"",OFFSET(K!$C$1,$S2197-1,0)&amp;"")</f>
        <v/>
      </c>
      <c r="F2197" s="193" t="str">
        <f ca="1">IF(ISERROR($S2197),"",OFFSET(K!$F$1,$S2197-1,0))</f>
        <v/>
      </c>
      <c r="G2197" s="193" t="str">
        <f ca="1">IF(C2197=$U$4,"Enter smelter details", IF(ISERROR($S2197),"",OFFSET(K!$G$1,$S2197-1,0)))</f>
        <v/>
      </c>
      <c r="H2197" s="258"/>
      <c r="I2197" s="258"/>
      <c r="J2197" s="258"/>
      <c r="K2197" s="258"/>
      <c r="L2197" s="258"/>
      <c r="M2197" s="258"/>
      <c r="N2197" s="258"/>
      <c r="O2197" s="258"/>
      <c r="P2197" s="258"/>
      <c r="Q2197" s="259"/>
      <c r="R2197" s="192"/>
      <c r="S2197" s="150" t="e">
        <f>IF(OR(C2197="",C2197=T$4),NA(),MATCH($B2197&amp;$C2197,K!$E:$E,0))</f>
        <v>#N/A</v>
      </c>
    </row>
    <row r="2198" spans="1:19" ht="20.25">
      <c r="A2198" s="222"/>
      <c r="B2198" s="193"/>
      <c r="C2198" s="193"/>
      <c r="D2198" s="193" t="str">
        <f ca="1">IF(ISERROR($S2198),"",OFFSET(K!$D$1,$S2198-1,0)&amp;"")</f>
        <v/>
      </c>
      <c r="E2198" s="193" t="str">
        <f ca="1">IF(ISERROR($S2198),"",OFFSET(K!$C$1,$S2198-1,0)&amp;"")</f>
        <v/>
      </c>
      <c r="F2198" s="193" t="str">
        <f ca="1">IF(ISERROR($S2198),"",OFFSET(K!$F$1,$S2198-1,0))</f>
        <v/>
      </c>
      <c r="G2198" s="193" t="str">
        <f ca="1">IF(C2198=$U$4,"Enter smelter details", IF(ISERROR($S2198),"",OFFSET(K!$G$1,$S2198-1,0)))</f>
        <v/>
      </c>
      <c r="H2198" s="258"/>
      <c r="I2198" s="258"/>
      <c r="J2198" s="258"/>
      <c r="K2198" s="258"/>
      <c r="L2198" s="258"/>
      <c r="M2198" s="258"/>
      <c r="N2198" s="258"/>
      <c r="O2198" s="258"/>
      <c r="P2198" s="258"/>
      <c r="Q2198" s="259"/>
      <c r="R2198" s="192"/>
      <c r="S2198" s="150" t="e">
        <f>IF(OR(C2198="",C2198=T$4),NA(),MATCH($B2198&amp;$C2198,K!$E:$E,0))</f>
        <v>#N/A</v>
      </c>
    </row>
    <row r="2199" spans="1:19" ht="20.25">
      <c r="A2199" s="222"/>
      <c r="B2199" s="193"/>
      <c r="C2199" s="193"/>
      <c r="D2199" s="193" t="str">
        <f ca="1">IF(ISERROR($S2199),"",OFFSET(K!$D$1,$S2199-1,0)&amp;"")</f>
        <v/>
      </c>
      <c r="E2199" s="193" t="str">
        <f ca="1">IF(ISERROR($S2199),"",OFFSET(K!$C$1,$S2199-1,0)&amp;"")</f>
        <v/>
      </c>
      <c r="F2199" s="193" t="str">
        <f ca="1">IF(ISERROR($S2199),"",OFFSET(K!$F$1,$S2199-1,0))</f>
        <v/>
      </c>
      <c r="G2199" s="193" t="str">
        <f ca="1">IF(C2199=$U$4,"Enter smelter details", IF(ISERROR($S2199),"",OFFSET(K!$G$1,$S2199-1,0)))</f>
        <v/>
      </c>
      <c r="H2199" s="258"/>
      <c r="I2199" s="258"/>
      <c r="J2199" s="258"/>
      <c r="K2199" s="258"/>
      <c r="L2199" s="258"/>
      <c r="M2199" s="258"/>
      <c r="N2199" s="258"/>
      <c r="O2199" s="258"/>
      <c r="P2199" s="258"/>
      <c r="Q2199" s="259"/>
      <c r="R2199" s="192"/>
      <c r="S2199" s="150" t="e">
        <f>IF(OR(C2199="",C2199=T$4),NA(),MATCH($B2199&amp;$C2199,K!$E:$E,0))</f>
        <v>#N/A</v>
      </c>
    </row>
    <row r="2200" spans="1:19" ht="20.25">
      <c r="A2200" s="222"/>
      <c r="B2200" s="193"/>
      <c r="C2200" s="193"/>
      <c r="D2200" s="193" t="str">
        <f ca="1">IF(ISERROR($S2200),"",OFFSET(K!$D$1,$S2200-1,0)&amp;"")</f>
        <v/>
      </c>
      <c r="E2200" s="193" t="str">
        <f ca="1">IF(ISERROR($S2200),"",OFFSET(K!$C$1,$S2200-1,0)&amp;"")</f>
        <v/>
      </c>
      <c r="F2200" s="193" t="str">
        <f ca="1">IF(ISERROR($S2200),"",OFFSET(K!$F$1,$S2200-1,0))</f>
        <v/>
      </c>
      <c r="G2200" s="193" t="str">
        <f ca="1">IF(C2200=$U$4,"Enter smelter details", IF(ISERROR($S2200),"",OFFSET(K!$G$1,$S2200-1,0)))</f>
        <v/>
      </c>
      <c r="H2200" s="258"/>
      <c r="I2200" s="258"/>
      <c r="J2200" s="258"/>
      <c r="K2200" s="258"/>
      <c r="L2200" s="258"/>
      <c r="M2200" s="258"/>
      <c r="N2200" s="258"/>
      <c r="O2200" s="258"/>
      <c r="P2200" s="258"/>
      <c r="Q2200" s="259"/>
      <c r="R2200" s="192"/>
      <c r="S2200" s="150" t="e">
        <f>IF(OR(C2200="",C2200=T$4),NA(),MATCH($B2200&amp;$C2200,K!$E:$E,0))</f>
        <v>#N/A</v>
      </c>
    </row>
    <row r="2201" spans="1:19" ht="20.25">
      <c r="A2201" s="222"/>
      <c r="B2201" s="193"/>
      <c r="C2201" s="193"/>
      <c r="D2201" s="193" t="str">
        <f ca="1">IF(ISERROR($S2201),"",OFFSET(K!$D$1,$S2201-1,0)&amp;"")</f>
        <v/>
      </c>
      <c r="E2201" s="193" t="str">
        <f ca="1">IF(ISERROR($S2201),"",OFFSET(K!$C$1,$S2201-1,0)&amp;"")</f>
        <v/>
      </c>
      <c r="F2201" s="193" t="str">
        <f ca="1">IF(ISERROR($S2201),"",OFFSET(K!$F$1,$S2201-1,0))</f>
        <v/>
      </c>
      <c r="G2201" s="193" t="str">
        <f ca="1">IF(C2201=$U$4,"Enter smelter details", IF(ISERROR($S2201),"",OFFSET(K!$G$1,$S2201-1,0)))</f>
        <v/>
      </c>
      <c r="H2201" s="258"/>
      <c r="I2201" s="258"/>
      <c r="J2201" s="258"/>
      <c r="K2201" s="258"/>
      <c r="L2201" s="258"/>
      <c r="M2201" s="258"/>
      <c r="N2201" s="258"/>
      <c r="O2201" s="258"/>
      <c r="P2201" s="258"/>
      <c r="Q2201" s="259"/>
      <c r="R2201" s="192"/>
      <c r="S2201" s="150" t="e">
        <f>IF(OR(C2201="",C2201=T$4),NA(),MATCH($B2201&amp;$C2201,K!$E:$E,0))</f>
        <v>#N/A</v>
      </c>
    </row>
    <row r="2202" spans="1:19" ht="20.25">
      <c r="A2202" s="222"/>
      <c r="B2202" s="193"/>
      <c r="C2202" s="193"/>
      <c r="D2202" s="193" t="str">
        <f ca="1">IF(ISERROR($S2202),"",OFFSET(K!$D$1,$S2202-1,0)&amp;"")</f>
        <v/>
      </c>
      <c r="E2202" s="193" t="str">
        <f ca="1">IF(ISERROR($S2202),"",OFFSET(K!$C$1,$S2202-1,0)&amp;"")</f>
        <v/>
      </c>
      <c r="F2202" s="193" t="str">
        <f ca="1">IF(ISERROR($S2202),"",OFFSET(K!$F$1,$S2202-1,0))</f>
        <v/>
      </c>
      <c r="G2202" s="193" t="str">
        <f ca="1">IF(C2202=$U$4,"Enter smelter details", IF(ISERROR($S2202),"",OFFSET(K!$G$1,$S2202-1,0)))</f>
        <v/>
      </c>
      <c r="H2202" s="258"/>
      <c r="I2202" s="258"/>
      <c r="J2202" s="258"/>
      <c r="K2202" s="258"/>
      <c r="L2202" s="258"/>
      <c r="M2202" s="258"/>
      <c r="N2202" s="258"/>
      <c r="O2202" s="258"/>
      <c r="P2202" s="258"/>
      <c r="Q2202" s="259"/>
      <c r="R2202" s="192"/>
      <c r="S2202" s="150" t="e">
        <f>IF(OR(C2202="",C2202=T$4),NA(),MATCH($B2202&amp;$C2202,K!$E:$E,0))</f>
        <v>#N/A</v>
      </c>
    </row>
    <row r="2203" spans="1:19" ht="20.25">
      <c r="A2203" s="222"/>
      <c r="B2203" s="193"/>
      <c r="C2203" s="193"/>
      <c r="D2203" s="193" t="str">
        <f ca="1">IF(ISERROR($S2203),"",OFFSET(K!$D$1,$S2203-1,0)&amp;"")</f>
        <v/>
      </c>
      <c r="E2203" s="193" t="str">
        <f ca="1">IF(ISERROR($S2203),"",OFFSET(K!$C$1,$S2203-1,0)&amp;"")</f>
        <v/>
      </c>
      <c r="F2203" s="193" t="str">
        <f ca="1">IF(ISERROR($S2203),"",OFFSET(K!$F$1,$S2203-1,0))</f>
        <v/>
      </c>
      <c r="G2203" s="193" t="str">
        <f ca="1">IF(C2203=$U$4,"Enter smelter details", IF(ISERROR($S2203),"",OFFSET(K!$G$1,$S2203-1,0)))</f>
        <v/>
      </c>
      <c r="H2203" s="258"/>
      <c r="I2203" s="258"/>
      <c r="J2203" s="258"/>
      <c r="K2203" s="258"/>
      <c r="L2203" s="258"/>
      <c r="M2203" s="258"/>
      <c r="N2203" s="258"/>
      <c r="O2203" s="258"/>
      <c r="P2203" s="258"/>
      <c r="Q2203" s="259"/>
      <c r="R2203" s="192"/>
      <c r="S2203" s="150" t="e">
        <f>IF(OR(C2203="",C2203=T$4),NA(),MATCH($B2203&amp;$C2203,K!$E:$E,0))</f>
        <v>#N/A</v>
      </c>
    </row>
    <row r="2204" spans="1:19" ht="20.25">
      <c r="A2204" s="222"/>
      <c r="B2204" s="193"/>
      <c r="C2204" s="193"/>
      <c r="D2204" s="193" t="str">
        <f ca="1">IF(ISERROR($S2204),"",OFFSET(K!$D$1,$S2204-1,0)&amp;"")</f>
        <v/>
      </c>
      <c r="E2204" s="193" t="str">
        <f ca="1">IF(ISERROR($S2204),"",OFFSET(K!$C$1,$S2204-1,0)&amp;"")</f>
        <v/>
      </c>
      <c r="F2204" s="193" t="str">
        <f ca="1">IF(ISERROR($S2204),"",OFFSET(K!$F$1,$S2204-1,0))</f>
        <v/>
      </c>
      <c r="G2204" s="193" t="str">
        <f ca="1">IF(C2204=$U$4,"Enter smelter details", IF(ISERROR($S2204),"",OFFSET(K!$G$1,$S2204-1,0)))</f>
        <v/>
      </c>
      <c r="H2204" s="258"/>
      <c r="I2204" s="258"/>
      <c r="J2204" s="258"/>
      <c r="K2204" s="258"/>
      <c r="L2204" s="258"/>
      <c r="M2204" s="258"/>
      <c r="N2204" s="258"/>
      <c r="O2204" s="258"/>
      <c r="P2204" s="258"/>
      <c r="Q2204" s="259"/>
      <c r="R2204" s="192"/>
      <c r="S2204" s="150" t="e">
        <f>IF(OR(C2204="",C2204=T$4),NA(),MATCH($B2204&amp;$C2204,K!$E:$E,0))</f>
        <v>#N/A</v>
      </c>
    </row>
    <row r="2205" spans="1:19" ht="20.25">
      <c r="A2205" s="222"/>
      <c r="B2205" s="193"/>
      <c r="C2205" s="193"/>
      <c r="D2205" s="193" t="str">
        <f ca="1">IF(ISERROR($S2205),"",OFFSET(K!$D$1,$S2205-1,0)&amp;"")</f>
        <v/>
      </c>
      <c r="E2205" s="193" t="str">
        <f ca="1">IF(ISERROR($S2205),"",OFFSET(K!$C$1,$S2205-1,0)&amp;"")</f>
        <v/>
      </c>
      <c r="F2205" s="193" t="str">
        <f ca="1">IF(ISERROR($S2205),"",OFFSET(K!$F$1,$S2205-1,0))</f>
        <v/>
      </c>
      <c r="G2205" s="193" t="str">
        <f ca="1">IF(C2205=$U$4,"Enter smelter details", IF(ISERROR($S2205),"",OFFSET(K!$G$1,$S2205-1,0)))</f>
        <v/>
      </c>
      <c r="H2205" s="258"/>
      <c r="I2205" s="258"/>
      <c r="J2205" s="258"/>
      <c r="K2205" s="258"/>
      <c r="L2205" s="258"/>
      <c r="M2205" s="258"/>
      <c r="N2205" s="258"/>
      <c r="O2205" s="258"/>
      <c r="P2205" s="258"/>
      <c r="Q2205" s="259"/>
      <c r="R2205" s="192"/>
      <c r="S2205" s="150" t="e">
        <f>IF(OR(C2205="",C2205=T$4),NA(),MATCH($B2205&amp;$C2205,K!$E:$E,0))</f>
        <v>#N/A</v>
      </c>
    </row>
    <row r="2206" spans="1:19" ht="20.25">
      <c r="A2206" s="222"/>
      <c r="B2206" s="193"/>
      <c r="C2206" s="193"/>
      <c r="D2206" s="193" t="str">
        <f ca="1">IF(ISERROR($S2206),"",OFFSET(K!$D$1,$S2206-1,0)&amp;"")</f>
        <v/>
      </c>
      <c r="E2206" s="193" t="str">
        <f ca="1">IF(ISERROR($S2206),"",OFFSET(K!$C$1,$S2206-1,0)&amp;"")</f>
        <v/>
      </c>
      <c r="F2206" s="193" t="str">
        <f ca="1">IF(ISERROR($S2206),"",OFFSET(K!$F$1,$S2206-1,0))</f>
        <v/>
      </c>
      <c r="G2206" s="193" t="str">
        <f ca="1">IF(C2206=$U$4,"Enter smelter details", IF(ISERROR($S2206),"",OFFSET(K!$G$1,$S2206-1,0)))</f>
        <v/>
      </c>
      <c r="H2206" s="258"/>
      <c r="I2206" s="258"/>
      <c r="J2206" s="258"/>
      <c r="K2206" s="258"/>
      <c r="L2206" s="258"/>
      <c r="M2206" s="258"/>
      <c r="N2206" s="258"/>
      <c r="O2206" s="258"/>
      <c r="P2206" s="258"/>
      <c r="Q2206" s="259"/>
      <c r="R2206" s="192"/>
      <c r="S2206" s="150" t="e">
        <f>IF(OR(C2206="",C2206=T$4),NA(),MATCH($B2206&amp;$C2206,K!$E:$E,0))</f>
        <v>#N/A</v>
      </c>
    </row>
    <row r="2207" spans="1:19" ht="20.25">
      <c r="A2207" s="222"/>
      <c r="B2207" s="193"/>
      <c r="C2207" s="193"/>
      <c r="D2207" s="193" t="str">
        <f ca="1">IF(ISERROR($S2207),"",OFFSET(K!$D$1,$S2207-1,0)&amp;"")</f>
        <v/>
      </c>
      <c r="E2207" s="193" t="str">
        <f ca="1">IF(ISERROR($S2207),"",OFFSET(K!$C$1,$S2207-1,0)&amp;"")</f>
        <v/>
      </c>
      <c r="F2207" s="193" t="str">
        <f ca="1">IF(ISERROR($S2207),"",OFFSET(K!$F$1,$S2207-1,0))</f>
        <v/>
      </c>
      <c r="G2207" s="193" t="str">
        <f ca="1">IF(C2207=$U$4,"Enter smelter details", IF(ISERROR($S2207),"",OFFSET(K!$G$1,$S2207-1,0)))</f>
        <v/>
      </c>
      <c r="H2207" s="258"/>
      <c r="I2207" s="258"/>
      <c r="J2207" s="258"/>
      <c r="K2207" s="258"/>
      <c r="L2207" s="258"/>
      <c r="M2207" s="258"/>
      <c r="N2207" s="258"/>
      <c r="O2207" s="258"/>
      <c r="P2207" s="258"/>
      <c r="Q2207" s="259"/>
      <c r="R2207" s="192"/>
      <c r="S2207" s="150" t="e">
        <f>IF(OR(C2207="",C2207=T$4),NA(),MATCH($B2207&amp;$C2207,K!$E:$E,0))</f>
        <v>#N/A</v>
      </c>
    </row>
    <row r="2208" spans="1:19" ht="20.25">
      <c r="A2208" s="222"/>
      <c r="B2208" s="193"/>
      <c r="C2208" s="193"/>
      <c r="D2208" s="193" t="str">
        <f ca="1">IF(ISERROR($S2208),"",OFFSET(K!$D$1,$S2208-1,0)&amp;"")</f>
        <v/>
      </c>
      <c r="E2208" s="193" t="str">
        <f ca="1">IF(ISERROR($S2208),"",OFFSET(K!$C$1,$S2208-1,0)&amp;"")</f>
        <v/>
      </c>
      <c r="F2208" s="193" t="str">
        <f ca="1">IF(ISERROR($S2208),"",OFFSET(K!$F$1,$S2208-1,0))</f>
        <v/>
      </c>
      <c r="G2208" s="193" t="str">
        <f ca="1">IF(C2208=$U$4,"Enter smelter details", IF(ISERROR($S2208),"",OFFSET(K!$G$1,$S2208-1,0)))</f>
        <v/>
      </c>
      <c r="H2208" s="258"/>
      <c r="I2208" s="258"/>
      <c r="J2208" s="258"/>
      <c r="K2208" s="258"/>
      <c r="L2208" s="258"/>
      <c r="M2208" s="258"/>
      <c r="N2208" s="258"/>
      <c r="O2208" s="258"/>
      <c r="P2208" s="258"/>
      <c r="Q2208" s="259"/>
      <c r="R2208" s="192"/>
      <c r="S2208" s="150" t="e">
        <f>IF(OR(C2208="",C2208=T$4),NA(),MATCH($B2208&amp;$C2208,K!$E:$E,0))</f>
        <v>#N/A</v>
      </c>
    </row>
    <row r="2209" spans="1:19" ht="20.25">
      <c r="A2209" s="222"/>
      <c r="B2209" s="193"/>
      <c r="C2209" s="193"/>
      <c r="D2209" s="193" t="str">
        <f ca="1">IF(ISERROR($S2209),"",OFFSET(K!$D$1,$S2209-1,0)&amp;"")</f>
        <v/>
      </c>
      <c r="E2209" s="193" t="str">
        <f ca="1">IF(ISERROR($S2209),"",OFFSET(K!$C$1,$S2209-1,0)&amp;"")</f>
        <v/>
      </c>
      <c r="F2209" s="193" t="str">
        <f ca="1">IF(ISERROR($S2209),"",OFFSET(K!$F$1,$S2209-1,0))</f>
        <v/>
      </c>
      <c r="G2209" s="193" t="str">
        <f ca="1">IF(C2209=$U$4,"Enter smelter details", IF(ISERROR($S2209),"",OFFSET(K!$G$1,$S2209-1,0)))</f>
        <v/>
      </c>
      <c r="H2209" s="258"/>
      <c r="I2209" s="258"/>
      <c r="J2209" s="258"/>
      <c r="K2209" s="258"/>
      <c r="L2209" s="258"/>
      <c r="M2209" s="258"/>
      <c r="N2209" s="258"/>
      <c r="O2209" s="258"/>
      <c r="P2209" s="258"/>
      <c r="Q2209" s="259"/>
      <c r="R2209" s="192"/>
      <c r="S2209" s="150" t="e">
        <f>IF(OR(C2209="",C2209=T$4),NA(),MATCH($B2209&amp;$C2209,K!$E:$E,0))</f>
        <v>#N/A</v>
      </c>
    </row>
    <row r="2210" spans="1:19" ht="20.25">
      <c r="A2210" s="222"/>
      <c r="B2210" s="193"/>
      <c r="C2210" s="193"/>
      <c r="D2210" s="193" t="str">
        <f ca="1">IF(ISERROR($S2210),"",OFFSET(K!$D$1,$S2210-1,0)&amp;"")</f>
        <v/>
      </c>
      <c r="E2210" s="193" t="str">
        <f ca="1">IF(ISERROR($S2210),"",OFFSET(K!$C$1,$S2210-1,0)&amp;"")</f>
        <v/>
      </c>
      <c r="F2210" s="193" t="str">
        <f ca="1">IF(ISERROR($S2210),"",OFFSET(K!$F$1,$S2210-1,0))</f>
        <v/>
      </c>
      <c r="G2210" s="193" t="str">
        <f ca="1">IF(C2210=$U$4,"Enter smelter details", IF(ISERROR($S2210),"",OFFSET(K!$G$1,$S2210-1,0)))</f>
        <v/>
      </c>
      <c r="H2210" s="258"/>
      <c r="I2210" s="258"/>
      <c r="J2210" s="258"/>
      <c r="K2210" s="258"/>
      <c r="L2210" s="258"/>
      <c r="M2210" s="258"/>
      <c r="N2210" s="258"/>
      <c r="O2210" s="258"/>
      <c r="P2210" s="258"/>
      <c r="Q2210" s="259"/>
      <c r="R2210" s="192"/>
      <c r="S2210" s="150" t="e">
        <f>IF(OR(C2210="",C2210=T$4),NA(),MATCH($B2210&amp;$C2210,K!$E:$E,0))</f>
        <v>#N/A</v>
      </c>
    </row>
    <row r="2211" spans="1:19" ht="20.25">
      <c r="A2211" s="222"/>
      <c r="B2211" s="193"/>
      <c r="C2211" s="193"/>
      <c r="D2211" s="193" t="str">
        <f ca="1">IF(ISERROR($S2211),"",OFFSET(K!$D$1,$S2211-1,0)&amp;"")</f>
        <v/>
      </c>
      <c r="E2211" s="193" t="str">
        <f ca="1">IF(ISERROR($S2211),"",OFFSET(K!$C$1,$S2211-1,0)&amp;"")</f>
        <v/>
      </c>
      <c r="F2211" s="193" t="str">
        <f ca="1">IF(ISERROR($S2211),"",OFFSET(K!$F$1,$S2211-1,0))</f>
        <v/>
      </c>
      <c r="G2211" s="193" t="str">
        <f ca="1">IF(C2211=$U$4,"Enter smelter details", IF(ISERROR($S2211),"",OFFSET(K!$G$1,$S2211-1,0)))</f>
        <v/>
      </c>
      <c r="H2211" s="258"/>
      <c r="I2211" s="258"/>
      <c r="J2211" s="258"/>
      <c r="K2211" s="258"/>
      <c r="L2211" s="258"/>
      <c r="M2211" s="258"/>
      <c r="N2211" s="258"/>
      <c r="O2211" s="258"/>
      <c r="P2211" s="258"/>
      <c r="Q2211" s="259"/>
      <c r="R2211" s="192"/>
      <c r="S2211" s="150" t="e">
        <f>IF(OR(C2211="",C2211=T$4),NA(),MATCH($B2211&amp;$C2211,K!$E:$E,0))</f>
        <v>#N/A</v>
      </c>
    </row>
    <row r="2212" spans="1:19" ht="20.25">
      <c r="A2212" s="222"/>
      <c r="B2212" s="193"/>
      <c r="C2212" s="193"/>
      <c r="D2212" s="193" t="str">
        <f ca="1">IF(ISERROR($S2212),"",OFFSET(K!$D$1,$S2212-1,0)&amp;"")</f>
        <v/>
      </c>
      <c r="E2212" s="193" t="str">
        <f ca="1">IF(ISERROR($S2212),"",OFFSET(K!$C$1,$S2212-1,0)&amp;"")</f>
        <v/>
      </c>
      <c r="F2212" s="193" t="str">
        <f ca="1">IF(ISERROR($S2212),"",OFFSET(K!$F$1,$S2212-1,0))</f>
        <v/>
      </c>
      <c r="G2212" s="193" t="str">
        <f ca="1">IF(C2212=$U$4,"Enter smelter details", IF(ISERROR($S2212),"",OFFSET(K!$G$1,$S2212-1,0)))</f>
        <v/>
      </c>
      <c r="H2212" s="258"/>
      <c r="I2212" s="258"/>
      <c r="J2212" s="258"/>
      <c r="K2212" s="258"/>
      <c r="L2212" s="258"/>
      <c r="M2212" s="258"/>
      <c r="N2212" s="258"/>
      <c r="O2212" s="258"/>
      <c r="P2212" s="258"/>
      <c r="Q2212" s="259"/>
      <c r="R2212" s="192"/>
      <c r="S2212" s="150" t="e">
        <f>IF(OR(C2212="",C2212=T$4),NA(),MATCH($B2212&amp;$C2212,K!$E:$E,0))</f>
        <v>#N/A</v>
      </c>
    </row>
    <row r="2213" spans="1:19" ht="20.25">
      <c r="A2213" s="222"/>
      <c r="B2213" s="193"/>
      <c r="C2213" s="193"/>
      <c r="D2213" s="193" t="str">
        <f ca="1">IF(ISERROR($S2213),"",OFFSET(K!$D$1,$S2213-1,0)&amp;"")</f>
        <v/>
      </c>
      <c r="E2213" s="193" t="str">
        <f ca="1">IF(ISERROR($S2213),"",OFFSET(K!$C$1,$S2213-1,0)&amp;"")</f>
        <v/>
      </c>
      <c r="F2213" s="193" t="str">
        <f ca="1">IF(ISERROR($S2213),"",OFFSET(K!$F$1,$S2213-1,0))</f>
        <v/>
      </c>
      <c r="G2213" s="193" t="str">
        <f ca="1">IF(C2213=$U$4,"Enter smelter details", IF(ISERROR($S2213),"",OFFSET(K!$G$1,$S2213-1,0)))</f>
        <v/>
      </c>
      <c r="H2213" s="258"/>
      <c r="I2213" s="258"/>
      <c r="J2213" s="258"/>
      <c r="K2213" s="258"/>
      <c r="L2213" s="258"/>
      <c r="M2213" s="258"/>
      <c r="N2213" s="258"/>
      <c r="O2213" s="258"/>
      <c r="P2213" s="258"/>
      <c r="Q2213" s="259"/>
      <c r="R2213" s="192"/>
      <c r="S2213" s="150" t="e">
        <f>IF(OR(C2213="",C2213=T$4),NA(),MATCH($B2213&amp;$C2213,K!$E:$E,0))</f>
        <v>#N/A</v>
      </c>
    </row>
    <row r="2214" spans="1:19" ht="20.25">
      <c r="A2214" s="222"/>
      <c r="B2214" s="193"/>
      <c r="C2214" s="193"/>
      <c r="D2214" s="193" t="str">
        <f ca="1">IF(ISERROR($S2214),"",OFFSET(K!$D$1,$S2214-1,0)&amp;"")</f>
        <v/>
      </c>
      <c r="E2214" s="193" t="str">
        <f ca="1">IF(ISERROR($S2214),"",OFFSET(K!$C$1,$S2214-1,0)&amp;"")</f>
        <v/>
      </c>
      <c r="F2214" s="193" t="str">
        <f ca="1">IF(ISERROR($S2214),"",OFFSET(K!$F$1,$S2214-1,0))</f>
        <v/>
      </c>
      <c r="G2214" s="193" t="str">
        <f ca="1">IF(C2214=$U$4,"Enter smelter details", IF(ISERROR($S2214),"",OFFSET(K!$G$1,$S2214-1,0)))</f>
        <v/>
      </c>
      <c r="H2214" s="258"/>
      <c r="I2214" s="258"/>
      <c r="J2214" s="258"/>
      <c r="K2214" s="258"/>
      <c r="L2214" s="258"/>
      <c r="M2214" s="258"/>
      <c r="N2214" s="258"/>
      <c r="O2214" s="258"/>
      <c r="P2214" s="258"/>
      <c r="Q2214" s="259"/>
      <c r="R2214" s="192"/>
      <c r="S2214" s="150" t="e">
        <f>IF(OR(C2214="",C2214=T$4),NA(),MATCH($B2214&amp;$C2214,K!$E:$E,0))</f>
        <v>#N/A</v>
      </c>
    </row>
    <row r="2215" spans="1:19" ht="20.25">
      <c r="A2215" s="222"/>
      <c r="B2215" s="193"/>
      <c r="C2215" s="193"/>
      <c r="D2215" s="193" t="str">
        <f ca="1">IF(ISERROR($S2215),"",OFFSET(K!$D$1,$S2215-1,0)&amp;"")</f>
        <v/>
      </c>
      <c r="E2215" s="193" t="str">
        <f ca="1">IF(ISERROR($S2215),"",OFFSET(K!$C$1,$S2215-1,0)&amp;"")</f>
        <v/>
      </c>
      <c r="F2215" s="193" t="str">
        <f ca="1">IF(ISERROR($S2215),"",OFFSET(K!$F$1,$S2215-1,0))</f>
        <v/>
      </c>
      <c r="G2215" s="193" t="str">
        <f ca="1">IF(C2215=$U$4,"Enter smelter details", IF(ISERROR($S2215),"",OFFSET(K!$G$1,$S2215-1,0)))</f>
        <v/>
      </c>
      <c r="H2215" s="258"/>
      <c r="I2215" s="258"/>
      <c r="J2215" s="258"/>
      <c r="K2215" s="258"/>
      <c r="L2215" s="258"/>
      <c r="M2215" s="258"/>
      <c r="N2215" s="258"/>
      <c r="O2215" s="258"/>
      <c r="P2215" s="258"/>
      <c r="Q2215" s="259"/>
      <c r="R2215" s="192"/>
      <c r="S2215" s="150" t="e">
        <f>IF(OR(C2215="",C2215=T$4),NA(),MATCH($B2215&amp;$C2215,K!$E:$E,0))</f>
        <v>#N/A</v>
      </c>
    </row>
    <row r="2216" spans="1:19" ht="20.25">
      <c r="A2216" s="222"/>
      <c r="B2216" s="193"/>
      <c r="C2216" s="193"/>
      <c r="D2216" s="193" t="str">
        <f ca="1">IF(ISERROR($S2216),"",OFFSET(K!$D$1,$S2216-1,0)&amp;"")</f>
        <v/>
      </c>
      <c r="E2216" s="193" t="str">
        <f ca="1">IF(ISERROR($S2216),"",OFFSET(K!$C$1,$S2216-1,0)&amp;"")</f>
        <v/>
      </c>
      <c r="F2216" s="193" t="str">
        <f ca="1">IF(ISERROR($S2216),"",OFFSET(K!$F$1,$S2216-1,0))</f>
        <v/>
      </c>
      <c r="G2216" s="193" t="str">
        <f ca="1">IF(C2216=$U$4,"Enter smelter details", IF(ISERROR($S2216),"",OFFSET(K!$G$1,$S2216-1,0)))</f>
        <v/>
      </c>
      <c r="H2216" s="258"/>
      <c r="I2216" s="258"/>
      <c r="J2216" s="258"/>
      <c r="K2216" s="258"/>
      <c r="L2216" s="258"/>
      <c r="M2216" s="258"/>
      <c r="N2216" s="258"/>
      <c r="O2216" s="258"/>
      <c r="P2216" s="258"/>
      <c r="Q2216" s="259"/>
      <c r="R2216" s="192"/>
      <c r="S2216" s="150" t="e">
        <f>IF(OR(C2216="",C2216=T$4),NA(),MATCH($B2216&amp;$C2216,K!$E:$E,0))</f>
        <v>#N/A</v>
      </c>
    </row>
    <row r="2217" spans="1:19" ht="20.25">
      <c r="A2217" s="222"/>
      <c r="B2217" s="193"/>
      <c r="C2217" s="193"/>
      <c r="D2217" s="193" t="str">
        <f ca="1">IF(ISERROR($S2217),"",OFFSET(K!$D$1,$S2217-1,0)&amp;"")</f>
        <v/>
      </c>
      <c r="E2217" s="193" t="str">
        <f ca="1">IF(ISERROR($S2217),"",OFFSET(K!$C$1,$S2217-1,0)&amp;"")</f>
        <v/>
      </c>
      <c r="F2217" s="193" t="str">
        <f ca="1">IF(ISERROR($S2217),"",OFFSET(K!$F$1,$S2217-1,0))</f>
        <v/>
      </c>
      <c r="G2217" s="193" t="str">
        <f ca="1">IF(C2217=$U$4,"Enter smelter details", IF(ISERROR($S2217),"",OFFSET(K!$G$1,$S2217-1,0)))</f>
        <v/>
      </c>
      <c r="H2217" s="258"/>
      <c r="I2217" s="258"/>
      <c r="J2217" s="258"/>
      <c r="K2217" s="258"/>
      <c r="L2217" s="258"/>
      <c r="M2217" s="258"/>
      <c r="N2217" s="258"/>
      <c r="O2217" s="258"/>
      <c r="P2217" s="258"/>
      <c r="Q2217" s="259"/>
      <c r="R2217" s="192"/>
      <c r="S2217" s="150" t="e">
        <f>IF(OR(C2217="",C2217=T$4),NA(),MATCH($B2217&amp;$C2217,K!$E:$E,0))</f>
        <v>#N/A</v>
      </c>
    </row>
    <row r="2218" spans="1:19" ht="20.25">
      <c r="A2218" s="222"/>
      <c r="B2218" s="193"/>
      <c r="C2218" s="193"/>
      <c r="D2218" s="193" t="str">
        <f ca="1">IF(ISERROR($S2218),"",OFFSET(K!$D$1,$S2218-1,0)&amp;"")</f>
        <v/>
      </c>
      <c r="E2218" s="193" t="str">
        <f ca="1">IF(ISERROR($S2218),"",OFFSET(K!$C$1,$S2218-1,0)&amp;"")</f>
        <v/>
      </c>
      <c r="F2218" s="193" t="str">
        <f ca="1">IF(ISERROR($S2218),"",OFFSET(K!$F$1,$S2218-1,0))</f>
        <v/>
      </c>
      <c r="G2218" s="193" t="str">
        <f ca="1">IF(C2218=$U$4,"Enter smelter details", IF(ISERROR($S2218),"",OFFSET(K!$G$1,$S2218-1,0)))</f>
        <v/>
      </c>
      <c r="H2218" s="258"/>
      <c r="I2218" s="258"/>
      <c r="J2218" s="258"/>
      <c r="K2218" s="258"/>
      <c r="L2218" s="258"/>
      <c r="M2218" s="258"/>
      <c r="N2218" s="258"/>
      <c r="O2218" s="258"/>
      <c r="P2218" s="258"/>
      <c r="Q2218" s="259"/>
      <c r="R2218" s="192"/>
      <c r="S2218" s="150" t="e">
        <f>IF(OR(C2218="",C2218=T$4),NA(),MATCH($B2218&amp;$C2218,K!$E:$E,0))</f>
        <v>#N/A</v>
      </c>
    </row>
    <row r="2219" spans="1:19" ht="20.25">
      <c r="A2219" s="222"/>
      <c r="B2219" s="193"/>
      <c r="C2219" s="193"/>
      <c r="D2219" s="193" t="str">
        <f ca="1">IF(ISERROR($S2219),"",OFFSET(K!$D$1,$S2219-1,0)&amp;"")</f>
        <v/>
      </c>
      <c r="E2219" s="193" t="str">
        <f ca="1">IF(ISERROR($S2219),"",OFFSET(K!$C$1,$S2219-1,0)&amp;"")</f>
        <v/>
      </c>
      <c r="F2219" s="193" t="str">
        <f ca="1">IF(ISERROR($S2219),"",OFFSET(K!$F$1,$S2219-1,0))</f>
        <v/>
      </c>
      <c r="G2219" s="193" t="str">
        <f ca="1">IF(C2219=$U$4,"Enter smelter details", IF(ISERROR($S2219),"",OFFSET(K!$G$1,$S2219-1,0)))</f>
        <v/>
      </c>
      <c r="H2219" s="258"/>
      <c r="I2219" s="258"/>
      <c r="J2219" s="258"/>
      <c r="K2219" s="258"/>
      <c r="L2219" s="258"/>
      <c r="M2219" s="258"/>
      <c r="N2219" s="258"/>
      <c r="O2219" s="258"/>
      <c r="P2219" s="258"/>
      <c r="Q2219" s="259"/>
      <c r="R2219" s="192"/>
      <c r="S2219" s="150" t="e">
        <f>IF(OR(C2219="",C2219=T$4),NA(),MATCH($B2219&amp;$C2219,K!$E:$E,0))</f>
        <v>#N/A</v>
      </c>
    </row>
    <row r="2220" spans="1:19" ht="20.25">
      <c r="A2220" s="222"/>
      <c r="B2220" s="193"/>
      <c r="C2220" s="193"/>
      <c r="D2220" s="193" t="str">
        <f ca="1">IF(ISERROR($S2220),"",OFFSET(K!$D$1,$S2220-1,0)&amp;"")</f>
        <v/>
      </c>
      <c r="E2220" s="193" t="str">
        <f ca="1">IF(ISERROR($S2220),"",OFFSET(K!$C$1,$S2220-1,0)&amp;"")</f>
        <v/>
      </c>
      <c r="F2220" s="193" t="str">
        <f ca="1">IF(ISERROR($S2220),"",OFFSET(K!$F$1,$S2220-1,0))</f>
        <v/>
      </c>
      <c r="G2220" s="193" t="str">
        <f ca="1">IF(C2220=$U$4,"Enter smelter details", IF(ISERROR($S2220),"",OFFSET(K!$G$1,$S2220-1,0)))</f>
        <v/>
      </c>
      <c r="H2220" s="258"/>
      <c r="I2220" s="258"/>
      <c r="J2220" s="258"/>
      <c r="K2220" s="258"/>
      <c r="L2220" s="258"/>
      <c r="M2220" s="258"/>
      <c r="N2220" s="258"/>
      <c r="O2220" s="258"/>
      <c r="P2220" s="258"/>
      <c r="Q2220" s="259"/>
      <c r="R2220" s="192"/>
      <c r="S2220" s="150" t="e">
        <f>IF(OR(C2220="",C2220=T$4),NA(),MATCH($B2220&amp;$C2220,K!$E:$E,0))</f>
        <v>#N/A</v>
      </c>
    </row>
    <row r="2221" spans="1:19" ht="20.25">
      <c r="A2221" s="222"/>
      <c r="B2221" s="193"/>
      <c r="C2221" s="193"/>
      <c r="D2221" s="193" t="str">
        <f ca="1">IF(ISERROR($S2221),"",OFFSET(K!$D$1,$S2221-1,0)&amp;"")</f>
        <v/>
      </c>
      <c r="E2221" s="193" t="str">
        <f ca="1">IF(ISERROR($S2221),"",OFFSET(K!$C$1,$S2221-1,0)&amp;"")</f>
        <v/>
      </c>
      <c r="F2221" s="193" t="str">
        <f ca="1">IF(ISERROR($S2221),"",OFFSET(K!$F$1,$S2221-1,0))</f>
        <v/>
      </c>
      <c r="G2221" s="193" t="str">
        <f ca="1">IF(C2221=$U$4,"Enter smelter details", IF(ISERROR($S2221),"",OFFSET(K!$G$1,$S2221-1,0)))</f>
        <v/>
      </c>
      <c r="H2221" s="258"/>
      <c r="I2221" s="258"/>
      <c r="J2221" s="258"/>
      <c r="K2221" s="258"/>
      <c r="L2221" s="258"/>
      <c r="M2221" s="258"/>
      <c r="N2221" s="258"/>
      <c r="O2221" s="258"/>
      <c r="P2221" s="258"/>
      <c r="Q2221" s="259"/>
      <c r="R2221" s="192"/>
      <c r="S2221" s="150" t="e">
        <f>IF(OR(C2221="",C2221=T$4),NA(),MATCH($B2221&amp;$C2221,K!$E:$E,0))</f>
        <v>#N/A</v>
      </c>
    </row>
    <row r="2222" spans="1:19" ht="20.25">
      <c r="A2222" s="222"/>
      <c r="B2222" s="193"/>
      <c r="C2222" s="193"/>
      <c r="D2222" s="193" t="str">
        <f ca="1">IF(ISERROR($S2222),"",OFFSET(K!$D$1,$S2222-1,0)&amp;"")</f>
        <v/>
      </c>
      <c r="E2222" s="193" t="str">
        <f ca="1">IF(ISERROR($S2222),"",OFFSET(K!$C$1,$S2222-1,0)&amp;"")</f>
        <v/>
      </c>
      <c r="F2222" s="193" t="str">
        <f ca="1">IF(ISERROR($S2222),"",OFFSET(K!$F$1,$S2222-1,0))</f>
        <v/>
      </c>
      <c r="G2222" s="193" t="str">
        <f ca="1">IF(C2222=$U$4,"Enter smelter details", IF(ISERROR($S2222),"",OFFSET(K!$G$1,$S2222-1,0)))</f>
        <v/>
      </c>
      <c r="H2222" s="258"/>
      <c r="I2222" s="258"/>
      <c r="J2222" s="258"/>
      <c r="K2222" s="258"/>
      <c r="L2222" s="258"/>
      <c r="M2222" s="258"/>
      <c r="N2222" s="258"/>
      <c r="O2222" s="258"/>
      <c r="P2222" s="258"/>
      <c r="Q2222" s="259"/>
      <c r="R2222" s="192"/>
      <c r="S2222" s="150" t="e">
        <f>IF(OR(C2222="",C2222=T$4),NA(),MATCH($B2222&amp;$C2222,K!$E:$E,0))</f>
        <v>#N/A</v>
      </c>
    </row>
    <row r="2223" spans="1:19" ht="20.25">
      <c r="A2223" s="222"/>
      <c r="B2223" s="193"/>
      <c r="C2223" s="193"/>
      <c r="D2223" s="193" t="str">
        <f ca="1">IF(ISERROR($S2223),"",OFFSET(K!$D$1,$S2223-1,0)&amp;"")</f>
        <v/>
      </c>
      <c r="E2223" s="193" t="str">
        <f ca="1">IF(ISERROR($S2223),"",OFFSET(K!$C$1,$S2223-1,0)&amp;"")</f>
        <v/>
      </c>
      <c r="F2223" s="193" t="str">
        <f ca="1">IF(ISERROR($S2223),"",OFFSET(K!$F$1,$S2223-1,0))</f>
        <v/>
      </c>
      <c r="G2223" s="193" t="str">
        <f ca="1">IF(C2223=$U$4,"Enter smelter details", IF(ISERROR($S2223),"",OFFSET(K!$G$1,$S2223-1,0)))</f>
        <v/>
      </c>
      <c r="H2223" s="258"/>
      <c r="I2223" s="258"/>
      <c r="J2223" s="258"/>
      <c r="K2223" s="258"/>
      <c r="L2223" s="258"/>
      <c r="M2223" s="258"/>
      <c r="N2223" s="258"/>
      <c r="O2223" s="258"/>
      <c r="P2223" s="258"/>
      <c r="Q2223" s="259"/>
      <c r="R2223" s="192"/>
      <c r="S2223" s="150" t="e">
        <f>IF(OR(C2223="",C2223=T$4),NA(),MATCH($B2223&amp;$C2223,K!$E:$E,0))</f>
        <v>#N/A</v>
      </c>
    </row>
    <row r="2224" spans="1:19" ht="20.25">
      <c r="A2224" s="222"/>
      <c r="B2224" s="193"/>
      <c r="C2224" s="193"/>
      <c r="D2224" s="193" t="str">
        <f ca="1">IF(ISERROR($S2224),"",OFFSET(K!$D$1,$S2224-1,0)&amp;"")</f>
        <v/>
      </c>
      <c r="E2224" s="193" t="str">
        <f ca="1">IF(ISERROR($S2224),"",OFFSET(K!$C$1,$S2224-1,0)&amp;"")</f>
        <v/>
      </c>
      <c r="F2224" s="193" t="str">
        <f ca="1">IF(ISERROR($S2224),"",OFFSET(K!$F$1,$S2224-1,0))</f>
        <v/>
      </c>
      <c r="G2224" s="193" t="str">
        <f ca="1">IF(C2224=$U$4,"Enter smelter details", IF(ISERROR($S2224),"",OFFSET(K!$G$1,$S2224-1,0)))</f>
        <v/>
      </c>
      <c r="H2224" s="258"/>
      <c r="I2224" s="258"/>
      <c r="J2224" s="258"/>
      <c r="K2224" s="258"/>
      <c r="L2224" s="258"/>
      <c r="M2224" s="258"/>
      <c r="N2224" s="258"/>
      <c r="O2224" s="258"/>
      <c r="P2224" s="258"/>
      <c r="Q2224" s="259"/>
      <c r="R2224" s="192"/>
      <c r="S2224" s="150" t="e">
        <f>IF(OR(C2224="",C2224=T$4),NA(),MATCH($B2224&amp;$C2224,K!$E:$E,0))</f>
        <v>#N/A</v>
      </c>
    </row>
    <row r="2225" spans="1:19" ht="20.25">
      <c r="A2225" s="222"/>
      <c r="B2225" s="193"/>
      <c r="C2225" s="193"/>
      <c r="D2225" s="193" t="str">
        <f ca="1">IF(ISERROR($S2225),"",OFFSET(K!$D$1,$S2225-1,0)&amp;"")</f>
        <v/>
      </c>
      <c r="E2225" s="193" t="str">
        <f ca="1">IF(ISERROR($S2225),"",OFFSET(K!$C$1,$S2225-1,0)&amp;"")</f>
        <v/>
      </c>
      <c r="F2225" s="193" t="str">
        <f ca="1">IF(ISERROR($S2225),"",OFFSET(K!$F$1,$S2225-1,0))</f>
        <v/>
      </c>
      <c r="G2225" s="193" t="str">
        <f ca="1">IF(C2225=$U$4,"Enter smelter details", IF(ISERROR($S2225),"",OFFSET(K!$G$1,$S2225-1,0)))</f>
        <v/>
      </c>
      <c r="H2225" s="258"/>
      <c r="I2225" s="258"/>
      <c r="J2225" s="258"/>
      <c r="K2225" s="258"/>
      <c r="L2225" s="258"/>
      <c r="M2225" s="258"/>
      <c r="N2225" s="258"/>
      <c r="O2225" s="258"/>
      <c r="P2225" s="258"/>
      <c r="Q2225" s="259"/>
      <c r="R2225" s="192"/>
      <c r="S2225" s="150" t="e">
        <f>IF(OR(C2225="",C2225=T$4),NA(),MATCH($B2225&amp;$C2225,K!$E:$E,0))</f>
        <v>#N/A</v>
      </c>
    </row>
    <row r="2226" spans="1:19" ht="20.25">
      <c r="A2226" s="222"/>
      <c r="B2226" s="193"/>
      <c r="C2226" s="193"/>
      <c r="D2226" s="193" t="str">
        <f ca="1">IF(ISERROR($S2226),"",OFFSET(K!$D$1,$S2226-1,0)&amp;"")</f>
        <v/>
      </c>
      <c r="E2226" s="193" t="str">
        <f ca="1">IF(ISERROR($S2226),"",OFFSET(K!$C$1,$S2226-1,0)&amp;"")</f>
        <v/>
      </c>
      <c r="F2226" s="193" t="str">
        <f ca="1">IF(ISERROR($S2226),"",OFFSET(K!$F$1,$S2226-1,0))</f>
        <v/>
      </c>
      <c r="G2226" s="193" t="str">
        <f ca="1">IF(C2226=$U$4,"Enter smelter details", IF(ISERROR($S2226),"",OFFSET(K!$G$1,$S2226-1,0)))</f>
        <v/>
      </c>
      <c r="H2226" s="258"/>
      <c r="I2226" s="258"/>
      <c r="J2226" s="258"/>
      <c r="K2226" s="258"/>
      <c r="L2226" s="258"/>
      <c r="M2226" s="258"/>
      <c r="N2226" s="258"/>
      <c r="O2226" s="258"/>
      <c r="P2226" s="258"/>
      <c r="Q2226" s="259"/>
      <c r="R2226" s="192"/>
      <c r="S2226" s="150" t="e">
        <f>IF(OR(C2226="",C2226=T$4),NA(),MATCH($B2226&amp;$C2226,K!$E:$E,0))</f>
        <v>#N/A</v>
      </c>
    </row>
    <row r="2227" spans="1:19" ht="20.25">
      <c r="A2227" s="222"/>
      <c r="B2227" s="193"/>
      <c r="C2227" s="193"/>
      <c r="D2227" s="193" t="str">
        <f ca="1">IF(ISERROR($S2227),"",OFFSET(K!$D$1,$S2227-1,0)&amp;"")</f>
        <v/>
      </c>
      <c r="E2227" s="193" t="str">
        <f ca="1">IF(ISERROR($S2227),"",OFFSET(K!$C$1,$S2227-1,0)&amp;"")</f>
        <v/>
      </c>
      <c r="F2227" s="193" t="str">
        <f ca="1">IF(ISERROR($S2227),"",OFFSET(K!$F$1,$S2227-1,0))</f>
        <v/>
      </c>
      <c r="G2227" s="193" t="str">
        <f ca="1">IF(C2227=$U$4,"Enter smelter details", IF(ISERROR($S2227),"",OFFSET(K!$G$1,$S2227-1,0)))</f>
        <v/>
      </c>
      <c r="H2227" s="258"/>
      <c r="I2227" s="258"/>
      <c r="J2227" s="258"/>
      <c r="K2227" s="258"/>
      <c r="L2227" s="258"/>
      <c r="M2227" s="258"/>
      <c r="N2227" s="258"/>
      <c r="O2227" s="258"/>
      <c r="P2227" s="258"/>
      <c r="Q2227" s="259"/>
      <c r="R2227" s="192"/>
      <c r="S2227" s="150" t="e">
        <f>IF(OR(C2227="",C2227=T$4),NA(),MATCH($B2227&amp;$C2227,K!$E:$E,0))</f>
        <v>#N/A</v>
      </c>
    </row>
    <row r="2228" spans="1:19" ht="20.25">
      <c r="A2228" s="222"/>
      <c r="B2228" s="193"/>
      <c r="C2228" s="193"/>
      <c r="D2228" s="193" t="str">
        <f ca="1">IF(ISERROR($S2228),"",OFFSET(K!$D$1,$S2228-1,0)&amp;"")</f>
        <v/>
      </c>
      <c r="E2228" s="193" t="str">
        <f ca="1">IF(ISERROR($S2228),"",OFFSET(K!$C$1,$S2228-1,0)&amp;"")</f>
        <v/>
      </c>
      <c r="F2228" s="193" t="str">
        <f ca="1">IF(ISERROR($S2228),"",OFFSET(K!$F$1,$S2228-1,0))</f>
        <v/>
      </c>
      <c r="G2228" s="193" t="str">
        <f ca="1">IF(C2228=$U$4,"Enter smelter details", IF(ISERROR($S2228),"",OFFSET(K!$G$1,$S2228-1,0)))</f>
        <v/>
      </c>
      <c r="H2228" s="258"/>
      <c r="I2228" s="258"/>
      <c r="J2228" s="258"/>
      <c r="K2228" s="258"/>
      <c r="L2228" s="258"/>
      <c r="M2228" s="258"/>
      <c r="N2228" s="258"/>
      <c r="O2228" s="258"/>
      <c r="P2228" s="258"/>
      <c r="Q2228" s="259"/>
      <c r="R2228" s="192"/>
      <c r="S2228" s="150" t="e">
        <f>IF(OR(C2228="",C2228=T$4),NA(),MATCH($B2228&amp;$C2228,K!$E:$E,0))</f>
        <v>#N/A</v>
      </c>
    </row>
    <row r="2229" spans="1:19" ht="20.25">
      <c r="A2229" s="222"/>
      <c r="B2229" s="193"/>
      <c r="C2229" s="193"/>
      <c r="D2229" s="193" t="str">
        <f ca="1">IF(ISERROR($S2229),"",OFFSET(K!$D$1,$S2229-1,0)&amp;"")</f>
        <v/>
      </c>
      <c r="E2229" s="193" t="str">
        <f ca="1">IF(ISERROR($S2229),"",OFFSET(K!$C$1,$S2229-1,0)&amp;"")</f>
        <v/>
      </c>
      <c r="F2229" s="193" t="str">
        <f ca="1">IF(ISERROR($S2229),"",OFFSET(K!$F$1,$S2229-1,0))</f>
        <v/>
      </c>
      <c r="G2229" s="193" t="str">
        <f ca="1">IF(C2229=$U$4,"Enter smelter details", IF(ISERROR($S2229),"",OFFSET(K!$G$1,$S2229-1,0)))</f>
        <v/>
      </c>
      <c r="H2229" s="258"/>
      <c r="I2229" s="258"/>
      <c r="J2229" s="258"/>
      <c r="K2229" s="258"/>
      <c r="L2229" s="258"/>
      <c r="M2229" s="258"/>
      <c r="N2229" s="258"/>
      <c r="O2229" s="258"/>
      <c r="P2229" s="258"/>
      <c r="Q2229" s="259"/>
      <c r="R2229" s="192"/>
      <c r="S2229" s="150" t="e">
        <f>IF(OR(C2229="",C2229=T$4),NA(),MATCH($B2229&amp;$C2229,K!$E:$E,0))</f>
        <v>#N/A</v>
      </c>
    </row>
    <row r="2230" spans="1:19" ht="20.25">
      <c r="A2230" s="222"/>
      <c r="B2230" s="193"/>
      <c r="C2230" s="193"/>
      <c r="D2230" s="193" t="str">
        <f ca="1">IF(ISERROR($S2230),"",OFFSET(K!$D$1,$S2230-1,0)&amp;"")</f>
        <v/>
      </c>
      <c r="E2230" s="193" t="str">
        <f ca="1">IF(ISERROR($S2230),"",OFFSET(K!$C$1,$S2230-1,0)&amp;"")</f>
        <v/>
      </c>
      <c r="F2230" s="193" t="str">
        <f ca="1">IF(ISERROR($S2230),"",OFFSET(K!$F$1,$S2230-1,0))</f>
        <v/>
      </c>
      <c r="G2230" s="193" t="str">
        <f ca="1">IF(C2230=$U$4,"Enter smelter details", IF(ISERROR($S2230),"",OFFSET(K!$G$1,$S2230-1,0)))</f>
        <v/>
      </c>
      <c r="H2230" s="258"/>
      <c r="I2230" s="258"/>
      <c r="J2230" s="258"/>
      <c r="K2230" s="258"/>
      <c r="L2230" s="258"/>
      <c r="M2230" s="258"/>
      <c r="N2230" s="258"/>
      <c r="O2230" s="258"/>
      <c r="P2230" s="258"/>
      <c r="Q2230" s="259"/>
      <c r="R2230" s="192"/>
      <c r="S2230" s="150" t="e">
        <f>IF(OR(C2230="",C2230=T$4),NA(),MATCH($B2230&amp;$C2230,K!$E:$E,0))</f>
        <v>#N/A</v>
      </c>
    </row>
    <row r="2231" spans="1:19" ht="20.25">
      <c r="A2231" s="222"/>
      <c r="B2231" s="193"/>
      <c r="C2231" s="193"/>
      <c r="D2231" s="193" t="str">
        <f ca="1">IF(ISERROR($S2231),"",OFFSET(K!$D$1,$S2231-1,0)&amp;"")</f>
        <v/>
      </c>
      <c r="E2231" s="193" t="str">
        <f ca="1">IF(ISERROR($S2231),"",OFFSET(K!$C$1,$S2231-1,0)&amp;"")</f>
        <v/>
      </c>
      <c r="F2231" s="193" t="str">
        <f ca="1">IF(ISERROR($S2231),"",OFFSET(K!$F$1,$S2231-1,0))</f>
        <v/>
      </c>
      <c r="G2231" s="193" t="str">
        <f ca="1">IF(C2231=$U$4,"Enter smelter details", IF(ISERROR($S2231),"",OFFSET(K!$G$1,$S2231-1,0)))</f>
        <v/>
      </c>
      <c r="H2231" s="258"/>
      <c r="I2231" s="258"/>
      <c r="J2231" s="258"/>
      <c r="K2231" s="258"/>
      <c r="L2231" s="258"/>
      <c r="M2231" s="258"/>
      <c r="N2231" s="258"/>
      <c r="O2231" s="258"/>
      <c r="P2231" s="258"/>
      <c r="Q2231" s="259"/>
      <c r="R2231" s="192"/>
      <c r="S2231" s="150" t="e">
        <f>IF(OR(C2231="",C2231=T$4),NA(),MATCH($B2231&amp;$C2231,K!$E:$E,0))</f>
        <v>#N/A</v>
      </c>
    </row>
    <row r="2232" spans="1:19" ht="20.25">
      <c r="A2232" s="222"/>
      <c r="B2232" s="193"/>
      <c r="C2232" s="193"/>
      <c r="D2232" s="193" t="str">
        <f ca="1">IF(ISERROR($S2232),"",OFFSET(K!$D$1,$S2232-1,0)&amp;"")</f>
        <v/>
      </c>
      <c r="E2232" s="193" t="str">
        <f ca="1">IF(ISERROR($S2232),"",OFFSET(K!$C$1,$S2232-1,0)&amp;"")</f>
        <v/>
      </c>
      <c r="F2232" s="193" t="str">
        <f ca="1">IF(ISERROR($S2232),"",OFFSET(K!$F$1,$S2232-1,0))</f>
        <v/>
      </c>
      <c r="G2232" s="193" t="str">
        <f ca="1">IF(C2232=$U$4,"Enter smelter details", IF(ISERROR($S2232),"",OFFSET(K!$G$1,$S2232-1,0)))</f>
        <v/>
      </c>
      <c r="H2232" s="258"/>
      <c r="I2232" s="258"/>
      <c r="J2232" s="258"/>
      <c r="K2232" s="258"/>
      <c r="L2232" s="258"/>
      <c r="M2232" s="258"/>
      <c r="N2232" s="258"/>
      <c r="O2232" s="258"/>
      <c r="P2232" s="258"/>
      <c r="Q2232" s="259"/>
      <c r="R2232" s="192"/>
      <c r="S2232" s="150" t="e">
        <f>IF(OR(C2232="",C2232=T$4),NA(),MATCH($B2232&amp;$C2232,K!$E:$E,0))</f>
        <v>#N/A</v>
      </c>
    </row>
    <row r="2233" spans="1:19" ht="20.25">
      <c r="A2233" s="222"/>
      <c r="B2233" s="193"/>
      <c r="C2233" s="193"/>
      <c r="D2233" s="193" t="str">
        <f ca="1">IF(ISERROR($S2233),"",OFFSET(K!$D$1,$S2233-1,0)&amp;"")</f>
        <v/>
      </c>
      <c r="E2233" s="193" t="str">
        <f ca="1">IF(ISERROR($S2233),"",OFFSET(K!$C$1,$S2233-1,0)&amp;"")</f>
        <v/>
      </c>
      <c r="F2233" s="193" t="str">
        <f ca="1">IF(ISERROR($S2233),"",OFFSET(K!$F$1,$S2233-1,0))</f>
        <v/>
      </c>
      <c r="G2233" s="193" t="str">
        <f ca="1">IF(C2233=$U$4,"Enter smelter details", IF(ISERROR($S2233),"",OFFSET(K!$G$1,$S2233-1,0)))</f>
        <v/>
      </c>
      <c r="H2233" s="258"/>
      <c r="I2233" s="258"/>
      <c r="J2233" s="258"/>
      <c r="K2233" s="258"/>
      <c r="L2233" s="258"/>
      <c r="M2233" s="258"/>
      <c r="N2233" s="258"/>
      <c r="O2233" s="258"/>
      <c r="P2233" s="258"/>
      <c r="Q2233" s="259"/>
      <c r="R2233" s="192"/>
      <c r="S2233" s="150" t="e">
        <f>IF(OR(C2233="",C2233=T$4),NA(),MATCH($B2233&amp;$C2233,K!$E:$E,0))</f>
        <v>#N/A</v>
      </c>
    </row>
    <row r="2234" spans="1:19" ht="20.25">
      <c r="A2234" s="222"/>
      <c r="B2234" s="193"/>
      <c r="C2234" s="193"/>
      <c r="D2234" s="193" t="str">
        <f ca="1">IF(ISERROR($S2234),"",OFFSET(K!$D$1,$S2234-1,0)&amp;"")</f>
        <v/>
      </c>
      <c r="E2234" s="193" t="str">
        <f ca="1">IF(ISERROR($S2234),"",OFFSET(K!$C$1,$S2234-1,0)&amp;"")</f>
        <v/>
      </c>
      <c r="F2234" s="193" t="str">
        <f ca="1">IF(ISERROR($S2234),"",OFFSET(K!$F$1,$S2234-1,0))</f>
        <v/>
      </c>
      <c r="G2234" s="193" t="str">
        <f ca="1">IF(C2234=$U$4,"Enter smelter details", IF(ISERROR($S2234),"",OFFSET(K!$G$1,$S2234-1,0)))</f>
        <v/>
      </c>
      <c r="H2234" s="258"/>
      <c r="I2234" s="258"/>
      <c r="J2234" s="258"/>
      <c r="K2234" s="258"/>
      <c r="L2234" s="258"/>
      <c r="M2234" s="258"/>
      <c r="N2234" s="258"/>
      <c r="O2234" s="258"/>
      <c r="P2234" s="258"/>
      <c r="Q2234" s="259"/>
      <c r="R2234" s="192"/>
      <c r="S2234" s="150" t="e">
        <f>IF(OR(C2234="",C2234=T$4),NA(),MATCH($B2234&amp;$C2234,K!$E:$E,0))</f>
        <v>#N/A</v>
      </c>
    </row>
    <row r="2235" spans="1:19" ht="20.25">
      <c r="A2235" s="222"/>
      <c r="B2235" s="193"/>
      <c r="C2235" s="193"/>
      <c r="D2235" s="193" t="str">
        <f ca="1">IF(ISERROR($S2235),"",OFFSET(K!$D$1,$S2235-1,0)&amp;"")</f>
        <v/>
      </c>
      <c r="E2235" s="193" t="str">
        <f ca="1">IF(ISERROR($S2235),"",OFFSET(K!$C$1,$S2235-1,0)&amp;"")</f>
        <v/>
      </c>
      <c r="F2235" s="193" t="str">
        <f ca="1">IF(ISERROR($S2235),"",OFFSET(K!$F$1,$S2235-1,0))</f>
        <v/>
      </c>
      <c r="G2235" s="193" t="str">
        <f ca="1">IF(C2235=$U$4,"Enter smelter details", IF(ISERROR($S2235),"",OFFSET(K!$G$1,$S2235-1,0)))</f>
        <v/>
      </c>
      <c r="H2235" s="258"/>
      <c r="I2235" s="258"/>
      <c r="J2235" s="258"/>
      <c r="K2235" s="258"/>
      <c r="L2235" s="258"/>
      <c r="M2235" s="258"/>
      <c r="N2235" s="258"/>
      <c r="O2235" s="258"/>
      <c r="P2235" s="258"/>
      <c r="Q2235" s="259"/>
      <c r="R2235" s="192"/>
      <c r="S2235" s="150" t="e">
        <f>IF(OR(C2235="",C2235=T$4),NA(),MATCH($B2235&amp;$C2235,K!$E:$E,0))</f>
        <v>#N/A</v>
      </c>
    </row>
    <row r="2236" spans="1:19" ht="20.25">
      <c r="A2236" s="222"/>
      <c r="B2236" s="193"/>
      <c r="C2236" s="193"/>
      <c r="D2236" s="193" t="str">
        <f ca="1">IF(ISERROR($S2236),"",OFFSET(K!$D$1,$S2236-1,0)&amp;"")</f>
        <v/>
      </c>
      <c r="E2236" s="193" t="str">
        <f ca="1">IF(ISERROR($S2236),"",OFFSET(K!$C$1,$S2236-1,0)&amp;"")</f>
        <v/>
      </c>
      <c r="F2236" s="193" t="str">
        <f ca="1">IF(ISERROR($S2236),"",OFFSET(K!$F$1,$S2236-1,0))</f>
        <v/>
      </c>
      <c r="G2236" s="193" t="str">
        <f ca="1">IF(C2236=$U$4,"Enter smelter details", IF(ISERROR($S2236),"",OFFSET(K!$G$1,$S2236-1,0)))</f>
        <v/>
      </c>
      <c r="H2236" s="258"/>
      <c r="I2236" s="258"/>
      <c r="J2236" s="258"/>
      <c r="K2236" s="258"/>
      <c r="L2236" s="258"/>
      <c r="M2236" s="258"/>
      <c r="N2236" s="258"/>
      <c r="O2236" s="258"/>
      <c r="P2236" s="258"/>
      <c r="Q2236" s="259"/>
      <c r="R2236" s="192"/>
      <c r="S2236" s="150" t="e">
        <f>IF(OR(C2236="",C2236=T$4),NA(),MATCH($B2236&amp;$C2236,K!$E:$E,0))</f>
        <v>#N/A</v>
      </c>
    </row>
    <row r="2237" spans="1:19" ht="20.25">
      <c r="A2237" s="222"/>
      <c r="B2237" s="193"/>
      <c r="C2237" s="193"/>
      <c r="D2237" s="193" t="str">
        <f ca="1">IF(ISERROR($S2237),"",OFFSET(K!$D$1,$S2237-1,0)&amp;"")</f>
        <v/>
      </c>
      <c r="E2237" s="193" t="str">
        <f ca="1">IF(ISERROR($S2237),"",OFFSET(K!$C$1,$S2237-1,0)&amp;"")</f>
        <v/>
      </c>
      <c r="F2237" s="193" t="str">
        <f ca="1">IF(ISERROR($S2237),"",OFFSET(K!$F$1,$S2237-1,0))</f>
        <v/>
      </c>
      <c r="G2237" s="193" t="str">
        <f ca="1">IF(C2237=$U$4,"Enter smelter details", IF(ISERROR($S2237),"",OFFSET(K!$G$1,$S2237-1,0)))</f>
        <v/>
      </c>
      <c r="H2237" s="258"/>
      <c r="I2237" s="258"/>
      <c r="J2237" s="258"/>
      <c r="K2237" s="258"/>
      <c r="L2237" s="258"/>
      <c r="M2237" s="258"/>
      <c r="N2237" s="258"/>
      <c r="O2237" s="258"/>
      <c r="P2237" s="258"/>
      <c r="Q2237" s="259"/>
      <c r="R2237" s="192"/>
      <c r="S2237" s="150" t="e">
        <f>IF(OR(C2237="",C2237=T$4),NA(),MATCH($B2237&amp;$C2237,K!$E:$E,0))</f>
        <v>#N/A</v>
      </c>
    </row>
    <row r="2238" spans="1:19" ht="20.25">
      <c r="A2238" s="222"/>
      <c r="B2238" s="193"/>
      <c r="C2238" s="193"/>
      <c r="D2238" s="193" t="str">
        <f ca="1">IF(ISERROR($S2238),"",OFFSET(K!$D$1,$S2238-1,0)&amp;"")</f>
        <v/>
      </c>
      <c r="E2238" s="193" t="str">
        <f ca="1">IF(ISERROR($S2238),"",OFFSET(K!$C$1,$S2238-1,0)&amp;"")</f>
        <v/>
      </c>
      <c r="F2238" s="193" t="str">
        <f ca="1">IF(ISERROR($S2238),"",OFFSET(K!$F$1,$S2238-1,0))</f>
        <v/>
      </c>
      <c r="G2238" s="193" t="str">
        <f ca="1">IF(C2238=$U$4,"Enter smelter details", IF(ISERROR($S2238),"",OFFSET(K!$G$1,$S2238-1,0)))</f>
        <v/>
      </c>
      <c r="H2238" s="258"/>
      <c r="I2238" s="258"/>
      <c r="J2238" s="258"/>
      <c r="K2238" s="258"/>
      <c r="L2238" s="258"/>
      <c r="M2238" s="258"/>
      <c r="N2238" s="258"/>
      <c r="O2238" s="258"/>
      <c r="P2238" s="258"/>
      <c r="Q2238" s="259"/>
      <c r="R2238" s="192"/>
      <c r="S2238" s="150" t="e">
        <f>IF(OR(C2238="",C2238=T$4),NA(),MATCH($B2238&amp;$C2238,K!$E:$E,0))</f>
        <v>#N/A</v>
      </c>
    </row>
    <row r="2239" spans="1:19" ht="20.25">
      <c r="A2239" s="222"/>
      <c r="B2239" s="193"/>
      <c r="C2239" s="193"/>
      <c r="D2239" s="193" t="str">
        <f ca="1">IF(ISERROR($S2239),"",OFFSET(K!$D$1,$S2239-1,0)&amp;"")</f>
        <v/>
      </c>
      <c r="E2239" s="193" t="str">
        <f ca="1">IF(ISERROR($S2239),"",OFFSET(K!$C$1,$S2239-1,0)&amp;"")</f>
        <v/>
      </c>
      <c r="F2239" s="193" t="str">
        <f ca="1">IF(ISERROR($S2239),"",OFFSET(K!$F$1,$S2239-1,0))</f>
        <v/>
      </c>
      <c r="G2239" s="193" t="str">
        <f ca="1">IF(C2239=$U$4,"Enter smelter details", IF(ISERROR($S2239),"",OFFSET(K!$G$1,$S2239-1,0)))</f>
        <v/>
      </c>
      <c r="H2239" s="258"/>
      <c r="I2239" s="258"/>
      <c r="J2239" s="258"/>
      <c r="K2239" s="258"/>
      <c r="L2239" s="258"/>
      <c r="M2239" s="258"/>
      <c r="N2239" s="258"/>
      <c r="O2239" s="258"/>
      <c r="P2239" s="258"/>
      <c r="Q2239" s="259"/>
      <c r="R2239" s="192"/>
      <c r="S2239" s="150" t="e">
        <f>IF(OR(C2239="",C2239=T$4),NA(),MATCH($B2239&amp;$C2239,K!$E:$E,0))</f>
        <v>#N/A</v>
      </c>
    </row>
    <row r="2240" spans="1:19" ht="20.25">
      <c r="A2240" s="222"/>
      <c r="B2240" s="193"/>
      <c r="C2240" s="193"/>
      <c r="D2240" s="193" t="str">
        <f ca="1">IF(ISERROR($S2240),"",OFFSET(K!$D$1,$S2240-1,0)&amp;"")</f>
        <v/>
      </c>
      <c r="E2240" s="193" t="str">
        <f ca="1">IF(ISERROR($S2240),"",OFFSET(K!$C$1,$S2240-1,0)&amp;"")</f>
        <v/>
      </c>
      <c r="F2240" s="193" t="str">
        <f ca="1">IF(ISERROR($S2240),"",OFFSET(K!$F$1,$S2240-1,0))</f>
        <v/>
      </c>
      <c r="G2240" s="193" t="str">
        <f ca="1">IF(C2240=$U$4,"Enter smelter details", IF(ISERROR($S2240),"",OFFSET(K!$G$1,$S2240-1,0)))</f>
        <v/>
      </c>
      <c r="H2240" s="258"/>
      <c r="I2240" s="258"/>
      <c r="J2240" s="258"/>
      <c r="K2240" s="258"/>
      <c r="L2240" s="258"/>
      <c r="M2240" s="258"/>
      <c r="N2240" s="258"/>
      <c r="O2240" s="258"/>
      <c r="P2240" s="258"/>
      <c r="Q2240" s="259"/>
      <c r="R2240" s="192"/>
      <c r="S2240" s="150" t="e">
        <f>IF(OR(C2240="",C2240=T$4),NA(),MATCH($B2240&amp;$C2240,K!$E:$E,0))</f>
        <v>#N/A</v>
      </c>
    </row>
    <row r="2241" spans="1:19" ht="20.25">
      <c r="A2241" s="222"/>
      <c r="B2241" s="193"/>
      <c r="C2241" s="193"/>
      <c r="D2241" s="193" t="str">
        <f ca="1">IF(ISERROR($S2241),"",OFFSET(K!$D$1,$S2241-1,0)&amp;"")</f>
        <v/>
      </c>
      <c r="E2241" s="193" t="str">
        <f ca="1">IF(ISERROR($S2241),"",OFFSET(K!$C$1,$S2241-1,0)&amp;"")</f>
        <v/>
      </c>
      <c r="F2241" s="193" t="str">
        <f ca="1">IF(ISERROR($S2241),"",OFFSET(K!$F$1,$S2241-1,0))</f>
        <v/>
      </c>
      <c r="G2241" s="193" t="str">
        <f ca="1">IF(C2241=$U$4,"Enter smelter details", IF(ISERROR($S2241),"",OFFSET(K!$G$1,$S2241-1,0)))</f>
        <v/>
      </c>
      <c r="H2241" s="258"/>
      <c r="I2241" s="258"/>
      <c r="J2241" s="258"/>
      <c r="K2241" s="258"/>
      <c r="L2241" s="258"/>
      <c r="M2241" s="258"/>
      <c r="N2241" s="258"/>
      <c r="O2241" s="258"/>
      <c r="P2241" s="258"/>
      <c r="Q2241" s="259"/>
      <c r="R2241" s="192"/>
      <c r="S2241" s="150" t="e">
        <f>IF(OR(C2241="",C2241=T$4),NA(),MATCH($B2241&amp;$C2241,K!$E:$E,0))</f>
        <v>#N/A</v>
      </c>
    </row>
    <row r="2242" spans="1:19" ht="20.25">
      <c r="A2242" s="222"/>
      <c r="B2242" s="193"/>
      <c r="C2242" s="193"/>
      <c r="D2242" s="193" t="str">
        <f ca="1">IF(ISERROR($S2242),"",OFFSET(K!$D$1,$S2242-1,0)&amp;"")</f>
        <v/>
      </c>
      <c r="E2242" s="193" t="str">
        <f ca="1">IF(ISERROR($S2242),"",OFFSET(K!$C$1,$S2242-1,0)&amp;"")</f>
        <v/>
      </c>
      <c r="F2242" s="193" t="str">
        <f ca="1">IF(ISERROR($S2242),"",OFFSET(K!$F$1,$S2242-1,0))</f>
        <v/>
      </c>
      <c r="G2242" s="193" t="str">
        <f ca="1">IF(C2242=$U$4,"Enter smelter details", IF(ISERROR($S2242),"",OFFSET(K!$G$1,$S2242-1,0)))</f>
        <v/>
      </c>
      <c r="H2242" s="258"/>
      <c r="I2242" s="258"/>
      <c r="J2242" s="258"/>
      <c r="K2242" s="258"/>
      <c r="L2242" s="258"/>
      <c r="M2242" s="258"/>
      <c r="N2242" s="258"/>
      <c r="O2242" s="258"/>
      <c r="P2242" s="258"/>
      <c r="Q2242" s="259"/>
      <c r="R2242" s="192"/>
      <c r="S2242" s="150" t="e">
        <f>IF(OR(C2242="",C2242=T$4),NA(),MATCH($B2242&amp;$C2242,K!$E:$E,0))</f>
        <v>#N/A</v>
      </c>
    </row>
    <row r="2243" spans="1:19" ht="20.25">
      <c r="A2243" s="222"/>
      <c r="B2243" s="193"/>
      <c r="C2243" s="193"/>
      <c r="D2243" s="193" t="str">
        <f ca="1">IF(ISERROR($S2243),"",OFFSET(K!$D$1,$S2243-1,0)&amp;"")</f>
        <v/>
      </c>
      <c r="E2243" s="193" t="str">
        <f ca="1">IF(ISERROR($S2243),"",OFFSET(K!$C$1,$S2243-1,0)&amp;"")</f>
        <v/>
      </c>
      <c r="F2243" s="193" t="str">
        <f ca="1">IF(ISERROR($S2243),"",OFFSET(K!$F$1,$S2243-1,0))</f>
        <v/>
      </c>
      <c r="G2243" s="193" t="str">
        <f ca="1">IF(C2243=$U$4,"Enter smelter details", IF(ISERROR($S2243),"",OFFSET(K!$G$1,$S2243-1,0)))</f>
        <v/>
      </c>
      <c r="H2243" s="258"/>
      <c r="I2243" s="258"/>
      <c r="J2243" s="258"/>
      <c r="K2243" s="258"/>
      <c r="L2243" s="258"/>
      <c r="M2243" s="258"/>
      <c r="N2243" s="258"/>
      <c r="O2243" s="258"/>
      <c r="P2243" s="258"/>
      <c r="Q2243" s="259"/>
      <c r="R2243" s="192"/>
      <c r="S2243" s="150" t="e">
        <f>IF(OR(C2243="",C2243=T$4),NA(),MATCH($B2243&amp;$C2243,K!$E:$E,0))</f>
        <v>#N/A</v>
      </c>
    </row>
    <row r="2244" spans="1:19" ht="20.25">
      <c r="A2244" s="222"/>
      <c r="B2244" s="193"/>
      <c r="C2244" s="193"/>
      <c r="D2244" s="193" t="str">
        <f ca="1">IF(ISERROR($S2244),"",OFFSET(K!$D$1,$S2244-1,0)&amp;"")</f>
        <v/>
      </c>
      <c r="E2244" s="193" t="str">
        <f ca="1">IF(ISERROR($S2244),"",OFFSET(K!$C$1,$S2244-1,0)&amp;"")</f>
        <v/>
      </c>
      <c r="F2244" s="193" t="str">
        <f ca="1">IF(ISERROR($S2244),"",OFFSET(K!$F$1,$S2244-1,0))</f>
        <v/>
      </c>
      <c r="G2244" s="193" t="str">
        <f ca="1">IF(C2244=$U$4,"Enter smelter details", IF(ISERROR($S2244),"",OFFSET(K!$G$1,$S2244-1,0)))</f>
        <v/>
      </c>
      <c r="H2244" s="258"/>
      <c r="I2244" s="258"/>
      <c r="J2244" s="258"/>
      <c r="K2244" s="258"/>
      <c r="L2244" s="258"/>
      <c r="M2244" s="258"/>
      <c r="N2244" s="258"/>
      <c r="O2244" s="258"/>
      <c r="P2244" s="258"/>
      <c r="Q2244" s="259"/>
      <c r="R2244" s="192"/>
      <c r="S2244" s="150" t="e">
        <f>IF(OR(C2244="",C2244=T$4),NA(),MATCH($B2244&amp;$C2244,K!$E:$E,0))</f>
        <v>#N/A</v>
      </c>
    </row>
    <row r="2245" spans="1:19" ht="20.25">
      <c r="A2245" s="222"/>
      <c r="B2245" s="193"/>
      <c r="C2245" s="193"/>
      <c r="D2245" s="193" t="str">
        <f ca="1">IF(ISERROR($S2245),"",OFFSET(K!$D$1,$S2245-1,0)&amp;"")</f>
        <v/>
      </c>
      <c r="E2245" s="193" t="str">
        <f ca="1">IF(ISERROR($S2245),"",OFFSET(K!$C$1,$S2245-1,0)&amp;"")</f>
        <v/>
      </c>
      <c r="F2245" s="193" t="str">
        <f ca="1">IF(ISERROR($S2245),"",OFFSET(K!$F$1,$S2245-1,0))</f>
        <v/>
      </c>
      <c r="G2245" s="193" t="str">
        <f ca="1">IF(C2245=$U$4,"Enter smelter details", IF(ISERROR($S2245),"",OFFSET(K!$G$1,$S2245-1,0)))</f>
        <v/>
      </c>
      <c r="H2245" s="258"/>
      <c r="I2245" s="258"/>
      <c r="J2245" s="258"/>
      <c r="K2245" s="258"/>
      <c r="L2245" s="258"/>
      <c r="M2245" s="258"/>
      <c r="N2245" s="258"/>
      <c r="O2245" s="258"/>
      <c r="P2245" s="258"/>
      <c r="Q2245" s="259"/>
      <c r="R2245" s="192"/>
      <c r="S2245" s="150" t="e">
        <f>IF(OR(C2245="",C2245=T$4),NA(),MATCH($B2245&amp;$C2245,K!$E:$E,0))</f>
        <v>#N/A</v>
      </c>
    </row>
    <row r="2246" spans="1:19" ht="20.25">
      <c r="A2246" s="222"/>
      <c r="B2246" s="193"/>
      <c r="C2246" s="193"/>
      <c r="D2246" s="193" t="str">
        <f ca="1">IF(ISERROR($S2246),"",OFFSET(K!$D$1,$S2246-1,0)&amp;"")</f>
        <v/>
      </c>
      <c r="E2246" s="193" t="str">
        <f ca="1">IF(ISERROR($S2246),"",OFFSET(K!$C$1,$S2246-1,0)&amp;"")</f>
        <v/>
      </c>
      <c r="F2246" s="193" t="str">
        <f ca="1">IF(ISERROR($S2246),"",OFFSET(K!$F$1,$S2246-1,0))</f>
        <v/>
      </c>
      <c r="G2246" s="193" t="str">
        <f ca="1">IF(C2246=$U$4,"Enter smelter details", IF(ISERROR($S2246),"",OFFSET(K!$G$1,$S2246-1,0)))</f>
        <v/>
      </c>
      <c r="H2246" s="258"/>
      <c r="I2246" s="258"/>
      <c r="J2246" s="258"/>
      <c r="K2246" s="258"/>
      <c r="L2246" s="258"/>
      <c r="M2246" s="258"/>
      <c r="N2246" s="258"/>
      <c r="O2246" s="258"/>
      <c r="P2246" s="258"/>
      <c r="Q2246" s="259"/>
      <c r="R2246" s="192"/>
      <c r="S2246" s="150" t="e">
        <f>IF(OR(C2246="",C2246=T$4),NA(),MATCH($B2246&amp;$C2246,K!$E:$E,0))</f>
        <v>#N/A</v>
      </c>
    </row>
    <row r="2247" spans="1:19" ht="20.25">
      <c r="A2247" s="222"/>
      <c r="B2247" s="193"/>
      <c r="C2247" s="193"/>
      <c r="D2247" s="193" t="str">
        <f ca="1">IF(ISERROR($S2247),"",OFFSET(K!$D$1,$S2247-1,0)&amp;"")</f>
        <v/>
      </c>
      <c r="E2247" s="193" t="str">
        <f ca="1">IF(ISERROR($S2247),"",OFFSET(K!$C$1,$S2247-1,0)&amp;"")</f>
        <v/>
      </c>
      <c r="F2247" s="193" t="str">
        <f ca="1">IF(ISERROR($S2247),"",OFFSET(K!$F$1,$S2247-1,0))</f>
        <v/>
      </c>
      <c r="G2247" s="193" t="str">
        <f ca="1">IF(C2247=$U$4,"Enter smelter details", IF(ISERROR($S2247),"",OFFSET(K!$G$1,$S2247-1,0)))</f>
        <v/>
      </c>
      <c r="H2247" s="258"/>
      <c r="I2247" s="258"/>
      <c r="J2247" s="258"/>
      <c r="K2247" s="258"/>
      <c r="L2247" s="258"/>
      <c r="M2247" s="258"/>
      <c r="N2247" s="258"/>
      <c r="O2247" s="258"/>
      <c r="P2247" s="258"/>
      <c r="Q2247" s="259"/>
      <c r="R2247" s="192"/>
      <c r="S2247" s="150" t="e">
        <f>IF(OR(C2247="",C2247=T$4),NA(),MATCH($B2247&amp;$C2247,K!$E:$E,0))</f>
        <v>#N/A</v>
      </c>
    </row>
    <row r="2248" spans="1:19" ht="20.25">
      <c r="A2248" s="222"/>
      <c r="B2248" s="193"/>
      <c r="C2248" s="193"/>
      <c r="D2248" s="193" t="str">
        <f ca="1">IF(ISERROR($S2248),"",OFFSET(K!$D$1,$S2248-1,0)&amp;"")</f>
        <v/>
      </c>
      <c r="E2248" s="193" t="str">
        <f ca="1">IF(ISERROR($S2248),"",OFFSET(K!$C$1,$S2248-1,0)&amp;"")</f>
        <v/>
      </c>
      <c r="F2248" s="193" t="str">
        <f ca="1">IF(ISERROR($S2248),"",OFFSET(K!$F$1,$S2248-1,0))</f>
        <v/>
      </c>
      <c r="G2248" s="193" t="str">
        <f ca="1">IF(C2248=$U$4,"Enter smelter details", IF(ISERROR($S2248),"",OFFSET(K!$G$1,$S2248-1,0)))</f>
        <v/>
      </c>
      <c r="H2248" s="258"/>
      <c r="I2248" s="258"/>
      <c r="J2248" s="258"/>
      <c r="K2248" s="258"/>
      <c r="L2248" s="258"/>
      <c r="M2248" s="258"/>
      <c r="N2248" s="258"/>
      <c r="O2248" s="258"/>
      <c r="P2248" s="258"/>
      <c r="Q2248" s="259"/>
      <c r="R2248" s="192"/>
      <c r="S2248" s="150" t="e">
        <f>IF(OR(C2248="",C2248=T$4),NA(),MATCH($B2248&amp;$C2248,K!$E:$E,0))</f>
        <v>#N/A</v>
      </c>
    </row>
    <row r="2249" spans="1:19" ht="20.25">
      <c r="A2249" s="222"/>
      <c r="B2249" s="193"/>
      <c r="C2249" s="193"/>
      <c r="D2249" s="193" t="str">
        <f ca="1">IF(ISERROR($S2249),"",OFFSET(K!$D$1,$S2249-1,0)&amp;"")</f>
        <v/>
      </c>
      <c r="E2249" s="193" t="str">
        <f ca="1">IF(ISERROR($S2249),"",OFFSET(K!$C$1,$S2249-1,0)&amp;"")</f>
        <v/>
      </c>
      <c r="F2249" s="193" t="str">
        <f ca="1">IF(ISERROR($S2249),"",OFFSET(K!$F$1,$S2249-1,0))</f>
        <v/>
      </c>
      <c r="G2249" s="193" t="str">
        <f ca="1">IF(C2249=$U$4,"Enter smelter details", IF(ISERROR($S2249),"",OFFSET(K!$G$1,$S2249-1,0)))</f>
        <v/>
      </c>
      <c r="H2249" s="258"/>
      <c r="I2249" s="258"/>
      <c r="J2249" s="258"/>
      <c r="K2249" s="258"/>
      <c r="L2249" s="258"/>
      <c r="M2249" s="258"/>
      <c r="N2249" s="258"/>
      <c r="O2249" s="258"/>
      <c r="P2249" s="258"/>
      <c r="Q2249" s="259"/>
      <c r="R2249" s="192"/>
      <c r="S2249" s="150" t="e">
        <f>IF(OR(C2249="",C2249=T$4),NA(),MATCH($B2249&amp;$C2249,K!$E:$E,0))</f>
        <v>#N/A</v>
      </c>
    </row>
    <row r="2250" spans="1:19" ht="20.25">
      <c r="A2250" s="222"/>
      <c r="B2250" s="193"/>
      <c r="C2250" s="193"/>
      <c r="D2250" s="193" t="str">
        <f ca="1">IF(ISERROR($S2250),"",OFFSET(K!$D$1,$S2250-1,0)&amp;"")</f>
        <v/>
      </c>
      <c r="E2250" s="193" t="str">
        <f ca="1">IF(ISERROR($S2250),"",OFFSET(K!$C$1,$S2250-1,0)&amp;"")</f>
        <v/>
      </c>
      <c r="F2250" s="193" t="str">
        <f ca="1">IF(ISERROR($S2250),"",OFFSET(K!$F$1,$S2250-1,0))</f>
        <v/>
      </c>
      <c r="G2250" s="193" t="str">
        <f ca="1">IF(C2250=$U$4,"Enter smelter details", IF(ISERROR($S2250),"",OFFSET(K!$G$1,$S2250-1,0)))</f>
        <v/>
      </c>
      <c r="H2250" s="258"/>
      <c r="I2250" s="258"/>
      <c r="J2250" s="258"/>
      <c r="K2250" s="258"/>
      <c r="L2250" s="258"/>
      <c r="M2250" s="258"/>
      <c r="N2250" s="258"/>
      <c r="O2250" s="258"/>
      <c r="P2250" s="258"/>
      <c r="Q2250" s="259"/>
      <c r="R2250" s="192"/>
      <c r="S2250" s="150" t="e">
        <f>IF(OR(C2250="",C2250=T$4),NA(),MATCH($B2250&amp;$C2250,K!$E:$E,0))</f>
        <v>#N/A</v>
      </c>
    </row>
    <row r="2251" spans="1:19" ht="20.25">
      <c r="A2251" s="222"/>
      <c r="B2251" s="193"/>
      <c r="C2251" s="193"/>
      <c r="D2251" s="193" t="str">
        <f ca="1">IF(ISERROR($S2251),"",OFFSET(K!$D$1,$S2251-1,0)&amp;"")</f>
        <v/>
      </c>
      <c r="E2251" s="193" t="str">
        <f ca="1">IF(ISERROR($S2251),"",OFFSET(K!$C$1,$S2251-1,0)&amp;"")</f>
        <v/>
      </c>
      <c r="F2251" s="193" t="str">
        <f ca="1">IF(ISERROR($S2251),"",OFFSET(K!$F$1,$S2251-1,0))</f>
        <v/>
      </c>
      <c r="G2251" s="193" t="str">
        <f ca="1">IF(C2251=$U$4,"Enter smelter details", IF(ISERROR($S2251),"",OFFSET(K!$G$1,$S2251-1,0)))</f>
        <v/>
      </c>
      <c r="H2251" s="258"/>
      <c r="I2251" s="258"/>
      <c r="J2251" s="258"/>
      <c r="K2251" s="258"/>
      <c r="L2251" s="258"/>
      <c r="M2251" s="258"/>
      <c r="N2251" s="258"/>
      <c r="O2251" s="258"/>
      <c r="P2251" s="258"/>
      <c r="Q2251" s="259"/>
      <c r="R2251" s="192"/>
      <c r="S2251" s="150" t="e">
        <f>IF(OR(C2251="",C2251=T$4),NA(),MATCH($B2251&amp;$C2251,K!$E:$E,0))</f>
        <v>#N/A</v>
      </c>
    </row>
    <row r="2252" spans="1:19" ht="20.25">
      <c r="A2252" s="222"/>
      <c r="B2252" s="193"/>
      <c r="C2252" s="193"/>
      <c r="D2252" s="193" t="str">
        <f ca="1">IF(ISERROR($S2252),"",OFFSET(K!$D$1,$S2252-1,0)&amp;"")</f>
        <v/>
      </c>
      <c r="E2252" s="193" t="str">
        <f ca="1">IF(ISERROR($S2252),"",OFFSET(K!$C$1,$S2252-1,0)&amp;"")</f>
        <v/>
      </c>
      <c r="F2252" s="193" t="str">
        <f ca="1">IF(ISERROR($S2252),"",OFFSET(K!$F$1,$S2252-1,0))</f>
        <v/>
      </c>
      <c r="G2252" s="193" t="str">
        <f ca="1">IF(C2252=$U$4,"Enter smelter details", IF(ISERROR($S2252),"",OFFSET(K!$G$1,$S2252-1,0)))</f>
        <v/>
      </c>
      <c r="H2252" s="258"/>
      <c r="I2252" s="258"/>
      <c r="J2252" s="258"/>
      <c r="K2252" s="258"/>
      <c r="L2252" s="258"/>
      <c r="M2252" s="258"/>
      <c r="N2252" s="258"/>
      <c r="O2252" s="258"/>
      <c r="P2252" s="258"/>
      <c r="Q2252" s="259"/>
      <c r="R2252" s="192"/>
      <c r="S2252" s="150" t="e">
        <f>IF(OR(C2252="",C2252=T$4),NA(),MATCH($B2252&amp;$C2252,K!$E:$E,0))</f>
        <v>#N/A</v>
      </c>
    </row>
    <row r="2253" spans="1:19" ht="20.25">
      <c r="A2253" s="222"/>
      <c r="B2253" s="193"/>
      <c r="C2253" s="193"/>
      <c r="D2253" s="193" t="str">
        <f ca="1">IF(ISERROR($S2253),"",OFFSET(K!$D$1,$S2253-1,0)&amp;"")</f>
        <v/>
      </c>
      <c r="E2253" s="193" t="str">
        <f ca="1">IF(ISERROR($S2253),"",OFFSET(K!$C$1,$S2253-1,0)&amp;"")</f>
        <v/>
      </c>
      <c r="F2253" s="193" t="str">
        <f ca="1">IF(ISERROR($S2253),"",OFFSET(K!$F$1,$S2253-1,0))</f>
        <v/>
      </c>
      <c r="G2253" s="193" t="str">
        <f ca="1">IF(C2253=$U$4,"Enter smelter details", IF(ISERROR($S2253),"",OFFSET(K!$G$1,$S2253-1,0)))</f>
        <v/>
      </c>
      <c r="H2253" s="258"/>
      <c r="I2253" s="258"/>
      <c r="J2253" s="258"/>
      <c r="K2253" s="258"/>
      <c r="L2253" s="258"/>
      <c r="M2253" s="258"/>
      <c r="N2253" s="258"/>
      <c r="O2253" s="258"/>
      <c r="P2253" s="258"/>
      <c r="Q2253" s="259"/>
      <c r="R2253" s="192"/>
      <c r="S2253" s="150" t="e">
        <f>IF(OR(C2253="",C2253=T$4),NA(),MATCH($B2253&amp;$C2253,K!$E:$E,0))</f>
        <v>#N/A</v>
      </c>
    </row>
    <row r="2254" spans="1:19" ht="20.25">
      <c r="A2254" s="222"/>
      <c r="B2254" s="193"/>
      <c r="C2254" s="193"/>
      <c r="D2254" s="193" t="str">
        <f ca="1">IF(ISERROR($S2254),"",OFFSET(K!$D$1,$S2254-1,0)&amp;"")</f>
        <v/>
      </c>
      <c r="E2254" s="193" t="str">
        <f ca="1">IF(ISERROR($S2254),"",OFFSET(K!$C$1,$S2254-1,0)&amp;"")</f>
        <v/>
      </c>
      <c r="F2254" s="193" t="str">
        <f ca="1">IF(ISERROR($S2254),"",OFFSET(K!$F$1,$S2254-1,0))</f>
        <v/>
      </c>
      <c r="G2254" s="193" t="str">
        <f ca="1">IF(C2254=$U$4,"Enter smelter details", IF(ISERROR($S2254),"",OFFSET(K!$G$1,$S2254-1,0)))</f>
        <v/>
      </c>
      <c r="H2254" s="258"/>
      <c r="I2254" s="258"/>
      <c r="J2254" s="258"/>
      <c r="K2254" s="258"/>
      <c r="L2254" s="258"/>
      <c r="M2254" s="258"/>
      <c r="N2254" s="258"/>
      <c r="O2254" s="258"/>
      <c r="P2254" s="258"/>
      <c r="Q2254" s="259"/>
      <c r="R2254" s="192"/>
      <c r="S2254" s="150" t="e">
        <f>IF(OR(C2254="",C2254=T$4),NA(),MATCH($B2254&amp;$C2254,K!$E:$E,0))</f>
        <v>#N/A</v>
      </c>
    </row>
    <row r="2255" spans="1:19" ht="20.25">
      <c r="A2255" s="222"/>
      <c r="B2255" s="193"/>
      <c r="C2255" s="193"/>
      <c r="D2255" s="193" t="str">
        <f ca="1">IF(ISERROR($S2255),"",OFFSET(K!$D$1,$S2255-1,0)&amp;"")</f>
        <v/>
      </c>
      <c r="E2255" s="193" t="str">
        <f ca="1">IF(ISERROR($S2255),"",OFFSET(K!$C$1,$S2255-1,0)&amp;"")</f>
        <v/>
      </c>
      <c r="F2255" s="193" t="str">
        <f ca="1">IF(ISERROR($S2255),"",OFFSET(K!$F$1,$S2255-1,0))</f>
        <v/>
      </c>
      <c r="G2255" s="193" t="str">
        <f ca="1">IF(C2255=$U$4,"Enter smelter details", IF(ISERROR($S2255),"",OFFSET(K!$G$1,$S2255-1,0)))</f>
        <v/>
      </c>
      <c r="H2255" s="258"/>
      <c r="I2255" s="258"/>
      <c r="J2255" s="258"/>
      <c r="K2255" s="258"/>
      <c r="L2255" s="258"/>
      <c r="M2255" s="258"/>
      <c r="N2255" s="258"/>
      <c r="O2255" s="258"/>
      <c r="P2255" s="258"/>
      <c r="Q2255" s="259"/>
      <c r="R2255" s="192"/>
      <c r="S2255" s="150" t="e">
        <f>IF(OR(C2255="",C2255=T$4),NA(),MATCH($B2255&amp;$C2255,K!$E:$E,0))</f>
        <v>#N/A</v>
      </c>
    </row>
    <row r="2256" spans="1:19" ht="20.25">
      <c r="A2256" s="222"/>
      <c r="B2256" s="193"/>
      <c r="C2256" s="193"/>
      <c r="D2256" s="193" t="str">
        <f ca="1">IF(ISERROR($S2256),"",OFFSET(K!$D$1,$S2256-1,0)&amp;"")</f>
        <v/>
      </c>
      <c r="E2256" s="193" t="str">
        <f ca="1">IF(ISERROR($S2256),"",OFFSET(K!$C$1,$S2256-1,0)&amp;"")</f>
        <v/>
      </c>
      <c r="F2256" s="193" t="str">
        <f ca="1">IF(ISERROR($S2256),"",OFFSET(K!$F$1,$S2256-1,0))</f>
        <v/>
      </c>
      <c r="G2256" s="193" t="str">
        <f ca="1">IF(C2256=$U$4,"Enter smelter details", IF(ISERROR($S2256),"",OFFSET(K!$G$1,$S2256-1,0)))</f>
        <v/>
      </c>
      <c r="H2256" s="258"/>
      <c r="I2256" s="258"/>
      <c r="J2256" s="258"/>
      <c r="K2256" s="258"/>
      <c r="L2256" s="258"/>
      <c r="M2256" s="258"/>
      <c r="N2256" s="258"/>
      <c r="O2256" s="258"/>
      <c r="P2256" s="258"/>
      <c r="Q2256" s="259"/>
      <c r="R2256" s="192"/>
      <c r="S2256" s="150" t="e">
        <f>IF(OR(C2256="",C2256=T$4),NA(),MATCH($B2256&amp;$C2256,K!$E:$E,0))</f>
        <v>#N/A</v>
      </c>
    </row>
    <row r="2257" spans="1:19" ht="20.25">
      <c r="A2257" s="222"/>
      <c r="B2257" s="193"/>
      <c r="C2257" s="193"/>
      <c r="D2257" s="193" t="str">
        <f ca="1">IF(ISERROR($S2257),"",OFFSET(K!$D$1,$S2257-1,0)&amp;"")</f>
        <v/>
      </c>
      <c r="E2257" s="193" t="str">
        <f ca="1">IF(ISERROR($S2257),"",OFFSET(K!$C$1,$S2257-1,0)&amp;"")</f>
        <v/>
      </c>
      <c r="F2257" s="193" t="str">
        <f ca="1">IF(ISERROR($S2257),"",OFFSET(K!$F$1,$S2257-1,0))</f>
        <v/>
      </c>
      <c r="G2257" s="193" t="str">
        <f ca="1">IF(C2257=$U$4,"Enter smelter details", IF(ISERROR($S2257),"",OFFSET(K!$G$1,$S2257-1,0)))</f>
        <v/>
      </c>
      <c r="H2257" s="258"/>
      <c r="I2257" s="258"/>
      <c r="J2257" s="258"/>
      <c r="K2257" s="258"/>
      <c r="L2257" s="258"/>
      <c r="M2257" s="258"/>
      <c r="N2257" s="258"/>
      <c r="O2257" s="258"/>
      <c r="P2257" s="258"/>
      <c r="Q2257" s="259"/>
      <c r="R2257" s="192"/>
      <c r="S2257" s="150" t="e">
        <f>IF(OR(C2257="",C2257=T$4),NA(),MATCH($B2257&amp;$C2257,K!$E:$E,0))</f>
        <v>#N/A</v>
      </c>
    </row>
    <row r="2258" spans="1:19" ht="20.25">
      <c r="A2258" s="222"/>
      <c r="B2258" s="193"/>
      <c r="C2258" s="193"/>
      <c r="D2258" s="193" t="str">
        <f ca="1">IF(ISERROR($S2258),"",OFFSET(K!$D$1,$S2258-1,0)&amp;"")</f>
        <v/>
      </c>
      <c r="E2258" s="193" t="str">
        <f ca="1">IF(ISERROR($S2258),"",OFFSET(K!$C$1,$S2258-1,0)&amp;"")</f>
        <v/>
      </c>
      <c r="F2258" s="193" t="str">
        <f ca="1">IF(ISERROR($S2258),"",OFFSET(K!$F$1,$S2258-1,0))</f>
        <v/>
      </c>
      <c r="G2258" s="193" t="str">
        <f ca="1">IF(C2258=$U$4,"Enter smelter details", IF(ISERROR($S2258),"",OFFSET(K!$G$1,$S2258-1,0)))</f>
        <v/>
      </c>
      <c r="H2258" s="258"/>
      <c r="I2258" s="258"/>
      <c r="J2258" s="258"/>
      <c r="K2258" s="258"/>
      <c r="L2258" s="258"/>
      <c r="M2258" s="258"/>
      <c r="N2258" s="258"/>
      <c r="O2258" s="258"/>
      <c r="P2258" s="258"/>
      <c r="Q2258" s="259"/>
      <c r="R2258" s="192"/>
      <c r="S2258" s="150" t="e">
        <f>IF(OR(C2258="",C2258=T$4),NA(),MATCH($B2258&amp;$C2258,K!$E:$E,0))</f>
        <v>#N/A</v>
      </c>
    </row>
    <row r="2259" spans="1:19" ht="20.25">
      <c r="A2259" s="222"/>
      <c r="B2259" s="193"/>
      <c r="C2259" s="193"/>
      <c r="D2259" s="193" t="str">
        <f ca="1">IF(ISERROR($S2259),"",OFFSET(K!$D$1,$S2259-1,0)&amp;"")</f>
        <v/>
      </c>
      <c r="E2259" s="193" t="str">
        <f ca="1">IF(ISERROR($S2259),"",OFFSET(K!$C$1,$S2259-1,0)&amp;"")</f>
        <v/>
      </c>
      <c r="F2259" s="193" t="str">
        <f ca="1">IF(ISERROR($S2259),"",OFFSET(K!$F$1,$S2259-1,0))</f>
        <v/>
      </c>
      <c r="G2259" s="193" t="str">
        <f ca="1">IF(C2259=$U$4,"Enter smelter details", IF(ISERROR($S2259),"",OFFSET(K!$G$1,$S2259-1,0)))</f>
        <v/>
      </c>
      <c r="H2259" s="258"/>
      <c r="I2259" s="258"/>
      <c r="J2259" s="258"/>
      <c r="K2259" s="258"/>
      <c r="L2259" s="258"/>
      <c r="M2259" s="258"/>
      <c r="N2259" s="258"/>
      <c r="O2259" s="258"/>
      <c r="P2259" s="258"/>
      <c r="Q2259" s="259"/>
      <c r="R2259" s="192"/>
      <c r="S2259" s="150" t="e">
        <f>IF(OR(C2259="",C2259=T$4),NA(),MATCH($B2259&amp;$C2259,K!$E:$E,0))</f>
        <v>#N/A</v>
      </c>
    </row>
    <row r="2260" spans="1:19" ht="20.25">
      <c r="A2260" s="222"/>
      <c r="B2260" s="193"/>
      <c r="C2260" s="193"/>
      <c r="D2260" s="193" t="str">
        <f ca="1">IF(ISERROR($S2260),"",OFFSET(K!$D$1,$S2260-1,0)&amp;"")</f>
        <v/>
      </c>
      <c r="E2260" s="193" t="str">
        <f ca="1">IF(ISERROR($S2260),"",OFFSET(K!$C$1,$S2260-1,0)&amp;"")</f>
        <v/>
      </c>
      <c r="F2260" s="193" t="str">
        <f ca="1">IF(ISERROR($S2260),"",OFFSET(K!$F$1,$S2260-1,0))</f>
        <v/>
      </c>
      <c r="G2260" s="193" t="str">
        <f ca="1">IF(C2260=$U$4,"Enter smelter details", IF(ISERROR($S2260),"",OFFSET(K!$G$1,$S2260-1,0)))</f>
        <v/>
      </c>
      <c r="H2260" s="258"/>
      <c r="I2260" s="258"/>
      <c r="J2260" s="258"/>
      <c r="K2260" s="258"/>
      <c r="L2260" s="258"/>
      <c r="M2260" s="258"/>
      <c r="N2260" s="258"/>
      <c r="O2260" s="258"/>
      <c r="P2260" s="258"/>
      <c r="Q2260" s="259"/>
      <c r="R2260" s="192"/>
      <c r="S2260" s="150" t="e">
        <f>IF(OR(C2260="",C2260=T$4),NA(),MATCH($B2260&amp;$C2260,K!$E:$E,0))</f>
        <v>#N/A</v>
      </c>
    </row>
    <row r="2261" spans="1:19" ht="20.25">
      <c r="A2261" s="222"/>
      <c r="B2261" s="193"/>
      <c r="C2261" s="193"/>
      <c r="D2261" s="193" t="str">
        <f ca="1">IF(ISERROR($S2261),"",OFFSET(K!$D$1,$S2261-1,0)&amp;"")</f>
        <v/>
      </c>
      <c r="E2261" s="193" t="str">
        <f ca="1">IF(ISERROR($S2261),"",OFFSET(K!$C$1,$S2261-1,0)&amp;"")</f>
        <v/>
      </c>
      <c r="F2261" s="193" t="str">
        <f ca="1">IF(ISERROR($S2261),"",OFFSET(K!$F$1,$S2261-1,0))</f>
        <v/>
      </c>
      <c r="G2261" s="193" t="str">
        <f ca="1">IF(C2261=$U$4,"Enter smelter details", IF(ISERROR($S2261),"",OFFSET(K!$G$1,$S2261-1,0)))</f>
        <v/>
      </c>
      <c r="H2261" s="258"/>
      <c r="I2261" s="258"/>
      <c r="J2261" s="258"/>
      <c r="K2261" s="258"/>
      <c r="L2261" s="258"/>
      <c r="M2261" s="258"/>
      <c r="N2261" s="258"/>
      <c r="O2261" s="258"/>
      <c r="P2261" s="258"/>
      <c r="Q2261" s="259"/>
      <c r="R2261" s="192"/>
      <c r="S2261" s="150" t="e">
        <f>IF(OR(C2261="",C2261=T$4),NA(),MATCH($B2261&amp;$C2261,K!$E:$E,0))</f>
        <v>#N/A</v>
      </c>
    </row>
    <row r="2262" spans="1:19" ht="20.25">
      <c r="A2262" s="222"/>
      <c r="B2262" s="193"/>
      <c r="C2262" s="193"/>
      <c r="D2262" s="193" t="str">
        <f ca="1">IF(ISERROR($S2262),"",OFFSET(K!$D$1,$S2262-1,0)&amp;"")</f>
        <v/>
      </c>
      <c r="E2262" s="193" t="str">
        <f ca="1">IF(ISERROR($S2262),"",OFFSET(K!$C$1,$S2262-1,0)&amp;"")</f>
        <v/>
      </c>
      <c r="F2262" s="193" t="str">
        <f ca="1">IF(ISERROR($S2262),"",OFFSET(K!$F$1,$S2262-1,0))</f>
        <v/>
      </c>
      <c r="G2262" s="193" t="str">
        <f ca="1">IF(C2262=$U$4,"Enter smelter details", IF(ISERROR($S2262),"",OFFSET(K!$G$1,$S2262-1,0)))</f>
        <v/>
      </c>
      <c r="H2262" s="258"/>
      <c r="I2262" s="258"/>
      <c r="J2262" s="258"/>
      <c r="K2262" s="258"/>
      <c r="L2262" s="258"/>
      <c r="M2262" s="258"/>
      <c r="N2262" s="258"/>
      <c r="O2262" s="258"/>
      <c r="P2262" s="258"/>
      <c r="Q2262" s="259"/>
      <c r="R2262" s="192"/>
      <c r="S2262" s="150" t="e">
        <f>IF(OR(C2262="",C2262=T$4),NA(),MATCH($B2262&amp;$C2262,K!$E:$E,0))</f>
        <v>#N/A</v>
      </c>
    </row>
    <row r="2263" spans="1:19" ht="20.25">
      <c r="A2263" s="222"/>
      <c r="B2263" s="193"/>
      <c r="C2263" s="193"/>
      <c r="D2263" s="193" t="str">
        <f ca="1">IF(ISERROR($S2263),"",OFFSET(K!$D$1,$S2263-1,0)&amp;"")</f>
        <v/>
      </c>
      <c r="E2263" s="193" t="str">
        <f ca="1">IF(ISERROR($S2263),"",OFFSET(K!$C$1,$S2263-1,0)&amp;"")</f>
        <v/>
      </c>
      <c r="F2263" s="193" t="str">
        <f ca="1">IF(ISERROR($S2263),"",OFFSET(K!$F$1,$S2263-1,0))</f>
        <v/>
      </c>
      <c r="G2263" s="193" t="str">
        <f ca="1">IF(C2263=$U$4,"Enter smelter details", IF(ISERROR($S2263),"",OFFSET(K!$G$1,$S2263-1,0)))</f>
        <v/>
      </c>
      <c r="H2263" s="258"/>
      <c r="I2263" s="258"/>
      <c r="J2263" s="258"/>
      <c r="K2263" s="258"/>
      <c r="L2263" s="258"/>
      <c r="M2263" s="258"/>
      <c r="N2263" s="258"/>
      <c r="O2263" s="258"/>
      <c r="P2263" s="258"/>
      <c r="Q2263" s="259"/>
      <c r="R2263" s="192"/>
      <c r="S2263" s="150" t="e">
        <f>IF(OR(C2263="",C2263=T$4),NA(),MATCH($B2263&amp;$C2263,K!$E:$E,0))</f>
        <v>#N/A</v>
      </c>
    </row>
    <row r="2264" spans="1:19" ht="20.25">
      <c r="A2264" s="222"/>
      <c r="B2264" s="193"/>
      <c r="C2264" s="193"/>
      <c r="D2264" s="193" t="str">
        <f ca="1">IF(ISERROR($S2264),"",OFFSET(K!$D$1,$S2264-1,0)&amp;"")</f>
        <v/>
      </c>
      <c r="E2264" s="193" t="str">
        <f ca="1">IF(ISERROR($S2264),"",OFFSET(K!$C$1,$S2264-1,0)&amp;"")</f>
        <v/>
      </c>
      <c r="F2264" s="193" t="str">
        <f ca="1">IF(ISERROR($S2264),"",OFFSET(K!$F$1,$S2264-1,0))</f>
        <v/>
      </c>
      <c r="G2264" s="193" t="str">
        <f ca="1">IF(C2264=$U$4,"Enter smelter details", IF(ISERROR($S2264),"",OFFSET(K!$G$1,$S2264-1,0)))</f>
        <v/>
      </c>
      <c r="H2264" s="258"/>
      <c r="I2264" s="258"/>
      <c r="J2264" s="258"/>
      <c r="K2264" s="258"/>
      <c r="L2264" s="258"/>
      <c r="M2264" s="258"/>
      <c r="N2264" s="258"/>
      <c r="O2264" s="258"/>
      <c r="P2264" s="258"/>
      <c r="Q2264" s="259"/>
      <c r="R2264" s="192"/>
      <c r="S2264" s="150" t="e">
        <f>IF(OR(C2264="",C2264=T$4),NA(),MATCH($B2264&amp;$C2264,K!$E:$E,0))</f>
        <v>#N/A</v>
      </c>
    </row>
    <row r="2265" spans="1:19" ht="20.25">
      <c r="A2265" s="222"/>
      <c r="B2265" s="193"/>
      <c r="C2265" s="193"/>
      <c r="D2265" s="193" t="str">
        <f ca="1">IF(ISERROR($S2265),"",OFFSET(K!$D$1,$S2265-1,0)&amp;"")</f>
        <v/>
      </c>
      <c r="E2265" s="193" t="str">
        <f ca="1">IF(ISERROR($S2265),"",OFFSET(K!$C$1,$S2265-1,0)&amp;"")</f>
        <v/>
      </c>
      <c r="F2265" s="193" t="str">
        <f ca="1">IF(ISERROR($S2265),"",OFFSET(K!$F$1,$S2265-1,0))</f>
        <v/>
      </c>
      <c r="G2265" s="193" t="str">
        <f ca="1">IF(C2265=$U$4,"Enter smelter details", IF(ISERROR($S2265),"",OFFSET(K!$G$1,$S2265-1,0)))</f>
        <v/>
      </c>
      <c r="H2265" s="258"/>
      <c r="I2265" s="258"/>
      <c r="J2265" s="258"/>
      <c r="K2265" s="258"/>
      <c r="L2265" s="258"/>
      <c r="M2265" s="258"/>
      <c r="N2265" s="258"/>
      <c r="O2265" s="258"/>
      <c r="P2265" s="258"/>
      <c r="Q2265" s="259"/>
      <c r="R2265" s="192"/>
      <c r="S2265" s="150" t="e">
        <f>IF(OR(C2265="",C2265=T$4),NA(),MATCH($B2265&amp;$C2265,K!$E:$E,0))</f>
        <v>#N/A</v>
      </c>
    </row>
    <row r="2266" spans="1:19" ht="20.25">
      <c r="A2266" s="222"/>
      <c r="B2266" s="193"/>
      <c r="C2266" s="193"/>
      <c r="D2266" s="193" t="str">
        <f ca="1">IF(ISERROR($S2266),"",OFFSET(K!$D$1,$S2266-1,0)&amp;"")</f>
        <v/>
      </c>
      <c r="E2266" s="193" t="str">
        <f ca="1">IF(ISERROR($S2266),"",OFFSET(K!$C$1,$S2266-1,0)&amp;"")</f>
        <v/>
      </c>
      <c r="F2266" s="193" t="str">
        <f ca="1">IF(ISERROR($S2266),"",OFFSET(K!$F$1,$S2266-1,0))</f>
        <v/>
      </c>
      <c r="G2266" s="193" t="str">
        <f ca="1">IF(C2266=$U$4,"Enter smelter details", IF(ISERROR($S2266),"",OFFSET(K!$G$1,$S2266-1,0)))</f>
        <v/>
      </c>
      <c r="H2266" s="258"/>
      <c r="I2266" s="258"/>
      <c r="J2266" s="258"/>
      <c r="K2266" s="258"/>
      <c r="L2266" s="258"/>
      <c r="M2266" s="258"/>
      <c r="N2266" s="258"/>
      <c r="O2266" s="258"/>
      <c r="P2266" s="258"/>
      <c r="Q2266" s="259"/>
      <c r="R2266" s="192"/>
      <c r="S2266" s="150" t="e">
        <f>IF(OR(C2266="",C2266=T$4),NA(),MATCH($B2266&amp;$C2266,K!$E:$E,0))</f>
        <v>#N/A</v>
      </c>
    </row>
    <row r="2267" spans="1:19" ht="20.25">
      <c r="A2267" s="222"/>
      <c r="B2267" s="193"/>
      <c r="C2267" s="193"/>
      <c r="D2267" s="193" t="str">
        <f ca="1">IF(ISERROR($S2267),"",OFFSET(K!$D$1,$S2267-1,0)&amp;"")</f>
        <v/>
      </c>
      <c r="E2267" s="193" t="str">
        <f ca="1">IF(ISERROR($S2267),"",OFFSET(K!$C$1,$S2267-1,0)&amp;"")</f>
        <v/>
      </c>
      <c r="F2267" s="193" t="str">
        <f ca="1">IF(ISERROR($S2267),"",OFFSET(K!$F$1,$S2267-1,0))</f>
        <v/>
      </c>
      <c r="G2267" s="193" t="str">
        <f ca="1">IF(C2267=$U$4,"Enter smelter details", IF(ISERROR($S2267),"",OFFSET(K!$G$1,$S2267-1,0)))</f>
        <v/>
      </c>
      <c r="H2267" s="258"/>
      <c r="I2267" s="258"/>
      <c r="J2267" s="258"/>
      <c r="K2267" s="258"/>
      <c r="L2267" s="258"/>
      <c r="M2267" s="258"/>
      <c r="N2267" s="258"/>
      <c r="O2267" s="258"/>
      <c r="P2267" s="258"/>
      <c r="Q2267" s="259"/>
      <c r="R2267" s="192"/>
      <c r="S2267" s="150" t="e">
        <f>IF(OR(C2267="",C2267=T$4),NA(),MATCH($B2267&amp;$C2267,K!$E:$E,0))</f>
        <v>#N/A</v>
      </c>
    </row>
    <row r="2268" spans="1:19" ht="20.25">
      <c r="A2268" s="222"/>
      <c r="B2268" s="193"/>
      <c r="C2268" s="193"/>
      <c r="D2268" s="193" t="str">
        <f ca="1">IF(ISERROR($S2268),"",OFFSET(K!$D$1,$S2268-1,0)&amp;"")</f>
        <v/>
      </c>
      <c r="E2268" s="193" t="str">
        <f ca="1">IF(ISERROR($S2268),"",OFFSET(K!$C$1,$S2268-1,0)&amp;"")</f>
        <v/>
      </c>
      <c r="F2268" s="193" t="str">
        <f ca="1">IF(ISERROR($S2268),"",OFFSET(K!$F$1,$S2268-1,0))</f>
        <v/>
      </c>
      <c r="G2268" s="193" t="str">
        <f ca="1">IF(C2268=$U$4,"Enter smelter details", IF(ISERROR($S2268),"",OFFSET(K!$G$1,$S2268-1,0)))</f>
        <v/>
      </c>
      <c r="H2268" s="258"/>
      <c r="I2268" s="258"/>
      <c r="J2268" s="258"/>
      <c r="K2268" s="258"/>
      <c r="L2268" s="258"/>
      <c r="M2268" s="258"/>
      <c r="N2268" s="258"/>
      <c r="O2268" s="258"/>
      <c r="P2268" s="258"/>
      <c r="Q2268" s="259"/>
      <c r="R2268" s="192"/>
      <c r="S2268" s="150" t="e">
        <f>IF(OR(C2268="",C2268=T$4),NA(),MATCH($B2268&amp;$C2268,K!$E:$E,0))</f>
        <v>#N/A</v>
      </c>
    </row>
    <row r="2269" spans="1:19" ht="20.25">
      <c r="A2269" s="222"/>
      <c r="B2269" s="193"/>
      <c r="C2269" s="193"/>
      <c r="D2269" s="193" t="str">
        <f ca="1">IF(ISERROR($S2269),"",OFFSET(K!$D$1,$S2269-1,0)&amp;"")</f>
        <v/>
      </c>
      <c r="E2269" s="193" t="str">
        <f ca="1">IF(ISERROR($S2269),"",OFFSET(K!$C$1,$S2269-1,0)&amp;"")</f>
        <v/>
      </c>
      <c r="F2269" s="193" t="str">
        <f ca="1">IF(ISERROR($S2269),"",OFFSET(K!$F$1,$S2269-1,0))</f>
        <v/>
      </c>
      <c r="G2269" s="193" t="str">
        <f ca="1">IF(C2269=$U$4,"Enter smelter details", IF(ISERROR($S2269),"",OFFSET(K!$G$1,$S2269-1,0)))</f>
        <v/>
      </c>
      <c r="H2269" s="258"/>
      <c r="I2269" s="258"/>
      <c r="J2269" s="258"/>
      <c r="K2269" s="258"/>
      <c r="L2269" s="258"/>
      <c r="M2269" s="258"/>
      <c r="N2269" s="258"/>
      <c r="O2269" s="258"/>
      <c r="P2269" s="258"/>
      <c r="Q2269" s="259"/>
      <c r="R2269" s="192"/>
      <c r="S2269" s="150" t="e">
        <f>IF(OR(C2269="",C2269=T$4),NA(),MATCH($B2269&amp;$C2269,K!$E:$E,0))</f>
        <v>#N/A</v>
      </c>
    </row>
    <row r="2270" spans="1:19" ht="20.25">
      <c r="A2270" s="222"/>
      <c r="B2270" s="193"/>
      <c r="C2270" s="193"/>
      <c r="D2270" s="193" t="str">
        <f ca="1">IF(ISERROR($S2270),"",OFFSET(K!$D$1,$S2270-1,0)&amp;"")</f>
        <v/>
      </c>
      <c r="E2270" s="193" t="str">
        <f ca="1">IF(ISERROR($S2270),"",OFFSET(K!$C$1,$S2270-1,0)&amp;"")</f>
        <v/>
      </c>
      <c r="F2270" s="193" t="str">
        <f ca="1">IF(ISERROR($S2270),"",OFFSET(K!$F$1,$S2270-1,0))</f>
        <v/>
      </c>
      <c r="G2270" s="193" t="str">
        <f ca="1">IF(C2270=$U$4,"Enter smelter details", IF(ISERROR($S2270),"",OFFSET(K!$G$1,$S2270-1,0)))</f>
        <v/>
      </c>
      <c r="H2270" s="258"/>
      <c r="I2270" s="258"/>
      <c r="J2270" s="258"/>
      <c r="K2270" s="258"/>
      <c r="L2270" s="258"/>
      <c r="M2270" s="258"/>
      <c r="N2270" s="258"/>
      <c r="O2270" s="258"/>
      <c r="P2270" s="258"/>
      <c r="Q2270" s="259"/>
      <c r="R2270" s="192"/>
      <c r="S2270" s="150" t="e">
        <f>IF(OR(C2270="",C2270=T$4),NA(),MATCH($B2270&amp;$C2270,K!$E:$E,0))</f>
        <v>#N/A</v>
      </c>
    </row>
    <row r="2271" spans="1:19" ht="20.25">
      <c r="A2271" s="222"/>
      <c r="B2271" s="193"/>
      <c r="C2271" s="193"/>
      <c r="D2271" s="193" t="str">
        <f ca="1">IF(ISERROR($S2271),"",OFFSET(K!$D$1,$S2271-1,0)&amp;"")</f>
        <v/>
      </c>
      <c r="E2271" s="193" t="str">
        <f ca="1">IF(ISERROR($S2271),"",OFFSET(K!$C$1,$S2271-1,0)&amp;"")</f>
        <v/>
      </c>
      <c r="F2271" s="193" t="str">
        <f ca="1">IF(ISERROR($S2271),"",OFFSET(K!$F$1,$S2271-1,0))</f>
        <v/>
      </c>
      <c r="G2271" s="193" t="str">
        <f ca="1">IF(C2271=$U$4,"Enter smelter details", IF(ISERROR($S2271),"",OFFSET(K!$G$1,$S2271-1,0)))</f>
        <v/>
      </c>
      <c r="H2271" s="258"/>
      <c r="I2271" s="258"/>
      <c r="J2271" s="258"/>
      <c r="K2271" s="258"/>
      <c r="L2271" s="258"/>
      <c r="M2271" s="258"/>
      <c r="N2271" s="258"/>
      <c r="O2271" s="258"/>
      <c r="P2271" s="258"/>
      <c r="Q2271" s="259"/>
      <c r="R2271" s="192"/>
      <c r="S2271" s="150" t="e">
        <f>IF(OR(C2271="",C2271=T$4),NA(),MATCH($B2271&amp;$C2271,K!$E:$E,0))</f>
        <v>#N/A</v>
      </c>
    </row>
    <row r="2272" spans="1:19" ht="20.25">
      <c r="A2272" s="222"/>
      <c r="B2272" s="193"/>
      <c r="C2272" s="193"/>
      <c r="D2272" s="193" t="str">
        <f ca="1">IF(ISERROR($S2272),"",OFFSET(K!$D$1,$S2272-1,0)&amp;"")</f>
        <v/>
      </c>
      <c r="E2272" s="193" t="str">
        <f ca="1">IF(ISERROR($S2272),"",OFFSET(K!$C$1,$S2272-1,0)&amp;"")</f>
        <v/>
      </c>
      <c r="F2272" s="193" t="str">
        <f ca="1">IF(ISERROR($S2272),"",OFFSET(K!$F$1,$S2272-1,0))</f>
        <v/>
      </c>
      <c r="G2272" s="193" t="str">
        <f ca="1">IF(C2272=$U$4,"Enter smelter details", IF(ISERROR($S2272),"",OFFSET(K!$G$1,$S2272-1,0)))</f>
        <v/>
      </c>
      <c r="H2272" s="258"/>
      <c r="I2272" s="258"/>
      <c r="J2272" s="258"/>
      <c r="K2272" s="258"/>
      <c r="L2272" s="258"/>
      <c r="M2272" s="258"/>
      <c r="N2272" s="258"/>
      <c r="O2272" s="258"/>
      <c r="P2272" s="258"/>
      <c r="Q2272" s="259"/>
      <c r="R2272" s="192"/>
      <c r="S2272" s="150" t="e">
        <f>IF(OR(C2272="",C2272=T$4),NA(),MATCH($B2272&amp;$C2272,K!$E:$E,0))</f>
        <v>#N/A</v>
      </c>
    </row>
    <row r="2273" spans="1:19" ht="20.25">
      <c r="A2273" s="222"/>
      <c r="B2273" s="193"/>
      <c r="C2273" s="193"/>
      <c r="D2273" s="193" t="str">
        <f ca="1">IF(ISERROR($S2273),"",OFFSET(K!$D$1,$S2273-1,0)&amp;"")</f>
        <v/>
      </c>
      <c r="E2273" s="193" t="str">
        <f ca="1">IF(ISERROR($S2273),"",OFFSET(K!$C$1,$S2273-1,0)&amp;"")</f>
        <v/>
      </c>
      <c r="F2273" s="193" t="str">
        <f ca="1">IF(ISERROR($S2273),"",OFFSET(K!$F$1,$S2273-1,0))</f>
        <v/>
      </c>
      <c r="G2273" s="193" t="str">
        <f ca="1">IF(C2273=$U$4,"Enter smelter details", IF(ISERROR($S2273),"",OFFSET(K!$G$1,$S2273-1,0)))</f>
        <v/>
      </c>
      <c r="H2273" s="258"/>
      <c r="I2273" s="258"/>
      <c r="J2273" s="258"/>
      <c r="K2273" s="258"/>
      <c r="L2273" s="258"/>
      <c r="M2273" s="258"/>
      <c r="N2273" s="258"/>
      <c r="O2273" s="258"/>
      <c r="P2273" s="258"/>
      <c r="Q2273" s="259"/>
      <c r="R2273" s="192"/>
      <c r="S2273" s="150" t="e">
        <f>IF(OR(C2273="",C2273=T$4),NA(),MATCH($B2273&amp;$C2273,K!$E:$E,0))</f>
        <v>#N/A</v>
      </c>
    </row>
    <row r="2274" spans="1:19" ht="20.25">
      <c r="A2274" s="222"/>
      <c r="B2274" s="193"/>
      <c r="C2274" s="193"/>
      <c r="D2274" s="193" t="str">
        <f ca="1">IF(ISERROR($S2274),"",OFFSET(K!$D$1,$S2274-1,0)&amp;"")</f>
        <v/>
      </c>
      <c r="E2274" s="193" t="str">
        <f ca="1">IF(ISERROR($S2274),"",OFFSET(K!$C$1,$S2274-1,0)&amp;"")</f>
        <v/>
      </c>
      <c r="F2274" s="193" t="str">
        <f ca="1">IF(ISERROR($S2274),"",OFFSET(K!$F$1,$S2274-1,0))</f>
        <v/>
      </c>
      <c r="G2274" s="193" t="str">
        <f ca="1">IF(C2274=$U$4,"Enter smelter details", IF(ISERROR($S2274),"",OFFSET(K!$G$1,$S2274-1,0)))</f>
        <v/>
      </c>
      <c r="H2274" s="258"/>
      <c r="I2274" s="258"/>
      <c r="J2274" s="258"/>
      <c r="K2274" s="258"/>
      <c r="L2274" s="258"/>
      <c r="M2274" s="258"/>
      <c r="N2274" s="258"/>
      <c r="O2274" s="258"/>
      <c r="P2274" s="258"/>
      <c r="Q2274" s="259"/>
      <c r="R2274" s="192"/>
      <c r="S2274" s="150" t="e">
        <f>IF(OR(C2274="",C2274=T$4),NA(),MATCH($B2274&amp;$C2274,K!$E:$E,0))</f>
        <v>#N/A</v>
      </c>
    </row>
    <row r="2275" spans="1:19" ht="20.25">
      <c r="A2275" s="222"/>
      <c r="B2275" s="193"/>
      <c r="C2275" s="193"/>
      <c r="D2275" s="193" t="str">
        <f ca="1">IF(ISERROR($S2275),"",OFFSET(K!$D$1,$S2275-1,0)&amp;"")</f>
        <v/>
      </c>
      <c r="E2275" s="193" t="str">
        <f ca="1">IF(ISERROR($S2275),"",OFFSET(K!$C$1,$S2275-1,0)&amp;"")</f>
        <v/>
      </c>
      <c r="F2275" s="193" t="str">
        <f ca="1">IF(ISERROR($S2275),"",OFFSET(K!$F$1,$S2275-1,0))</f>
        <v/>
      </c>
      <c r="G2275" s="193" t="str">
        <f ca="1">IF(C2275=$U$4,"Enter smelter details", IF(ISERROR($S2275),"",OFFSET(K!$G$1,$S2275-1,0)))</f>
        <v/>
      </c>
      <c r="H2275" s="258"/>
      <c r="I2275" s="258"/>
      <c r="J2275" s="258"/>
      <c r="K2275" s="258"/>
      <c r="L2275" s="258"/>
      <c r="M2275" s="258"/>
      <c r="N2275" s="258"/>
      <c r="O2275" s="258"/>
      <c r="P2275" s="258"/>
      <c r="Q2275" s="259"/>
      <c r="R2275" s="192"/>
      <c r="S2275" s="150" t="e">
        <f>IF(OR(C2275="",C2275=T$4),NA(),MATCH($B2275&amp;$C2275,K!$E:$E,0))</f>
        <v>#N/A</v>
      </c>
    </row>
    <row r="2276" spans="1:19" ht="20.25">
      <c r="A2276" s="222"/>
      <c r="B2276" s="193"/>
      <c r="C2276" s="193"/>
      <c r="D2276" s="193" t="str">
        <f ca="1">IF(ISERROR($S2276),"",OFFSET(K!$D$1,$S2276-1,0)&amp;"")</f>
        <v/>
      </c>
      <c r="E2276" s="193" t="str">
        <f ca="1">IF(ISERROR($S2276),"",OFFSET(K!$C$1,$S2276-1,0)&amp;"")</f>
        <v/>
      </c>
      <c r="F2276" s="193" t="str">
        <f ca="1">IF(ISERROR($S2276),"",OFFSET(K!$F$1,$S2276-1,0))</f>
        <v/>
      </c>
      <c r="G2276" s="193" t="str">
        <f ca="1">IF(C2276=$U$4,"Enter smelter details", IF(ISERROR($S2276),"",OFFSET(K!$G$1,$S2276-1,0)))</f>
        <v/>
      </c>
      <c r="H2276" s="258"/>
      <c r="I2276" s="258"/>
      <c r="J2276" s="258"/>
      <c r="K2276" s="258"/>
      <c r="L2276" s="258"/>
      <c r="M2276" s="258"/>
      <c r="N2276" s="258"/>
      <c r="O2276" s="258"/>
      <c r="P2276" s="258"/>
      <c r="Q2276" s="259"/>
      <c r="R2276" s="192"/>
      <c r="S2276" s="150" t="e">
        <f>IF(OR(C2276="",C2276=T$4),NA(),MATCH($B2276&amp;$C2276,K!$E:$E,0))</f>
        <v>#N/A</v>
      </c>
    </row>
    <row r="2277" spans="1:19" ht="20.25">
      <c r="A2277" s="222"/>
      <c r="B2277" s="193"/>
      <c r="C2277" s="193"/>
      <c r="D2277" s="193" t="str">
        <f ca="1">IF(ISERROR($S2277),"",OFFSET(K!$D$1,$S2277-1,0)&amp;"")</f>
        <v/>
      </c>
      <c r="E2277" s="193" t="str">
        <f ca="1">IF(ISERROR($S2277),"",OFFSET(K!$C$1,$S2277-1,0)&amp;"")</f>
        <v/>
      </c>
      <c r="F2277" s="193" t="str">
        <f ca="1">IF(ISERROR($S2277),"",OFFSET(K!$F$1,$S2277-1,0))</f>
        <v/>
      </c>
      <c r="G2277" s="193" t="str">
        <f ca="1">IF(C2277=$U$4,"Enter smelter details", IF(ISERROR($S2277),"",OFFSET(K!$G$1,$S2277-1,0)))</f>
        <v/>
      </c>
      <c r="H2277" s="258"/>
      <c r="I2277" s="258"/>
      <c r="J2277" s="258"/>
      <c r="K2277" s="258"/>
      <c r="L2277" s="258"/>
      <c r="M2277" s="258"/>
      <c r="N2277" s="258"/>
      <c r="O2277" s="258"/>
      <c r="P2277" s="258"/>
      <c r="Q2277" s="259"/>
      <c r="R2277" s="192"/>
      <c r="S2277" s="150" t="e">
        <f>IF(OR(C2277="",C2277=T$4),NA(),MATCH($B2277&amp;$C2277,K!$E:$E,0))</f>
        <v>#N/A</v>
      </c>
    </row>
    <row r="2278" spans="1:19" ht="20.25">
      <c r="A2278" s="222"/>
      <c r="B2278" s="193"/>
      <c r="C2278" s="193"/>
      <c r="D2278" s="193" t="str">
        <f ca="1">IF(ISERROR($S2278),"",OFFSET(K!$D$1,$S2278-1,0)&amp;"")</f>
        <v/>
      </c>
      <c r="E2278" s="193" t="str">
        <f ca="1">IF(ISERROR($S2278),"",OFFSET(K!$C$1,$S2278-1,0)&amp;"")</f>
        <v/>
      </c>
      <c r="F2278" s="193" t="str">
        <f ca="1">IF(ISERROR($S2278),"",OFFSET(K!$F$1,$S2278-1,0))</f>
        <v/>
      </c>
      <c r="G2278" s="193" t="str">
        <f ca="1">IF(C2278=$U$4,"Enter smelter details", IF(ISERROR($S2278),"",OFFSET(K!$G$1,$S2278-1,0)))</f>
        <v/>
      </c>
      <c r="H2278" s="258"/>
      <c r="I2278" s="258"/>
      <c r="J2278" s="258"/>
      <c r="K2278" s="258"/>
      <c r="L2278" s="258"/>
      <c r="M2278" s="258"/>
      <c r="N2278" s="258"/>
      <c r="O2278" s="258"/>
      <c r="P2278" s="258"/>
      <c r="Q2278" s="259"/>
      <c r="R2278" s="192"/>
      <c r="S2278" s="150" t="e">
        <f>IF(OR(C2278="",C2278=T$4),NA(),MATCH($B2278&amp;$C2278,K!$E:$E,0))</f>
        <v>#N/A</v>
      </c>
    </row>
    <row r="2279" spans="1:19" ht="20.25">
      <c r="A2279" s="222"/>
      <c r="B2279" s="193"/>
      <c r="C2279" s="193"/>
      <c r="D2279" s="193" t="str">
        <f ca="1">IF(ISERROR($S2279),"",OFFSET(K!$D$1,$S2279-1,0)&amp;"")</f>
        <v/>
      </c>
      <c r="E2279" s="193" t="str">
        <f ca="1">IF(ISERROR($S2279),"",OFFSET(K!$C$1,$S2279-1,0)&amp;"")</f>
        <v/>
      </c>
      <c r="F2279" s="193" t="str">
        <f ca="1">IF(ISERROR($S2279),"",OFFSET(K!$F$1,$S2279-1,0))</f>
        <v/>
      </c>
      <c r="G2279" s="193" t="str">
        <f ca="1">IF(C2279=$U$4,"Enter smelter details", IF(ISERROR($S2279),"",OFFSET(K!$G$1,$S2279-1,0)))</f>
        <v/>
      </c>
      <c r="H2279" s="258"/>
      <c r="I2279" s="258"/>
      <c r="J2279" s="258"/>
      <c r="K2279" s="258"/>
      <c r="L2279" s="258"/>
      <c r="M2279" s="258"/>
      <c r="N2279" s="258"/>
      <c r="O2279" s="258"/>
      <c r="P2279" s="258"/>
      <c r="Q2279" s="259"/>
      <c r="R2279" s="192"/>
      <c r="S2279" s="150" t="e">
        <f>IF(OR(C2279="",C2279=T$4),NA(),MATCH($B2279&amp;$C2279,K!$E:$E,0))</f>
        <v>#N/A</v>
      </c>
    </row>
    <row r="2280" spans="1:19" ht="20.25">
      <c r="A2280" s="222"/>
      <c r="B2280" s="193"/>
      <c r="C2280" s="193"/>
      <c r="D2280" s="193" t="str">
        <f ca="1">IF(ISERROR($S2280),"",OFFSET(K!$D$1,$S2280-1,0)&amp;"")</f>
        <v/>
      </c>
      <c r="E2280" s="193" t="str">
        <f ca="1">IF(ISERROR($S2280),"",OFFSET(K!$C$1,$S2280-1,0)&amp;"")</f>
        <v/>
      </c>
      <c r="F2280" s="193" t="str">
        <f ca="1">IF(ISERROR($S2280),"",OFFSET(K!$F$1,$S2280-1,0))</f>
        <v/>
      </c>
      <c r="G2280" s="193" t="str">
        <f ca="1">IF(C2280=$U$4,"Enter smelter details", IF(ISERROR($S2280),"",OFFSET(K!$G$1,$S2280-1,0)))</f>
        <v/>
      </c>
      <c r="H2280" s="258"/>
      <c r="I2280" s="258"/>
      <c r="J2280" s="258"/>
      <c r="K2280" s="258"/>
      <c r="L2280" s="258"/>
      <c r="M2280" s="258"/>
      <c r="N2280" s="258"/>
      <c r="O2280" s="258"/>
      <c r="P2280" s="258"/>
      <c r="Q2280" s="259"/>
      <c r="R2280" s="192"/>
      <c r="S2280" s="150" t="e">
        <f>IF(OR(C2280="",C2280=T$4),NA(),MATCH($B2280&amp;$C2280,K!$E:$E,0))</f>
        <v>#N/A</v>
      </c>
    </row>
    <row r="2281" spans="1:19" ht="20.25">
      <c r="A2281" s="222"/>
      <c r="B2281" s="193"/>
      <c r="C2281" s="193"/>
      <c r="D2281" s="193" t="str">
        <f ca="1">IF(ISERROR($S2281),"",OFFSET(K!$D$1,$S2281-1,0)&amp;"")</f>
        <v/>
      </c>
      <c r="E2281" s="193" t="str">
        <f ca="1">IF(ISERROR($S2281),"",OFFSET(K!$C$1,$S2281-1,0)&amp;"")</f>
        <v/>
      </c>
      <c r="F2281" s="193" t="str">
        <f ca="1">IF(ISERROR($S2281),"",OFFSET(K!$F$1,$S2281-1,0))</f>
        <v/>
      </c>
      <c r="G2281" s="193" t="str">
        <f ca="1">IF(C2281=$U$4,"Enter smelter details", IF(ISERROR($S2281),"",OFFSET(K!$G$1,$S2281-1,0)))</f>
        <v/>
      </c>
      <c r="H2281" s="258"/>
      <c r="I2281" s="258"/>
      <c r="J2281" s="258"/>
      <c r="K2281" s="258"/>
      <c r="L2281" s="258"/>
      <c r="M2281" s="258"/>
      <c r="N2281" s="258"/>
      <c r="O2281" s="258"/>
      <c r="P2281" s="258"/>
      <c r="Q2281" s="259"/>
      <c r="R2281" s="192"/>
      <c r="S2281" s="150" t="e">
        <f>IF(OR(C2281="",C2281=T$4),NA(),MATCH($B2281&amp;$C2281,K!$E:$E,0))</f>
        <v>#N/A</v>
      </c>
    </row>
    <row r="2282" spans="1:19" ht="20.25">
      <c r="A2282" s="222"/>
      <c r="B2282" s="193"/>
      <c r="C2282" s="193"/>
      <c r="D2282" s="193" t="str">
        <f ca="1">IF(ISERROR($S2282),"",OFFSET(K!$D$1,$S2282-1,0)&amp;"")</f>
        <v/>
      </c>
      <c r="E2282" s="193" t="str">
        <f ca="1">IF(ISERROR($S2282),"",OFFSET(K!$C$1,$S2282-1,0)&amp;"")</f>
        <v/>
      </c>
      <c r="F2282" s="193" t="str">
        <f ca="1">IF(ISERROR($S2282),"",OFFSET(K!$F$1,$S2282-1,0))</f>
        <v/>
      </c>
      <c r="G2282" s="193" t="str">
        <f ca="1">IF(C2282=$U$4,"Enter smelter details", IF(ISERROR($S2282),"",OFFSET(K!$G$1,$S2282-1,0)))</f>
        <v/>
      </c>
      <c r="H2282" s="258"/>
      <c r="I2282" s="258"/>
      <c r="J2282" s="258"/>
      <c r="K2282" s="258"/>
      <c r="L2282" s="258"/>
      <c r="M2282" s="258"/>
      <c r="N2282" s="258"/>
      <c r="O2282" s="258"/>
      <c r="P2282" s="258"/>
      <c r="Q2282" s="259"/>
      <c r="R2282" s="192"/>
      <c r="S2282" s="150" t="e">
        <f>IF(OR(C2282="",C2282=T$4),NA(),MATCH($B2282&amp;$C2282,K!$E:$E,0))</f>
        <v>#N/A</v>
      </c>
    </row>
    <row r="2283" spans="1:19" ht="20.25">
      <c r="A2283" s="222"/>
      <c r="B2283" s="193"/>
      <c r="C2283" s="193"/>
      <c r="D2283" s="193" t="str">
        <f ca="1">IF(ISERROR($S2283),"",OFFSET(K!$D$1,$S2283-1,0)&amp;"")</f>
        <v/>
      </c>
      <c r="E2283" s="193" t="str">
        <f ca="1">IF(ISERROR($S2283),"",OFFSET(K!$C$1,$S2283-1,0)&amp;"")</f>
        <v/>
      </c>
      <c r="F2283" s="193" t="str">
        <f ca="1">IF(ISERROR($S2283),"",OFFSET(K!$F$1,$S2283-1,0))</f>
        <v/>
      </c>
      <c r="G2283" s="193" t="str">
        <f ca="1">IF(C2283=$U$4,"Enter smelter details", IF(ISERROR($S2283),"",OFFSET(K!$G$1,$S2283-1,0)))</f>
        <v/>
      </c>
      <c r="H2283" s="258"/>
      <c r="I2283" s="258"/>
      <c r="J2283" s="258"/>
      <c r="K2283" s="258"/>
      <c r="L2283" s="258"/>
      <c r="M2283" s="258"/>
      <c r="N2283" s="258"/>
      <c r="O2283" s="258"/>
      <c r="P2283" s="258"/>
      <c r="Q2283" s="259"/>
      <c r="R2283" s="192"/>
      <c r="S2283" s="150" t="e">
        <f>IF(OR(C2283="",C2283=T$4),NA(),MATCH($B2283&amp;$C2283,K!$E:$E,0))</f>
        <v>#N/A</v>
      </c>
    </row>
    <row r="2284" spans="1:19" ht="20.25">
      <c r="A2284" s="222"/>
      <c r="B2284" s="193"/>
      <c r="C2284" s="193"/>
      <c r="D2284" s="193" t="str">
        <f ca="1">IF(ISERROR($S2284),"",OFFSET(K!$D$1,$S2284-1,0)&amp;"")</f>
        <v/>
      </c>
      <c r="E2284" s="193" t="str">
        <f ca="1">IF(ISERROR($S2284),"",OFFSET(K!$C$1,$S2284-1,0)&amp;"")</f>
        <v/>
      </c>
      <c r="F2284" s="193" t="str">
        <f ca="1">IF(ISERROR($S2284),"",OFFSET(K!$F$1,$S2284-1,0))</f>
        <v/>
      </c>
      <c r="G2284" s="193" t="str">
        <f ca="1">IF(C2284=$U$4,"Enter smelter details", IF(ISERROR($S2284),"",OFFSET(K!$G$1,$S2284-1,0)))</f>
        <v/>
      </c>
      <c r="H2284" s="258"/>
      <c r="I2284" s="258"/>
      <c r="J2284" s="258"/>
      <c r="K2284" s="258"/>
      <c r="L2284" s="258"/>
      <c r="M2284" s="258"/>
      <c r="N2284" s="258"/>
      <c r="O2284" s="258"/>
      <c r="P2284" s="258"/>
      <c r="Q2284" s="259"/>
      <c r="R2284" s="192"/>
      <c r="S2284" s="150" t="e">
        <f>IF(OR(C2284="",C2284=T$4),NA(),MATCH($B2284&amp;$C2284,K!$E:$E,0))</f>
        <v>#N/A</v>
      </c>
    </row>
    <row r="2285" spans="1:19" ht="20.25">
      <c r="A2285" s="222"/>
      <c r="B2285" s="193"/>
      <c r="C2285" s="193"/>
      <c r="D2285" s="193" t="str">
        <f ca="1">IF(ISERROR($S2285),"",OFFSET(K!$D$1,$S2285-1,0)&amp;"")</f>
        <v/>
      </c>
      <c r="E2285" s="193" t="str">
        <f ca="1">IF(ISERROR($S2285),"",OFFSET(K!$C$1,$S2285-1,0)&amp;"")</f>
        <v/>
      </c>
      <c r="F2285" s="193" t="str">
        <f ca="1">IF(ISERROR($S2285),"",OFFSET(K!$F$1,$S2285-1,0))</f>
        <v/>
      </c>
      <c r="G2285" s="193" t="str">
        <f ca="1">IF(C2285=$U$4,"Enter smelter details", IF(ISERROR($S2285),"",OFFSET(K!$G$1,$S2285-1,0)))</f>
        <v/>
      </c>
      <c r="H2285" s="258"/>
      <c r="I2285" s="258"/>
      <c r="J2285" s="258"/>
      <c r="K2285" s="258"/>
      <c r="L2285" s="258"/>
      <c r="M2285" s="258"/>
      <c r="N2285" s="258"/>
      <c r="O2285" s="258"/>
      <c r="P2285" s="258"/>
      <c r="Q2285" s="259"/>
      <c r="R2285" s="192"/>
      <c r="S2285" s="150" t="e">
        <f>IF(OR(C2285="",C2285=T$4),NA(),MATCH($B2285&amp;$C2285,K!$E:$E,0))</f>
        <v>#N/A</v>
      </c>
    </row>
    <row r="2286" spans="1:19" ht="20.25">
      <c r="A2286" s="222"/>
      <c r="B2286" s="193"/>
      <c r="C2286" s="193"/>
      <c r="D2286" s="193" t="str">
        <f ca="1">IF(ISERROR($S2286),"",OFFSET(K!$D$1,$S2286-1,0)&amp;"")</f>
        <v/>
      </c>
      <c r="E2286" s="193" t="str">
        <f ca="1">IF(ISERROR($S2286),"",OFFSET(K!$C$1,$S2286-1,0)&amp;"")</f>
        <v/>
      </c>
      <c r="F2286" s="193" t="str">
        <f ca="1">IF(ISERROR($S2286),"",OFFSET(K!$F$1,$S2286-1,0))</f>
        <v/>
      </c>
      <c r="G2286" s="193" t="str">
        <f ca="1">IF(C2286=$U$4,"Enter smelter details", IF(ISERROR($S2286),"",OFFSET(K!$G$1,$S2286-1,0)))</f>
        <v/>
      </c>
      <c r="H2286" s="258"/>
      <c r="I2286" s="258"/>
      <c r="J2286" s="258"/>
      <c r="K2286" s="258"/>
      <c r="L2286" s="258"/>
      <c r="M2286" s="258"/>
      <c r="N2286" s="258"/>
      <c r="O2286" s="258"/>
      <c r="P2286" s="258"/>
      <c r="Q2286" s="259"/>
      <c r="R2286" s="192"/>
      <c r="S2286" s="150" t="e">
        <f>IF(OR(C2286="",C2286=T$4),NA(),MATCH($B2286&amp;$C2286,K!$E:$E,0))</f>
        <v>#N/A</v>
      </c>
    </row>
    <row r="2287" spans="1:19" ht="20.25">
      <c r="A2287" s="222"/>
      <c r="B2287" s="193"/>
      <c r="C2287" s="193"/>
      <c r="D2287" s="193" t="str">
        <f ca="1">IF(ISERROR($S2287),"",OFFSET(K!$D$1,$S2287-1,0)&amp;"")</f>
        <v/>
      </c>
      <c r="E2287" s="193" t="str">
        <f ca="1">IF(ISERROR($S2287),"",OFFSET(K!$C$1,$S2287-1,0)&amp;"")</f>
        <v/>
      </c>
      <c r="F2287" s="193" t="str">
        <f ca="1">IF(ISERROR($S2287),"",OFFSET(K!$F$1,$S2287-1,0))</f>
        <v/>
      </c>
      <c r="G2287" s="193" t="str">
        <f ca="1">IF(C2287=$U$4,"Enter smelter details", IF(ISERROR($S2287),"",OFFSET(K!$G$1,$S2287-1,0)))</f>
        <v/>
      </c>
      <c r="H2287" s="258"/>
      <c r="I2287" s="258"/>
      <c r="J2287" s="258"/>
      <c r="K2287" s="258"/>
      <c r="L2287" s="258"/>
      <c r="M2287" s="258"/>
      <c r="N2287" s="258"/>
      <c r="O2287" s="258"/>
      <c r="P2287" s="258"/>
      <c r="Q2287" s="259"/>
      <c r="R2287" s="192"/>
      <c r="S2287" s="150" t="e">
        <f>IF(OR(C2287="",C2287=T$4),NA(),MATCH($B2287&amp;$C2287,K!$E:$E,0))</f>
        <v>#N/A</v>
      </c>
    </row>
    <row r="2288" spans="1:19" ht="20.25">
      <c r="A2288" s="222"/>
      <c r="B2288" s="193"/>
      <c r="C2288" s="193"/>
      <c r="D2288" s="193" t="str">
        <f ca="1">IF(ISERROR($S2288),"",OFFSET(K!$D$1,$S2288-1,0)&amp;"")</f>
        <v/>
      </c>
      <c r="E2288" s="193" t="str">
        <f ca="1">IF(ISERROR($S2288),"",OFFSET(K!$C$1,$S2288-1,0)&amp;"")</f>
        <v/>
      </c>
      <c r="F2288" s="193" t="str">
        <f ca="1">IF(ISERROR($S2288),"",OFFSET(K!$F$1,$S2288-1,0))</f>
        <v/>
      </c>
      <c r="G2288" s="193" t="str">
        <f ca="1">IF(C2288=$U$4,"Enter smelter details", IF(ISERROR($S2288),"",OFFSET(K!$G$1,$S2288-1,0)))</f>
        <v/>
      </c>
      <c r="H2288" s="258"/>
      <c r="I2288" s="258"/>
      <c r="J2288" s="258"/>
      <c r="K2288" s="258"/>
      <c r="L2288" s="258"/>
      <c r="M2288" s="258"/>
      <c r="N2288" s="258"/>
      <c r="O2288" s="258"/>
      <c r="P2288" s="258"/>
      <c r="Q2288" s="259"/>
      <c r="R2288" s="192"/>
      <c r="S2288" s="150" t="e">
        <f>IF(OR(C2288="",C2288=T$4),NA(),MATCH($B2288&amp;$C2288,K!$E:$E,0))</f>
        <v>#N/A</v>
      </c>
    </row>
    <row r="2289" spans="1:19" ht="20.25">
      <c r="A2289" s="222"/>
      <c r="B2289" s="193"/>
      <c r="C2289" s="193"/>
      <c r="D2289" s="193" t="str">
        <f ca="1">IF(ISERROR($S2289),"",OFFSET(K!$D$1,$S2289-1,0)&amp;"")</f>
        <v/>
      </c>
      <c r="E2289" s="193" t="str">
        <f ca="1">IF(ISERROR($S2289),"",OFFSET(K!$C$1,$S2289-1,0)&amp;"")</f>
        <v/>
      </c>
      <c r="F2289" s="193" t="str">
        <f ca="1">IF(ISERROR($S2289),"",OFFSET(K!$F$1,$S2289-1,0))</f>
        <v/>
      </c>
      <c r="G2289" s="193" t="str">
        <f ca="1">IF(C2289=$U$4,"Enter smelter details", IF(ISERROR($S2289),"",OFFSET(K!$G$1,$S2289-1,0)))</f>
        <v/>
      </c>
      <c r="H2289" s="258"/>
      <c r="I2289" s="258"/>
      <c r="J2289" s="258"/>
      <c r="K2289" s="258"/>
      <c r="L2289" s="258"/>
      <c r="M2289" s="258"/>
      <c r="N2289" s="258"/>
      <c r="O2289" s="258"/>
      <c r="P2289" s="258"/>
      <c r="Q2289" s="259"/>
      <c r="R2289" s="192"/>
      <c r="S2289" s="150" t="e">
        <f>IF(OR(C2289="",C2289=T$4),NA(),MATCH($B2289&amp;$C2289,K!$E:$E,0))</f>
        <v>#N/A</v>
      </c>
    </row>
    <row r="2290" spans="1:19" ht="20.25">
      <c r="A2290" s="222"/>
      <c r="B2290" s="193"/>
      <c r="C2290" s="193"/>
      <c r="D2290" s="193" t="str">
        <f ca="1">IF(ISERROR($S2290),"",OFFSET(K!$D$1,$S2290-1,0)&amp;"")</f>
        <v/>
      </c>
      <c r="E2290" s="193" t="str">
        <f ca="1">IF(ISERROR($S2290),"",OFFSET(K!$C$1,$S2290-1,0)&amp;"")</f>
        <v/>
      </c>
      <c r="F2290" s="193" t="str">
        <f ca="1">IF(ISERROR($S2290),"",OFFSET(K!$F$1,$S2290-1,0))</f>
        <v/>
      </c>
      <c r="G2290" s="193" t="str">
        <f ca="1">IF(C2290=$U$4,"Enter smelter details", IF(ISERROR($S2290),"",OFFSET(K!$G$1,$S2290-1,0)))</f>
        <v/>
      </c>
      <c r="H2290" s="258"/>
      <c r="I2290" s="258"/>
      <c r="J2290" s="258"/>
      <c r="K2290" s="258"/>
      <c r="L2290" s="258"/>
      <c r="M2290" s="258"/>
      <c r="N2290" s="258"/>
      <c r="O2290" s="258"/>
      <c r="P2290" s="258"/>
      <c r="Q2290" s="259"/>
      <c r="R2290" s="192"/>
      <c r="S2290" s="150" t="e">
        <f>IF(OR(C2290="",C2290=T$4),NA(),MATCH($B2290&amp;$C2290,K!$E:$E,0))</f>
        <v>#N/A</v>
      </c>
    </row>
    <row r="2291" spans="1:19" ht="20.25">
      <c r="A2291" s="222"/>
      <c r="B2291" s="193"/>
      <c r="C2291" s="193"/>
      <c r="D2291" s="193" t="str">
        <f ca="1">IF(ISERROR($S2291),"",OFFSET(K!$D$1,$S2291-1,0)&amp;"")</f>
        <v/>
      </c>
      <c r="E2291" s="193" t="str">
        <f ca="1">IF(ISERROR($S2291),"",OFFSET(K!$C$1,$S2291-1,0)&amp;"")</f>
        <v/>
      </c>
      <c r="F2291" s="193" t="str">
        <f ca="1">IF(ISERROR($S2291),"",OFFSET(K!$F$1,$S2291-1,0))</f>
        <v/>
      </c>
      <c r="G2291" s="193" t="str">
        <f ca="1">IF(C2291=$U$4,"Enter smelter details", IF(ISERROR($S2291),"",OFFSET(K!$G$1,$S2291-1,0)))</f>
        <v/>
      </c>
      <c r="H2291" s="258"/>
      <c r="I2291" s="258"/>
      <c r="J2291" s="258"/>
      <c r="K2291" s="258"/>
      <c r="L2291" s="258"/>
      <c r="M2291" s="258"/>
      <c r="N2291" s="258"/>
      <c r="O2291" s="258"/>
      <c r="P2291" s="258"/>
      <c r="Q2291" s="259"/>
      <c r="R2291" s="192"/>
      <c r="S2291" s="150" t="e">
        <f>IF(OR(C2291="",C2291=T$4),NA(),MATCH($B2291&amp;$C2291,K!$E:$E,0))</f>
        <v>#N/A</v>
      </c>
    </row>
    <row r="2292" spans="1:19" ht="20.25">
      <c r="A2292" s="222"/>
      <c r="B2292" s="193"/>
      <c r="C2292" s="193"/>
      <c r="D2292" s="193" t="str">
        <f ca="1">IF(ISERROR($S2292),"",OFFSET(K!$D$1,$S2292-1,0)&amp;"")</f>
        <v/>
      </c>
      <c r="E2292" s="193" t="str">
        <f ca="1">IF(ISERROR($S2292),"",OFFSET(K!$C$1,$S2292-1,0)&amp;"")</f>
        <v/>
      </c>
      <c r="F2292" s="193" t="str">
        <f ca="1">IF(ISERROR($S2292),"",OFFSET(K!$F$1,$S2292-1,0))</f>
        <v/>
      </c>
      <c r="G2292" s="193" t="str">
        <f ca="1">IF(C2292=$U$4,"Enter smelter details", IF(ISERROR($S2292),"",OFFSET(K!$G$1,$S2292-1,0)))</f>
        <v/>
      </c>
      <c r="H2292" s="258"/>
      <c r="I2292" s="258"/>
      <c r="J2292" s="258"/>
      <c r="K2292" s="258"/>
      <c r="L2292" s="258"/>
      <c r="M2292" s="258"/>
      <c r="N2292" s="258"/>
      <c r="O2292" s="258"/>
      <c r="P2292" s="258"/>
      <c r="Q2292" s="259"/>
      <c r="R2292" s="192"/>
      <c r="S2292" s="150" t="e">
        <f>IF(OR(C2292="",C2292=T$4),NA(),MATCH($B2292&amp;$C2292,K!$E:$E,0))</f>
        <v>#N/A</v>
      </c>
    </row>
    <row r="2293" spans="1:19" ht="20.25">
      <c r="A2293" s="222"/>
      <c r="B2293" s="193"/>
      <c r="C2293" s="193"/>
      <c r="D2293" s="193" t="str">
        <f ca="1">IF(ISERROR($S2293),"",OFFSET(K!$D$1,$S2293-1,0)&amp;"")</f>
        <v/>
      </c>
      <c r="E2293" s="193" t="str">
        <f ca="1">IF(ISERROR($S2293),"",OFFSET(K!$C$1,$S2293-1,0)&amp;"")</f>
        <v/>
      </c>
      <c r="F2293" s="193" t="str">
        <f ca="1">IF(ISERROR($S2293),"",OFFSET(K!$F$1,$S2293-1,0))</f>
        <v/>
      </c>
      <c r="G2293" s="193" t="str">
        <f ca="1">IF(C2293=$U$4,"Enter smelter details", IF(ISERROR($S2293),"",OFFSET(K!$G$1,$S2293-1,0)))</f>
        <v/>
      </c>
      <c r="H2293" s="258"/>
      <c r="I2293" s="258"/>
      <c r="J2293" s="258"/>
      <c r="K2293" s="258"/>
      <c r="L2293" s="258"/>
      <c r="M2293" s="258"/>
      <c r="N2293" s="258"/>
      <c r="O2293" s="258"/>
      <c r="P2293" s="258"/>
      <c r="Q2293" s="259"/>
      <c r="R2293" s="192"/>
      <c r="S2293" s="150" t="e">
        <f>IF(OR(C2293="",C2293=T$4),NA(),MATCH($B2293&amp;$C2293,K!$E:$E,0))</f>
        <v>#N/A</v>
      </c>
    </row>
    <row r="2294" spans="1:19" ht="20.25">
      <c r="A2294" s="222"/>
      <c r="B2294" s="193"/>
      <c r="C2294" s="193"/>
      <c r="D2294" s="193" t="str">
        <f ca="1">IF(ISERROR($S2294),"",OFFSET(K!$D$1,$S2294-1,0)&amp;"")</f>
        <v/>
      </c>
      <c r="E2294" s="193" t="str">
        <f ca="1">IF(ISERROR($S2294),"",OFFSET(K!$C$1,$S2294-1,0)&amp;"")</f>
        <v/>
      </c>
      <c r="F2294" s="193" t="str">
        <f ca="1">IF(ISERROR($S2294),"",OFFSET(K!$F$1,$S2294-1,0))</f>
        <v/>
      </c>
      <c r="G2294" s="193" t="str">
        <f ca="1">IF(C2294=$U$4,"Enter smelter details", IF(ISERROR($S2294),"",OFFSET(K!$G$1,$S2294-1,0)))</f>
        <v/>
      </c>
      <c r="H2294" s="258"/>
      <c r="I2294" s="258"/>
      <c r="J2294" s="258"/>
      <c r="K2294" s="258"/>
      <c r="L2294" s="258"/>
      <c r="M2294" s="258"/>
      <c r="N2294" s="258"/>
      <c r="O2294" s="258"/>
      <c r="P2294" s="258"/>
      <c r="Q2294" s="259"/>
      <c r="R2294" s="192"/>
      <c r="S2294" s="150" t="e">
        <f>IF(OR(C2294="",C2294=T$4),NA(),MATCH($B2294&amp;$C2294,K!$E:$E,0))</f>
        <v>#N/A</v>
      </c>
    </row>
    <row r="2295" spans="1:19" ht="20.25">
      <c r="A2295" s="222"/>
      <c r="B2295" s="193"/>
      <c r="C2295" s="193"/>
      <c r="D2295" s="193" t="str">
        <f ca="1">IF(ISERROR($S2295),"",OFFSET(K!$D$1,$S2295-1,0)&amp;"")</f>
        <v/>
      </c>
      <c r="E2295" s="193" t="str">
        <f ca="1">IF(ISERROR($S2295),"",OFFSET(K!$C$1,$S2295-1,0)&amp;"")</f>
        <v/>
      </c>
      <c r="F2295" s="193" t="str">
        <f ca="1">IF(ISERROR($S2295),"",OFFSET(K!$F$1,$S2295-1,0))</f>
        <v/>
      </c>
      <c r="G2295" s="193" t="str">
        <f ca="1">IF(C2295=$U$4,"Enter smelter details", IF(ISERROR($S2295),"",OFFSET(K!$G$1,$S2295-1,0)))</f>
        <v/>
      </c>
      <c r="H2295" s="258"/>
      <c r="I2295" s="258"/>
      <c r="J2295" s="258"/>
      <c r="K2295" s="258"/>
      <c r="L2295" s="258"/>
      <c r="M2295" s="258"/>
      <c r="N2295" s="258"/>
      <c r="O2295" s="258"/>
      <c r="P2295" s="258"/>
      <c r="Q2295" s="259"/>
      <c r="R2295" s="192"/>
      <c r="S2295" s="150" t="e">
        <f>IF(OR(C2295="",C2295=T$4),NA(),MATCH($B2295&amp;$C2295,K!$E:$E,0))</f>
        <v>#N/A</v>
      </c>
    </row>
    <row r="2296" spans="1:19" ht="20.25">
      <c r="A2296" s="222"/>
      <c r="B2296" s="193"/>
      <c r="C2296" s="193"/>
      <c r="D2296" s="193" t="str">
        <f ca="1">IF(ISERROR($S2296),"",OFFSET(K!$D$1,$S2296-1,0)&amp;"")</f>
        <v/>
      </c>
      <c r="E2296" s="193" t="str">
        <f ca="1">IF(ISERROR($S2296),"",OFFSET(K!$C$1,$S2296-1,0)&amp;"")</f>
        <v/>
      </c>
      <c r="F2296" s="193" t="str">
        <f ca="1">IF(ISERROR($S2296),"",OFFSET(K!$F$1,$S2296-1,0))</f>
        <v/>
      </c>
      <c r="G2296" s="193" t="str">
        <f ca="1">IF(C2296=$U$4,"Enter smelter details", IF(ISERROR($S2296),"",OFFSET(K!$G$1,$S2296-1,0)))</f>
        <v/>
      </c>
      <c r="H2296" s="258"/>
      <c r="I2296" s="258"/>
      <c r="J2296" s="258"/>
      <c r="K2296" s="258"/>
      <c r="L2296" s="258"/>
      <c r="M2296" s="258"/>
      <c r="N2296" s="258"/>
      <c r="O2296" s="258"/>
      <c r="P2296" s="258"/>
      <c r="Q2296" s="259"/>
      <c r="R2296" s="192"/>
      <c r="S2296" s="150" t="e">
        <f>IF(OR(C2296="",C2296=T$4),NA(),MATCH($B2296&amp;$C2296,K!$E:$E,0))</f>
        <v>#N/A</v>
      </c>
    </row>
    <row r="2297" spans="1:19" ht="20.25">
      <c r="A2297" s="222"/>
      <c r="B2297" s="193"/>
      <c r="C2297" s="193"/>
      <c r="D2297" s="193" t="str">
        <f ca="1">IF(ISERROR($S2297),"",OFFSET(K!$D$1,$S2297-1,0)&amp;"")</f>
        <v/>
      </c>
      <c r="E2297" s="193" t="str">
        <f ca="1">IF(ISERROR($S2297),"",OFFSET(K!$C$1,$S2297-1,0)&amp;"")</f>
        <v/>
      </c>
      <c r="F2297" s="193" t="str">
        <f ca="1">IF(ISERROR($S2297),"",OFFSET(K!$F$1,$S2297-1,0))</f>
        <v/>
      </c>
      <c r="G2297" s="193" t="str">
        <f ca="1">IF(C2297=$U$4,"Enter smelter details", IF(ISERROR($S2297),"",OFFSET(K!$G$1,$S2297-1,0)))</f>
        <v/>
      </c>
      <c r="H2297" s="258"/>
      <c r="I2297" s="258"/>
      <c r="J2297" s="258"/>
      <c r="K2297" s="258"/>
      <c r="L2297" s="258"/>
      <c r="M2297" s="258"/>
      <c r="N2297" s="258"/>
      <c r="O2297" s="258"/>
      <c r="P2297" s="258"/>
      <c r="Q2297" s="259"/>
      <c r="R2297" s="192"/>
      <c r="S2297" s="150" t="e">
        <f>IF(OR(C2297="",C2297=T$4),NA(),MATCH($B2297&amp;$C2297,K!$E:$E,0))</f>
        <v>#N/A</v>
      </c>
    </row>
    <row r="2298" spans="1:19" ht="20.25">
      <c r="A2298" s="222"/>
      <c r="B2298" s="193"/>
      <c r="C2298" s="193"/>
      <c r="D2298" s="193" t="str">
        <f ca="1">IF(ISERROR($S2298),"",OFFSET(K!$D$1,$S2298-1,0)&amp;"")</f>
        <v/>
      </c>
      <c r="E2298" s="193" t="str">
        <f ca="1">IF(ISERROR($S2298),"",OFFSET(K!$C$1,$S2298-1,0)&amp;"")</f>
        <v/>
      </c>
      <c r="F2298" s="193" t="str">
        <f ca="1">IF(ISERROR($S2298),"",OFFSET(K!$F$1,$S2298-1,0))</f>
        <v/>
      </c>
      <c r="G2298" s="193" t="str">
        <f ca="1">IF(C2298=$U$4,"Enter smelter details", IF(ISERROR($S2298),"",OFFSET(K!$G$1,$S2298-1,0)))</f>
        <v/>
      </c>
      <c r="H2298" s="258"/>
      <c r="I2298" s="258"/>
      <c r="J2298" s="258"/>
      <c r="K2298" s="258"/>
      <c r="L2298" s="258"/>
      <c r="M2298" s="258"/>
      <c r="N2298" s="258"/>
      <c r="O2298" s="258"/>
      <c r="P2298" s="258"/>
      <c r="Q2298" s="259"/>
      <c r="R2298" s="192"/>
      <c r="S2298" s="150" t="e">
        <f>IF(OR(C2298="",C2298=T$4),NA(),MATCH($B2298&amp;$C2298,K!$E:$E,0))</f>
        <v>#N/A</v>
      </c>
    </row>
    <row r="2299" spans="1:19" ht="20.25">
      <c r="A2299" s="222"/>
      <c r="B2299" s="193"/>
      <c r="C2299" s="193"/>
      <c r="D2299" s="193" t="str">
        <f ca="1">IF(ISERROR($S2299),"",OFFSET(K!$D$1,$S2299-1,0)&amp;"")</f>
        <v/>
      </c>
      <c r="E2299" s="193" t="str">
        <f ca="1">IF(ISERROR($S2299),"",OFFSET(K!$C$1,$S2299-1,0)&amp;"")</f>
        <v/>
      </c>
      <c r="F2299" s="193" t="str">
        <f ca="1">IF(ISERROR($S2299),"",OFFSET(K!$F$1,$S2299-1,0))</f>
        <v/>
      </c>
      <c r="G2299" s="193" t="str">
        <f ca="1">IF(C2299=$U$4,"Enter smelter details", IF(ISERROR($S2299),"",OFFSET(K!$G$1,$S2299-1,0)))</f>
        <v/>
      </c>
      <c r="H2299" s="258"/>
      <c r="I2299" s="258"/>
      <c r="J2299" s="258"/>
      <c r="K2299" s="258"/>
      <c r="L2299" s="258"/>
      <c r="M2299" s="258"/>
      <c r="N2299" s="258"/>
      <c r="O2299" s="258"/>
      <c r="P2299" s="258"/>
      <c r="Q2299" s="259"/>
      <c r="R2299" s="192"/>
      <c r="S2299" s="150" t="e">
        <f>IF(OR(C2299="",C2299=T$4),NA(),MATCH($B2299&amp;$C2299,K!$E:$E,0))</f>
        <v>#N/A</v>
      </c>
    </row>
    <row r="2300" spans="1:19" ht="20.25">
      <c r="A2300" s="222"/>
      <c r="B2300" s="193"/>
      <c r="C2300" s="193"/>
      <c r="D2300" s="193" t="str">
        <f ca="1">IF(ISERROR($S2300),"",OFFSET(K!$D$1,$S2300-1,0)&amp;"")</f>
        <v/>
      </c>
      <c r="E2300" s="193" t="str">
        <f ca="1">IF(ISERROR($S2300),"",OFFSET(K!$C$1,$S2300-1,0)&amp;"")</f>
        <v/>
      </c>
      <c r="F2300" s="193" t="str">
        <f ca="1">IF(ISERROR($S2300),"",OFFSET(K!$F$1,$S2300-1,0))</f>
        <v/>
      </c>
      <c r="G2300" s="193" t="str">
        <f ca="1">IF(C2300=$U$4,"Enter smelter details", IF(ISERROR($S2300),"",OFFSET(K!$G$1,$S2300-1,0)))</f>
        <v/>
      </c>
      <c r="H2300" s="258"/>
      <c r="I2300" s="258"/>
      <c r="J2300" s="258"/>
      <c r="K2300" s="258"/>
      <c r="L2300" s="258"/>
      <c r="M2300" s="258"/>
      <c r="N2300" s="258"/>
      <c r="O2300" s="258"/>
      <c r="P2300" s="258"/>
      <c r="Q2300" s="259"/>
      <c r="R2300" s="192"/>
      <c r="S2300" s="150" t="e">
        <f>IF(OR(C2300="",C2300=T$4),NA(),MATCH($B2300&amp;$C2300,K!$E:$E,0))</f>
        <v>#N/A</v>
      </c>
    </row>
    <row r="2301" spans="1:19" ht="20.25">
      <c r="A2301" s="222"/>
      <c r="B2301" s="193"/>
      <c r="C2301" s="193"/>
      <c r="D2301" s="193" t="str">
        <f ca="1">IF(ISERROR($S2301),"",OFFSET(K!$D$1,$S2301-1,0)&amp;"")</f>
        <v/>
      </c>
      <c r="E2301" s="193" t="str">
        <f ca="1">IF(ISERROR($S2301),"",OFFSET(K!$C$1,$S2301-1,0)&amp;"")</f>
        <v/>
      </c>
      <c r="F2301" s="193" t="str">
        <f ca="1">IF(ISERROR($S2301),"",OFFSET(K!$F$1,$S2301-1,0))</f>
        <v/>
      </c>
      <c r="G2301" s="193" t="str">
        <f ca="1">IF(C2301=$U$4,"Enter smelter details", IF(ISERROR($S2301),"",OFFSET(K!$G$1,$S2301-1,0)))</f>
        <v/>
      </c>
      <c r="H2301" s="258"/>
      <c r="I2301" s="258"/>
      <c r="J2301" s="258"/>
      <c r="K2301" s="258"/>
      <c r="L2301" s="258"/>
      <c r="M2301" s="258"/>
      <c r="N2301" s="258"/>
      <c r="O2301" s="258"/>
      <c r="P2301" s="258"/>
      <c r="Q2301" s="259"/>
      <c r="R2301" s="192"/>
      <c r="S2301" s="150" t="e">
        <f>IF(OR(C2301="",C2301=T$4),NA(),MATCH($B2301&amp;$C2301,K!$E:$E,0))</f>
        <v>#N/A</v>
      </c>
    </row>
    <row r="2302" spans="1:19" ht="20.25">
      <c r="A2302" s="222"/>
      <c r="B2302" s="193"/>
      <c r="C2302" s="193"/>
      <c r="D2302" s="193" t="str">
        <f ca="1">IF(ISERROR($S2302),"",OFFSET(K!$D$1,$S2302-1,0)&amp;"")</f>
        <v/>
      </c>
      <c r="E2302" s="193" t="str">
        <f ca="1">IF(ISERROR($S2302),"",OFFSET(K!$C$1,$S2302-1,0)&amp;"")</f>
        <v/>
      </c>
      <c r="F2302" s="193" t="str">
        <f ca="1">IF(ISERROR($S2302),"",OFFSET(K!$F$1,$S2302-1,0))</f>
        <v/>
      </c>
      <c r="G2302" s="193" t="str">
        <f ca="1">IF(C2302=$U$4,"Enter smelter details", IF(ISERROR($S2302),"",OFFSET(K!$G$1,$S2302-1,0)))</f>
        <v/>
      </c>
      <c r="H2302" s="258"/>
      <c r="I2302" s="258"/>
      <c r="J2302" s="258"/>
      <c r="K2302" s="258"/>
      <c r="L2302" s="258"/>
      <c r="M2302" s="258"/>
      <c r="N2302" s="258"/>
      <c r="O2302" s="258"/>
      <c r="P2302" s="258"/>
      <c r="Q2302" s="259"/>
      <c r="R2302" s="192"/>
      <c r="S2302" s="150" t="e">
        <f>IF(OR(C2302="",C2302=T$4),NA(),MATCH($B2302&amp;$C2302,K!$E:$E,0))</f>
        <v>#N/A</v>
      </c>
    </row>
    <row r="2303" spans="1:19" ht="20.25">
      <c r="A2303" s="222"/>
      <c r="B2303" s="193"/>
      <c r="C2303" s="193"/>
      <c r="D2303" s="193" t="str">
        <f ca="1">IF(ISERROR($S2303),"",OFFSET(K!$D$1,$S2303-1,0)&amp;"")</f>
        <v/>
      </c>
      <c r="E2303" s="193" t="str">
        <f ca="1">IF(ISERROR($S2303),"",OFFSET(K!$C$1,$S2303-1,0)&amp;"")</f>
        <v/>
      </c>
      <c r="F2303" s="193" t="str">
        <f ca="1">IF(ISERROR($S2303),"",OFFSET(K!$F$1,$S2303-1,0))</f>
        <v/>
      </c>
      <c r="G2303" s="193" t="str">
        <f ca="1">IF(C2303=$U$4,"Enter smelter details", IF(ISERROR($S2303),"",OFFSET(K!$G$1,$S2303-1,0)))</f>
        <v/>
      </c>
      <c r="H2303" s="258"/>
      <c r="I2303" s="258"/>
      <c r="J2303" s="258"/>
      <c r="K2303" s="258"/>
      <c r="L2303" s="258"/>
      <c r="M2303" s="258"/>
      <c r="N2303" s="258"/>
      <c r="O2303" s="258"/>
      <c r="P2303" s="258"/>
      <c r="Q2303" s="259"/>
      <c r="R2303" s="192"/>
      <c r="S2303" s="150" t="e">
        <f>IF(OR(C2303="",C2303=T$4),NA(),MATCH($B2303&amp;$C2303,K!$E:$E,0))</f>
        <v>#N/A</v>
      </c>
    </row>
    <row r="2304" spans="1:19" ht="20.25">
      <c r="A2304" s="222"/>
      <c r="B2304" s="193"/>
      <c r="C2304" s="193"/>
      <c r="D2304" s="193" t="str">
        <f ca="1">IF(ISERROR($S2304),"",OFFSET(K!$D$1,$S2304-1,0)&amp;"")</f>
        <v/>
      </c>
      <c r="E2304" s="193" t="str">
        <f ca="1">IF(ISERROR($S2304),"",OFFSET(K!$C$1,$S2304-1,0)&amp;"")</f>
        <v/>
      </c>
      <c r="F2304" s="193" t="str">
        <f ca="1">IF(ISERROR($S2304),"",OFFSET(K!$F$1,$S2304-1,0))</f>
        <v/>
      </c>
      <c r="G2304" s="193" t="str">
        <f ca="1">IF(C2304=$U$4,"Enter smelter details", IF(ISERROR($S2304),"",OFFSET(K!$G$1,$S2304-1,0)))</f>
        <v/>
      </c>
      <c r="H2304" s="258"/>
      <c r="I2304" s="258"/>
      <c r="J2304" s="258"/>
      <c r="K2304" s="258"/>
      <c r="L2304" s="258"/>
      <c r="M2304" s="258"/>
      <c r="N2304" s="258"/>
      <c r="O2304" s="258"/>
      <c r="P2304" s="258"/>
      <c r="Q2304" s="259"/>
      <c r="R2304" s="192"/>
      <c r="S2304" s="150" t="e">
        <f>IF(OR(C2304="",C2304=T$4),NA(),MATCH($B2304&amp;$C2304,K!$E:$E,0))</f>
        <v>#N/A</v>
      </c>
    </row>
    <row r="2305" spans="1:19" ht="20.25">
      <c r="A2305" s="222"/>
      <c r="B2305" s="193"/>
      <c r="C2305" s="193"/>
      <c r="D2305" s="193" t="str">
        <f ca="1">IF(ISERROR($S2305),"",OFFSET(K!$D$1,$S2305-1,0)&amp;"")</f>
        <v/>
      </c>
      <c r="E2305" s="193" t="str">
        <f ca="1">IF(ISERROR($S2305),"",OFFSET(K!$C$1,$S2305-1,0)&amp;"")</f>
        <v/>
      </c>
      <c r="F2305" s="193" t="str">
        <f ca="1">IF(ISERROR($S2305),"",OFFSET(K!$F$1,$S2305-1,0))</f>
        <v/>
      </c>
      <c r="G2305" s="193" t="str">
        <f ca="1">IF(C2305=$U$4,"Enter smelter details", IF(ISERROR($S2305),"",OFFSET(K!$G$1,$S2305-1,0)))</f>
        <v/>
      </c>
      <c r="H2305" s="258"/>
      <c r="I2305" s="258"/>
      <c r="J2305" s="258"/>
      <c r="K2305" s="258"/>
      <c r="L2305" s="258"/>
      <c r="M2305" s="258"/>
      <c r="N2305" s="258"/>
      <c r="O2305" s="258"/>
      <c r="P2305" s="258"/>
      <c r="Q2305" s="259"/>
      <c r="R2305" s="192"/>
      <c r="S2305" s="150" t="e">
        <f>IF(OR(C2305="",C2305=T$4),NA(),MATCH($B2305&amp;$C2305,K!$E:$E,0))</f>
        <v>#N/A</v>
      </c>
    </row>
    <row r="2306" spans="1:19" ht="20.25">
      <c r="A2306" s="222"/>
      <c r="B2306" s="193"/>
      <c r="C2306" s="193"/>
      <c r="D2306" s="193" t="str">
        <f ca="1">IF(ISERROR($S2306),"",OFFSET(K!$D$1,$S2306-1,0)&amp;"")</f>
        <v/>
      </c>
      <c r="E2306" s="193" t="str">
        <f ca="1">IF(ISERROR($S2306),"",OFFSET(K!$C$1,$S2306-1,0)&amp;"")</f>
        <v/>
      </c>
      <c r="F2306" s="193" t="str">
        <f ca="1">IF(ISERROR($S2306),"",OFFSET(K!$F$1,$S2306-1,0))</f>
        <v/>
      </c>
      <c r="G2306" s="193" t="str">
        <f ca="1">IF(C2306=$U$4,"Enter smelter details", IF(ISERROR($S2306),"",OFFSET(K!$G$1,$S2306-1,0)))</f>
        <v/>
      </c>
      <c r="H2306" s="258"/>
      <c r="I2306" s="258"/>
      <c r="J2306" s="258"/>
      <c r="K2306" s="258"/>
      <c r="L2306" s="258"/>
      <c r="M2306" s="258"/>
      <c r="N2306" s="258"/>
      <c r="O2306" s="258"/>
      <c r="P2306" s="258"/>
      <c r="Q2306" s="259"/>
      <c r="R2306" s="192"/>
      <c r="S2306" s="150" t="e">
        <f>IF(OR(C2306="",C2306=T$4),NA(),MATCH($B2306&amp;$C2306,K!$E:$E,0))</f>
        <v>#N/A</v>
      </c>
    </row>
    <row r="2307" spans="1:19" ht="20.25">
      <c r="A2307" s="222"/>
      <c r="B2307" s="193"/>
      <c r="C2307" s="193"/>
      <c r="D2307" s="193" t="str">
        <f ca="1">IF(ISERROR($S2307),"",OFFSET(K!$D$1,$S2307-1,0)&amp;"")</f>
        <v/>
      </c>
      <c r="E2307" s="193" t="str">
        <f ca="1">IF(ISERROR($S2307),"",OFFSET(K!$C$1,$S2307-1,0)&amp;"")</f>
        <v/>
      </c>
      <c r="F2307" s="193" t="str">
        <f ca="1">IF(ISERROR($S2307),"",OFFSET(K!$F$1,$S2307-1,0))</f>
        <v/>
      </c>
      <c r="G2307" s="193" t="str">
        <f ca="1">IF(C2307=$U$4,"Enter smelter details", IF(ISERROR($S2307),"",OFFSET(K!$G$1,$S2307-1,0)))</f>
        <v/>
      </c>
      <c r="H2307" s="258"/>
      <c r="I2307" s="258"/>
      <c r="J2307" s="258"/>
      <c r="K2307" s="258"/>
      <c r="L2307" s="258"/>
      <c r="M2307" s="258"/>
      <c r="N2307" s="258"/>
      <c r="O2307" s="258"/>
      <c r="P2307" s="258"/>
      <c r="Q2307" s="259"/>
      <c r="R2307" s="192"/>
      <c r="S2307" s="150" t="e">
        <f>IF(OR(C2307="",C2307=T$4),NA(),MATCH($B2307&amp;$C2307,K!$E:$E,0))</f>
        <v>#N/A</v>
      </c>
    </row>
    <row r="2308" spans="1:19" ht="20.25">
      <c r="A2308" s="222"/>
      <c r="B2308" s="193"/>
      <c r="C2308" s="193"/>
      <c r="D2308" s="193" t="str">
        <f ca="1">IF(ISERROR($S2308),"",OFFSET(K!$D$1,$S2308-1,0)&amp;"")</f>
        <v/>
      </c>
      <c r="E2308" s="193" t="str">
        <f ca="1">IF(ISERROR($S2308),"",OFFSET(K!$C$1,$S2308-1,0)&amp;"")</f>
        <v/>
      </c>
      <c r="F2308" s="193" t="str">
        <f ca="1">IF(ISERROR($S2308),"",OFFSET(K!$F$1,$S2308-1,0))</f>
        <v/>
      </c>
      <c r="G2308" s="193" t="str">
        <f ca="1">IF(C2308=$U$4,"Enter smelter details", IF(ISERROR($S2308),"",OFFSET(K!$G$1,$S2308-1,0)))</f>
        <v/>
      </c>
      <c r="H2308" s="258"/>
      <c r="I2308" s="258"/>
      <c r="J2308" s="258"/>
      <c r="K2308" s="258"/>
      <c r="L2308" s="258"/>
      <c r="M2308" s="258"/>
      <c r="N2308" s="258"/>
      <c r="O2308" s="258"/>
      <c r="P2308" s="258"/>
      <c r="Q2308" s="259"/>
      <c r="R2308" s="192"/>
      <c r="S2308" s="150" t="e">
        <f>IF(OR(C2308="",C2308=T$4),NA(),MATCH($B2308&amp;$C2308,K!$E:$E,0))</f>
        <v>#N/A</v>
      </c>
    </row>
    <row r="2309" spans="1:19" ht="20.25">
      <c r="A2309" s="222"/>
      <c r="B2309" s="193"/>
      <c r="C2309" s="193"/>
      <c r="D2309" s="193" t="str">
        <f ca="1">IF(ISERROR($S2309),"",OFFSET(K!$D$1,$S2309-1,0)&amp;"")</f>
        <v/>
      </c>
      <c r="E2309" s="193" t="str">
        <f ca="1">IF(ISERROR($S2309),"",OFFSET(K!$C$1,$S2309-1,0)&amp;"")</f>
        <v/>
      </c>
      <c r="F2309" s="193" t="str">
        <f ca="1">IF(ISERROR($S2309),"",OFFSET(K!$F$1,$S2309-1,0))</f>
        <v/>
      </c>
      <c r="G2309" s="193" t="str">
        <f ca="1">IF(C2309=$U$4,"Enter smelter details", IF(ISERROR($S2309),"",OFFSET(K!$G$1,$S2309-1,0)))</f>
        <v/>
      </c>
      <c r="H2309" s="258"/>
      <c r="I2309" s="258"/>
      <c r="J2309" s="258"/>
      <c r="K2309" s="258"/>
      <c r="L2309" s="258"/>
      <c r="M2309" s="258"/>
      <c r="N2309" s="258"/>
      <c r="O2309" s="258"/>
      <c r="P2309" s="258"/>
      <c r="Q2309" s="259"/>
      <c r="R2309" s="192"/>
      <c r="S2309" s="150" t="e">
        <f>IF(OR(C2309="",C2309=T$4),NA(),MATCH($B2309&amp;$C2309,K!$E:$E,0))</f>
        <v>#N/A</v>
      </c>
    </row>
    <row r="2310" spans="1:19" ht="20.25">
      <c r="A2310" s="222"/>
      <c r="B2310" s="193"/>
      <c r="C2310" s="193"/>
      <c r="D2310" s="193" t="str">
        <f ca="1">IF(ISERROR($S2310),"",OFFSET(K!$D$1,$S2310-1,0)&amp;"")</f>
        <v/>
      </c>
      <c r="E2310" s="193" t="str">
        <f ca="1">IF(ISERROR($S2310),"",OFFSET(K!$C$1,$S2310-1,0)&amp;"")</f>
        <v/>
      </c>
      <c r="F2310" s="193" t="str">
        <f ca="1">IF(ISERROR($S2310),"",OFFSET(K!$F$1,$S2310-1,0))</f>
        <v/>
      </c>
      <c r="G2310" s="193" t="str">
        <f ca="1">IF(C2310=$U$4,"Enter smelter details", IF(ISERROR($S2310),"",OFFSET(K!$G$1,$S2310-1,0)))</f>
        <v/>
      </c>
      <c r="H2310" s="258"/>
      <c r="I2310" s="258"/>
      <c r="J2310" s="258"/>
      <c r="K2310" s="258"/>
      <c r="L2310" s="258"/>
      <c r="M2310" s="258"/>
      <c r="N2310" s="258"/>
      <c r="O2310" s="258"/>
      <c r="P2310" s="258"/>
      <c r="Q2310" s="259"/>
      <c r="R2310" s="192"/>
      <c r="S2310" s="150" t="e">
        <f>IF(OR(C2310="",C2310=T$4),NA(),MATCH($B2310&amp;$C2310,K!$E:$E,0))</f>
        <v>#N/A</v>
      </c>
    </row>
    <row r="2311" spans="1:19" ht="20.25">
      <c r="A2311" s="222"/>
      <c r="B2311" s="193"/>
      <c r="C2311" s="193"/>
      <c r="D2311" s="193" t="str">
        <f ca="1">IF(ISERROR($S2311),"",OFFSET(K!$D$1,$S2311-1,0)&amp;"")</f>
        <v/>
      </c>
      <c r="E2311" s="193" t="str">
        <f ca="1">IF(ISERROR($S2311),"",OFFSET(K!$C$1,$S2311-1,0)&amp;"")</f>
        <v/>
      </c>
      <c r="F2311" s="193" t="str">
        <f ca="1">IF(ISERROR($S2311),"",OFFSET(K!$F$1,$S2311-1,0))</f>
        <v/>
      </c>
      <c r="G2311" s="193" t="str">
        <f ca="1">IF(C2311=$U$4,"Enter smelter details", IF(ISERROR($S2311),"",OFFSET(K!$G$1,$S2311-1,0)))</f>
        <v/>
      </c>
      <c r="H2311" s="258"/>
      <c r="I2311" s="258"/>
      <c r="J2311" s="258"/>
      <c r="K2311" s="258"/>
      <c r="L2311" s="258"/>
      <c r="M2311" s="258"/>
      <c r="N2311" s="258"/>
      <c r="O2311" s="258"/>
      <c r="P2311" s="258"/>
      <c r="Q2311" s="259"/>
      <c r="R2311" s="192"/>
      <c r="S2311" s="150" t="e">
        <f>IF(OR(C2311="",C2311=T$4),NA(),MATCH($B2311&amp;$C2311,K!$E:$E,0))</f>
        <v>#N/A</v>
      </c>
    </row>
    <row r="2312" spans="1:19" ht="20.25">
      <c r="A2312" s="222"/>
      <c r="B2312" s="193"/>
      <c r="C2312" s="193"/>
      <c r="D2312" s="193" t="str">
        <f ca="1">IF(ISERROR($S2312),"",OFFSET(K!$D$1,$S2312-1,0)&amp;"")</f>
        <v/>
      </c>
      <c r="E2312" s="193" t="str">
        <f ca="1">IF(ISERROR($S2312),"",OFFSET(K!$C$1,$S2312-1,0)&amp;"")</f>
        <v/>
      </c>
      <c r="F2312" s="193" t="str">
        <f ca="1">IF(ISERROR($S2312),"",OFFSET(K!$F$1,$S2312-1,0))</f>
        <v/>
      </c>
      <c r="G2312" s="193" t="str">
        <f ca="1">IF(C2312=$U$4,"Enter smelter details", IF(ISERROR($S2312),"",OFFSET(K!$G$1,$S2312-1,0)))</f>
        <v/>
      </c>
      <c r="H2312" s="258"/>
      <c r="I2312" s="258"/>
      <c r="J2312" s="258"/>
      <c r="K2312" s="258"/>
      <c r="L2312" s="258"/>
      <c r="M2312" s="258"/>
      <c r="N2312" s="258"/>
      <c r="O2312" s="258"/>
      <c r="P2312" s="258"/>
      <c r="Q2312" s="259"/>
      <c r="R2312" s="192"/>
      <c r="S2312" s="150" t="e">
        <f>IF(OR(C2312="",C2312=T$4),NA(),MATCH($B2312&amp;$C2312,K!$E:$E,0))</f>
        <v>#N/A</v>
      </c>
    </row>
    <row r="2313" spans="1:19" ht="20.25">
      <c r="A2313" s="222"/>
      <c r="B2313" s="193"/>
      <c r="C2313" s="193"/>
      <c r="D2313" s="193" t="str">
        <f ca="1">IF(ISERROR($S2313),"",OFFSET(K!$D$1,$S2313-1,0)&amp;"")</f>
        <v/>
      </c>
      <c r="E2313" s="193" t="str">
        <f ca="1">IF(ISERROR($S2313),"",OFFSET(K!$C$1,$S2313-1,0)&amp;"")</f>
        <v/>
      </c>
      <c r="F2313" s="193" t="str">
        <f ca="1">IF(ISERROR($S2313),"",OFFSET(K!$F$1,$S2313-1,0))</f>
        <v/>
      </c>
      <c r="G2313" s="193" t="str">
        <f ca="1">IF(C2313=$U$4,"Enter smelter details", IF(ISERROR($S2313),"",OFFSET(K!$G$1,$S2313-1,0)))</f>
        <v/>
      </c>
      <c r="H2313" s="258"/>
      <c r="I2313" s="258"/>
      <c r="J2313" s="258"/>
      <c r="K2313" s="258"/>
      <c r="L2313" s="258"/>
      <c r="M2313" s="258"/>
      <c r="N2313" s="258"/>
      <c r="O2313" s="258"/>
      <c r="P2313" s="258"/>
      <c r="Q2313" s="259"/>
      <c r="R2313" s="192"/>
      <c r="S2313" s="150" t="e">
        <f>IF(OR(C2313="",C2313=T$4),NA(),MATCH($B2313&amp;$C2313,K!$E:$E,0))</f>
        <v>#N/A</v>
      </c>
    </row>
    <row r="2314" spans="1:19" ht="20.25">
      <c r="A2314" s="222"/>
      <c r="B2314" s="193"/>
      <c r="C2314" s="193"/>
      <c r="D2314" s="193" t="str">
        <f ca="1">IF(ISERROR($S2314),"",OFFSET(K!$D$1,$S2314-1,0)&amp;"")</f>
        <v/>
      </c>
      <c r="E2314" s="193" t="str">
        <f ca="1">IF(ISERROR($S2314),"",OFFSET(K!$C$1,$S2314-1,0)&amp;"")</f>
        <v/>
      </c>
      <c r="F2314" s="193" t="str">
        <f ca="1">IF(ISERROR($S2314),"",OFFSET(K!$F$1,$S2314-1,0))</f>
        <v/>
      </c>
      <c r="G2314" s="193" t="str">
        <f ca="1">IF(C2314=$U$4,"Enter smelter details", IF(ISERROR($S2314),"",OFFSET(K!$G$1,$S2314-1,0)))</f>
        <v/>
      </c>
      <c r="H2314" s="258"/>
      <c r="I2314" s="258"/>
      <c r="J2314" s="258"/>
      <c r="K2314" s="258"/>
      <c r="L2314" s="258"/>
      <c r="M2314" s="258"/>
      <c r="N2314" s="258"/>
      <c r="O2314" s="258"/>
      <c r="P2314" s="258"/>
      <c r="Q2314" s="259"/>
      <c r="R2314" s="192"/>
      <c r="S2314" s="150" t="e">
        <f>IF(OR(C2314="",C2314=T$4),NA(),MATCH($B2314&amp;$C2314,K!$E:$E,0))</f>
        <v>#N/A</v>
      </c>
    </row>
    <row r="2315" spans="1:19" ht="20.25">
      <c r="A2315" s="222"/>
      <c r="B2315" s="193"/>
      <c r="C2315" s="193"/>
      <c r="D2315" s="193" t="str">
        <f ca="1">IF(ISERROR($S2315),"",OFFSET(K!$D$1,$S2315-1,0)&amp;"")</f>
        <v/>
      </c>
      <c r="E2315" s="193" t="str">
        <f ca="1">IF(ISERROR($S2315),"",OFFSET(K!$C$1,$S2315-1,0)&amp;"")</f>
        <v/>
      </c>
      <c r="F2315" s="193" t="str">
        <f ca="1">IF(ISERROR($S2315),"",OFFSET(K!$F$1,$S2315-1,0))</f>
        <v/>
      </c>
      <c r="G2315" s="193" t="str">
        <f ca="1">IF(C2315=$U$4,"Enter smelter details", IF(ISERROR($S2315),"",OFFSET(K!$G$1,$S2315-1,0)))</f>
        <v/>
      </c>
      <c r="H2315" s="258"/>
      <c r="I2315" s="258"/>
      <c r="J2315" s="258"/>
      <c r="K2315" s="258"/>
      <c r="L2315" s="258"/>
      <c r="M2315" s="258"/>
      <c r="N2315" s="258"/>
      <c r="O2315" s="258"/>
      <c r="P2315" s="258"/>
      <c r="Q2315" s="259"/>
      <c r="R2315" s="192"/>
      <c r="S2315" s="150" t="e">
        <f>IF(OR(C2315="",C2315=T$4),NA(),MATCH($B2315&amp;$C2315,K!$E:$E,0))</f>
        <v>#N/A</v>
      </c>
    </row>
    <row r="2316" spans="1:19" ht="20.25">
      <c r="A2316" s="222"/>
      <c r="B2316" s="193"/>
      <c r="C2316" s="193"/>
      <c r="D2316" s="193" t="str">
        <f ca="1">IF(ISERROR($S2316),"",OFFSET(K!$D$1,$S2316-1,0)&amp;"")</f>
        <v/>
      </c>
      <c r="E2316" s="193" t="str">
        <f ca="1">IF(ISERROR($S2316),"",OFFSET(K!$C$1,$S2316-1,0)&amp;"")</f>
        <v/>
      </c>
      <c r="F2316" s="193" t="str">
        <f ca="1">IF(ISERROR($S2316),"",OFFSET(K!$F$1,$S2316-1,0))</f>
        <v/>
      </c>
      <c r="G2316" s="193" t="str">
        <f ca="1">IF(C2316=$U$4,"Enter smelter details", IF(ISERROR($S2316),"",OFFSET(K!$G$1,$S2316-1,0)))</f>
        <v/>
      </c>
      <c r="H2316" s="258"/>
      <c r="I2316" s="258"/>
      <c r="J2316" s="258"/>
      <c r="K2316" s="258"/>
      <c r="L2316" s="258"/>
      <c r="M2316" s="258"/>
      <c r="N2316" s="258"/>
      <c r="O2316" s="258"/>
      <c r="P2316" s="258"/>
      <c r="Q2316" s="259"/>
      <c r="R2316" s="192"/>
      <c r="S2316" s="150" t="e">
        <f>IF(OR(C2316="",C2316=T$4),NA(),MATCH($B2316&amp;$C2316,K!$E:$E,0))</f>
        <v>#N/A</v>
      </c>
    </row>
    <row r="2317" spans="1:19" ht="20.25">
      <c r="A2317" s="222"/>
      <c r="B2317" s="193"/>
      <c r="C2317" s="193"/>
      <c r="D2317" s="193" t="str">
        <f ca="1">IF(ISERROR($S2317),"",OFFSET(K!$D$1,$S2317-1,0)&amp;"")</f>
        <v/>
      </c>
      <c r="E2317" s="193" t="str">
        <f ca="1">IF(ISERROR($S2317),"",OFFSET(K!$C$1,$S2317-1,0)&amp;"")</f>
        <v/>
      </c>
      <c r="F2317" s="193" t="str">
        <f ca="1">IF(ISERROR($S2317),"",OFFSET(K!$F$1,$S2317-1,0))</f>
        <v/>
      </c>
      <c r="G2317" s="193" t="str">
        <f ca="1">IF(C2317=$U$4,"Enter smelter details", IF(ISERROR($S2317),"",OFFSET(K!$G$1,$S2317-1,0)))</f>
        <v/>
      </c>
      <c r="H2317" s="258"/>
      <c r="I2317" s="258"/>
      <c r="J2317" s="258"/>
      <c r="K2317" s="258"/>
      <c r="L2317" s="258"/>
      <c r="M2317" s="258"/>
      <c r="N2317" s="258"/>
      <c r="O2317" s="258"/>
      <c r="P2317" s="258"/>
      <c r="Q2317" s="259"/>
      <c r="R2317" s="192"/>
      <c r="S2317" s="150" t="e">
        <f>IF(OR(C2317="",C2317=T$4),NA(),MATCH($B2317&amp;$C2317,K!$E:$E,0))</f>
        <v>#N/A</v>
      </c>
    </row>
    <row r="2318" spans="1:19" ht="20.25">
      <c r="A2318" s="222"/>
      <c r="B2318" s="193"/>
      <c r="C2318" s="193"/>
      <c r="D2318" s="193" t="str">
        <f ca="1">IF(ISERROR($S2318),"",OFFSET(K!$D$1,$S2318-1,0)&amp;"")</f>
        <v/>
      </c>
      <c r="E2318" s="193" t="str">
        <f ca="1">IF(ISERROR($S2318),"",OFFSET(K!$C$1,$S2318-1,0)&amp;"")</f>
        <v/>
      </c>
      <c r="F2318" s="193" t="str">
        <f ca="1">IF(ISERROR($S2318),"",OFFSET(K!$F$1,$S2318-1,0))</f>
        <v/>
      </c>
      <c r="G2318" s="193" t="str">
        <f ca="1">IF(C2318=$U$4,"Enter smelter details", IF(ISERROR($S2318),"",OFFSET(K!$G$1,$S2318-1,0)))</f>
        <v/>
      </c>
      <c r="H2318" s="258"/>
      <c r="I2318" s="258"/>
      <c r="J2318" s="258"/>
      <c r="K2318" s="258"/>
      <c r="L2318" s="258"/>
      <c r="M2318" s="258"/>
      <c r="N2318" s="258"/>
      <c r="O2318" s="258"/>
      <c r="P2318" s="258"/>
      <c r="Q2318" s="259"/>
      <c r="R2318" s="192"/>
      <c r="S2318" s="150" t="e">
        <f>IF(OR(C2318="",C2318=T$4),NA(),MATCH($B2318&amp;$C2318,K!$E:$E,0))</f>
        <v>#N/A</v>
      </c>
    </row>
    <row r="2319" spans="1:19" ht="20.25">
      <c r="A2319" s="222"/>
      <c r="B2319" s="193"/>
      <c r="C2319" s="193"/>
      <c r="D2319" s="193" t="str">
        <f ca="1">IF(ISERROR($S2319),"",OFFSET(K!$D$1,$S2319-1,0)&amp;"")</f>
        <v/>
      </c>
      <c r="E2319" s="193" t="str">
        <f ca="1">IF(ISERROR($S2319),"",OFFSET(K!$C$1,$S2319-1,0)&amp;"")</f>
        <v/>
      </c>
      <c r="F2319" s="193" t="str">
        <f ca="1">IF(ISERROR($S2319),"",OFFSET(K!$F$1,$S2319-1,0))</f>
        <v/>
      </c>
      <c r="G2319" s="193" t="str">
        <f ca="1">IF(C2319=$U$4,"Enter smelter details", IF(ISERROR($S2319),"",OFFSET(K!$G$1,$S2319-1,0)))</f>
        <v/>
      </c>
      <c r="H2319" s="258"/>
      <c r="I2319" s="258"/>
      <c r="J2319" s="258"/>
      <c r="K2319" s="258"/>
      <c r="L2319" s="258"/>
      <c r="M2319" s="258"/>
      <c r="N2319" s="258"/>
      <c r="O2319" s="258"/>
      <c r="P2319" s="258"/>
      <c r="Q2319" s="259"/>
      <c r="R2319" s="192"/>
      <c r="S2319" s="150" t="e">
        <f>IF(OR(C2319="",C2319=T$4),NA(),MATCH($B2319&amp;$C2319,K!$E:$E,0))</f>
        <v>#N/A</v>
      </c>
    </row>
    <row r="2320" spans="1:19" ht="20.25">
      <c r="A2320" s="222"/>
      <c r="B2320" s="193"/>
      <c r="C2320" s="193"/>
      <c r="D2320" s="193" t="str">
        <f ca="1">IF(ISERROR($S2320),"",OFFSET(K!$D$1,$S2320-1,0)&amp;"")</f>
        <v/>
      </c>
      <c r="E2320" s="193" t="str">
        <f ca="1">IF(ISERROR($S2320),"",OFFSET(K!$C$1,$S2320-1,0)&amp;"")</f>
        <v/>
      </c>
      <c r="F2320" s="193" t="str">
        <f ca="1">IF(ISERROR($S2320),"",OFFSET(K!$F$1,$S2320-1,0))</f>
        <v/>
      </c>
      <c r="G2320" s="193" t="str">
        <f ca="1">IF(C2320=$U$4,"Enter smelter details", IF(ISERROR($S2320),"",OFFSET(K!$G$1,$S2320-1,0)))</f>
        <v/>
      </c>
      <c r="H2320" s="258"/>
      <c r="I2320" s="258"/>
      <c r="J2320" s="258"/>
      <c r="K2320" s="258"/>
      <c r="L2320" s="258"/>
      <c r="M2320" s="258"/>
      <c r="N2320" s="258"/>
      <c r="O2320" s="258"/>
      <c r="P2320" s="258"/>
      <c r="Q2320" s="259"/>
      <c r="R2320" s="192"/>
      <c r="S2320" s="150" t="e">
        <f>IF(OR(C2320="",C2320=T$4),NA(),MATCH($B2320&amp;$C2320,K!$E:$E,0))</f>
        <v>#N/A</v>
      </c>
    </row>
    <row r="2321" spans="1:19" ht="20.25">
      <c r="A2321" s="222"/>
      <c r="B2321" s="193"/>
      <c r="C2321" s="193"/>
      <c r="D2321" s="193" t="str">
        <f ca="1">IF(ISERROR($S2321),"",OFFSET(K!$D$1,$S2321-1,0)&amp;"")</f>
        <v/>
      </c>
      <c r="E2321" s="193" t="str">
        <f ca="1">IF(ISERROR($S2321),"",OFFSET(K!$C$1,$S2321-1,0)&amp;"")</f>
        <v/>
      </c>
      <c r="F2321" s="193" t="str">
        <f ca="1">IF(ISERROR($S2321),"",OFFSET(K!$F$1,$S2321-1,0))</f>
        <v/>
      </c>
      <c r="G2321" s="193" t="str">
        <f ca="1">IF(C2321=$U$4,"Enter smelter details", IF(ISERROR($S2321),"",OFFSET(K!$G$1,$S2321-1,0)))</f>
        <v/>
      </c>
      <c r="H2321" s="258"/>
      <c r="I2321" s="258"/>
      <c r="J2321" s="258"/>
      <c r="K2321" s="258"/>
      <c r="L2321" s="258"/>
      <c r="M2321" s="258"/>
      <c r="N2321" s="258"/>
      <c r="O2321" s="258"/>
      <c r="P2321" s="258"/>
      <c r="Q2321" s="259"/>
      <c r="R2321" s="192"/>
      <c r="S2321" s="150" t="e">
        <f>IF(OR(C2321="",C2321=T$4),NA(),MATCH($B2321&amp;$C2321,K!$E:$E,0))</f>
        <v>#N/A</v>
      </c>
    </row>
    <row r="2322" spans="1:19" ht="20.25">
      <c r="A2322" s="222"/>
      <c r="B2322" s="193"/>
      <c r="C2322" s="193"/>
      <c r="D2322" s="193" t="str">
        <f ca="1">IF(ISERROR($S2322),"",OFFSET(K!$D$1,$S2322-1,0)&amp;"")</f>
        <v/>
      </c>
      <c r="E2322" s="193" t="str">
        <f ca="1">IF(ISERROR($S2322),"",OFFSET(K!$C$1,$S2322-1,0)&amp;"")</f>
        <v/>
      </c>
      <c r="F2322" s="193" t="str">
        <f ca="1">IF(ISERROR($S2322),"",OFFSET(K!$F$1,$S2322-1,0))</f>
        <v/>
      </c>
      <c r="G2322" s="193" t="str">
        <f ca="1">IF(C2322=$U$4,"Enter smelter details", IF(ISERROR($S2322),"",OFFSET(K!$G$1,$S2322-1,0)))</f>
        <v/>
      </c>
      <c r="H2322" s="258"/>
      <c r="I2322" s="258"/>
      <c r="J2322" s="258"/>
      <c r="K2322" s="258"/>
      <c r="L2322" s="258"/>
      <c r="M2322" s="258"/>
      <c r="N2322" s="258"/>
      <c r="O2322" s="258"/>
      <c r="P2322" s="258"/>
      <c r="Q2322" s="259"/>
      <c r="R2322" s="192"/>
      <c r="S2322" s="150" t="e">
        <f>IF(OR(C2322="",C2322=T$4),NA(),MATCH($B2322&amp;$C2322,K!$E:$E,0))</f>
        <v>#N/A</v>
      </c>
    </row>
    <row r="2323" spans="1:19" ht="20.25">
      <c r="A2323" s="222"/>
      <c r="B2323" s="193"/>
      <c r="C2323" s="193"/>
      <c r="D2323" s="193" t="str">
        <f ca="1">IF(ISERROR($S2323),"",OFFSET(K!$D$1,$S2323-1,0)&amp;"")</f>
        <v/>
      </c>
      <c r="E2323" s="193" t="str">
        <f ca="1">IF(ISERROR($S2323),"",OFFSET(K!$C$1,$S2323-1,0)&amp;"")</f>
        <v/>
      </c>
      <c r="F2323" s="193" t="str">
        <f ca="1">IF(ISERROR($S2323),"",OFFSET(K!$F$1,$S2323-1,0))</f>
        <v/>
      </c>
      <c r="G2323" s="193" t="str">
        <f ca="1">IF(C2323=$U$4,"Enter smelter details", IF(ISERROR($S2323),"",OFFSET(K!$G$1,$S2323-1,0)))</f>
        <v/>
      </c>
      <c r="H2323" s="258"/>
      <c r="I2323" s="258"/>
      <c r="J2323" s="258"/>
      <c r="K2323" s="258"/>
      <c r="L2323" s="258"/>
      <c r="M2323" s="258"/>
      <c r="N2323" s="258"/>
      <c r="O2323" s="258"/>
      <c r="P2323" s="258"/>
      <c r="Q2323" s="259"/>
      <c r="R2323" s="192"/>
      <c r="S2323" s="150" t="e">
        <f>IF(OR(C2323="",C2323=T$4),NA(),MATCH($B2323&amp;$C2323,K!$E:$E,0))</f>
        <v>#N/A</v>
      </c>
    </row>
    <row r="2324" spans="1:19" ht="20.25">
      <c r="A2324" s="222"/>
      <c r="B2324" s="193"/>
      <c r="C2324" s="193"/>
      <c r="D2324" s="193" t="str">
        <f ca="1">IF(ISERROR($S2324),"",OFFSET(K!$D$1,$S2324-1,0)&amp;"")</f>
        <v/>
      </c>
      <c r="E2324" s="193" t="str">
        <f ca="1">IF(ISERROR($S2324),"",OFFSET(K!$C$1,$S2324-1,0)&amp;"")</f>
        <v/>
      </c>
      <c r="F2324" s="193" t="str">
        <f ca="1">IF(ISERROR($S2324),"",OFFSET(K!$F$1,$S2324-1,0))</f>
        <v/>
      </c>
      <c r="G2324" s="193" t="str">
        <f ca="1">IF(C2324=$U$4,"Enter smelter details", IF(ISERROR($S2324),"",OFFSET(K!$G$1,$S2324-1,0)))</f>
        <v/>
      </c>
      <c r="H2324" s="258"/>
      <c r="I2324" s="258"/>
      <c r="J2324" s="258"/>
      <c r="K2324" s="258"/>
      <c r="L2324" s="258"/>
      <c r="M2324" s="258"/>
      <c r="N2324" s="258"/>
      <c r="O2324" s="258"/>
      <c r="P2324" s="258"/>
      <c r="Q2324" s="259"/>
      <c r="R2324" s="192"/>
      <c r="S2324" s="150" t="e">
        <f>IF(OR(C2324="",C2324=T$4),NA(),MATCH($B2324&amp;$C2324,K!$E:$E,0))</f>
        <v>#N/A</v>
      </c>
    </row>
    <row r="2325" spans="1:19" ht="20.25">
      <c r="A2325" s="222"/>
      <c r="B2325" s="193"/>
      <c r="C2325" s="193"/>
      <c r="D2325" s="193" t="str">
        <f ca="1">IF(ISERROR($S2325),"",OFFSET(K!$D$1,$S2325-1,0)&amp;"")</f>
        <v/>
      </c>
      <c r="E2325" s="193" t="str">
        <f ca="1">IF(ISERROR($S2325),"",OFFSET(K!$C$1,$S2325-1,0)&amp;"")</f>
        <v/>
      </c>
      <c r="F2325" s="193" t="str">
        <f ca="1">IF(ISERROR($S2325),"",OFFSET(K!$F$1,$S2325-1,0))</f>
        <v/>
      </c>
      <c r="G2325" s="193" t="str">
        <f ca="1">IF(C2325=$U$4,"Enter smelter details", IF(ISERROR($S2325),"",OFFSET(K!$G$1,$S2325-1,0)))</f>
        <v/>
      </c>
      <c r="H2325" s="258"/>
      <c r="I2325" s="258"/>
      <c r="J2325" s="258"/>
      <c r="K2325" s="258"/>
      <c r="L2325" s="258"/>
      <c r="M2325" s="258"/>
      <c r="N2325" s="258"/>
      <c r="O2325" s="258"/>
      <c r="P2325" s="258"/>
      <c r="Q2325" s="259"/>
      <c r="R2325" s="192"/>
      <c r="S2325" s="150" t="e">
        <f>IF(OR(C2325="",C2325=T$4),NA(),MATCH($B2325&amp;$C2325,K!$E:$E,0))</f>
        <v>#N/A</v>
      </c>
    </row>
    <row r="2326" spans="1:19" ht="20.25">
      <c r="A2326" s="222"/>
      <c r="B2326" s="193"/>
      <c r="C2326" s="193"/>
      <c r="D2326" s="193" t="str">
        <f ca="1">IF(ISERROR($S2326),"",OFFSET(K!$D$1,$S2326-1,0)&amp;"")</f>
        <v/>
      </c>
      <c r="E2326" s="193" t="str">
        <f ca="1">IF(ISERROR($S2326),"",OFFSET(K!$C$1,$S2326-1,0)&amp;"")</f>
        <v/>
      </c>
      <c r="F2326" s="193" t="str">
        <f ca="1">IF(ISERROR($S2326),"",OFFSET(K!$F$1,$S2326-1,0))</f>
        <v/>
      </c>
      <c r="G2326" s="193" t="str">
        <f ca="1">IF(C2326=$U$4,"Enter smelter details", IF(ISERROR($S2326),"",OFFSET(K!$G$1,$S2326-1,0)))</f>
        <v/>
      </c>
      <c r="H2326" s="258"/>
      <c r="I2326" s="258"/>
      <c r="J2326" s="258"/>
      <c r="K2326" s="258"/>
      <c r="L2326" s="258"/>
      <c r="M2326" s="258"/>
      <c r="N2326" s="258"/>
      <c r="O2326" s="258"/>
      <c r="P2326" s="258"/>
      <c r="Q2326" s="259"/>
      <c r="R2326" s="192"/>
      <c r="S2326" s="150" t="e">
        <f>IF(OR(C2326="",C2326=T$4),NA(),MATCH($B2326&amp;$C2326,K!$E:$E,0))</f>
        <v>#N/A</v>
      </c>
    </row>
    <row r="2327" spans="1:19" ht="20.25">
      <c r="A2327" s="222"/>
      <c r="B2327" s="193"/>
      <c r="C2327" s="193"/>
      <c r="D2327" s="193" t="str">
        <f ca="1">IF(ISERROR($S2327),"",OFFSET(K!$D$1,$S2327-1,0)&amp;"")</f>
        <v/>
      </c>
      <c r="E2327" s="193" t="str">
        <f ca="1">IF(ISERROR($S2327),"",OFFSET(K!$C$1,$S2327-1,0)&amp;"")</f>
        <v/>
      </c>
      <c r="F2327" s="193" t="str">
        <f ca="1">IF(ISERROR($S2327),"",OFFSET(K!$F$1,$S2327-1,0))</f>
        <v/>
      </c>
      <c r="G2327" s="193" t="str">
        <f ca="1">IF(C2327=$U$4,"Enter smelter details", IF(ISERROR($S2327),"",OFFSET(K!$G$1,$S2327-1,0)))</f>
        <v/>
      </c>
      <c r="H2327" s="258"/>
      <c r="I2327" s="258"/>
      <c r="J2327" s="258"/>
      <c r="K2327" s="258"/>
      <c r="L2327" s="258"/>
      <c r="M2327" s="258"/>
      <c r="N2327" s="258"/>
      <c r="O2327" s="258"/>
      <c r="P2327" s="258"/>
      <c r="Q2327" s="259"/>
      <c r="R2327" s="192"/>
      <c r="S2327" s="150" t="e">
        <f>IF(OR(C2327="",C2327=T$4),NA(),MATCH($B2327&amp;$C2327,K!$E:$E,0))</f>
        <v>#N/A</v>
      </c>
    </row>
    <row r="2328" spans="1:19" ht="20.25">
      <c r="A2328" s="222"/>
      <c r="B2328" s="193"/>
      <c r="C2328" s="193"/>
      <c r="D2328" s="193" t="str">
        <f ca="1">IF(ISERROR($S2328),"",OFFSET(K!$D$1,$S2328-1,0)&amp;"")</f>
        <v/>
      </c>
      <c r="E2328" s="193" t="str">
        <f ca="1">IF(ISERROR($S2328),"",OFFSET(K!$C$1,$S2328-1,0)&amp;"")</f>
        <v/>
      </c>
      <c r="F2328" s="193" t="str">
        <f ca="1">IF(ISERROR($S2328),"",OFFSET(K!$F$1,$S2328-1,0))</f>
        <v/>
      </c>
      <c r="G2328" s="193" t="str">
        <f ca="1">IF(C2328=$U$4,"Enter smelter details", IF(ISERROR($S2328),"",OFFSET(K!$G$1,$S2328-1,0)))</f>
        <v/>
      </c>
      <c r="H2328" s="258"/>
      <c r="I2328" s="258"/>
      <c r="J2328" s="258"/>
      <c r="K2328" s="258"/>
      <c r="L2328" s="258"/>
      <c r="M2328" s="258"/>
      <c r="N2328" s="258"/>
      <c r="O2328" s="258"/>
      <c r="P2328" s="258"/>
      <c r="Q2328" s="259"/>
      <c r="R2328" s="192"/>
      <c r="S2328" s="150" t="e">
        <f>IF(OR(C2328="",C2328=T$4),NA(),MATCH($B2328&amp;$C2328,K!$E:$E,0))</f>
        <v>#N/A</v>
      </c>
    </row>
    <row r="2329" spans="1:19" ht="20.25">
      <c r="A2329" s="222"/>
      <c r="B2329" s="193"/>
      <c r="C2329" s="193"/>
      <c r="D2329" s="193" t="str">
        <f ca="1">IF(ISERROR($S2329),"",OFFSET(K!$D$1,$S2329-1,0)&amp;"")</f>
        <v/>
      </c>
      <c r="E2329" s="193" t="str">
        <f ca="1">IF(ISERROR($S2329),"",OFFSET(K!$C$1,$S2329-1,0)&amp;"")</f>
        <v/>
      </c>
      <c r="F2329" s="193" t="str">
        <f ca="1">IF(ISERROR($S2329),"",OFFSET(K!$F$1,$S2329-1,0))</f>
        <v/>
      </c>
      <c r="G2329" s="193" t="str">
        <f ca="1">IF(C2329=$U$4,"Enter smelter details", IF(ISERROR($S2329),"",OFFSET(K!$G$1,$S2329-1,0)))</f>
        <v/>
      </c>
      <c r="H2329" s="258"/>
      <c r="I2329" s="258"/>
      <c r="J2329" s="258"/>
      <c r="K2329" s="258"/>
      <c r="L2329" s="258"/>
      <c r="M2329" s="258"/>
      <c r="N2329" s="258"/>
      <c r="O2329" s="258"/>
      <c r="P2329" s="258"/>
      <c r="Q2329" s="259"/>
      <c r="R2329" s="192"/>
      <c r="S2329" s="150" t="e">
        <f>IF(OR(C2329="",C2329=T$4),NA(),MATCH($B2329&amp;$C2329,K!$E:$E,0))</f>
        <v>#N/A</v>
      </c>
    </row>
    <row r="2330" spans="1:19" ht="20.25">
      <c r="A2330" s="222"/>
      <c r="B2330" s="193"/>
      <c r="C2330" s="193"/>
      <c r="D2330" s="193" t="str">
        <f ca="1">IF(ISERROR($S2330),"",OFFSET(K!$D$1,$S2330-1,0)&amp;"")</f>
        <v/>
      </c>
      <c r="E2330" s="193" t="str">
        <f ca="1">IF(ISERROR($S2330),"",OFFSET(K!$C$1,$S2330-1,0)&amp;"")</f>
        <v/>
      </c>
      <c r="F2330" s="193" t="str">
        <f ca="1">IF(ISERROR($S2330),"",OFFSET(K!$F$1,$S2330-1,0))</f>
        <v/>
      </c>
      <c r="G2330" s="193" t="str">
        <f ca="1">IF(C2330=$U$4,"Enter smelter details", IF(ISERROR($S2330),"",OFFSET(K!$G$1,$S2330-1,0)))</f>
        <v/>
      </c>
      <c r="H2330" s="258"/>
      <c r="I2330" s="258"/>
      <c r="J2330" s="258"/>
      <c r="K2330" s="258"/>
      <c r="L2330" s="258"/>
      <c r="M2330" s="258"/>
      <c r="N2330" s="258"/>
      <c r="O2330" s="258"/>
      <c r="P2330" s="258"/>
      <c r="Q2330" s="259"/>
      <c r="R2330" s="192"/>
      <c r="S2330" s="150" t="e">
        <f>IF(OR(C2330="",C2330=T$4),NA(),MATCH($B2330&amp;$C2330,K!$E:$E,0))</f>
        <v>#N/A</v>
      </c>
    </row>
    <row r="2331" spans="1:19" ht="20.25">
      <c r="A2331" s="222"/>
      <c r="B2331" s="193"/>
      <c r="C2331" s="193"/>
      <c r="D2331" s="193" t="str">
        <f ca="1">IF(ISERROR($S2331),"",OFFSET(K!$D$1,$S2331-1,0)&amp;"")</f>
        <v/>
      </c>
      <c r="E2331" s="193" t="str">
        <f ca="1">IF(ISERROR($S2331),"",OFFSET(K!$C$1,$S2331-1,0)&amp;"")</f>
        <v/>
      </c>
      <c r="F2331" s="193" t="str">
        <f ca="1">IF(ISERROR($S2331),"",OFFSET(K!$F$1,$S2331-1,0))</f>
        <v/>
      </c>
      <c r="G2331" s="193" t="str">
        <f ca="1">IF(C2331=$U$4,"Enter smelter details", IF(ISERROR($S2331),"",OFFSET(K!$G$1,$S2331-1,0)))</f>
        <v/>
      </c>
      <c r="H2331" s="258"/>
      <c r="I2331" s="258"/>
      <c r="J2331" s="258"/>
      <c r="K2331" s="258"/>
      <c r="L2331" s="258"/>
      <c r="M2331" s="258"/>
      <c r="N2331" s="258"/>
      <c r="O2331" s="258"/>
      <c r="P2331" s="258"/>
      <c r="Q2331" s="259"/>
      <c r="R2331" s="192"/>
      <c r="S2331" s="150" t="e">
        <f>IF(OR(C2331="",C2331=T$4),NA(),MATCH($B2331&amp;$C2331,K!$E:$E,0))</f>
        <v>#N/A</v>
      </c>
    </row>
    <row r="2332" spans="1:19" ht="20.25">
      <c r="A2332" s="222"/>
      <c r="B2332" s="193"/>
      <c r="C2332" s="193"/>
      <c r="D2332" s="193" t="str">
        <f ca="1">IF(ISERROR($S2332),"",OFFSET(K!$D$1,$S2332-1,0)&amp;"")</f>
        <v/>
      </c>
      <c r="E2332" s="193" t="str">
        <f ca="1">IF(ISERROR($S2332),"",OFFSET(K!$C$1,$S2332-1,0)&amp;"")</f>
        <v/>
      </c>
      <c r="F2332" s="193" t="str">
        <f ca="1">IF(ISERROR($S2332),"",OFFSET(K!$F$1,$S2332-1,0))</f>
        <v/>
      </c>
      <c r="G2332" s="193" t="str">
        <f ca="1">IF(C2332=$U$4,"Enter smelter details", IF(ISERROR($S2332),"",OFFSET(K!$G$1,$S2332-1,0)))</f>
        <v/>
      </c>
      <c r="H2332" s="258"/>
      <c r="I2332" s="258"/>
      <c r="J2332" s="258"/>
      <c r="K2332" s="258"/>
      <c r="L2332" s="258"/>
      <c r="M2332" s="258"/>
      <c r="N2332" s="258"/>
      <c r="O2332" s="258"/>
      <c r="P2332" s="258"/>
      <c r="Q2332" s="259"/>
      <c r="R2332" s="192"/>
      <c r="S2332" s="150" t="e">
        <f>IF(OR(C2332="",C2332=T$4),NA(),MATCH($B2332&amp;$C2332,K!$E:$E,0))</f>
        <v>#N/A</v>
      </c>
    </row>
    <row r="2333" spans="1:19" ht="20.25">
      <c r="A2333" s="222"/>
      <c r="B2333" s="193"/>
      <c r="C2333" s="193"/>
      <c r="D2333" s="193" t="str">
        <f ca="1">IF(ISERROR($S2333),"",OFFSET(K!$D$1,$S2333-1,0)&amp;"")</f>
        <v/>
      </c>
      <c r="E2333" s="193" t="str">
        <f ca="1">IF(ISERROR($S2333),"",OFFSET(K!$C$1,$S2333-1,0)&amp;"")</f>
        <v/>
      </c>
      <c r="F2333" s="193" t="str">
        <f ca="1">IF(ISERROR($S2333),"",OFFSET(K!$F$1,$S2333-1,0))</f>
        <v/>
      </c>
      <c r="G2333" s="193" t="str">
        <f ca="1">IF(C2333=$U$4,"Enter smelter details", IF(ISERROR($S2333),"",OFFSET(K!$G$1,$S2333-1,0)))</f>
        <v/>
      </c>
      <c r="H2333" s="258"/>
      <c r="I2333" s="258"/>
      <c r="J2333" s="258"/>
      <c r="K2333" s="258"/>
      <c r="L2333" s="258"/>
      <c r="M2333" s="258"/>
      <c r="N2333" s="258"/>
      <c r="O2333" s="258"/>
      <c r="P2333" s="258"/>
      <c r="Q2333" s="259"/>
      <c r="R2333" s="192"/>
      <c r="S2333" s="150" t="e">
        <f>IF(OR(C2333="",C2333=T$4),NA(),MATCH($B2333&amp;$C2333,K!$E:$E,0))</f>
        <v>#N/A</v>
      </c>
    </row>
    <row r="2334" spans="1:19" ht="20.25">
      <c r="A2334" s="222"/>
      <c r="B2334" s="193"/>
      <c r="C2334" s="193"/>
      <c r="D2334" s="193" t="str">
        <f ca="1">IF(ISERROR($S2334),"",OFFSET(K!$D$1,$S2334-1,0)&amp;"")</f>
        <v/>
      </c>
      <c r="E2334" s="193" t="str">
        <f ca="1">IF(ISERROR($S2334),"",OFFSET(K!$C$1,$S2334-1,0)&amp;"")</f>
        <v/>
      </c>
      <c r="F2334" s="193" t="str">
        <f ca="1">IF(ISERROR($S2334),"",OFFSET(K!$F$1,$S2334-1,0))</f>
        <v/>
      </c>
      <c r="G2334" s="193" t="str">
        <f ca="1">IF(C2334=$U$4,"Enter smelter details", IF(ISERROR($S2334),"",OFFSET(K!$G$1,$S2334-1,0)))</f>
        <v/>
      </c>
      <c r="H2334" s="258"/>
      <c r="I2334" s="258"/>
      <c r="J2334" s="258"/>
      <c r="K2334" s="258"/>
      <c r="L2334" s="258"/>
      <c r="M2334" s="258"/>
      <c r="N2334" s="258"/>
      <c r="O2334" s="258"/>
      <c r="P2334" s="258"/>
      <c r="Q2334" s="259"/>
      <c r="R2334" s="192"/>
      <c r="S2334" s="150" t="e">
        <f>IF(OR(C2334="",C2334=T$4),NA(),MATCH($B2334&amp;$C2334,K!$E:$E,0))</f>
        <v>#N/A</v>
      </c>
    </row>
    <row r="2335" spans="1:19" ht="20.25">
      <c r="A2335" s="222"/>
      <c r="B2335" s="193"/>
      <c r="C2335" s="193"/>
      <c r="D2335" s="193" t="str">
        <f ca="1">IF(ISERROR($S2335),"",OFFSET(K!$D$1,$S2335-1,0)&amp;"")</f>
        <v/>
      </c>
      <c r="E2335" s="193" t="str">
        <f ca="1">IF(ISERROR($S2335),"",OFFSET(K!$C$1,$S2335-1,0)&amp;"")</f>
        <v/>
      </c>
      <c r="F2335" s="193" t="str">
        <f ca="1">IF(ISERROR($S2335),"",OFFSET(K!$F$1,$S2335-1,0))</f>
        <v/>
      </c>
      <c r="G2335" s="193" t="str">
        <f ca="1">IF(C2335=$U$4,"Enter smelter details", IF(ISERROR($S2335),"",OFFSET(K!$G$1,$S2335-1,0)))</f>
        <v/>
      </c>
      <c r="H2335" s="258"/>
      <c r="I2335" s="258"/>
      <c r="J2335" s="258"/>
      <c r="K2335" s="258"/>
      <c r="L2335" s="258"/>
      <c r="M2335" s="258"/>
      <c r="N2335" s="258"/>
      <c r="O2335" s="258"/>
      <c r="P2335" s="258"/>
      <c r="Q2335" s="259"/>
      <c r="R2335" s="192"/>
      <c r="S2335" s="150" t="e">
        <f>IF(OR(C2335="",C2335=T$4),NA(),MATCH($B2335&amp;$C2335,K!$E:$E,0))</f>
        <v>#N/A</v>
      </c>
    </row>
    <row r="2336" spans="1:19" ht="20.25">
      <c r="A2336" s="222"/>
      <c r="B2336" s="193"/>
      <c r="C2336" s="193"/>
      <c r="D2336" s="193" t="str">
        <f ca="1">IF(ISERROR($S2336),"",OFFSET(K!$D$1,$S2336-1,0)&amp;"")</f>
        <v/>
      </c>
      <c r="E2336" s="193" t="str">
        <f ca="1">IF(ISERROR($S2336),"",OFFSET(K!$C$1,$S2336-1,0)&amp;"")</f>
        <v/>
      </c>
      <c r="F2336" s="193" t="str">
        <f ca="1">IF(ISERROR($S2336),"",OFFSET(K!$F$1,$S2336-1,0))</f>
        <v/>
      </c>
      <c r="G2336" s="193" t="str">
        <f ca="1">IF(C2336=$U$4,"Enter smelter details", IF(ISERROR($S2336),"",OFFSET(K!$G$1,$S2336-1,0)))</f>
        <v/>
      </c>
      <c r="H2336" s="258"/>
      <c r="I2336" s="258"/>
      <c r="J2336" s="258"/>
      <c r="K2336" s="258"/>
      <c r="L2336" s="258"/>
      <c r="M2336" s="258"/>
      <c r="N2336" s="258"/>
      <c r="O2336" s="258"/>
      <c r="P2336" s="258"/>
      <c r="Q2336" s="259"/>
      <c r="R2336" s="192"/>
      <c r="S2336" s="150" t="e">
        <f>IF(OR(C2336="",C2336=T$4),NA(),MATCH($B2336&amp;$C2336,K!$E:$E,0))</f>
        <v>#N/A</v>
      </c>
    </row>
    <row r="2337" spans="1:19" ht="20.25">
      <c r="A2337" s="222"/>
      <c r="B2337" s="193"/>
      <c r="C2337" s="193"/>
      <c r="D2337" s="193" t="str">
        <f ca="1">IF(ISERROR($S2337),"",OFFSET(K!$D$1,$S2337-1,0)&amp;"")</f>
        <v/>
      </c>
      <c r="E2337" s="193" t="str">
        <f ca="1">IF(ISERROR($S2337),"",OFFSET(K!$C$1,$S2337-1,0)&amp;"")</f>
        <v/>
      </c>
      <c r="F2337" s="193" t="str">
        <f ca="1">IF(ISERROR($S2337),"",OFFSET(K!$F$1,$S2337-1,0))</f>
        <v/>
      </c>
      <c r="G2337" s="193" t="str">
        <f ca="1">IF(C2337=$U$4,"Enter smelter details", IF(ISERROR($S2337),"",OFFSET(K!$G$1,$S2337-1,0)))</f>
        <v/>
      </c>
      <c r="H2337" s="258"/>
      <c r="I2337" s="258"/>
      <c r="J2337" s="258"/>
      <c r="K2337" s="258"/>
      <c r="L2337" s="258"/>
      <c r="M2337" s="258"/>
      <c r="N2337" s="258"/>
      <c r="O2337" s="258"/>
      <c r="P2337" s="258"/>
      <c r="Q2337" s="259"/>
      <c r="R2337" s="192"/>
      <c r="S2337" s="150" t="e">
        <f>IF(OR(C2337="",C2337=T$4),NA(),MATCH($B2337&amp;$C2337,K!$E:$E,0))</f>
        <v>#N/A</v>
      </c>
    </row>
    <row r="2338" spans="1:19" ht="20.25">
      <c r="A2338" s="222"/>
      <c r="B2338" s="193"/>
      <c r="C2338" s="193"/>
      <c r="D2338" s="193" t="str">
        <f ca="1">IF(ISERROR($S2338),"",OFFSET(K!$D$1,$S2338-1,0)&amp;"")</f>
        <v/>
      </c>
      <c r="E2338" s="193" t="str">
        <f ca="1">IF(ISERROR($S2338),"",OFFSET(K!$C$1,$S2338-1,0)&amp;"")</f>
        <v/>
      </c>
      <c r="F2338" s="193" t="str">
        <f ca="1">IF(ISERROR($S2338),"",OFFSET(K!$F$1,$S2338-1,0))</f>
        <v/>
      </c>
      <c r="G2338" s="193" t="str">
        <f ca="1">IF(C2338=$U$4,"Enter smelter details", IF(ISERROR($S2338),"",OFFSET(K!$G$1,$S2338-1,0)))</f>
        <v/>
      </c>
      <c r="H2338" s="258"/>
      <c r="I2338" s="258"/>
      <c r="J2338" s="258"/>
      <c r="K2338" s="258"/>
      <c r="L2338" s="258"/>
      <c r="M2338" s="258"/>
      <c r="N2338" s="258"/>
      <c r="O2338" s="258"/>
      <c r="P2338" s="258"/>
      <c r="Q2338" s="259"/>
      <c r="R2338" s="192"/>
      <c r="S2338" s="150" t="e">
        <f>IF(OR(C2338="",C2338=T$4),NA(),MATCH($B2338&amp;$C2338,K!$E:$E,0))</f>
        <v>#N/A</v>
      </c>
    </row>
    <row r="2339" spans="1:19" ht="20.25">
      <c r="A2339" s="222"/>
      <c r="B2339" s="193"/>
      <c r="C2339" s="193"/>
      <c r="D2339" s="193" t="str">
        <f ca="1">IF(ISERROR($S2339),"",OFFSET(K!$D$1,$S2339-1,0)&amp;"")</f>
        <v/>
      </c>
      <c r="E2339" s="193" t="str">
        <f ca="1">IF(ISERROR($S2339),"",OFFSET(K!$C$1,$S2339-1,0)&amp;"")</f>
        <v/>
      </c>
      <c r="F2339" s="193" t="str">
        <f ca="1">IF(ISERROR($S2339),"",OFFSET(K!$F$1,$S2339-1,0))</f>
        <v/>
      </c>
      <c r="G2339" s="193" t="str">
        <f ca="1">IF(C2339=$U$4,"Enter smelter details", IF(ISERROR($S2339),"",OFFSET(K!$G$1,$S2339-1,0)))</f>
        <v/>
      </c>
      <c r="H2339" s="258"/>
      <c r="I2339" s="258"/>
      <c r="J2339" s="258"/>
      <c r="K2339" s="258"/>
      <c r="L2339" s="258"/>
      <c r="M2339" s="258"/>
      <c r="N2339" s="258"/>
      <c r="O2339" s="258"/>
      <c r="P2339" s="258"/>
      <c r="Q2339" s="259"/>
      <c r="R2339" s="192"/>
      <c r="S2339" s="150" t="e">
        <f>IF(OR(C2339="",C2339=T$4),NA(),MATCH($B2339&amp;$C2339,K!$E:$E,0))</f>
        <v>#N/A</v>
      </c>
    </row>
    <row r="2340" spans="1:19" ht="20.25">
      <c r="A2340" s="222"/>
      <c r="B2340" s="193"/>
      <c r="C2340" s="193"/>
      <c r="D2340" s="193" t="str">
        <f ca="1">IF(ISERROR($S2340),"",OFFSET(K!$D$1,$S2340-1,0)&amp;"")</f>
        <v/>
      </c>
      <c r="E2340" s="193" t="str">
        <f ca="1">IF(ISERROR($S2340),"",OFFSET(K!$C$1,$S2340-1,0)&amp;"")</f>
        <v/>
      </c>
      <c r="F2340" s="193" t="str">
        <f ca="1">IF(ISERROR($S2340),"",OFFSET(K!$F$1,$S2340-1,0))</f>
        <v/>
      </c>
      <c r="G2340" s="193" t="str">
        <f ca="1">IF(C2340=$U$4,"Enter smelter details", IF(ISERROR($S2340),"",OFFSET(K!$G$1,$S2340-1,0)))</f>
        <v/>
      </c>
      <c r="H2340" s="258"/>
      <c r="I2340" s="258"/>
      <c r="J2340" s="258"/>
      <c r="K2340" s="258"/>
      <c r="L2340" s="258"/>
      <c r="M2340" s="258"/>
      <c r="N2340" s="258"/>
      <c r="O2340" s="258"/>
      <c r="P2340" s="258"/>
      <c r="Q2340" s="259"/>
      <c r="R2340" s="192"/>
      <c r="S2340" s="150" t="e">
        <f>IF(OR(C2340="",C2340=T$4),NA(),MATCH($B2340&amp;$C2340,K!$E:$E,0))</f>
        <v>#N/A</v>
      </c>
    </row>
    <row r="2341" spans="1:19" ht="20.25">
      <c r="A2341" s="222"/>
      <c r="B2341" s="193"/>
      <c r="C2341" s="193"/>
      <c r="D2341" s="193" t="str">
        <f ca="1">IF(ISERROR($S2341),"",OFFSET(K!$D$1,$S2341-1,0)&amp;"")</f>
        <v/>
      </c>
      <c r="E2341" s="193" t="str">
        <f ca="1">IF(ISERROR($S2341),"",OFFSET(K!$C$1,$S2341-1,0)&amp;"")</f>
        <v/>
      </c>
      <c r="F2341" s="193" t="str">
        <f ca="1">IF(ISERROR($S2341),"",OFFSET(K!$F$1,$S2341-1,0))</f>
        <v/>
      </c>
      <c r="G2341" s="193" t="str">
        <f ca="1">IF(C2341=$U$4,"Enter smelter details", IF(ISERROR($S2341),"",OFFSET(K!$G$1,$S2341-1,0)))</f>
        <v/>
      </c>
      <c r="H2341" s="258"/>
      <c r="I2341" s="258"/>
      <c r="J2341" s="258"/>
      <c r="K2341" s="258"/>
      <c r="L2341" s="258"/>
      <c r="M2341" s="258"/>
      <c r="N2341" s="258"/>
      <c r="O2341" s="258"/>
      <c r="P2341" s="258"/>
      <c r="Q2341" s="259"/>
      <c r="R2341" s="192"/>
      <c r="S2341" s="150" t="e">
        <f>IF(OR(C2341="",C2341=T$4),NA(),MATCH($B2341&amp;$C2341,K!$E:$E,0))</f>
        <v>#N/A</v>
      </c>
    </row>
    <row r="2342" spans="1:19" ht="20.25">
      <c r="A2342" s="222"/>
      <c r="B2342" s="193"/>
      <c r="C2342" s="193"/>
      <c r="D2342" s="193" t="str">
        <f ca="1">IF(ISERROR($S2342),"",OFFSET(K!$D$1,$S2342-1,0)&amp;"")</f>
        <v/>
      </c>
      <c r="E2342" s="193" t="str">
        <f ca="1">IF(ISERROR($S2342),"",OFFSET(K!$C$1,$S2342-1,0)&amp;"")</f>
        <v/>
      </c>
      <c r="F2342" s="193" t="str">
        <f ca="1">IF(ISERROR($S2342),"",OFFSET(K!$F$1,$S2342-1,0))</f>
        <v/>
      </c>
      <c r="G2342" s="193" t="str">
        <f ca="1">IF(C2342=$U$4,"Enter smelter details", IF(ISERROR($S2342),"",OFFSET(K!$G$1,$S2342-1,0)))</f>
        <v/>
      </c>
      <c r="H2342" s="258"/>
      <c r="I2342" s="258"/>
      <c r="J2342" s="258"/>
      <c r="K2342" s="258"/>
      <c r="L2342" s="258"/>
      <c r="M2342" s="258"/>
      <c r="N2342" s="258"/>
      <c r="O2342" s="258"/>
      <c r="P2342" s="258"/>
      <c r="Q2342" s="259"/>
      <c r="R2342" s="192"/>
      <c r="S2342" s="150" t="e">
        <f>IF(OR(C2342="",C2342=T$4),NA(),MATCH($B2342&amp;$C2342,K!$E:$E,0))</f>
        <v>#N/A</v>
      </c>
    </row>
    <row r="2343" spans="1:19" ht="20.25">
      <c r="A2343" s="222"/>
      <c r="B2343" s="193"/>
      <c r="C2343" s="193"/>
      <c r="D2343" s="193" t="str">
        <f ca="1">IF(ISERROR($S2343),"",OFFSET(K!$D$1,$S2343-1,0)&amp;"")</f>
        <v/>
      </c>
      <c r="E2343" s="193" t="str">
        <f ca="1">IF(ISERROR($S2343),"",OFFSET(K!$C$1,$S2343-1,0)&amp;"")</f>
        <v/>
      </c>
      <c r="F2343" s="193" t="str">
        <f ca="1">IF(ISERROR($S2343),"",OFFSET(K!$F$1,$S2343-1,0))</f>
        <v/>
      </c>
      <c r="G2343" s="193" t="str">
        <f ca="1">IF(C2343=$U$4,"Enter smelter details", IF(ISERROR($S2343),"",OFFSET(K!$G$1,$S2343-1,0)))</f>
        <v/>
      </c>
      <c r="H2343" s="258"/>
      <c r="I2343" s="258"/>
      <c r="J2343" s="258"/>
      <c r="K2343" s="258"/>
      <c r="L2343" s="258"/>
      <c r="M2343" s="258"/>
      <c r="N2343" s="258"/>
      <c r="O2343" s="258"/>
      <c r="P2343" s="258"/>
      <c r="Q2343" s="259"/>
      <c r="R2343" s="192"/>
      <c r="S2343" s="150" t="e">
        <f>IF(OR(C2343="",C2343=T$4),NA(),MATCH($B2343&amp;$C2343,K!$E:$E,0))</f>
        <v>#N/A</v>
      </c>
    </row>
    <row r="2344" spans="1:19" ht="20.25">
      <c r="A2344" s="222"/>
      <c r="B2344" s="193"/>
      <c r="C2344" s="193"/>
      <c r="D2344" s="193" t="str">
        <f ca="1">IF(ISERROR($S2344),"",OFFSET(K!$D$1,$S2344-1,0)&amp;"")</f>
        <v/>
      </c>
      <c r="E2344" s="193" t="str">
        <f ca="1">IF(ISERROR($S2344),"",OFFSET(K!$C$1,$S2344-1,0)&amp;"")</f>
        <v/>
      </c>
      <c r="F2344" s="193" t="str">
        <f ca="1">IF(ISERROR($S2344),"",OFFSET(K!$F$1,$S2344-1,0))</f>
        <v/>
      </c>
      <c r="G2344" s="193" t="str">
        <f ca="1">IF(C2344=$U$4,"Enter smelter details", IF(ISERROR($S2344),"",OFFSET(K!$G$1,$S2344-1,0)))</f>
        <v/>
      </c>
      <c r="H2344" s="258"/>
      <c r="I2344" s="258"/>
      <c r="J2344" s="258"/>
      <c r="K2344" s="258"/>
      <c r="L2344" s="258"/>
      <c r="M2344" s="258"/>
      <c r="N2344" s="258"/>
      <c r="O2344" s="258"/>
      <c r="P2344" s="258"/>
      <c r="Q2344" s="259"/>
      <c r="R2344" s="192"/>
      <c r="S2344" s="150" t="e">
        <f>IF(OR(C2344="",C2344=T$4),NA(),MATCH($B2344&amp;$C2344,K!$E:$E,0))</f>
        <v>#N/A</v>
      </c>
    </row>
    <row r="2345" spans="1:19" ht="20.25">
      <c r="A2345" s="222"/>
      <c r="B2345" s="193"/>
      <c r="C2345" s="193"/>
      <c r="D2345" s="193" t="str">
        <f ca="1">IF(ISERROR($S2345),"",OFFSET(K!$D$1,$S2345-1,0)&amp;"")</f>
        <v/>
      </c>
      <c r="E2345" s="193" t="str">
        <f ca="1">IF(ISERROR($S2345),"",OFFSET(K!$C$1,$S2345-1,0)&amp;"")</f>
        <v/>
      </c>
      <c r="F2345" s="193" t="str">
        <f ca="1">IF(ISERROR($S2345),"",OFFSET(K!$F$1,$S2345-1,0))</f>
        <v/>
      </c>
      <c r="G2345" s="193" t="str">
        <f ca="1">IF(C2345=$U$4,"Enter smelter details", IF(ISERROR($S2345),"",OFFSET(K!$G$1,$S2345-1,0)))</f>
        <v/>
      </c>
      <c r="H2345" s="258"/>
      <c r="I2345" s="258"/>
      <c r="J2345" s="258"/>
      <c r="K2345" s="258"/>
      <c r="L2345" s="258"/>
      <c r="M2345" s="258"/>
      <c r="N2345" s="258"/>
      <c r="O2345" s="258"/>
      <c r="P2345" s="258"/>
      <c r="Q2345" s="259"/>
      <c r="R2345" s="192"/>
      <c r="S2345" s="150" t="e">
        <f>IF(OR(C2345="",C2345=T$4),NA(),MATCH($B2345&amp;$C2345,K!$E:$E,0))</f>
        <v>#N/A</v>
      </c>
    </row>
    <row r="2346" spans="1:19" ht="20.25">
      <c r="A2346" s="222"/>
      <c r="B2346" s="193"/>
      <c r="C2346" s="193"/>
      <c r="D2346" s="193" t="str">
        <f ca="1">IF(ISERROR($S2346),"",OFFSET(K!$D$1,$S2346-1,0)&amp;"")</f>
        <v/>
      </c>
      <c r="E2346" s="193" t="str">
        <f ca="1">IF(ISERROR($S2346),"",OFFSET(K!$C$1,$S2346-1,0)&amp;"")</f>
        <v/>
      </c>
      <c r="F2346" s="193" t="str">
        <f ca="1">IF(ISERROR($S2346),"",OFFSET(K!$F$1,$S2346-1,0))</f>
        <v/>
      </c>
      <c r="G2346" s="193" t="str">
        <f ca="1">IF(C2346=$U$4,"Enter smelter details", IF(ISERROR($S2346),"",OFFSET(K!$G$1,$S2346-1,0)))</f>
        <v/>
      </c>
      <c r="H2346" s="258"/>
      <c r="I2346" s="258"/>
      <c r="J2346" s="258"/>
      <c r="K2346" s="258"/>
      <c r="L2346" s="258"/>
      <c r="M2346" s="258"/>
      <c r="N2346" s="258"/>
      <c r="O2346" s="258"/>
      <c r="P2346" s="258"/>
      <c r="Q2346" s="259"/>
      <c r="R2346" s="192"/>
      <c r="S2346" s="150" t="e">
        <f>IF(OR(C2346="",C2346=T$4),NA(),MATCH($B2346&amp;$C2346,K!$E:$E,0))</f>
        <v>#N/A</v>
      </c>
    </row>
    <row r="2347" spans="1:19" ht="20.25">
      <c r="A2347" s="222"/>
      <c r="B2347" s="193"/>
      <c r="C2347" s="193"/>
      <c r="D2347" s="193" t="str">
        <f ca="1">IF(ISERROR($S2347),"",OFFSET(K!$D$1,$S2347-1,0)&amp;"")</f>
        <v/>
      </c>
      <c r="E2347" s="193" t="str">
        <f ca="1">IF(ISERROR($S2347),"",OFFSET(K!$C$1,$S2347-1,0)&amp;"")</f>
        <v/>
      </c>
      <c r="F2347" s="193" t="str">
        <f ca="1">IF(ISERROR($S2347),"",OFFSET(K!$F$1,$S2347-1,0))</f>
        <v/>
      </c>
      <c r="G2347" s="193" t="str">
        <f ca="1">IF(C2347=$U$4,"Enter smelter details", IF(ISERROR($S2347),"",OFFSET(K!$G$1,$S2347-1,0)))</f>
        <v/>
      </c>
      <c r="H2347" s="258"/>
      <c r="I2347" s="258"/>
      <c r="J2347" s="258"/>
      <c r="K2347" s="258"/>
      <c r="L2347" s="258"/>
      <c r="M2347" s="258"/>
      <c r="N2347" s="258"/>
      <c r="O2347" s="258"/>
      <c r="P2347" s="258"/>
      <c r="Q2347" s="259"/>
      <c r="R2347" s="192"/>
      <c r="S2347" s="150" t="e">
        <f>IF(OR(C2347="",C2347=T$4),NA(),MATCH($B2347&amp;$C2347,K!$E:$E,0))</f>
        <v>#N/A</v>
      </c>
    </row>
    <row r="2348" spans="1:19" ht="20.25">
      <c r="A2348" s="222"/>
      <c r="B2348" s="193"/>
      <c r="C2348" s="193"/>
      <c r="D2348" s="193" t="str">
        <f ca="1">IF(ISERROR($S2348),"",OFFSET(K!$D$1,$S2348-1,0)&amp;"")</f>
        <v/>
      </c>
      <c r="E2348" s="193" t="str">
        <f ca="1">IF(ISERROR($S2348),"",OFFSET(K!$C$1,$S2348-1,0)&amp;"")</f>
        <v/>
      </c>
      <c r="F2348" s="193" t="str">
        <f ca="1">IF(ISERROR($S2348),"",OFFSET(K!$F$1,$S2348-1,0))</f>
        <v/>
      </c>
      <c r="G2348" s="193" t="str">
        <f ca="1">IF(C2348=$U$4,"Enter smelter details", IF(ISERROR($S2348),"",OFFSET(K!$G$1,$S2348-1,0)))</f>
        <v/>
      </c>
      <c r="H2348" s="258"/>
      <c r="I2348" s="258"/>
      <c r="J2348" s="258"/>
      <c r="K2348" s="258"/>
      <c r="L2348" s="258"/>
      <c r="M2348" s="258"/>
      <c r="N2348" s="258"/>
      <c r="O2348" s="258"/>
      <c r="P2348" s="258"/>
      <c r="Q2348" s="259"/>
      <c r="R2348" s="192"/>
      <c r="S2348" s="150" t="e">
        <f>IF(OR(C2348="",C2348=T$4),NA(),MATCH($B2348&amp;$C2348,K!$E:$E,0))</f>
        <v>#N/A</v>
      </c>
    </row>
    <row r="2349" spans="1:19" ht="20.25">
      <c r="A2349" s="222"/>
      <c r="B2349" s="193"/>
      <c r="C2349" s="193"/>
      <c r="D2349" s="193" t="str">
        <f ca="1">IF(ISERROR($S2349),"",OFFSET(K!$D$1,$S2349-1,0)&amp;"")</f>
        <v/>
      </c>
      <c r="E2349" s="193" t="str">
        <f ca="1">IF(ISERROR($S2349),"",OFFSET(K!$C$1,$S2349-1,0)&amp;"")</f>
        <v/>
      </c>
      <c r="F2349" s="193" t="str">
        <f ca="1">IF(ISERROR($S2349),"",OFFSET(K!$F$1,$S2349-1,0))</f>
        <v/>
      </c>
      <c r="G2349" s="193" t="str">
        <f ca="1">IF(C2349=$U$4,"Enter smelter details", IF(ISERROR($S2349),"",OFFSET(K!$G$1,$S2349-1,0)))</f>
        <v/>
      </c>
      <c r="H2349" s="258"/>
      <c r="I2349" s="258"/>
      <c r="J2349" s="258"/>
      <c r="K2349" s="258"/>
      <c r="L2349" s="258"/>
      <c r="M2349" s="258"/>
      <c r="N2349" s="258"/>
      <c r="O2349" s="258"/>
      <c r="P2349" s="258"/>
      <c r="Q2349" s="259"/>
      <c r="R2349" s="192"/>
      <c r="S2349" s="150" t="e">
        <f>IF(OR(C2349="",C2349=T$4),NA(),MATCH($B2349&amp;$C2349,K!$E:$E,0))</f>
        <v>#N/A</v>
      </c>
    </row>
    <row r="2350" spans="1:19" ht="20.25">
      <c r="A2350" s="222"/>
      <c r="B2350" s="193"/>
      <c r="C2350" s="193"/>
      <c r="D2350" s="193" t="str">
        <f ca="1">IF(ISERROR($S2350),"",OFFSET(K!$D$1,$S2350-1,0)&amp;"")</f>
        <v/>
      </c>
      <c r="E2350" s="193" t="str">
        <f ca="1">IF(ISERROR($S2350),"",OFFSET(K!$C$1,$S2350-1,0)&amp;"")</f>
        <v/>
      </c>
      <c r="F2350" s="193" t="str">
        <f ca="1">IF(ISERROR($S2350),"",OFFSET(K!$F$1,$S2350-1,0))</f>
        <v/>
      </c>
      <c r="G2350" s="193" t="str">
        <f ca="1">IF(C2350=$U$4,"Enter smelter details", IF(ISERROR($S2350),"",OFFSET(K!$G$1,$S2350-1,0)))</f>
        <v/>
      </c>
      <c r="H2350" s="258"/>
      <c r="I2350" s="258"/>
      <c r="J2350" s="258"/>
      <c r="K2350" s="258"/>
      <c r="L2350" s="258"/>
      <c r="M2350" s="258"/>
      <c r="N2350" s="258"/>
      <c r="O2350" s="258"/>
      <c r="P2350" s="258"/>
      <c r="Q2350" s="259"/>
      <c r="R2350" s="192"/>
      <c r="S2350" s="150" t="e">
        <f>IF(OR(C2350="",C2350=T$4),NA(),MATCH($B2350&amp;$C2350,K!$E:$E,0))</f>
        <v>#N/A</v>
      </c>
    </row>
    <row r="2351" spans="1:19" ht="20.25">
      <c r="A2351" s="222"/>
      <c r="B2351" s="193"/>
      <c r="C2351" s="193"/>
      <c r="D2351" s="193" t="str">
        <f ca="1">IF(ISERROR($S2351),"",OFFSET(K!$D$1,$S2351-1,0)&amp;"")</f>
        <v/>
      </c>
      <c r="E2351" s="193" t="str">
        <f ca="1">IF(ISERROR($S2351),"",OFFSET(K!$C$1,$S2351-1,0)&amp;"")</f>
        <v/>
      </c>
      <c r="F2351" s="193" t="str">
        <f ca="1">IF(ISERROR($S2351),"",OFFSET(K!$F$1,$S2351-1,0))</f>
        <v/>
      </c>
      <c r="G2351" s="193" t="str">
        <f ca="1">IF(C2351=$U$4,"Enter smelter details", IF(ISERROR($S2351),"",OFFSET(K!$G$1,$S2351-1,0)))</f>
        <v/>
      </c>
      <c r="H2351" s="258"/>
      <c r="I2351" s="258"/>
      <c r="J2351" s="258"/>
      <c r="K2351" s="258"/>
      <c r="L2351" s="258"/>
      <c r="M2351" s="258"/>
      <c r="N2351" s="258"/>
      <c r="O2351" s="258"/>
      <c r="P2351" s="258"/>
      <c r="Q2351" s="259"/>
      <c r="R2351" s="192"/>
      <c r="S2351" s="150" t="e">
        <f>IF(OR(C2351="",C2351=T$4),NA(),MATCH($B2351&amp;$C2351,K!$E:$E,0))</f>
        <v>#N/A</v>
      </c>
    </row>
    <row r="2352" spans="1:19" ht="20.25">
      <c r="A2352" s="222"/>
      <c r="B2352" s="193"/>
      <c r="C2352" s="193"/>
      <c r="D2352" s="193" t="str">
        <f ca="1">IF(ISERROR($S2352),"",OFFSET(K!$D$1,$S2352-1,0)&amp;"")</f>
        <v/>
      </c>
      <c r="E2352" s="193" t="str">
        <f ca="1">IF(ISERROR($S2352),"",OFFSET(K!$C$1,$S2352-1,0)&amp;"")</f>
        <v/>
      </c>
      <c r="F2352" s="193" t="str">
        <f ca="1">IF(ISERROR($S2352),"",OFFSET(K!$F$1,$S2352-1,0))</f>
        <v/>
      </c>
      <c r="G2352" s="193" t="str">
        <f ca="1">IF(C2352=$U$4,"Enter smelter details", IF(ISERROR($S2352),"",OFFSET(K!$G$1,$S2352-1,0)))</f>
        <v/>
      </c>
      <c r="H2352" s="258"/>
      <c r="I2352" s="258"/>
      <c r="J2352" s="258"/>
      <c r="K2352" s="258"/>
      <c r="L2352" s="258"/>
      <c r="M2352" s="258"/>
      <c r="N2352" s="258"/>
      <c r="O2352" s="258"/>
      <c r="P2352" s="258"/>
      <c r="Q2352" s="259"/>
      <c r="R2352" s="192"/>
      <c r="S2352" s="150" t="e">
        <f>IF(OR(C2352="",C2352=T$4),NA(),MATCH($B2352&amp;$C2352,K!$E:$E,0))</f>
        <v>#N/A</v>
      </c>
    </row>
    <row r="2353" spans="1:19" ht="20.25">
      <c r="A2353" s="222"/>
      <c r="B2353" s="193"/>
      <c r="C2353" s="193"/>
      <c r="D2353" s="193" t="str">
        <f ca="1">IF(ISERROR($S2353),"",OFFSET(K!$D$1,$S2353-1,0)&amp;"")</f>
        <v/>
      </c>
      <c r="E2353" s="193" t="str">
        <f ca="1">IF(ISERROR($S2353),"",OFFSET(K!$C$1,$S2353-1,0)&amp;"")</f>
        <v/>
      </c>
      <c r="F2353" s="193" t="str">
        <f ca="1">IF(ISERROR($S2353),"",OFFSET(K!$F$1,$S2353-1,0))</f>
        <v/>
      </c>
      <c r="G2353" s="193" t="str">
        <f ca="1">IF(C2353=$U$4,"Enter smelter details", IF(ISERROR($S2353),"",OFFSET(K!$G$1,$S2353-1,0)))</f>
        <v/>
      </c>
      <c r="H2353" s="258"/>
      <c r="I2353" s="258"/>
      <c r="J2353" s="258"/>
      <c r="K2353" s="258"/>
      <c r="L2353" s="258"/>
      <c r="M2353" s="258"/>
      <c r="N2353" s="258"/>
      <c r="O2353" s="258"/>
      <c r="P2353" s="258"/>
      <c r="Q2353" s="259"/>
      <c r="R2353" s="192"/>
      <c r="S2353" s="150" t="e">
        <f>IF(OR(C2353="",C2353=T$4),NA(),MATCH($B2353&amp;$C2353,K!$E:$E,0))</f>
        <v>#N/A</v>
      </c>
    </row>
    <row r="2354" spans="1:19" ht="20.25">
      <c r="A2354" s="222"/>
      <c r="B2354" s="193"/>
      <c r="C2354" s="193"/>
      <c r="D2354" s="193" t="str">
        <f ca="1">IF(ISERROR($S2354),"",OFFSET(K!$D$1,$S2354-1,0)&amp;"")</f>
        <v/>
      </c>
      <c r="E2354" s="193" t="str">
        <f ca="1">IF(ISERROR($S2354),"",OFFSET(K!$C$1,$S2354-1,0)&amp;"")</f>
        <v/>
      </c>
      <c r="F2354" s="193" t="str">
        <f ca="1">IF(ISERROR($S2354),"",OFFSET(K!$F$1,$S2354-1,0))</f>
        <v/>
      </c>
      <c r="G2354" s="193" t="str">
        <f ca="1">IF(C2354=$U$4,"Enter smelter details", IF(ISERROR($S2354),"",OFFSET(K!$G$1,$S2354-1,0)))</f>
        <v/>
      </c>
      <c r="H2354" s="258"/>
      <c r="I2354" s="258"/>
      <c r="J2354" s="258"/>
      <c r="K2354" s="258"/>
      <c r="L2354" s="258"/>
      <c r="M2354" s="258"/>
      <c r="N2354" s="258"/>
      <c r="O2354" s="258"/>
      <c r="P2354" s="258"/>
      <c r="Q2354" s="259"/>
      <c r="R2354" s="192"/>
      <c r="S2354" s="150" t="e">
        <f>IF(OR(C2354="",C2354=T$4),NA(),MATCH($B2354&amp;$C2354,K!$E:$E,0))</f>
        <v>#N/A</v>
      </c>
    </row>
    <row r="2355" spans="1:19" ht="20.25">
      <c r="A2355" s="222"/>
      <c r="B2355" s="193"/>
      <c r="C2355" s="193"/>
      <c r="D2355" s="193" t="str">
        <f ca="1">IF(ISERROR($S2355),"",OFFSET(K!$D$1,$S2355-1,0)&amp;"")</f>
        <v/>
      </c>
      <c r="E2355" s="193" t="str">
        <f ca="1">IF(ISERROR($S2355),"",OFFSET(K!$C$1,$S2355-1,0)&amp;"")</f>
        <v/>
      </c>
      <c r="F2355" s="193" t="str">
        <f ca="1">IF(ISERROR($S2355),"",OFFSET(K!$F$1,$S2355-1,0))</f>
        <v/>
      </c>
      <c r="G2355" s="193" t="str">
        <f ca="1">IF(C2355=$U$4,"Enter smelter details", IF(ISERROR($S2355),"",OFFSET(K!$G$1,$S2355-1,0)))</f>
        <v/>
      </c>
      <c r="H2355" s="258"/>
      <c r="I2355" s="258"/>
      <c r="J2355" s="258"/>
      <c r="K2355" s="258"/>
      <c r="L2355" s="258"/>
      <c r="M2355" s="258"/>
      <c r="N2355" s="258"/>
      <c r="O2355" s="258"/>
      <c r="P2355" s="258"/>
      <c r="Q2355" s="259"/>
      <c r="R2355" s="192"/>
      <c r="S2355" s="150" t="e">
        <f>IF(OR(C2355="",C2355=T$4),NA(),MATCH($B2355&amp;$C2355,K!$E:$E,0))</f>
        <v>#N/A</v>
      </c>
    </row>
    <row r="2356" spans="1:19" ht="20.25">
      <c r="A2356" s="222"/>
      <c r="B2356" s="193"/>
      <c r="C2356" s="193"/>
      <c r="D2356" s="193" t="str">
        <f ca="1">IF(ISERROR($S2356),"",OFFSET(K!$D$1,$S2356-1,0)&amp;"")</f>
        <v/>
      </c>
      <c r="E2356" s="193" t="str">
        <f ca="1">IF(ISERROR($S2356),"",OFFSET(K!$C$1,$S2356-1,0)&amp;"")</f>
        <v/>
      </c>
      <c r="F2356" s="193" t="str">
        <f ca="1">IF(ISERROR($S2356),"",OFFSET(K!$F$1,$S2356-1,0))</f>
        <v/>
      </c>
      <c r="G2356" s="193" t="str">
        <f ca="1">IF(C2356=$U$4,"Enter smelter details", IF(ISERROR($S2356),"",OFFSET(K!$G$1,$S2356-1,0)))</f>
        <v/>
      </c>
      <c r="H2356" s="258"/>
      <c r="I2356" s="258"/>
      <c r="J2356" s="258"/>
      <c r="K2356" s="258"/>
      <c r="L2356" s="258"/>
      <c r="M2356" s="258"/>
      <c r="N2356" s="258"/>
      <c r="O2356" s="258"/>
      <c r="P2356" s="258"/>
      <c r="Q2356" s="259"/>
      <c r="R2356" s="192"/>
      <c r="S2356" s="150" t="e">
        <f>IF(OR(C2356="",C2356=T$4),NA(),MATCH($B2356&amp;$C2356,K!$E:$E,0))</f>
        <v>#N/A</v>
      </c>
    </row>
    <row r="2357" spans="1:19" ht="20.25">
      <c r="A2357" s="222"/>
      <c r="B2357" s="193"/>
      <c r="C2357" s="193"/>
      <c r="D2357" s="193" t="str">
        <f ca="1">IF(ISERROR($S2357),"",OFFSET(K!$D$1,$S2357-1,0)&amp;"")</f>
        <v/>
      </c>
      <c r="E2357" s="193" t="str">
        <f ca="1">IF(ISERROR($S2357),"",OFFSET(K!$C$1,$S2357-1,0)&amp;"")</f>
        <v/>
      </c>
      <c r="F2357" s="193" t="str">
        <f ca="1">IF(ISERROR($S2357),"",OFFSET(K!$F$1,$S2357-1,0))</f>
        <v/>
      </c>
      <c r="G2357" s="193" t="str">
        <f ca="1">IF(C2357=$U$4,"Enter smelter details", IF(ISERROR($S2357),"",OFFSET(K!$G$1,$S2357-1,0)))</f>
        <v/>
      </c>
      <c r="H2357" s="258"/>
      <c r="I2357" s="258"/>
      <c r="J2357" s="258"/>
      <c r="K2357" s="258"/>
      <c r="L2357" s="258"/>
      <c r="M2357" s="258"/>
      <c r="N2357" s="258"/>
      <c r="O2357" s="258"/>
      <c r="P2357" s="258"/>
      <c r="Q2357" s="259"/>
      <c r="R2357" s="192"/>
      <c r="S2357" s="150" t="e">
        <f>IF(OR(C2357="",C2357=T$4),NA(),MATCH($B2357&amp;$C2357,K!$E:$E,0))</f>
        <v>#N/A</v>
      </c>
    </row>
    <row r="2358" spans="1:19" ht="20.25">
      <c r="A2358" s="222"/>
      <c r="B2358" s="193"/>
      <c r="C2358" s="193"/>
      <c r="D2358" s="193" t="str">
        <f ca="1">IF(ISERROR($S2358),"",OFFSET(K!$D$1,$S2358-1,0)&amp;"")</f>
        <v/>
      </c>
      <c r="E2358" s="193" t="str">
        <f ca="1">IF(ISERROR($S2358),"",OFFSET(K!$C$1,$S2358-1,0)&amp;"")</f>
        <v/>
      </c>
      <c r="F2358" s="193" t="str">
        <f ca="1">IF(ISERROR($S2358),"",OFFSET(K!$F$1,$S2358-1,0))</f>
        <v/>
      </c>
      <c r="G2358" s="193" t="str">
        <f ca="1">IF(C2358=$U$4,"Enter smelter details", IF(ISERROR($S2358),"",OFFSET(K!$G$1,$S2358-1,0)))</f>
        <v/>
      </c>
      <c r="H2358" s="258"/>
      <c r="I2358" s="258"/>
      <c r="J2358" s="258"/>
      <c r="K2358" s="258"/>
      <c r="L2358" s="258"/>
      <c r="M2358" s="258"/>
      <c r="N2358" s="258"/>
      <c r="O2358" s="258"/>
      <c r="P2358" s="258"/>
      <c r="Q2358" s="259"/>
      <c r="R2358" s="192"/>
      <c r="S2358" s="150" t="e">
        <f>IF(OR(C2358="",C2358=T$4),NA(),MATCH($B2358&amp;$C2358,K!$E:$E,0))</f>
        <v>#N/A</v>
      </c>
    </row>
    <row r="2359" spans="1:19" ht="20.25">
      <c r="A2359" s="222"/>
      <c r="B2359" s="193"/>
      <c r="C2359" s="193"/>
      <c r="D2359" s="193" t="str">
        <f ca="1">IF(ISERROR($S2359),"",OFFSET(K!$D$1,$S2359-1,0)&amp;"")</f>
        <v/>
      </c>
      <c r="E2359" s="193" t="str">
        <f ca="1">IF(ISERROR($S2359),"",OFFSET(K!$C$1,$S2359-1,0)&amp;"")</f>
        <v/>
      </c>
      <c r="F2359" s="193" t="str">
        <f ca="1">IF(ISERROR($S2359),"",OFFSET(K!$F$1,$S2359-1,0))</f>
        <v/>
      </c>
      <c r="G2359" s="193" t="str">
        <f ca="1">IF(C2359=$U$4,"Enter smelter details", IF(ISERROR($S2359),"",OFFSET(K!$G$1,$S2359-1,0)))</f>
        <v/>
      </c>
      <c r="H2359" s="258"/>
      <c r="I2359" s="258"/>
      <c r="J2359" s="258"/>
      <c r="K2359" s="258"/>
      <c r="L2359" s="258"/>
      <c r="M2359" s="258"/>
      <c r="N2359" s="258"/>
      <c r="O2359" s="258"/>
      <c r="P2359" s="258"/>
      <c r="Q2359" s="259"/>
      <c r="R2359" s="192"/>
      <c r="S2359" s="150" t="e">
        <f>IF(OR(C2359="",C2359=T$4),NA(),MATCH($B2359&amp;$C2359,K!$E:$E,0))</f>
        <v>#N/A</v>
      </c>
    </row>
    <row r="2360" spans="1:19" ht="20.25">
      <c r="A2360" s="222"/>
      <c r="B2360" s="193"/>
      <c r="C2360" s="193"/>
      <c r="D2360" s="193" t="str">
        <f ca="1">IF(ISERROR($S2360),"",OFFSET(K!$D$1,$S2360-1,0)&amp;"")</f>
        <v/>
      </c>
      <c r="E2360" s="193" t="str">
        <f ca="1">IF(ISERROR($S2360),"",OFFSET(K!$C$1,$S2360-1,0)&amp;"")</f>
        <v/>
      </c>
      <c r="F2360" s="193" t="str">
        <f ca="1">IF(ISERROR($S2360),"",OFFSET(K!$F$1,$S2360-1,0))</f>
        <v/>
      </c>
      <c r="G2360" s="193" t="str">
        <f ca="1">IF(C2360=$U$4,"Enter smelter details", IF(ISERROR($S2360),"",OFFSET(K!$G$1,$S2360-1,0)))</f>
        <v/>
      </c>
      <c r="H2360" s="258"/>
      <c r="I2360" s="258"/>
      <c r="J2360" s="258"/>
      <c r="K2360" s="258"/>
      <c r="L2360" s="258"/>
      <c r="M2360" s="258"/>
      <c r="N2360" s="258"/>
      <c r="O2360" s="258"/>
      <c r="P2360" s="258"/>
      <c r="Q2360" s="259"/>
      <c r="R2360" s="192"/>
      <c r="S2360" s="150" t="e">
        <f>IF(OR(C2360="",C2360=T$4),NA(),MATCH($B2360&amp;$C2360,K!$E:$E,0))</f>
        <v>#N/A</v>
      </c>
    </row>
    <row r="2361" spans="1:19" ht="20.25">
      <c r="A2361" s="222"/>
      <c r="B2361" s="193"/>
      <c r="C2361" s="193"/>
      <c r="D2361" s="193" t="str">
        <f ca="1">IF(ISERROR($S2361),"",OFFSET(K!$D$1,$S2361-1,0)&amp;"")</f>
        <v/>
      </c>
      <c r="E2361" s="193" t="str">
        <f ca="1">IF(ISERROR($S2361),"",OFFSET(K!$C$1,$S2361-1,0)&amp;"")</f>
        <v/>
      </c>
      <c r="F2361" s="193" t="str">
        <f ca="1">IF(ISERROR($S2361),"",OFFSET(K!$F$1,$S2361-1,0))</f>
        <v/>
      </c>
      <c r="G2361" s="193" t="str">
        <f ca="1">IF(C2361=$U$4,"Enter smelter details", IF(ISERROR($S2361),"",OFFSET(K!$G$1,$S2361-1,0)))</f>
        <v/>
      </c>
      <c r="H2361" s="258"/>
      <c r="I2361" s="258"/>
      <c r="J2361" s="258"/>
      <c r="K2361" s="258"/>
      <c r="L2361" s="258"/>
      <c r="M2361" s="258"/>
      <c r="N2361" s="258"/>
      <c r="O2361" s="258"/>
      <c r="P2361" s="258"/>
      <c r="Q2361" s="259"/>
      <c r="R2361" s="192"/>
      <c r="S2361" s="150" t="e">
        <f>IF(OR(C2361="",C2361=T$4),NA(),MATCH($B2361&amp;$C2361,K!$E:$E,0))</f>
        <v>#N/A</v>
      </c>
    </row>
    <row r="2362" spans="1:19" ht="20.25">
      <c r="A2362" s="222"/>
      <c r="B2362" s="193"/>
      <c r="C2362" s="193"/>
      <c r="D2362" s="193" t="str">
        <f ca="1">IF(ISERROR($S2362),"",OFFSET(K!$D$1,$S2362-1,0)&amp;"")</f>
        <v/>
      </c>
      <c r="E2362" s="193" t="str">
        <f ca="1">IF(ISERROR($S2362),"",OFFSET(K!$C$1,$S2362-1,0)&amp;"")</f>
        <v/>
      </c>
      <c r="F2362" s="193" t="str">
        <f ca="1">IF(ISERROR($S2362),"",OFFSET(K!$F$1,$S2362-1,0))</f>
        <v/>
      </c>
      <c r="G2362" s="193" t="str">
        <f ca="1">IF(C2362=$U$4,"Enter smelter details", IF(ISERROR($S2362),"",OFFSET(K!$G$1,$S2362-1,0)))</f>
        <v/>
      </c>
      <c r="H2362" s="258"/>
      <c r="I2362" s="258"/>
      <c r="J2362" s="258"/>
      <c r="K2362" s="258"/>
      <c r="L2362" s="258"/>
      <c r="M2362" s="258"/>
      <c r="N2362" s="258"/>
      <c r="O2362" s="258"/>
      <c r="P2362" s="258"/>
      <c r="Q2362" s="259"/>
      <c r="R2362" s="192"/>
      <c r="S2362" s="150" t="e">
        <f>IF(OR(C2362="",C2362=T$4),NA(),MATCH($B2362&amp;$C2362,K!$E:$E,0))</f>
        <v>#N/A</v>
      </c>
    </row>
    <row r="2363" spans="1:19" ht="20.25">
      <c r="A2363" s="222"/>
      <c r="B2363" s="193"/>
      <c r="C2363" s="193"/>
      <c r="D2363" s="193" t="str">
        <f ca="1">IF(ISERROR($S2363),"",OFFSET(K!$D$1,$S2363-1,0)&amp;"")</f>
        <v/>
      </c>
      <c r="E2363" s="193" t="str">
        <f ca="1">IF(ISERROR($S2363),"",OFFSET(K!$C$1,$S2363-1,0)&amp;"")</f>
        <v/>
      </c>
      <c r="F2363" s="193" t="str">
        <f ca="1">IF(ISERROR($S2363),"",OFFSET(K!$F$1,$S2363-1,0))</f>
        <v/>
      </c>
      <c r="G2363" s="193" t="str">
        <f ca="1">IF(C2363=$U$4,"Enter smelter details", IF(ISERROR($S2363),"",OFFSET(K!$G$1,$S2363-1,0)))</f>
        <v/>
      </c>
      <c r="H2363" s="258"/>
      <c r="I2363" s="258"/>
      <c r="J2363" s="258"/>
      <c r="K2363" s="258"/>
      <c r="L2363" s="258"/>
      <c r="M2363" s="258"/>
      <c r="N2363" s="258"/>
      <c r="O2363" s="258"/>
      <c r="P2363" s="258"/>
      <c r="Q2363" s="259"/>
      <c r="R2363" s="192"/>
      <c r="S2363" s="150" t="e">
        <f>IF(OR(C2363="",C2363=T$4),NA(),MATCH($B2363&amp;$C2363,K!$E:$E,0))</f>
        <v>#N/A</v>
      </c>
    </row>
    <row r="2364" spans="1:19" ht="20.25">
      <c r="A2364" s="222"/>
      <c r="B2364" s="193"/>
      <c r="C2364" s="193"/>
      <c r="D2364" s="193" t="str">
        <f ca="1">IF(ISERROR($S2364),"",OFFSET(K!$D$1,$S2364-1,0)&amp;"")</f>
        <v/>
      </c>
      <c r="E2364" s="193" t="str">
        <f ca="1">IF(ISERROR($S2364),"",OFFSET(K!$C$1,$S2364-1,0)&amp;"")</f>
        <v/>
      </c>
      <c r="F2364" s="193" t="str">
        <f ca="1">IF(ISERROR($S2364),"",OFFSET(K!$F$1,$S2364-1,0))</f>
        <v/>
      </c>
      <c r="G2364" s="193" t="str">
        <f ca="1">IF(C2364=$U$4,"Enter smelter details", IF(ISERROR($S2364),"",OFFSET(K!$G$1,$S2364-1,0)))</f>
        <v/>
      </c>
      <c r="H2364" s="258"/>
      <c r="I2364" s="258"/>
      <c r="J2364" s="258"/>
      <c r="K2364" s="258"/>
      <c r="L2364" s="258"/>
      <c r="M2364" s="258"/>
      <c r="N2364" s="258"/>
      <c r="O2364" s="258"/>
      <c r="P2364" s="258"/>
      <c r="Q2364" s="259"/>
      <c r="R2364" s="192"/>
      <c r="S2364" s="150" t="e">
        <f>IF(OR(C2364="",C2364=T$4),NA(),MATCH($B2364&amp;$C2364,K!$E:$E,0))</f>
        <v>#N/A</v>
      </c>
    </row>
    <row r="2365" spans="1:19" ht="20.25">
      <c r="A2365" s="222"/>
      <c r="B2365" s="193"/>
      <c r="C2365" s="193"/>
      <c r="D2365" s="193" t="str">
        <f ca="1">IF(ISERROR($S2365),"",OFFSET(K!$D$1,$S2365-1,0)&amp;"")</f>
        <v/>
      </c>
      <c r="E2365" s="193" t="str">
        <f ca="1">IF(ISERROR($S2365),"",OFFSET(K!$C$1,$S2365-1,0)&amp;"")</f>
        <v/>
      </c>
      <c r="F2365" s="193" t="str">
        <f ca="1">IF(ISERROR($S2365),"",OFFSET(K!$F$1,$S2365-1,0))</f>
        <v/>
      </c>
      <c r="G2365" s="193" t="str">
        <f ca="1">IF(C2365=$U$4,"Enter smelter details", IF(ISERROR($S2365),"",OFFSET(K!$G$1,$S2365-1,0)))</f>
        <v/>
      </c>
      <c r="H2365" s="258"/>
      <c r="I2365" s="258"/>
      <c r="J2365" s="258"/>
      <c r="K2365" s="258"/>
      <c r="L2365" s="258"/>
      <c r="M2365" s="258"/>
      <c r="N2365" s="258"/>
      <c r="O2365" s="258"/>
      <c r="P2365" s="258"/>
      <c r="Q2365" s="259"/>
      <c r="R2365" s="192"/>
      <c r="S2365" s="150" t="e">
        <f>IF(OR(C2365="",C2365=T$4),NA(),MATCH($B2365&amp;$C2365,K!$E:$E,0))</f>
        <v>#N/A</v>
      </c>
    </row>
    <row r="2366" spans="1:19" ht="20.25">
      <c r="A2366" s="222"/>
      <c r="B2366" s="193"/>
      <c r="C2366" s="193"/>
      <c r="D2366" s="193" t="str">
        <f ca="1">IF(ISERROR($S2366),"",OFFSET(K!$D$1,$S2366-1,0)&amp;"")</f>
        <v/>
      </c>
      <c r="E2366" s="193" t="str">
        <f ca="1">IF(ISERROR($S2366),"",OFFSET(K!$C$1,$S2366-1,0)&amp;"")</f>
        <v/>
      </c>
      <c r="F2366" s="193" t="str">
        <f ca="1">IF(ISERROR($S2366),"",OFFSET(K!$F$1,$S2366-1,0))</f>
        <v/>
      </c>
      <c r="G2366" s="193" t="str">
        <f ca="1">IF(C2366=$U$4,"Enter smelter details", IF(ISERROR($S2366),"",OFFSET(K!$G$1,$S2366-1,0)))</f>
        <v/>
      </c>
      <c r="H2366" s="258"/>
      <c r="I2366" s="258"/>
      <c r="J2366" s="258"/>
      <c r="K2366" s="258"/>
      <c r="L2366" s="258"/>
      <c r="M2366" s="258"/>
      <c r="N2366" s="258"/>
      <c r="O2366" s="258"/>
      <c r="P2366" s="258"/>
      <c r="Q2366" s="259"/>
      <c r="R2366" s="192"/>
      <c r="S2366" s="150" t="e">
        <f>IF(OR(C2366="",C2366=T$4),NA(),MATCH($B2366&amp;$C2366,K!$E:$E,0))</f>
        <v>#N/A</v>
      </c>
    </row>
    <row r="2367" spans="1:19" ht="20.25">
      <c r="A2367" s="222"/>
      <c r="B2367" s="193"/>
      <c r="C2367" s="193"/>
      <c r="D2367" s="193" t="str">
        <f ca="1">IF(ISERROR($S2367),"",OFFSET(K!$D$1,$S2367-1,0)&amp;"")</f>
        <v/>
      </c>
      <c r="E2367" s="193" t="str">
        <f ca="1">IF(ISERROR($S2367),"",OFFSET(K!$C$1,$S2367-1,0)&amp;"")</f>
        <v/>
      </c>
      <c r="F2367" s="193" t="str">
        <f ca="1">IF(ISERROR($S2367),"",OFFSET(K!$F$1,$S2367-1,0))</f>
        <v/>
      </c>
      <c r="G2367" s="193" t="str">
        <f ca="1">IF(C2367=$U$4,"Enter smelter details", IF(ISERROR($S2367),"",OFFSET(K!$G$1,$S2367-1,0)))</f>
        <v/>
      </c>
      <c r="H2367" s="258"/>
      <c r="I2367" s="258"/>
      <c r="J2367" s="258"/>
      <c r="K2367" s="258"/>
      <c r="L2367" s="258"/>
      <c r="M2367" s="258"/>
      <c r="N2367" s="258"/>
      <c r="O2367" s="258"/>
      <c r="P2367" s="258"/>
      <c r="Q2367" s="259"/>
      <c r="R2367" s="192"/>
      <c r="S2367" s="150" t="e">
        <f>IF(OR(C2367="",C2367=T$4),NA(),MATCH($B2367&amp;$C2367,K!$E:$E,0))</f>
        <v>#N/A</v>
      </c>
    </row>
    <row r="2368" spans="1:19" ht="20.25">
      <c r="A2368" s="222"/>
      <c r="B2368" s="193"/>
      <c r="C2368" s="193"/>
      <c r="D2368" s="193" t="str">
        <f ca="1">IF(ISERROR($S2368),"",OFFSET(K!$D$1,$S2368-1,0)&amp;"")</f>
        <v/>
      </c>
      <c r="E2368" s="193" t="str">
        <f ca="1">IF(ISERROR($S2368),"",OFFSET(K!$C$1,$S2368-1,0)&amp;"")</f>
        <v/>
      </c>
      <c r="F2368" s="193" t="str">
        <f ca="1">IF(ISERROR($S2368),"",OFFSET(K!$F$1,$S2368-1,0))</f>
        <v/>
      </c>
      <c r="G2368" s="193" t="str">
        <f ca="1">IF(C2368=$U$4,"Enter smelter details", IF(ISERROR($S2368),"",OFFSET(K!$G$1,$S2368-1,0)))</f>
        <v/>
      </c>
      <c r="H2368" s="258"/>
      <c r="I2368" s="258"/>
      <c r="J2368" s="258"/>
      <c r="K2368" s="258"/>
      <c r="L2368" s="258"/>
      <c r="M2368" s="258"/>
      <c r="N2368" s="258"/>
      <c r="O2368" s="258"/>
      <c r="P2368" s="258"/>
      <c r="Q2368" s="259"/>
      <c r="R2368" s="192"/>
      <c r="S2368" s="150" t="e">
        <f>IF(OR(C2368="",C2368=T$4),NA(),MATCH($B2368&amp;$C2368,K!$E:$E,0))</f>
        <v>#N/A</v>
      </c>
    </row>
    <row r="2369" spans="1:19" ht="20.25">
      <c r="A2369" s="222"/>
      <c r="B2369" s="193"/>
      <c r="C2369" s="193"/>
      <c r="D2369" s="193" t="str">
        <f ca="1">IF(ISERROR($S2369),"",OFFSET(K!$D$1,$S2369-1,0)&amp;"")</f>
        <v/>
      </c>
      <c r="E2369" s="193" t="str">
        <f ca="1">IF(ISERROR($S2369),"",OFFSET(K!$C$1,$S2369-1,0)&amp;"")</f>
        <v/>
      </c>
      <c r="F2369" s="193" t="str">
        <f ca="1">IF(ISERROR($S2369),"",OFFSET(K!$F$1,$S2369-1,0))</f>
        <v/>
      </c>
      <c r="G2369" s="193" t="str">
        <f ca="1">IF(C2369=$U$4,"Enter smelter details", IF(ISERROR($S2369),"",OFFSET(K!$G$1,$S2369-1,0)))</f>
        <v/>
      </c>
      <c r="H2369" s="258"/>
      <c r="I2369" s="258"/>
      <c r="J2369" s="258"/>
      <c r="K2369" s="258"/>
      <c r="L2369" s="258"/>
      <c r="M2369" s="258"/>
      <c r="N2369" s="258"/>
      <c r="O2369" s="258"/>
      <c r="P2369" s="258"/>
      <c r="Q2369" s="259"/>
      <c r="R2369" s="192"/>
      <c r="S2369" s="150" t="e">
        <f>IF(OR(C2369="",C2369=T$4),NA(),MATCH($B2369&amp;$C2369,K!$E:$E,0))</f>
        <v>#N/A</v>
      </c>
    </row>
    <row r="2370" spans="1:19" ht="20.25">
      <c r="A2370" s="222"/>
      <c r="B2370" s="193"/>
      <c r="C2370" s="193"/>
      <c r="D2370" s="193" t="str">
        <f ca="1">IF(ISERROR($S2370),"",OFFSET(K!$D$1,$S2370-1,0)&amp;"")</f>
        <v/>
      </c>
      <c r="E2370" s="193" t="str">
        <f ca="1">IF(ISERROR($S2370),"",OFFSET(K!$C$1,$S2370-1,0)&amp;"")</f>
        <v/>
      </c>
      <c r="F2370" s="193" t="str">
        <f ca="1">IF(ISERROR($S2370),"",OFFSET(K!$F$1,$S2370-1,0))</f>
        <v/>
      </c>
      <c r="G2370" s="193" t="str">
        <f ca="1">IF(C2370=$U$4,"Enter smelter details", IF(ISERROR($S2370),"",OFFSET(K!$G$1,$S2370-1,0)))</f>
        <v/>
      </c>
      <c r="H2370" s="258"/>
      <c r="I2370" s="258"/>
      <c r="J2370" s="258"/>
      <c r="K2370" s="258"/>
      <c r="L2370" s="258"/>
      <c r="M2370" s="258"/>
      <c r="N2370" s="258"/>
      <c r="O2370" s="258"/>
      <c r="P2370" s="258"/>
      <c r="Q2370" s="259"/>
      <c r="R2370" s="192"/>
      <c r="S2370" s="150" t="e">
        <f>IF(OR(C2370="",C2370=T$4),NA(),MATCH($B2370&amp;$C2370,K!$E:$E,0))</f>
        <v>#N/A</v>
      </c>
    </row>
    <row r="2371" spans="1:19" ht="20.25">
      <c r="A2371" s="222"/>
      <c r="B2371" s="193"/>
      <c r="C2371" s="193"/>
      <c r="D2371" s="193" t="str">
        <f ca="1">IF(ISERROR($S2371),"",OFFSET(K!$D$1,$S2371-1,0)&amp;"")</f>
        <v/>
      </c>
      <c r="E2371" s="193" t="str">
        <f ca="1">IF(ISERROR($S2371),"",OFFSET(K!$C$1,$S2371-1,0)&amp;"")</f>
        <v/>
      </c>
      <c r="F2371" s="193" t="str">
        <f ca="1">IF(ISERROR($S2371),"",OFFSET(K!$F$1,$S2371-1,0))</f>
        <v/>
      </c>
      <c r="G2371" s="193" t="str">
        <f ca="1">IF(C2371=$U$4,"Enter smelter details", IF(ISERROR($S2371),"",OFFSET(K!$G$1,$S2371-1,0)))</f>
        <v/>
      </c>
      <c r="H2371" s="258"/>
      <c r="I2371" s="258"/>
      <c r="J2371" s="258"/>
      <c r="K2371" s="258"/>
      <c r="L2371" s="258"/>
      <c r="M2371" s="258"/>
      <c r="N2371" s="258"/>
      <c r="O2371" s="258"/>
      <c r="P2371" s="258"/>
      <c r="Q2371" s="259"/>
      <c r="R2371" s="192"/>
      <c r="S2371" s="150" t="e">
        <f>IF(OR(C2371="",C2371=T$4),NA(),MATCH($B2371&amp;$C2371,K!$E:$E,0))</f>
        <v>#N/A</v>
      </c>
    </row>
    <row r="2372" spans="1:19" ht="20.25">
      <c r="A2372" s="222"/>
      <c r="B2372" s="193"/>
      <c r="C2372" s="193"/>
      <c r="D2372" s="193" t="str">
        <f ca="1">IF(ISERROR($S2372),"",OFFSET(K!$D$1,$S2372-1,0)&amp;"")</f>
        <v/>
      </c>
      <c r="E2372" s="193" t="str">
        <f ca="1">IF(ISERROR($S2372),"",OFFSET(K!$C$1,$S2372-1,0)&amp;"")</f>
        <v/>
      </c>
      <c r="F2372" s="193" t="str">
        <f ca="1">IF(ISERROR($S2372),"",OFFSET(K!$F$1,$S2372-1,0))</f>
        <v/>
      </c>
      <c r="G2372" s="193" t="str">
        <f ca="1">IF(C2372=$U$4,"Enter smelter details", IF(ISERROR($S2372),"",OFFSET(K!$G$1,$S2372-1,0)))</f>
        <v/>
      </c>
      <c r="H2372" s="258"/>
      <c r="I2372" s="258"/>
      <c r="J2372" s="258"/>
      <c r="K2372" s="258"/>
      <c r="L2372" s="258"/>
      <c r="M2372" s="258"/>
      <c r="N2372" s="258"/>
      <c r="O2372" s="258"/>
      <c r="P2372" s="258"/>
      <c r="Q2372" s="259"/>
      <c r="R2372" s="192"/>
      <c r="S2372" s="150" t="e">
        <f>IF(OR(C2372="",C2372=T$4),NA(),MATCH($B2372&amp;$C2372,K!$E:$E,0))</f>
        <v>#N/A</v>
      </c>
    </row>
    <row r="2373" spans="1:19" ht="20.25">
      <c r="A2373" s="222"/>
      <c r="B2373" s="193"/>
      <c r="C2373" s="193"/>
      <c r="D2373" s="193" t="str">
        <f ca="1">IF(ISERROR($S2373),"",OFFSET(K!$D$1,$S2373-1,0)&amp;"")</f>
        <v/>
      </c>
      <c r="E2373" s="193" t="str">
        <f ca="1">IF(ISERROR($S2373),"",OFFSET(K!$C$1,$S2373-1,0)&amp;"")</f>
        <v/>
      </c>
      <c r="F2373" s="193" t="str">
        <f ca="1">IF(ISERROR($S2373),"",OFFSET(K!$F$1,$S2373-1,0))</f>
        <v/>
      </c>
      <c r="G2373" s="193" t="str">
        <f ca="1">IF(C2373=$U$4,"Enter smelter details", IF(ISERROR($S2373),"",OFFSET(K!$G$1,$S2373-1,0)))</f>
        <v/>
      </c>
      <c r="H2373" s="258"/>
      <c r="I2373" s="258"/>
      <c r="J2373" s="258"/>
      <c r="K2373" s="258"/>
      <c r="L2373" s="258"/>
      <c r="M2373" s="258"/>
      <c r="N2373" s="258"/>
      <c r="O2373" s="258"/>
      <c r="P2373" s="258"/>
      <c r="Q2373" s="259"/>
      <c r="R2373" s="192"/>
      <c r="S2373" s="150" t="e">
        <f>IF(OR(C2373="",C2373=T$4),NA(),MATCH($B2373&amp;$C2373,K!$E:$E,0))</f>
        <v>#N/A</v>
      </c>
    </row>
    <row r="2374" spans="1:19" ht="20.25">
      <c r="A2374" s="222"/>
      <c r="B2374" s="193"/>
      <c r="C2374" s="193"/>
      <c r="D2374" s="193" t="str">
        <f ca="1">IF(ISERROR($S2374),"",OFFSET(K!$D$1,$S2374-1,0)&amp;"")</f>
        <v/>
      </c>
      <c r="E2374" s="193" t="str">
        <f ca="1">IF(ISERROR($S2374),"",OFFSET(K!$C$1,$S2374-1,0)&amp;"")</f>
        <v/>
      </c>
      <c r="F2374" s="193" t="str">
        <f ca="1">IF(ISERROR($S2374),"",OFFSET(K!$F$1,$S2374-1,0))</f>
        <v/>
      </c>
      <c r="G2374" s="193" t="str">
        <f ca="1">IF(C2374=$U$4,"Enter smelter details", IF(ISERROR($S2374),"",OFFSET(K!$G$1,$S2374-1,0)))</f>
        <v/>
      </c>
      <c r="H2374" s="258"/>
      <c r="I2374" s="258"/>
      <c r="J2374" s="258"/>
      <c r="K2374" s="258"/>
      <c r="L2374" s="258"/>
      <c r="M2374" s="258"/>
      <c r="N2374" s="258"/>
      <c r="O2374" s="258"/>
      <c r="P2374" s="258"/>
      <c r="Q2374" s="259"/>
      <c r="R2374" s="192"/>
      <c r="S2374" s="150" t="e">
        <f>IF(OR(C2374="",C2374=T$4),NA(),MATCH($B2374&amp;$C2374,K!$E:$E,0))</f>
        <v>#N/A</v>
      </c>
    </row>
    <row r="2375" spans="1:19" ht="20.25">
      <c r="A2375" s="222"/>
      <c r="B2375" s="193"/>
      <c r="C2375" s="193"/>
      <c r="D2375" s="193" t="str">
        <f ca="1">IF(ISERROR($S2375),"",OFFSET(K!$D$1,$S2375-1,0)&amp;"")</f>
        <v/>
      </c>
      <c r="E2375" s="193" t="str">
        <f ca="1">IF(ISERROR($S2375),"",OFFSET(K!$C$1,$S2375-1,0)&amp;"")</f>
        <v/>
      </c>
      <c r="F2375" s="193" t="str">
        <f ca="1">IF(ISERROR($S2375),"",OFFSET(K!$F$1,$S2375-1,0))</f>
        <v/>
      </c>
      <c r="G2375" s="193" t="str">
        <f ca="1">IF(C2375=$U$4,"Enter smelter details", IF(ISERROR($S2375),"",OFFSET(K!$G$1,$S2375-1,0)))</f>
        <v/>
      </c>
      <c r="H2375" s="258"/>
      <c r="I2375" s="258"/>
      <c r="J2375" s="258"/>
      <c r="K2375" s="258"/>
      <c r="L2375" s="258"/>
      <c r="M2375" s="258"/>
      <c r="N2375" s="258"/>
      <c r="O2375" s="258"/>
      <c r="P2375" s="258"/>
      <c r="Q2375" s="259"/>
      <c r="R2375" s="192"/>
      <c r="S2375" s="150" t="e">
        <f>IF(OR(C2375="",C2375=T$4),NA(),MATCH($B2375&amp;$C2375,K!$E:$E,0))</f>
        <v>#N/A</v>
      </c>
    </row>
    <row r="2376" spans="1:19" ht="20.25">
      <c r="A2376" s="222"/>
      <c r="B2376" s="193"/>
      <c r="C2376" s="193"/>
      <c r="D2376" s="193" t="str">
        <f ca="1">IF(ISERROR($S2376),"",OFFSET(K!$D$1,$S2376-1,0)&amp;"")</f>
        <v/>
      </c>
      <c r="E2376" s="193" t="str">
        <f ca="1">IF(ISERROR($S2376),"",OFFSET(K!$C$1,$S2376-1,0)&amp;"")</f>
        <v/>
      </c>
      <c r="F2376" s="193" t="str">
        <f ca="1">IF(ISERROR($S2376),"",OFFSET(K!$F$1,$S2376-1,0))</f>
        <v/>
      </c>
      <c r="G2376" s="193" t="str">
        <f ca="1">IF(C2376=$U$4,"Enter smelter details", IF(ISERROR($S2376),"",OFFSET(K!$G$1,$S2376-1,0)))</f>
        <v/>
      </c>
      <c r="H2376" s="258"/>
      <c r="I2376" s="258"/>
      <c r="J2376" s="258"/>
      <c r="K2376" s="258"/>
      <c r="L2376" s="258"/>
      <c r="M2376" s="258"/>
      <c r="N2376" s="258"/>
      <c r="O2376" s="258"/>
      <c r="P2376" s="258"/>
      <c r="Q2376" s="259"/>
      <c r="R2376" s="192"/>
      <c r="S2376" s="150" t="e">
        <f>IF(OR(C2376="",C2376=T$4),NA(),MATCH($B2376&amp;$C2376,K!$E:$E,0))</f>
        <v>#N/A</v>
      </c>
    </row>
    <row r="2377" spans="1:19" ht="20.25">
      <c r="A2377" s="222"/>
      <c r="B2377" s="193"/>
      <c r="C2377" s="193"/>
      <c r="D2377" s="193" t="str">
        <f ca="1">IF(ISERROR($S2377),"",OFFSET(K!$D$1,$S2377-1,0)&amp;"")</f>
        <v/>
      </c>
      <c r="E2377" s="193" t="str">
        <f ca="1">IF(ISERROR($S2377),"",OFFSET(K!$C$1,$S2377-1,0)&amp;"")</f>
        <v/>
      </c>
      <c r="F2377" s="193" t="str">
        <f ca="1">IF(ISERROR($S2377),"",OFFSET(K!$F$1,$S2377-1,0))</f>
        <v/>
      </c>
      <c r="G2377" s="193" t="str">
        <f ca="1">IF(C2377=$U$4,"Enter smelter details", IF(ISERROR($S2377),"",OFFSET(K!$G$1,$S2377-1,0)))</f>
        <v/>
      </c>
      <c r="H2377" s="258"/>
      <c r="I2377" s="258"/>
      <c r="J2377" s="258"/>
      <c r="K2377" s="258"/>
      <c r="L2377" s="258"/>
      <c r="M2377" s="258"/>
      <c r="N2377" s="258"/>
      <c r="O2377" s="258"/>
      <c r="P2377" s="258"/>
      <c r="Q2377" s="259"/>
      <c r="R2377" s="192"/>
      <c r="S2377" s="150" t="e">
        <f>IF(OR(C2377="",C2377=T$4),NA(),MATCH($B2377&amp;$C2377,K!$E:$E,0))</f>
        <v>#N/A</v>
      </c>
    </row>
    <row r="2378" spans="1:19" ht="20.25">
      <c r="A2378" s="222"/>
      <c r="B2378" s="193"/>
      <c r="C2378" s="193"/>
      <c r="D2378" s="193" t="str">
        <f ca="1">IF(ISERROR($S2378),"",OFFSET(K!$D$1,$S2378-1,0)&amp;"")</f>
        <v/>
      </c>
      <c r="E2378" s="193" t="str">
        <f ca="1">IF(ISERROR($S2378),"",OFFSET(K!$C$1,$S2378-1,0)&amp;"")</f>
        <v/>
      </c>
      <c r="F2378" s="193" t="str">
        <f ca="1">IF(ISERROR($S2378),"",OFFSET(K!$F$1,$S2378-1,0))</f>
        <v/>
      </c>
      <c r="G2378" s="193" t="str">
        <f ca="1">IF(C2378=$U$4,"Enter smelter details", IF(ISERROR($S2378),"",OFFSET(K!$G$1,$S2378-1,0)))</f>
        <v/>
      </c>
      <c r="H2378" s="258"/>
      <c r="I2378" s="258"/>
      <c r="J2378" s="258"/>
      <c r="K2378" s="258"/>
      <c r="L2378" s="258"/>
      <c r="M2378" s="258"/>
      <c r="N2378" s="258"/>
      <c r="O2378" s="258"/>
      <c r="P2378" s="258"/>
      <c r="Q2378" s="259"/>
      <c r="R2378" s="192"/>
      <c r="S2378" s="150" t="e">
        <f>IF(OR(C2378="",C2378=T$4),NA(),MATCH($B2378&amp;$C2378,K!$E:$E,0))</f>
        <v>#N/A</v>
      </c>
    </row>
    <row r="2379" spans="1:19" ht="20.25">
      <c r="A2379" s="222"/>
      <c r="B2379" s="193"/>
      <c r="C2379" s="193"/>
      <c r="D2379" s="193" t="str">
        <f ca="1">IF(ISERROR($S2379),"",OFFSET(K!$D$1,$S2379-1,0)&amp;"")</f>
        <v/>
      </c>
      <c r="E2379" s="193" t="str">
        <f ca="1">IF(ISERROR($S2379),"",OFFSET(K!$C$1,$S2379-1,0)&amp;"")</f>
        <v/>
      </c>
      <c r="F2379" s="193" t="str">
        <f ca="1">IF(ISERROR($S2379),"",OFFSET(K!$F$1,$S2379-1,0))</f>
        <v/>
      </c>
      <c r="G2379" s="193" t="str">
        <f ca="1">IF(C2379=$U$4,"Enter smelter details", IF(ISERROR($S2379),"",OFFSET(K!$G$1,$S2379-1,0)))</f>
        <v/>
      </c>
      <c r="H2379" s="258"/>
      <c r="I2379" s="258"/>
      <c r="J2379" s="258"/>
      <c r="K2379" s="258"/>
      <c r="L2379" s="258"/>
      <c r="M2379" s="258"/>
      <c r="N2379" s="258"/>
      <c r="O2379" s="258"/>
      <c r="P2379" s="258"/>
      <c r="Q2379" s="259"/>
      <c r="R2379" s="192"/>
      <c r="S2379" s="150" t="e">
        <f>IF(OR(C2379="",C2379=T$4),NA(),MATCH($B2379&amp;$C2379,K!$E:$E,0))</f>
        <v>#N/A</v>
      </c>
    </row>
    <row r="2380" spans="1:19" ht="20.25">
      <c r="A2380" s="222"/>
      <c r="B2380" s="193"/>
      <c r="C2380" s="193"/>
      <c r="D2380" s="193" t="str">
        <f ca="1">IF(ISERROR($S2380),"",OFFSET(K!$D$1,$S2380-1,0)&amp;"")</f>
        <v/>
      </c>
      <c r="E2380" s="193" t="str">
        <f ca="1">IF(ISERROR($S2380),"",OFFSET(K!$C$1,$S2380-1,0)&amp;"")</f>
        <v/>
      </c>
      <c r="F2380" s="193" t="str">
        <f ca="1">IF(ISERROR($S2380),"",OFFSET(K!$F$1,$S2380-1,0))</f>
        <v/>
      </c>
      <c r="G2380" s="193" t="str">
        <f ca="1">IF(C2380=$U$4,"Enter smelter details", IF(ISERROR($S2380),"",OFFSET(K!$G$1,$S2380-1,0)))</f>
        <v/>
      </c>
      <c r="H2380" s="258"/>
      <c r="I2380" s="258"/>
      <c r="J2380" s="258"/>
      <c r="K2380" s="258"/>
      <c r="L2380" s="258"/>
      <c r="M2380" s="258"/>
      <c r="N2380" s="258"/>
      <c r="O2380" s="258"/>
      <c r="P2380" s="258"/>
      <c r="Q2380" s="259"/>
      <c r="R2380" s="192"/>
      <c r="S2380" s="150" t="e">
        <f>IF(OR(C2380="",C2380=T$4),NA(),MATCH($B2380&amp;$C2380,K!$E:$E,0))</f>
        <v>#N/A</v>
      </c>
    </row>
    <row r="2381" spans="1:19" ht="20.25">
      <c r="A2381" s="222"/>
      <c r="B2381" s="193"/>
      <c r="C2381" s="193"/>
      <c r="D2381" s="193" t="str">
        <f ca="1">IF(ISERROR($S2381),"",OFFSET(K!$D$1,$S2381-1,0)&amp;"")</f>
        <v/>
      </c>
      <c r="E2381" s="193" t="str">
        <f ca="1">IF(ISERROR($S2381),"",OFFSET(K!$C$1,$S2381-1,0)&amp;"")</f>
        <v/>
      </c>
      <c r="F2381" s="193" t="str">
        <f ca="1">IF(ISERROR($S2381),"",OFFSET(K!$F$1,$S2381-1,0))</f>
        <v/>
      </c>
      <c r="G2381" s="193" t="str">
        <f ca="1">IF(C2381=$U$4,"Enter smelter details", IF(ISERROR($S2381),"",OFFSET(K!$G$1,$S2381-1,0)))</f>
        <v/>
      </c>
      <c r="H2381" s="258"/>
      <c r="I2381" s="258"/>
      <c r="J2381" s="258"/>
      <c r="K2381" s="258"/>
      <c r="L2381" s="258"/>
      <c r="M2381" s="258"/>
      <c r="N2381" s="258"/>
      <c r="O2381" s="258"/>
      <c r="P2381" s="258"/>
      <c r="Q2381" s="259"/>
      <c r="R2381" s="192"/>
      <c r="S2381" s="150" t="e">
        <f>IF(OR(C2381="",C2381=T$4),NA(),MATCH($B2381&amp;$C2381,K!$E:$E,0))</f>
        <v>#N/A</v>
      </c>
    </row>
    <row r="2382" spans="1:19" ht="20.25">
      <c r="A2382" s="222"/>
      <c r="B2382" s="193"/>
      <c r="C2382" s="193"/>
      <c r="D2382" s="193" t="str">
        <f ca="1">IF(ISERROR($S2382),"",OFFSET(K!$D$1,$S2382-1,0)&amp;"")</f>
        <v/>
      </c>
      <c r="E2382" s="193" t="str">
        <f ca="1">IF(ISERROR($S2382),"",OFFSET(K!$C$1,$S2382-1,0)&amp;"")</f>
        <v/>
      </c>
      <c r="F2382" s="193" t="str">
        <f ca="1">IF(ISERROR($S2382),"",OFFSET(K!$F$1,$S2382-1,0))</f>
        <v/>
      </c>
      <c r="G2382" s="193" t="str">
        <f ca="1">IF(C2382=$U$4,"Enter smelter details", IF(ISERROR($S2382),"",OFFSET(K!$G$1,$S2382-1,0)))</f>
        <v/>
      </c>
      <c r="H2382" s="258"/>
      <c r="I2382" s="258"/>
      <c r="J2382" s="258"/>
      <c r="K2382" s="258"/>
      <c r="L2382" s="258"/>
      <c r="M2382" s="258"/>
      <c r="N2382" s="258"/>
      <c r="O2382" s="258"/>
      <c r="P2382" s="258"/>
      <c r="Q2382" s="259"/>
      <c r="R2382" s="192"/>
      <c r="S2382" s="150" t="e">
        <f>IF(OR(C2382="",C2382=T$4),NA(),MATCH($B2382&amp;$C2382,K!$E:$E,0))</f>
        <v>#N/A</v>
      </c>
    </row>
    <row r="2383" spans="1:19" ht="20.25">
      <c r="A2383" s="222"/>
      <c r="B2383" s="193"/>
      <c r="C2383" s="193"/>
      <c r="D2383" s="193" t="str">
        <f ca="1">IF(ISERROR($S2383),"",OFFSET(K!$D$1,$S2383-1,0)&amp;"")</f>
        <v/>
      </c>
      <c r="E2383" s="193" t="str">
        <f ca="1">IF(ISERROR($S2383),"",OFFSET(K!$C$1,$S2383-1,0)&amp;"")</f>
        <v/>
      </c>
      <c r="F2383" s="193" t="str">
        <f ca="1">IF(ISERROR($S2383),"",OFFSET(K!$F$1,$S2383-1,0))</f>
        <v/>
      </c>
      <c r="G2383" s="193" t="str">
        <f ca="1">IF(C2383=$U$4,"Enter smelter details", IF(ISERROR($S2383),"",OFFSET(K!$G$1,$S2383-1,0)))</f>
        <v/>
      </c>
      <c r="H2383" s="258"/>
      <c r="I2383" s="258"/>
      <c r="J2383" s="258"/>
      <c r="K2383" s="258"/>
      <c r="L2383" s="258"/>
      <c r="M2383" s="258"/>
      <c r="N2383" s="258"/>
      <c r="O2383" s="258"/>
      <c r="P2383" s="258"/>
      <c r="Q2383" s="259"/>
      <c r="R2383" s="192"/>
      <c r="S2383" s="150" t="e">
        <f>IF(OR(C2383="",C2383=T$4),NA(),MATCH($B2383&amp;$C2383,K!$E:$E,0))</f>
        <v>#N/A</v>
      </c>
    </row>
    <row r="2384" spans="1:19" ht="20.25">
      <c r="A2384" s="222"/>
      <c r="B2384" s="193"/>
      <c r="C2384" s="193"/>
      <c r="D2384" s="193" t="str">
        <f ca="1">IF(ISERROR($S2384),"",OFFSET(K!$D$1,$S2384-1,0)&amp;"")</f>
        <v/>
      </c>
      <c r="E2384" s="193" t="str">
        <f ca="1">IF(ISERROR($S2384),"",OFFSET(K!$C$1,$S2384-1,0)&amp;"")</f>
        <v/>
      </c>
      <c r="F2384" s="193" t="str">
        <f ca="1">IF(ISERROR($S2384),"",OFFSET(K!$F$1,$S2384-1,0))</f>
        <v/>
      </c>
      <c r="G2384" s="193" t="str">
        <f ca="1">IF(C2384=$U$4,"Enter smelter details", IF(ISERROR($S2384),"",OFFSET(K!$G$1,$S2384-1,0)))</f>
        <v/>
      </c>
      <c r="H2384" s="258"/>
      <c r="I2384" s="258"/>
      <c r="J2384" s="258"/>
      <c r="K2384" s="258"/>
      <c r="L2384" s="258"/>
      <c r="M2384" s="258"/>
      <c r="N2384" s="258"/>
      <c r="O2384" s="258"/>
      <c r="P2384" s="258"/>
      <c r="Q2384" s="259"/>
      <c r="R2384" s="192"/>
      <c r="S2384" s="150" t="e">
        <f>IF(OR(C2384="",C2384=T$4),NA(),MATCH($B2384&amp;$C2384,K!$E:$E,0))</f>
        <v>#N/A</v>
      </c>
    </row>
    <row r="2385" spans="1:19" ht="20.25">
      <c r="A2385" s="222"/>
      <c r="B2385" s="193"/>
      <c r="C2385" s="193"/>
      <c r="D2385" s="193" t="str">
        <f ca="1">IF(ISERROR($S2385),"",OFFSET(K!$D$1,$S2385-1,0)&amp;"")</f>
        <v/>
      </c>
      <c r="E2385" s="193" t="str">
        <f ca="1">IF(ISERROR($S2385),"",OFFSET(K!$C$1,$S2385-1,0)&amp;"")</f>
        <v/>
      </c>
      <c r="F2385" s="193" t="str">
        <f ca="1">IF(ISERROR($S2385),"",OFFSET(K!$F$1,$S2385-1,0))</f>
        <v/>
      </c>
      <c r="G2385" s="193" t="str">
        <f ca="1">IF(C2385=$U$4,"Enter smelter details", IF(ISERROR($S2385),"",OFFSET(K!$G$1,$S2385-1,0)))</f>
        <v/>
      </c>
      <c r="H2385" s="258"/>
      <c r="I2385" s="258"/>
      <c r="J2385" s="258"/>
      <c r="K2385" s="258"/>
      <c r="L2385" s="258"/>
      <c r="M2385" s="258"/>
      <c r="N2385" s="258"/>
      <c r="O2385" s="258"/>
      <c r="P2385" s="258"/>
      <c r="Q2385" s="259"/>
      <c r="R2385" s="192"/>
      <c r="S2385" s="150" t="e">
        <f>IF(OR(C2385="",C2385=T$4),NA(),MATCH($B2385&amp;$C2385,K!$E:$E,0))</f>
        <v>#N/A</v>
      </c>
    </row>
    <row r="2386" spans="1:19" ht="20.25">
      <c r="A2386" s="222"/>
      <c r="B2386" s="193"/>
      <c r="C2386" s="193"/>
      <c r="D2386" s="193" t="str">
        <f ca="1">IF(ISERROR($S2386),"",OFFSET(K!$D$1,$S2386-1,0)&amp;"")</f>
        <v/>
      </c>
      <c r="E2386" s="193" t="str">
        <f ca="1">IF(ISERROR($S2386),"",OFFSET(K!$C$1,$S2386-1,0)&amp;"")</f>
        <v/>
      </c>
      <c r="F2386" s="193" t="str">
        <f ca="1">IF(ISERROR($S2386),"",OFFSET(K!$F$1,$S2386-1,0))</f>
        <v/>
      </c>
      <c r="G2386" s="193" t="str">
        <f ca="1">IF(C2386=$U$4,"Enter smelter details", IF(ISERROR($S2386),"",OFFSET(K!$G$1,$S2386-1,0)))</f>
        <v/>
      </c>
      <c r="H2386" s="258"/>
      <c r="I2386" s="258"/>
      <c r="J2386" s="258"/>
      <c r="K2386" s="258"/>
      <c r="L2386" s="258"/>
      <c r="M2386" s="258"/>
      <c r="N2386" s="258"/>
      <c r="O2386" s="258"/>
      <c r="P2386" s="258"/>
      <c r="Q2386" s="259"/>
      <c r="R2386" s="192"/>
      <c r="S2386" s="150" t="e">
        <f>IF(OR(C2386="",C2386=T$4),NA(),MATCH($B2386&amp;$C2386,K!$E:$E,0))</f>
        <v>#N/A</v>
      </c>
    </row>
    <row r="2387" spans="1:19" ht="20.25">
      <c r="A2387" s="222"/>
      <c r="B2387" s="193"/>
      <c r="C2387" s="193"/>
      <c r="D2387" s="193" t="str">
        <f ca="1">IF(ISERROR($S2387),"",OFFSET(K!$D$1,$S2387-1,0)&amp;"")</f>
        <v/>
      </c>
      <c r="E2387" s="193" t="str">
        <f ca="1">IF(ISERROR($S2387),"",OFFSET(K!$C$1,$S2387-1,0)&amp;"")</f>
        <v/>
      </c>
      <c r="F2387" s="193" t="str">
        <f ca="1">IF(ISERROR($S2387),"",OFFSET(K!$F$1,$S2387-1,0))</f>
        <v/>
      </c>
      <c r="G2387" s="193" t="str">
        <f ca="1">IF(C2387=$U$4,"Enter smelter details", IF(ISERROR($S2387),"",OFFSET(K!$G$1,$S2387-1,0)))</f>
        <v/>
      </c>
      <c r="H2387" s="258"/>
      <c r="I2387" s="258"/>
      <c r="J2387" s="258"/>
      <c r="K2387" s="258"/>
      <c r="L2387" s="258"/>
      <c r="M2387" s="258"/>
      <c r="N2387" s="258"/>
      <c r="O2387" s="258"/>
      <c r="P2387" s="258"/>
      <c r="Q2387" s="259"/>
      <c r="R2387" s="192"/>
      <c r="S2387" s="150" t="e">
        <f>IF(OR(C2387="",C2387=T$4),NA(),MATCH($B2387&amp;$C2387,K!$E:$E,0))</f>
        <v>#N/A</v>
      </c>
    </row>
    <row r="2388" spans="1:19" ht="20.25">
      <c r="A2388" s="222"/>
      <c r="B2388" s="193"/>
      <c r="C2388" s="193"/>
      <c r="D2388" s="193" t="str">
        <f ca="1">IF(ISERROR($S2388),"",OFFSET(K!$D$1,$S2388-1,0)&amp;"")</f>
        <v/>
      </c>
      <c r="E2388" s="193" t="str">
        <f ca="1">IF(ISERROR($S2388),"",OFFSET(K!$C$1,$S2388-1,0)&amp;"")</f>
        <v/>
      </c>
      <c r="F2388" s="193" t="str">
        <f ca="1">IF(ISERROR($S2388),"",OFFSET(K!$F$1,$S2388-1,0))</f>
        <v/>
      </c>
      <c r="G2388" s="193" t="str">
        <f ca="1">IF(C2388=$U$4,"Enter smelter details", IF(ISERROR($S2388),"",OFFSET(K!$G$1,$S2388-1,0)))</f>
        <v/>
      </c>
      <c r="H2388" s="258"/>
      <c r="I2388" s="258"/>
      <c r="J2388" s="258"/>
      <c r="K2388" s="258"/>
      <c r="L2388" s="258"/>
      <c r="M2388" s="258"/>
      <c r="N2388" s="258"/>
      <c r="O2388" s="258"/>
      <c r="P2388" s="258"/>
      <c r="Q2388" s="259"/>
      <c r="R2388" s="192"/>
      <c r="S2388" s="150" t="e">
        <f>IF(OR(C2388="",C2388=T$4),NA(),MATCH($B2388&amp;$C2388,K!$E:$E,0))</f>
        <v>#N/A</v>
      </c>
    </row>
    <row r="2389" spans="1:19" ht="20.25">
      <c r="A2389" s="222"/>
      <c r="B2389" s="193"/>
      <c r="C2389" s="193"/>
      <c r="D2389" s="193" t="str">
        <f ca="1">IF(ISERROR($S2389),"",OFFSET(K!$D$1,$S2389-1,0)&amp;"")</f>
        <v/>
      </c>
      <c r="E2389" s="193" t="str">
        <f ca="1">IF(ISERROR($S2389),"",OFFSET(K!$C$1,$S2389-1,0)&amp;"")</f>
        <v/>
      </c>
      <c r="F2389" s="193" t="str">
        <f ca="1">IF(ISERROR($S2389),"",OFFSET(K!$F$1,$S2389-1,0))</f>
        <v/>
      </c>
      <c r="G2389" s="193" t="str">
        <f ca="1">IF(C2389=$U$4,"Enter smelter details", IF(ISERROR($S2389),"",OFFSET(K!$G$1,$S2389-1,0)))</f>
        <v/>
      </c>
      <c r="H2389" s="258"/>
      <c r="I2389" s="258"/>
      <c r="J2389" s="258"/>
      <c r="K2389" s="258"/>
      <c r="L2389" s="258"/>
      <c r="M2389" s="258"/>
      <c r="N2389" s="258"/>
      <c r="O2389" s="258"/>
      <c r="P2389" s="258"/>
      <c r="Q2389" s="259"/>
      <c r="R2389" s="192"/>
      <c r="S2389" s="150" t="e">
        <f>IF(OR(C2389="",C2389=T$4),NA(),MATCH($B2389&amp;$C2389,K!$E:$E,0))</f>
        <v>#N/A</v>
      </c>
    </row>
    <row r="2390" spans="1:19" ht="20.25">
      <c r="A2390" s="222"/>
      <c r="B2390" s="193"/>
      <c r="C2390" s="193"/>
      <c r="D2390" s="193" t="str">
        <f ca="1">IF(ISERROR($S2390),"",OFFSET(K!$D$1,$S2390-1,0)&amp;"")</f>
        <v/>
      </c>
      <c r="E2390" s="193" t="str">
        <f ca="1">IF(ISERROR($S2390),"",OFFSET(K!$C$1,$S2390-1,0)&amp;"")</f>
        <v/>
      </c>
      <c r="F2390" s="193" t="str">
        <f ca="1">IF(ISERROR($S2390),"",OFFSET(K!$F$1,$S2390-1,0))</f>
        <v/>
      </c>
      <c r="G2390" s="193" t="str">
        <f ca="1">IF(C2390=$U$4,"Enter smelter details", IF(ISERROR($S2390),"",OFFSET(K!$G$1,$S2390-1,0)))</f>
        <v/>
      </c>
      <c r="H2390" s="258"/>
      <c r="I2390" s="258"/>
      <c r="J2390" s="258"/>
      <c r="K2390" s="258"/>
      <c r="L2390" s="258"/>
      <c r="M2390" s="258"/>
      <c r="N2390" s="258"/>
      <c r="O2390" s="258"/>
      <c r="P2390" s="258"/>
      <c r="Q2390" s="259"/>
      <c r="R2390" s="192"/>
      <c r="S2390" s="150" t="e">
        <f>IF(OR(C2390="",C2390=T$4),NA(),MATCH($B2390&amp;$C2390,K!$E:$E,0))</f>
        <v>#N/A</v>
      </c>
    </row>
    <row r="2391" spans="1:19" ht="20.25">
      <c r="A2391" s="222"/>
      <c r="B2391" s="193"/>
      <c r="C2391" s="193"/>
      <c r="D2391" s="193" t="str">
        <f ca="1">IF(ISERROR($S2391),"",OFFSET(K!$D$1,$S2391-1,0)&amp;"")</f>
        <v/>
      </c>
      <c r="E2391" s="193" t="str">
        <f ca="1">IF(ISERROR($S2391),"",OFFSET(K!$C$1,$S2391-1,0)&amp;"")</f>
        <v/>
      </c>
      <c r="F2391" s="193" t="str">
        <f ca="1">IF(ISERROR($S2391),"",OFFSET(K!$F$1,$S2391-1,0))</f>
        <v/>
      </c>
      <c r="G2391" s="193" t="str">
        <f ca="1">IF(C2391=$U$4,"Enter smelter details", IF(ISERROR($S2391),"",OFFSET(K!$G$1,$S2391-1,0)))</f>
        <v/>
      </c>
      <c r="H2391" s="258"/>
      <c r="I2391" s="258"/>
      <c r="J2391" s="258"/>
      <c r="K2391" s="258"/>
      <c r="L2391" s="258"/>
      <c r="M2391" s="258"/>
      <c r="N2391" s="258"/>
      <c r="O2391" s="258"/>
      <c r="P2391" s="258"/>
      <c r="Q2391" s="259"/>
      <c r="R2391" s="192"/>
      <c r="S2391" s="150" t="e">
        <f>IF(OR(C2391="",C2391=T$4),NA(),MATCH($B2391&amp;$C2391,K!$E:$E,0))</f>
        <v>#N/A</v>
      </c>
    </row>
    <row r="2392" spans="1:19" ht="20.25">
      <c r="A2392" s="222"/>
      <c r="B2392" s="193"/>
      <c r="C2392" s="193"/>
      <c r="D2392" s="193" t="str">
        <f ca="1">IF(ISERROR($S2392),"",OFFSET(K!$D$1,$S2392-1,0)&amp;"")</f>
        <v/>
      </c>
      <c r="E2392" s="193" t="str">
        <f ca="1">IF(ISERROR($S2392),"",OFFSET(K!$C$1,$S2392-1,0)&amp;"")</f>
        <v/>
      </c>
      <c r="F2392" s="193" t="str">
        <f ca="1">IF(ISERROR($S2392),"",OFFSET(K!$F$1,$S2392-1,0))</f>
        <v/>
      </c>
      <c r="G2392" s="193" t="str">
        <f ca="1">IF(C2392=$U$4,"Enter smelter details", IF(ISERROR($S2392),"",OFFSET(K!$G$1,$S2392-1,0)))</f>
        <v/>
      </c>
      <c r="H2392" s="258"/>
      <c r="I2392" s="258"/>
      <c r="J2392" s="258"/>
      <c r="K2392" s="258"/>
      <c r="L2392" s="258"/>
      <c r="M2392" s="258"/>
      <c r="N2392" s="258"/>
      <c r="O2392" s="258"/>
      <c r="P2392" s="258"/>
      <c r="Q2392" s="259"/>
      <c r="R2392" s="192"/>
      <c r="S2392" s="150" t="e">
        <f>IF(OR(C2392="",C2392=T$4),NA(),MATCH($B2392&amp;$C2392,K!$E:$E,0))</f>
        <v>#N/A</v>
      </c>
    </row>
    <row r="2393" spans="1:19" ht="20.25">
      <c r="A2393" s="222"/>
      <c r="B2393" s="193"/>
      <c r="C2393" s="193"/>
      <c r="D2393" s="193" t="str">
        <f ca="1">IF(ISERROR($S2393),"",OFFSET(K!$D$1,$S2393-1,0)&amp;"")</f>
        <v/>
      </c>
      <c r="E2393" s="193" t="str">
        <f ca="1">IF(ISERROR($S2393),"",OFFSET(K!$C$1,$S2393-1,0)&amp;"")</f>
        <v/>
      </c>
      <c r="F2393" s="193" t="str">
        <f ca="1">IF(ISERROR($S2393),"",OFFSET(K!$F$1,$S2393-1,0))</f>
        <v/>
      </c>
      <c r="G2393" s="193" t="str">
        <f ca="1">IF(C2393=$U$4,"Enter smelter details", IF(ISERROR($S2393),"",OFFSET(K!$G$1,$S2393-1,0)))</f>
        <v/>
      </c>
      <c r="H2393" s="258"/>
      <c r="I2393" s="258"/>
      <c r="J2393" s="258"/>
      <c r="K2393" s="258"/>
      <c r="L2393" s="258"/>
      <c r="M2393" s="258"/>
      <c r="N2393" s="258"/>
      <c r="O2393" s="258"/>
      <c r="P2393" s="258"/>
      <c r="Q2393" s="259"/>
      <c r="R2393" s="192"/>
      <c r="S2393" s="150" t="e">
        <f>IF(OR(C2393="",C2393=T$4),NA(),MATCH($B2393&amp;$C2393,K!$E:$E,0))</f>
        <v>#N/A</v>
      </c>
    </row>
    <row r="2394" spans="1:19" ht="20.25">
      <c r="A2394" s="222"/>
      <c r="B2394" s="193"/>
      <c r="C2394" s="193"/>
      <c r="D2394" s="193" t="str">
        <f ca="1">IF(ISERROR($S2394),"",OFFSET(K!$D$1,$S2394-1,0)&amp;"")</f>
        <v/>
      </c>
      <c r="E2394" s="193" t="str">
        <f ca="1">IF(ISERROR($S2394),"",OFFSET(K!$C$1,$S2394-1,0)&amp;"")</f>
        <v/>
      </c>
      <c r="F2394" s="193" t="str">
        <f ca="1">IF(ISERROR($S2394),"",OFFSET(K!$F$1,$S2394-1,0))</f>
        <v/>
      </c>
      <c r="G2394" s="193" t="str">
        <f ca="1">IF(C2394=$U$4,"Enter smelter details", IF(ISERROR($S2394),"",OFFSET(K!$G$1,$S2394-1,0)))</f>
        <v/>
      </c>
      <c r="H2394" s="258"/>
      <c r="I2394" s="258"/>
      <c r="J2394" s="258"/>
      <c r="K2394" s="258"/>
      <c r="L2394" s="258"/>
      <c r="M2394" s="258"/>
      <c r="N2394" s="258"/>
      <c r="O2394" s="258"/>
      <c r="P2394" s="258"/>
      <c r="Q2394" s="259"/>
      <c r="R2394" s="192"/>
      <c r="S2394" s="150" t="e">
        <f>IF(OR(C2394="",C2394=T$4),NA(),MATCH($B2394&amp;$C2394,K!$E:$E,0))</f>
        <v>#N/A</v>
      </c>
    </row>
    <row r="2395" spans="1:19" ht="20.25">
      <c r="A2395" s="222"/>
      <c r="B2395" s="193"/>
      <c r="C2395" s="193"/>
      <c r="D2395" s="193" t="str">
        <f ca="1">IF(ISERROR($S2395),"",OFFSET(K!$D$1,$S2395-1,0)&amp;"")</f>
        <v/>
      </c>
      <c r="E2395" s="193" t="str">
        <f ca="1">IF(ISERROR($S2395),"",OFFSET(K!$C$1,$S2395-1,0)&amp;"")</f>
        <v/>
      </c>
      <c r="F2395" s="193" t="str">
        <f ca="1">IF(ISERROR($S2395),"",OFFSET(K!$F$1,$S2395-1,0))</f>
        <v/>
      </c>
      <c r="G2395" s="193" t="str">
        <f ca="1">IF(C2395=$U$4,"Enter smelter details", IF(ISERROR($S2395),"",OFFSET(K!$G$1,$S2395-1,0)))</f>
        <v/>
      </c>
      <c r="H2395" s="258"/>
      <c r="I2395" s="258"/>
      <c r="J2395" s="258"/>
      <c r="K2395" s="258"/>
      <c r="L2395" s="258"/>
      <c r="M2395" s="258"/>
      <c r="N2395" s="258"/>
      <c r="O2395" s="258"/>
      <c r="P2395" s="258"/>
      <c r="Q2395" s="259"/>
      <c r="R2395" s="192"/>
      <c r="S2395" s="150" t="e">
        <f>IF(OR(C2395="",C2395=T$4),NA(),MATCH($B2395&amp;$C2395,K!$E:$E,0))</f>
        <v>#N/A</v>
      </c>
    </row>
    <row r="2396" spans="1:19" ht="20.25">
      <c r="A2396" s="222"/>
      <c r="B2396" s="193"/>
      <c r="C2396" s="193"/>
      <c r="D2396" s="193" t="str">
        <f ca="1">IF(ISERROR($S2396),"",OFFSET(K!$D$1,$S2396-1,0)&amp;"")</f>
        <v/>
      </c>
      <c r="E2396" s="193" t="str">
        <f ca="1">IF(ISERROR($S2396),"",OFFSET(K!$C$1,$S2396-1,0)&amp;"")</f>
        <v/>
      </c>
      <c r="F2396" s="193" t="str">
        <f ca="1">IF(ISERROR($S2396),"",OFFSET(K!$F$1,$S2396-1,0))</f>
        <v/>
      </c>
      <c r="G2396" s="193" t="str">
        <f ca="1">IF(C2396=$U$4,"Enter smelter details", IF(ISERROR($S2396),"",OFFSET(K!$G$1,$S2396-1,0)))</f>
        <v/>
      </c>
      <c r="H2396" s="258"/>
      <c r="I2396" s="258"/>
      <c r="J2396" s="258"/>
      <c r="K2396" s="258"/>
      <c r="L2396" s="258"/>
      <c r="M2396" s="258"/>
      <c r="N2396" s="258"/>
      <c r="O2396" s="258"/>
      <c r="P2396" s="258"/>
      <c r="Q2396" s="259"/>
      <c r="R2396" s="192"/>
      <c r="S2396" s="150" t="e">
        <f>IF(OR(C2396="",C2396=T$4),NA(),MATCH($B2396&amp;$C2396,K!$E:$E,0))</f>
        <v>#N/A</v>
      </c>
    </row>
    <row r="2397" spans="1:19" ht="20.25">
      <c r="A2397" s="222"/>
      <c r="B2397" s="193"/>
      <c r="C2397" s="193"/>
      <c r="D2397" s="193" t="str">
        <f ca="1">IF(ISERROR($S2397),"",OFFSET(K!$D$1,$S2397-1,0)&amp;"")</f>
        <v/>
      </c>
      <c r="E2397" s="193" t="str">
        <f ca="1">IF(ISERROR($S2397),"",OFFSET(K!$C$1,$S2397-1,0)&amp;"")</f>
        <v/>
      </c>
      <c r="F2397" s="193" t="str">
        <f ca="1">IF(ISERROR($S2397),"",OFFSET(K!$F$1,$S2397-1,0))</f>
        <v/>
      </c>
      <c r="G2397" s="193" t="str">
        <f ca="1">IF(C2397=$U$4,"Enter smelter details", IF(ISERROR($S2397),"",OFFSET(K!$G$1,$S2397-1,0)))</f>
        <v/>
      </c>
      <c r="H2397" s="258"/>
      <c r="I2397" s="258"/>
      <c r="J2397" s="258"/>
      <c r="K2397" s="258"/>
      <c r="L2397" s="258"/>
      <c r="M2397" s="258"/>
      <c r="N2397" s="258"/>
      <c r="O2397" s="258"/>
      <c r="P2397" s="258"/>
      <c r="Q2397" s="259"/>
      <c r="R2397" s="192"/>
      <c r="S2397" s="150" t="e">
        <f>IF(OR(C2397="",C2397=T$4),NA(),MATCH($B2397&amp;$C2397,K!$E:$E,0))</f>
        <v>#N/A</v>
      </c>
    </row>
    <row r="2398" spans="1:19" ht="20.25">
      <c r="A2398" s="222"/>
      <c r="B2398" s="193"/>
      <c r="C2398" s="193"/>
      <c r="D2398" s="193" t="str">
        <f ca="1">IF(ISERROR($S2398),"",OFFSET(K!$D$1,$S2398-1,0)&amp;"")</f>
        <v/>
      </c>
      <c r="E2398" s="193" t="str">
        <f ca="1">IF(ISERROR($S2398),"",OFFSET(K!$C$1,$S2398-1,0)&amp;"")</f>
        <v/>
      </c>
      <c r="F2398" s="193" t="str">
        <f ca="1">IF(ISERROR($S2398),"",OFFSET(K!$F$1,$S2398-1,0))</f>
        <v/>
      </c>
      <c r="G2398" s="193" t="str">
        <f ca="1">IF(C2398=$U$4,"Enter smelter details", IF(ISERROR($S2398),"",OFFSET(K!$G$1,$S2398-1,0)))</f>
        <v/>
      </c>
      <c r="H2398" s="258"/>
      <c r="I2398" s="258"/>
      <c r="J2398" s="258"/>
      <c r="K2398" s="258"/>
      <c r="L2398" s="258"/>
      <c r="M2398" s="258"/>
      <c r="N2398" s="258"/>
      <c r="O2398" s="258"/>
      <c r="P2398" s="258"/>
      <c r="Q2398" s="259"/>
      <c r="R2398" s="192"/>
      <c r="S2398" s="150" t="e">
        <f>IF(OR(C2398="",C2398=T$4),NA(),MATCH($B2398&amp;$C2398,K!$E:$E,0))</f>
        <v>#N/A</v>
      </c>
    </row>
    <row r="2399" spans="1:19" ht="20.25">
      <c r="A2399" s="222"/>
      <c r="B2399" s="193"/>
      <c r="C2399" s="193"/>
      <c r="D2399" s="193" t="str">
        <f ca="1">IF(ISERROR($S2399),"",OFFSET(K!$D$1,$S2399-1,0)&amp;"")</f>
        <v/>
      </c>
      <c r="E2399" s="193" t="str">
        <f ca="1">IF(ISERROR($S2399),"",OFFSET(K!$C$1,$S2399-1,0)&amp;"")</f>
        <v/>
      </c>
      <c r="F2399" s="193" t="str">
        <f ca="1">IF(ISERROR($S2399),"",OFFSET(K!$F$1,$S2399-1,0))</f>
        <v/>
      </c>
      <c r="G2399" s="193" t="str">
        <f ca="1">IF(C2399=$U$4,"Enter smelter details", IF(ISERROR($S2399),"",OFFSET(K!$G$1,$S2399-1,0)))</f>
        <v/>
      </c>
      <c r="H2399" s="258"/>
      <c r="I2399" s="258"/>
      <c r="J2399" s="258"/>
      <c r="K2399" s="258"/>
      <c r="L2399" s="258"/>
      <c r="M2399" s="258"/>
      <c r="N2399" s="258"/>
      <c r="O2399" s="258"/>
      <c r="P2399" s="258"/>
      <c r="Q2399" s="259"/>
      <c r="R2399" s="192"/>
      <c r="S2399" s="150" t="e">
        <f>IF(OR(C2399="",C2399=T$4),NA(),MATCH($B2399&amp;$C2399,K!$E:$E,0))</f>
        <v>#N/A</v>
      </c>
    </row>
    <row r="2400" spans="1:19" ht="20.25">
      <c r="A2400" s="222"/>
      <c r="B2400" s="193"/>
      <c r="C2400" s="193"/>
      <c r="D2400" s="193" t="str">
        <f ca="1">IF(ISERROR($S2400),"",OFFSET(K!$D$1,$S2400-1,0)&amp;"")</f>
        <v/>
      </c>
      <c r="E2400" s="193" t="str">
        <f ca="1">IF(ISERROR($S2400),"",OFFSET(K!$C$1,$S2400-1,0)&amp;"")</f>
        <v/>
      </c>
      <c r="F2400" s="193" t="str">
        <f ca="1">IF(ISERROR($S2400),"",OFFSET(K!$F$1,$S2400-1,0))</f>
        <v/>
      </c>
      <c r="G2400" s="193" t="str">
        <f ca="1">IF(C2400=$U$4,"Enter smelter details", IF(ISERROR($S2400),"",OFFSET(K!$G$1,$S2400-1,0)))</f>
        <v/>
      </c>
      <c r="H2400" s="258"/>
      <c r="I2400" s="258"/>
      <c r="J2400" s="258"/>
      <c r="K2400" s="258"/>
      <c r="L2400" s="258"/>
      <c r="M2400" s="258"/>
      <c r="N2400" s="258"/>
      <c r="O2400" s="258"/>
      <c r="P2400" s="258"/>
      <c r="Q2400" s="259"/>
      <c r="R2400" s="192"/>
      <c r="S2400" s="150" t="e">
        <f>IF(OR(C2400="",C2400=T$4),NA(),MATCH($B2400&amp;$C2400,K!$E:$E,0))</f>
        <v>#N/A</v>
      </c>
    </row>
    <row r="2401" spans="1:19" ht="20.25">
      <c r="A2401" s="222"/>
      <c r="B2401" s="193"/>
      <c r="C2401" s="193"/>
      <c r="D2401" s="193" t="str">
        <f ca="1">IF(ISERROR($S2401),"",OFFSET(K!$D$1,$S2401-1,0)&amp;"")</f>
        <v/>
      </c>
      <c r="E2401" s="193" t="str">
        <f ca="1">IF(ISERROR($S2401),"",OFFSET(K!$C$1,$S2401-1,0)&amp;"")</f>
        <v/>
      </c>
      <c r="F2401" s="193" t="str">
        <f ca="1">IF(ISERROR($S2401),"",OFFSET(K!$F$1,$S2401-1,0))</f>
        <v/>
      </c>
      <c r="G2401" s="193" t="str">
        <f ca="1">IF(C2401=$U$4,"Enter smelter details", IF(ISERROR($S2401),"",OFFSET(K!$G$1,$S2401-1,0)))</f>
        <v/>
      </c>
      <c r="H2401" s="258"/>
      <c r="I2401" s="258"/>
      <c r="J2401" s="258"/>
      <c r="K2401" s="258"/>
      <c r="L2401" s="258"/>
      <c r="M2401" s="258"/>
      <c r="N2401" s="258"/>
      <c r="O2401" s="258"/>
      <c r="P2401" s="258"/>
      <c r="Q2401" s="259"/>
      <c r="R2401" s="192"/>
      <c r="S2401" s="150" t="e">
        <f>IF(OR(C2401="",C2401=T$4),NA(),MATCH($B2401&amp;$C2401,K!$E:$E,0))</f>
        <v>#N/A</v>
      </c>
    </row>
    <row r="2402" spans="1:19" ht="20.25">
      <c r="A2402" s="222"/>
      <c r="B2402" s="193"/>
      <c r="C2402" s="193"/>
      <c r="D2402" s="193" t="str">
        <f ca="1">IF(ISERROR($S2402),"",OFFSET(K!$D$1,$S2402-1,0)&amp;"")</f>
        <v/>
      </c>
      <c r="E2402" s="193" t="str">
        <f ca="1">IF(ISERROR($S2402),"",OFFSET(K!$C$1,$S2402-1,0)&amp;"")</f>
        <v/>
      </c>
      <c r="F2402" s="193" t="str">
        <f ca="1">IF(ISERROR($S2402),"",OFFSET(K!$F$1,$S2402-1,0))</f>
        <v/>
      </c>
      <c r="G2402" s="193" t="str">
        <f ca="1">IF(C2402=$U$4,"Enter smelter details", IF(ISERROR($S2402),"",OFFSET(K!$G$1,$S2402-1,0)))</f>
        <v/>
      </c>
      <c r="H2402" s="258"/>
      <c r="I2402" s="258"/>
      <c r="J2402" s="258"/>
      <c r="K2402" s="258"/>
      <c r="L2402" s="258"/>
      <c r="M2402" s="258"/>
      <c r="N2402" s="258"/>
      <c r="O2402" s="258"/>
      <c r="P2402" s="258"/>
      <c r="Q2402" s="259"/>
      <c r="R2402" s="192"/>
      <c r="S2402" s="150" t="e">
        <f>IF(OR(C2402="",C2402=T$4),NA(),MATCH($B2402&amp;$C2402,K!$E:$E,0))</f>
        <v>#N/A</v>
      </c>
    </row>
    <row r="2403" spans="1:19" ht="20.25">
      <c r="A2403" s="222"/>
      <c r="B2403" s="193"/>
      <c r="C2403" s="193"/>
      <c r="D2403" s="193" t="str">
        <f ca="1">IF(ISERROR($S2403),"",OFFSET(K!$D$1,$S2403-1,0)&amp;"")</f>
        <v/>
      </c>
      <c r="E2403" s="193" t="str">
        <f ca="1">IF(ISERROR($S2403),"",OFFSET(K!$C$1,$S2403-1,0)&amp;"")</f>
        <v/>
      </c>
      <c r="F2403" s="193" t="str">
        <f ca="1">IF(ISERROR($S2403),"",OFFSET(K!$F$1,$S2403-1,0))</f>
        <v/>
      </c>
      <c r="G2403" s="193" t="str">
        <f ca="1">IF(C2403=$U$4,"Enter smelter details", IF(ISERROR($S2403),"",OFFSET(K!$G$1,$S2403-1,0)))</f>
        <v/>
      </c>
      <c r="H2403" s="258"/>
      <c r="I2403" s="258"/>
      <c r="J2403" s="258"/>
      <c r="K2403" s="258"/>
      <c r="L2403" s="258"/>
      <c r="M2403" s="258"/>
      <c r="N2403" s="258"/>
      <c r="O2403" s="258"/>
      <c r="P2403" s="258"/>
      <c r="Q2403" s="259"/>
      <c r="R2403" s="192"/>
      <c r="S2403" s="150" t="e">
        <f>IF(OR(C2403="",C2403=T$4),NA(),MATCH($B2403&amp;$C2403,K!$E:$E,0))</f>
        <v>#N/A</v>
      </c>
    </row>
    <row r="2404" spans="1:19" ht="20.25">
      <c r="A2404" s="222"/>
      <c r="B2404" s="193"/>
      <c r="C2404" s="193"/>
      <c r="D2404" s="193" t="str">
        <f ca="1">IF(ISERROR($S2404),"",OFFSET(K!$D$1,$S2404-1,0)&amp;"")</f>
        <v/>
      </c>
      <c r="E2404" s="193" t="str">
        <f ca="1">IF(ISERROR($S2404),"",OFFSET(K!$C$1,$S2404-1,0)&amp;"")</f>
        <v/>
      </c>
      <c r="F2404" s="193" t="str">
        <f ca="1">IF(ISERROR($S2404),"",OFFSET(K!$F$1,$S2404-1,0))</f>
        <v/>
      </c>
      <c r="G2404" s="193" t="str">
        <f ca="1">IF(C2404=$U$4,"Enter smelter details", IF(ISERROR($S2404),"",OFFSET(K!$G$1,$S2404-1,0)))</f>
        <v/>
      </c>
      <c r="H2404" s="258"/>
      <c r="I2404" s="258"/>
      <c r="J2404" s="258"/>
      <c r="K2404" s="258"/>
      <c r="L2404" s="258"/>
      <c r="M2404" s="258"/>
      <c r="N2404" s="258"/>
      <c r="O2404" s="258"/>
      <c r="P2404" s="258"/>
      <c r="Q2404" s="259"/>
      <c r="R2404" s="192"/>
      <c r="S2404" s="150" t="e">
        <f>IF(OR(C2404="",C2404=T$4),NA(),MATCH($B2404&amp;$C2404,K!$E:$E,0))</f>
        <v>#N/A</v>
      </c>
    </row>
    <row r="2405" spans="1:19" ht="20.25">
      <c r="A2405" s="222"/>
      <c r="B2405" s="193"/>
      <c r="C2405" s="193"/>
      <c r="D2405" s="193" t="str">
        <f ca="1">IF(ISERROR($S2405),"",OFFSET(K!$D$1,$S2405-1,0)&amp;"")</f>
        <v/>
      </c>
      <c r="E2405" s="193" t="str">
        <f ca="1">IF(ISERROR($S2405),"",OFFSET(K!$C$1,$S2405-1,0)&amp;"")</f>
        <v/>
      </c>
      <c r="F2405" s="193" t="str">
        <f ca="1">IF(ISERROR($S2405),"",OFFSET(K!$F$1,$S2405-1,0))</f>
        <v/>
      </c>
      <c r="G2405" s="193" t="str">
        <f ca="1">IF(C2405=$U$4,"Enter smelter details", IF(ISERROR($S2405),"",OFFSET(K!$G$1,$S2405-1,0)))</f>
        <v/>
      </c>
      <c r="H2405" s="258"/>
      <c r="I2405" s="258"/>
      <c r="J2405" s="258"/>
      <c r="K2405" s="258"/>
      <c r="L2405" s="258"/>
      <c r="M2405" s="258"/>
      <c r="N2405" s="258"/>
      <c r="O2405" s="258"/>
      <c r="P2405" s="258"/>
      <c r="Q2405" s="259"/>
      <c r="R2405" s="192"/>
      <c r="S2405" s="150" t="e">
        <f>IF(OR(C2405="",C2405=T$4),NA(),MATCH($B2405&amp;$C2405,K!$E:$E,0))</f>
        <v>#N/A</v>
      </c>
    </row>
    <row r="2406" spans="1:19" ht="20.25">
      <c r="A2406" s="222"/>
      <c r="B2406" s="193"/>
      <c r="C2406" s="193"/>
      <c r="D2406" s="193" t="str">
        <f ca="1">IF(ISERROR($S2406),"",OFFSET(K!$D$1,$S2406-1,0)&amp;"")</f>
        <v/>
      </c>
      <c r="E2406" s="193" t="str">
        <f ca="1">IF(ISERROR($S2406),"",OFFSET(K!$C$1,$S2406-1,0)&amp;"")</f>
        <v/>
      </c>
      <c r="F2406" s="193" t="str">
        <f ca="1">IF(ISERROR($S2406),"",OFFSET(K!$F$1,$S2406-1,0))</f>
        <v/>
      </c>
      <c r="G2406" s="193" t="str">
        <f ca="1">IF(C2406=$U$4,"Enter smelter details", IF(ISERROR($S2406),"",OFFSET(K!$G$1,$S2406-1,0)))</f>
        <v/>
      </c>
      <c r="H2406" s="258"/>
      <c r="I2406" s="258"/>
      <c r="J2406" s="258"/>
      <c r="K2406" s="258"/>
      <c r="L2406" s="258"/>
      <c r="M2406" s="258"/>
      <c r="N2406" s="258"/>
      <c r="O2406" s="258"/>
      <c r="P2406" s="258"/>
      <c r="Q2406" s="259"/>
      <c r="R2406" s="192"/>
      <c r="S2406" s="150" t="e">
        <f>IF(OR(C2406="",C2406=T$4),NA(),MATCH($B2406&amp;$C2406,K!$E:$E,0))</f>
        <v>#N/A</v>
      </c>
    </row>
    <row r="2407" spans="1:19" ht="20.25">
      <c r="A2407" s="222"/>
      <c r="B2407" s="193"/>
      <c r="C2407" s="193"/>
      <c r="D2407" s="193" t="str">
        <f ca="1">IF(ISERROR($S2407),"",OFFSET(K!$D$1,$S2407-1,0)&amp;"")</f>
        <v/>
      </c>
      <c r="E2407" s="193" t="str">
        <f ca="1">IF(ISERROR($S2407),"",OFFSET(K!$C$1,$S2407-1,0)&amp;"")</f>
        <v/>
      </c>
      <c r="F2407" s="193" t="str">
        <f ca="1">IF(ISERROR($S2407),"",OFFSET(K!$F$1,$S2407-1,0))</f>
        <v/>
      </c>
      <c r="G2407" s="193" t="str">
        <f ca="1">IF(C2407=$U$4,"Enter smelter details", IF(ISERROR($S2407),"",OFFSET(K!$G$1,$S2407-1,0)))</f>
        <v/>
      </c>
      <c r="H2407" s="258"/>
      <c r="I2407" s="258"/>
      <c r="J2407" s="258"/>
      <c r="K2407" s="258"/>
      <c r="L2407" s="258"/>
      <c r="M2407" s="258"/>
      <c r="N2407" s="258"/>
      <c r="O2407" s="258"/>
      <c r="P2407" s="258"/>
      <c r="Q2407" s="259"/>
      <c r="R2407" s="192"/>
      <c r="S2407" s="150" t="e">
        <f>IF(OR(C2407="",C2407=T$4),NA(),MATCH($B2407&amp;$C2407,K!$E:$E,0))</f>
        <v>#N/A</v>
      </c>
    </row>
    <row r="2408" spans="1:19" ht="20.25">
      <c r="A2408" s="222"/>
      <c r="B2408" s="193"/>
      <c r="C2408" s="193"/>
      <c r="D2408" s="193" t="str">
        <f ca="1">IF(ISERROR($S2408),"",OFFSET(K!$D$1,$S2408-1,0)&amp;"")</f>
        <v/>
      </c>
      <c r="E2408" s="193" t="str">
        <f ca="1">IF(ISERROR($S2408),"",OFFSET(K!$C$1,$S2408-1,0)&amp;"")</f>
        <v/>
      </c>
      <c r="F2408" s="193" t="str">
        <f ca="1">IF(ISERROR($S2408),"",OFFSET(K!$F$1,$S2408-1,0))</f>
        <v/>
      </c>
      <c r="G2408" s="193" t="str">
        <f ca="1">IF(C2408=$U$4,"Enter smelter details", IF(ISERROR($S2408),"",OFFSET(K!$G$1,$S2408-1,0)))</f>
        <v/>
      </c>
      <c r="H2408" s="258"/>
      <c r="I2408" s="258"/>
      <c r="J2408" s="258"/>
      <c r="K2408" s="258"/>
      <c r="L2408" s="258"/>
      <c r="M2408" s="258"/>
      <c r="N2408" s="258"/>
      <c r="O2408" s="258"/>
      <c r="P2408" s="258"/>
      <c r="Q2408" s="259"/>
      <c r="R2408" s="192"/>
      <c r="S2408" s="150" t="e">
        <f>IF(OR(C2408="",C2408=T$4),NA(),MATCH($B2408&amp;$C2408,K!$E:$E,0))</f>
        <v>#N/A</v>
      </c>
    </row>
    <row r="2409" spans="1:19" ht="20.25">
      <c r="A2409" s="222"/>
      <c r="B2409" s="193"/>
      <c r="C2409" s="193"/>
      <c r="D2409" s="193" t="str">
        <f ca="1">IF(ISERROR($S2409),"",OFFSET(K!$D$1,$S2409-1,0)&amp;"")</f>
        <v/>
      </c>
      <c r="E2409" s="193" t="str">
        <f ca="1">IF(ISERROR($S2409),"",OFFSET(K!$C$1,$S2409-1,0)&amp;"")</f>
        <v/>
      </c>
      <c r="F2409" s="193" t="str">
        <f ca="1">IF(ISERROR($S2409),"",OFFSET(K!$F$1,$S2409-1,0))</f>
        <v/>
      </c>
      <c r="G2409" s="193" t="str">
        <f ca="1">IF(C2409=$U$4,"Enter smelter details", IF(ISERROR($S2409),"",OFFSET(K!$G$1,$S2409-1,0)))</f>
        <v/>
      </c>
      <c r="H2409" s="258"/>
      <c r="I2409" s="258"/>
      <c r="J2409" s="258"/>
      <c r="K2409" s="258"/>
      <c r="L2409" s="258"/>
      <c r="M2409" s="258"/>
      <c r="N2409" s="258"/>
      <c r="O2409" s="258"/>
      <c r="P2409" s="258"/>
      <c r="Q2409" s="259"/>
      <c r="R2409" s="192"/>
      <c r="S2409" s="150" t="e">
        <f>IF(OR(C2409="",C2409=T$4),NA(),MATCH($B2409&amp;$C2409,K!$E:$E,0))</f>
        <v>#N/A</v>
      </c>
    </row>
    <row r="2410" spans="1:19" ht="20.25">
      <c r="A2410" s="222"/>
      <c r="B2410" s="193"/>
      <c r="C2410" s="193"/>
      <c r="D2410" s="193" t="str">
        <f ca="1">IF(ISERROR($S2410),"",OFFSET(K!$D$1,$S2410-1,0)&amp;"")</f>
        <v/>
      </c>
      <c r="E2410" s="193" t="str">
        <f ca="1">IF(ISERROR($S2410),"",OFFSET(K!$C$1,$S2410-1,0)&amp;"")</f>
        <v/>
      </c>
      <c r="F2410" s="193" t="str">
        <f ca="1">IF(ISERROR($S2410),"",OFFSET(K!$F$1,$S2410-1,0))</f>
        <v/>
      </c>
      <c r="G2410" s="193" t="str">
        <f ca="1">IF(C2410=$U$4,"Enter smelter details", IF(ISERROR($S2410),"",OFFSET(K!$G$1,$S2410-1,0)))</f>
        <v/>
      </c>
      <c r="H2410" s="258"/>
      <c r="I2410" s="258"/>
      <c r="J2410" s="258"/>
      <c r="K2410" s="258"/>
      <c r="L2410" s="258"/>
      <c r="M2410" s="258"/>
      <c r="N2410" s="258"/>
      <c r="O2410" s="258"/>
      <c r="P2410" s="258"/>
      <c r="Q2410" s="259"/>
      <c r="R2410" s="192"/>
      <c r="S2410" s="150" t="e">
        <f>IF(OR(C2410="",C2410=T$4),NA(),MATCH($B2410&amp;$C2410,K!$E:$E,0))</f>
        <v>#N/A</v>
      </c>
    </row>
    <row r="2411" spans="1:19" ht="20.25">
      <c r="A2411" s="222"/>
      <c r="B2411" s="193"/>
      <c r="C2411" s="193"/>
      <c r="D2411" s="193" t="str">
        <f ca="1">IF(ISERROR($S2411),"",OFFSET(K!$D$1,$S2411-1,0)&amp;"")</f>
        <v/>
      </c>
      <c r="E2411" s="193" t="str">
        <f ca="1">IF(ISERROR($S2411),"",OFFSET(K!$C$1,$S2411-1,0)&amp;"")</f>
        <v/>
      </c>
      <c r="F2411" s="193" t="str">
        <f ca="1">IF(ISERROR($S2411),"",OFFSET(K!$F$1,$S2411-1,0))</f>
        <v/>
      </c>
      <c r="G2411" s="193" t="str">
        <f ca="1">IF(C2411=$U$4,"Enter smelter details", IF(ISERROR($S2411),"",OFFSET(K!$G$1,$S2411-1,0)))</f>
        <v/>
      </c>
      <c r="H2411" s="258"/>
      <c r="I2411" s="258"/>
      <c r="J2411" s="258"/>
      <c r="K2411" s="258"/>
      <c r="L2411" s="258"/>
      <c r="M2411" s="258"/>
      <c r="N2411" s="258"/>
      <c r="O2411" s="258"/>
      <c r="P2411" s="258"/>
      <c r="Q2411" s="259"/>
      <c r="R2411" s="192"/>
      <c r="S2411" s="150" t="e">
        <f>IF(OR(C2411="",C2411=T$4),NA(),MATCH($B2411&amp;$C2411,K!$E:$E,0))</f>
        <v>#N/A</v>
      </c>
    </row>
    <row r="2412" spans="1:19" ht="20.25">
      <c r="A2412" s="222"/>
      <c r="B2412" s="193"/>
      <c r="C2412" s="193"/>
      <c r="D2412" s="193" t="str">
        <f ca="1">IF(ISERROR($S2412),"",OFFSET(K!$D$1,$S2412-1,0)&amp;"")</f>
        <v/>
      </c>
      <c r="E2412" s="193" t="str">
        <f ca="1">IF(ISERROR($S2412),"",OFFSET(K!$C$1,$S2412-1,0)&amp;"")</f>
        <v/>
      </c>
      <c r="F2412" s="193" t="str">
        <f ca="1">IF(ISERROR($S2412),"",OFFSET(K!$F$1,$S2412-1,0))</f>
        <v/>
      </c>
      <c r="G2412" s="193" t="str">
        <f ca="1">IF(C2412=$U$4,"Enter smelter details", IF(ISERROR($S2412),"",OFFSET(K!$G$1,$S2412-1,0)))</f>
        <v/>
      </c>
      <c r="H2412" s="258"/>
      <c r="I2412" s="258"/>
      <c r="J2412" s="258"/>
      <c r="K2412" s="258"/>
      <c r="L2412" s="258"/>
      <c r="M2412" s="258"/>
      <c r="N2412" s="258"/>
      <c r="O2412" s="258"/>
      <c r="P2412" s="258"/>
      <c r="Q2412" s="259"/>
      <c r="R2412" s="192"/>
      <c r="S2412" s="150" t="e">
        <f>IF(OR(C2412="",C2412=T$4),NA(),MATCH($B2412&amp;$C2412,K!$E:$E,0))</f>
        <v>#N/A</v>
      </c>
    </row>
    <row r="2413" spans="1:19" ht="20.25">
      <c r="A2413" s="222"/>
      <c r="B2413" s="193"/>
      <c r="C2413" s="193"/>
      <c r="D2413" s="193" t="str">
        <f ca="1">IF(ISERROR($S2413),"",OFFSET(K!$D$1,$S2413-1,0)&amp;"")</f>
        <v/>
      </c>
      <c r="E2413" s="193" t="str">
        <f ca="1">IF(ISERROR($S2413),"",OFFSET(K!$C$1,$S2413-1,0)&amp;"")</f>
        <v/>
      </c>
      <c r="F2413" s="193" t="str">
        <f ca="1">IF(ISERROR($S2413),"",OFFSET(K!$F$1,$S2413-1,0))</f>
        <v/>
      </c>
      <c r="G2413" s="193" t="str">
        <f ca="1">IF(C2413=$U$4,"Enter smelter details", IF(ISERROR($S2413),"",OFFSET(K!$G$1,$S2413-1,0)))</f>
        <v/>
      </c>
      <c r="H2413" s="258"/>
      <c r="I2413" s="258"/>
      <c r="J2413" s="258"/>
      <c r="K2413" s="258"/>
      <c r="L2413" s="258"/>
      <c r="M2413" s="258"/>
      <c r="N2413" s="258"/>
      <c r="O2413" s="258"/>
      <c r="P2413" s="258"/>
      <c r="Q2413" s="259"/>
      <c r="R2413" s="192"/>
      <c r="S2413" s="150" t="e">
        <f>IF(OR(C2413="",C2413=T$4),NA(),MATCH($B2413&amp;$C2413,K!$E:$E,0))</f>
        <v>#N/A</v>
      </c>
    </row>
    <row r="2414" spans="1:19" ht="20.25">
      <c r="A2414" s="222"/>
      <c r="B2414" s="193"/>
      <c r="C2414" s="193"/>
      <c r="D2414" s="193" t="str">
        <f ca="1">IF(ISERROR($S2414),"",OFFSET(K!$D$1,$S2414-1,0)&amp;"")</f>
        <v/>
      </c>
      <c r="E2414" s="193" t="str">
        <f ca="1">IF(ISERROR($S2414),"",OFFSET(K!$C$1,$S2414-1,0)&amp;"")</f>
        <v/>
      </c>
      <c r="F2414" s="193" t="str">
        <f ca="1">IF(ISERROR($S2414),"",OFFSET(K!$F$1,$S2414-1,0))</f>
        <v/>
      </c>
      <c r="G2414" s="193" t="str">
        <f ca="1">IF(C2414=$U$4,"Enter smelter details", IF(ISERROR($S2414),"",OFFSET(K!$G$1,$S2414-1,0)))</f>
        <v/>
      </c>
      <c r="H2414" s="258"/>
      <c r="I2414" s="258"/>
      <c r="J2414" s="258"/>
      <c r="K2414" s="258"/>
      <c r="L2414" s="258"/>
      <c r="M2414" s="258"/>
      <c r="N2414" s="258"/>
      <c r="O2414" s="258"/>
      <c r="P2414" s="258"/>
      <c r="Q2414" s="259"/>
      <c r="R2414" s="192"/>
      <c r="S2414" s="150" t="e">
        <f>IF(OR(C2414="",C2414=T$4),NA(),MATCH($B2414&amp;$C2414,K!$E:$E,0))</f>
        <v>#N/A</v>
      </c>
    </row>
    <row r="2415" spans="1:19" ht="20.25">
      <c r="A2415" s="222"/>
      <c r="B2415" s="193"/>
      <c r="C2415" s="193"/>
      <c r="D2415" s="193" t="str">
        <f ca="1">IF(ISERROR($S2415),"",OFFSET(K!$D$1,$S2415-1,0)&amp;"")</f>
        <v/>
      </c>
      <c r="E2415" s="193" t="str">
        <f ca="1">IF(ISERROR($S2415),"",OFFSET(K!$C$1,$S2415-1,0)&amp;"")</f>
        <v/>
      </c>
      <c r="F2415" s="193" t="str">
        <f ca="1">IF(ISERROR($S2415),"",OFFSET(K!$F$1,$S2415-1,0))</f>
        <v/>
      </c>
      <c r="G2415" s="193" t="str">
        <f ca="1">IF(C2415=$U$4,"Enter smelter details", IF(ISERROR($S2415),"",OFFSET(K!$G$1,$S2415-1,0)))</f>
        <v/>
      </c>
      <c r="H2415" s="258"/>
      <c r="I2415" s="258"/>
      <c r="J2415" s="258"/>
      <c r="K2415" s="258"/>
      <c r="L2415" s="258"/>
      <c r="M2415" s="258"/>
      <c r="N2415" s="258"/>
      <c r="O2415" s="258"/>
      <c r="P2415" s="258"/>
      <c r="Q2415" s="259"/>
      <c r="R2415" s="192"/>
      <c r="S2415" s="150" t="e">
        <f>IF(OR(C2415="",C2415=T$4),NA(),MATCH($B2415&amp;$C2415,K!$E:$E,0))</f>
        <v>#N/A</v>
      </c>
    </row>
    <row r="2416" spans="1:19" ht="20.25">
      <c r="A2416" s="222"/>
      <c r="B2416" s="193"/>
      <c r="C2416" s="193"/>
      <c r="D2416" s="193" t="str">
        <f ca="1">IF(ISERROR($S2416),"",OFFSET(K!$D$1,$S2416-1,0)&amp;"")</f>
        <v/>
      </c>
      <c r="E2416" s="193" t="str">
        <f ca="1">IF(ISERROR($S2416),"",OFFSET(K!$C$1,$S2416-1,0)&amp;"")</f>
        <v/>
      </c>
      <c r="F2416" s="193" t="str">
        <f ca="1">IF(ISERROR($S2416),"",OFFSET(K!$F$1,$S2416-1,0))</f>
        <v/>
      </c>
      <c r="G2416" s="193" t="str">
        <f ca="1">IF(C2416=$U$4,"Enter smelter details", IF(ISERROR($S2416),"",OFFSET(K!$G$1,$S2416-1,0)))</f>
        <v/>
      </c>
      <c r="H2416" s="258"/>
      <c r="I2416" s="258"/>
      <c r="J2416" s="258"/>
      <c r="K2416" s="258"/>
      <c r="L2416" s="258"/>
      <c r="M2416" s="258"/>
      <c r="N2416" s="258"/>
      <c r="O2416" s="258"/>
      <c r="P2416" s="258"/>
      <c r="Q2416" s="259"/>
      <c r="R2416" s="192"/>
      <c r="S2416" s="150" t="e">
        <f>IF(OR(C2416="",C2416=T$4),NA(),MATCH($B2416&amp;$C2416,K!$E:$E,0))</f>
        <v>#N/A</v>
      </c>
    </row>
    <row r="2417" spans="1:19" ht="20.25">
      <c r="A2417" s="222"/>
      <c r="B2417" s="193"/>
      <c r="C2417" s="193"/>
      <c r="D2417" s="193" t="str">
        <f ca="1">IF(ISERROR($S2417),"",OFFSET(K!$D$1,$S2417-1,0)&amp;"")</f>
        <v/>
      </c>
      <c r="E2417" s="193" t="str">
        <f ca="1">IF(ISERROR($S2417),"",OFFSET(K!$C$1,$S2417-1,0)&amp;"")</f>
        <v/>
      </c>
      <c r="F2417" s="193" t="str">
        <f ca="1">IF(ISERROR($S2417),"",OFFSET(K!$F$1,$S2417-1,0))</f>
        <v/>
      </c>
      <c r="G2417" s="193" t="str">
        <f ca="1">IF(C2417=$U$4,"Enter smelter details", IF(ISERROR($S2417),"",OFFSET(K!$G$1,$S2417-1,0)))</f>
        <v/>
      </c>
      <c r="H2417" s="258"/>
      <c r="I2417" s="258"/>
      <c r="J2417" s="258"/>
      <c r="K2417" s="258"/>
      <c r="L2417" s="258"/>
      <c r="M2417" s="258"/>
      <c r="N2417" s="258"/>
      <c r="O2417" s="258"/>
      <c r="P2417" s="258"/>
      <c r="Q2417" s="259"/>
      <c r="R2417" s="192"/>
      <c r="S2417" s="150" t="e">
        <f>IF(OR(C2417="",C2417=T$4),NA(),MATCH($B2417&amp;$C2417,K!$E:$E,0))</f>
        <v>#N/A</v>
      </c>
    </row>
    <row r="2418" spans="1:19" ht="20.25">
      <c r="A2418" s="222"/>
      <c r="B2418" s="193"/>
      <c r="C2418" s="193"/>
      <c r="D2418" s="193" t="str">
        <f ca="1">IF(ISERROR($S2418),"",OFFSET(K!$D$1,$S2418-1,0)&amp;"")</f>
        <v/>
      </c>
      <c r="E2418" s="193" t="str">
        <f ca="1">IF(ISERROR($S2418),"",OFFSET(K!$C$1,$S2418-1,0)&amp;"")</f>
        <v/>
      </c>
      <c r="F2418" s="193" t="str">
        <f ca="1">IF(ISERROR($S2418),"",OFFSET(K!$F$1,$S2418-1,0))</f>
        <v/>
      </c>
      <c r="G2418" s="193" t="str">
        <f ca="1">IF(C2418=$U$4,"Enter smelter details", IF(ISERROR($S2418),"",OFFSET(K!$G$1,$S2418-1,0)))</f>
        <v/>
      </c>
      <c r="H2418" s="258"/>
      <c r="I2418" s="258"/>
      <c r="J2418" s="258"/>
      <c r="K2418" s="258"/>
      <c r="L2418" s="258"/>
      <c r="M2418" s="258"/>
      <c r="N2418" s="258"/>
      <c r="O2418" s="258"/>
      <c r="P2418" s="258"/>
      <c r="Q2418" s="259"/>
      <c r="R2418" s="192"/>
      <c r="S2418" s="150" t="e">
        <f>IF(OR(C2418="",C2418=T$4),NA(),MATCH($B2418&amp;$C2418,K!$E:$E,0))</f>
        <v>#N/A</v>
      </c>
    </row>
    <row r="2419" spans="1:19" ht="20.25">
      <c r="A2419" s="222"/>
      <c r="B2419" s="193"/>
      <c r="C2419" s="193"/>
      <c r="D2419" s="193" t="str">
        <f ca="1">IF(ISERROR($S2419),"",OFFSET(K!$D$1,$S2419-1,0)&amp;"")</f>
        <v/>
      </c>
      <c r="E2419" s="193" t="str">
        <f ca="1">IF(ISERROR($S2419),"",OFFSET(K!$C$1,$S2419-1,0)&amp;"")</f>
        <v/>
      </c>
      <c r="F2419" s="193" t="str">
        <f ca="1">IF(ISERROR($S2419),"",OFFSET(K!$F$1,$S2419-1,0))</f>
        <v/>
      </c>
      <c r="G2419" s="193" t="str">
        <f ca="1">IF(C2419=$U$4,"Enter smelter details", IF(ISERROR($S2419),"",OFFSET(K!$G$1,$S2419-1,0)))</f>
        <v/>
      </c>
      <c r="H2419" s="258"/>
      <c r="I2419" s="258"/>
      <c r="J2419" s="258"/>
      <c r="K2419" s="258"/>
      <c r="L2419" s="258"/>
      <c r="M2419" s="258"/>
      <c r="N2419" s="258"/>
      <c r="O2419" s="258"/>
      <c r="P2419" s="258"/>
      <c r="Q2419" s="259"/>
      <c r="R2419" s="192"/>
      <c r="S2419" s="150" t="e">
        <f>IF(OR(C2419="",C2419=T$4),NA(),MATCH($B2419&amp;$C2419,K!$E:$E,0))</f>
        <v>#N/A</v>
      </c>
    </row>
    <row r="2420" spans="1:19" ht="20.25">
      <c r="A2420" s="222"/>
      <c r="B2420" s="193"/>
      <c r="C2420" s="193"/>
      <c r="D2420" s="193" t="str">
        <f ca="1">IF(ISERROR($S2420),"",OFFSET(K!$D$1,$S2420-1,0)&amp;"")</f>
        <v/>
      </c>
      <c r="E2420" s="193" t="str">
        <f ca="1">IF(ISERROR($S2420),"",OFFSET(K!$C$1,$S2420-1,0)&amp;"")</f>
        <v/>
      </c>
      <c r="F2420" s="193" t="str">
        <f ca="1">IF(ISERROR($S2420),"",OFFSET(K!$F$1,$S2420-1,0))</f>
        <v/>
      </c>
      <c r="G2420" s="193" t="str">
        <f ca="1">IF(C2420=$U$4,"Enter smelter details", IF(ISERROR($S2420),"",OFFSET(K!$G$1,$S2420-1,0)))</f>
        <v/>
      </c>
      <c r="H2420" s="258"/>
      <c r="I2420" s="258"/>
      <c r="J2420" s="258"/>
      <c r="K2420" s="258"/>
      <c r="L2420" s="258"/>
      <c r="M2420" s="258"/>
      <c r="N2420" s="258"/>
      <c r="O2420" s="258"/>
      <c r="P2420" s="258"/>
      <c r="Q2420" s="259"/>
      <c r="R2420" s="192"/>
      <c r="S2420" s="150" t="e">
        <f>IF(OR(C2420="",C2420=T$4),NA(),MATCH($B2420&amp;$C2420,K!$E:$E,0))</f>
        <v>#N/A</v>
      </c>
    </row>
    <row r="2421" spans="1:19" ht="20.25">
      <c r="A2421" s="222"/>
      <c r="B2421" s="193"/>
      <c r="C2421" s="193"/>
      <c r="D2421" s="193" t="str">
        <f ca="1">IF(ISERROR($S2421),"",OFFSET(K!$D$1,$S2421-1,0)&amp;"")</f>
        <v/>
      </c>
      <c r="E2421" s="193" t="str">
        <f ca="1">IF(ISERROR($S2421),"",OFFSET(K!$C$1,$S2421-1,0)&amp;"")</f>
        <v/>
      </c>
      <c r="F2421" s="193" t="str">
        <f ca="1">IF(ISERROR($S2421),"",OFFSET(K!$F$1,$S2421-1,0))</f>
        <v/>
      </c>
      <c r="G2421" s="193" t="str">
        <f ca="1">IF(C2421=$U$4,"Enter smelter details", IF(ISERROR($S2421),"",OFFSET(K!$G$1,$S2421-1,0)))</f>
        <v/>
      </c>
      <c r="H2421" s="258"/>
      <c r="I2421" s="258"/>
      <c r="J2421" s="258"/>
      <c r="K2421" s="258"/>
      <c r="L2421" s="258"/>
      <c r="M2421" s="258"/>
      <c r="N2421" s="258"/>
      <c r="O2421" s="258"/>
      <c r="P2421" s="258"/>
      <c r="Q2421" s="259"/>
      <c r="R2421" s="192"/>
      <c r="S2421" s="150" t="e">
        <f>IF(OR(C2421="",C2421=T$4),NA(),MATCH($B2421&amp;$C2421,K!$E:$E,0))</f>
        <v>#N/A</v>
      </c>
    </row>
    <row r="2422" spans="1:19" ht="20.25">
      <c r="A2422" s="222"/>
      <c r="B2422" s="193"/>
      <c r="C2422" s="193"/>
      <c r="D2422" s="193" t="str">
        <f ca="1">IF(ISERROR($S2422),"",OFFSET(K!$D$1,$S2422-1,0)&amp;"")</f>
        <v/>
      </c>
      <c r="E2422" s="193" t="str">
        <f ca="1">IF(ISERROR($S2422),"",OFFSET(K!$C$1,$S2422-1,0)&amp;"")</f>
        <v/>
      </c>
      <c r="F2422" s="193" t="str">
        <f ca="1">IF(ISERROR($S2422),"",OFFSET(K!$F$1,$S2422-1,0))</f>
        <v/>
      </c>
      <c r="G2422" s="193" t="str">
        <f ca="1">IF(C2422=$U$4,"Enter smelter details", IF(ISERROR($S2422),"",OFFSET(K!$G$1,$S2422-1,0)))</f>
        <v/>
      </c>
      <c r="H2422" s="258"/>
      <c r="I2422" s="258"/>
      <c r="J2422" s="258"/>
      <c r="K2422" s="258"/>
      <c r="L2422" s="258"/>
      <c r="M2422" s="258"/>
      <c r="N2422" s="258"/>
      <c r="O2422" s="258"/>
      <c r="P2422" s="258"/>
      <c r="Q2422" s="259"/>
      <c r="R2422" s="192"/>
      <c r="S2422" s="150" t="e">
        <f>IF(OR(C2422="",C2422=T$4),NA(),MATCH($B2422&amp;$C2422,K!$E:$E,0))</f>
        <v>#N/A</v>
      </c>
    </row>
    <row r="2423" spans="1:19" ht="20.25">
      <c r="A2423" s="222"/>
      <c r="B2423" s="193"/>
      <c r="C2423" s="193"/>
      <c r="D2423" s="193" t="str">
        <f ca="1">IF(ISERROR($S2423),"",OFFSET(K!$D$1,$S2423-1,0)&amp;"")</f>
        <v/>
      </c>
      <c r="E2423" s="193" t="str">
        <f ca="1">IF(ISERROR($S2423),"",OFFSET(K!$C$1,$S2423-1,0)&amp;"")</f>
        <v/>
      </c>
      <c r="F2423" s="193" t="str">
        <f ca="1">IF(ISERROR($S2423),"",OFFSET(K!$F$1,$S2423-1,0))</f>
        <v/>
      </c>
      <c r="G2423" s="193" t="str">
        <f ca="1">IF(C2423=$U$4,"Enter smelter details", IF(ISERROR($S2423),"",OFFSET(K!$G$1,$S2423-1,0)))</f>
        <v/>
      </c>
      <c r="H2423" s="258"/>
      <c r="I2423" s="258"/>
      <c r="J2423" s="258"/>
      <c r="K2423" s="258"/>
      <c r="L2423" s="258"/>
      <c r="M2423" s="258"/>
      <c r="N2423" s="258"/>
      <c r="O2423" s="258"/>
      <c r="P2423" s="258"/>
      <c r="Q2423" s="259"/>
      <c r="R2423" s="192"/>
      <c r="S2423" s="150" t="e">
        <f>IF(OR(C2423="",C2423=T$4),NA(),MATCH($B2423&amp;$C2423,K!$E:$E,0))</f>
        <v>#N/A</v>
      </c>
    </row>
    <row r="2424" spans="1:19" ht="20.25">
      <c r="A2424" s="222"/>
      <c r="B2424" s="193"/>
      <c r="C2424" s="193"/>
      <c r="D2424" s="193" t="str">
        <f ca="1">IF(ISERROR($S2424),"",OFFSET(K!$D$1,$S2424-1,0)&amp;"")</f>
        <v/>
      </c>
      <c r="E2424" s="193" t="str">
        <f ca="1">IF(ISERROR($S2424),"",OFFSET(K!$C$1,$S2424-1,0)&amp;"")</f>
        <v/>
      </c>
      <c r="F2424" s="193" t="str">
        <f ca="1">IF(ISERROR($S2424),"",OFFSET(K!$F$1,$S2424-1,0))</f>
        <v/>
      </c>
      <c r="G2424" s="193" t="str">
        <f ca="1">IF(C2424=$U$4,"Enter smelter details", IF(ISERROR($S2424),"",OFFSET(K!$G$1,$S2424-1,0)))</f>
        <v/>
      </c>
      <c r="H2424" s="258"/>
      <c r="I2424" s="258"/>
      <c r="J2424" s="258"/>
      <c r="K2424" s="258"/>
      <c r="L2424" s="258"/>
      <c r="M2424" s="258"/>
      <c r="N2424" s="258"/>
      <c r="O2424" s="258"/>
      <c r="P2424" s="258"/>
      <c r="Q2424" s="259"/>
      <c r="R2424" s="192"/>
      <c r="S2424" s="150" t="e">
        <f>IF(OR(C2424="",C2424=T$4),NA(),MATCH($B2424&amp;$C2424,K!$E:$E,0))</f>
        <v>#N/A</v>
      </c>
    </row>
    <row r="2425" spans="1:19" ht="20.25">
      <c r="A2425" s="222"/>
      <c r="B2425" s="193"/>
      <c r="C2425" s="193"/>
      <c r="D2425" s="193" t="str">
        <f ca="1">IF(ISERROR($S2425),"",OFFSET(K!$D$1,$S2425-1,0)&amp;"")</f>
        <v/>
      </c>
      <c r="E2425" s="193" t="str">
        <f ca="1">IF(ISERROR($S2425),"",OFFSET(K!$C$1,$S2425-1,0)&amp;"")</f>
        <v/>
      </c>
      <c r="F2425" s="193" t="str">
        <f ca="1">IF(ISERROR($S2425),"",OFFSET(K!$F$1,$S2425-1,0))</f>
        <v/>
      </c>
      <c r="G2425" s="193" t="str">
        <f ca="1">IF(C2425=$U$4,"Enter smelter details", IF(ISERROR($S2425),"",OFFSET(K!$G$1,$S2425-1,0)))</f>
        <v/>
      </c>
      <c r="H2425" s="258"/>
      <c r="I2425" s="258"/>
      <c r="J2425" s="258"/>
      <c r="K2425" s="258"/>
      <c r="L2425" s="258"/>
      <c r="M2425" s="258"/>
      <c r="N2425" s="258"/>
      <c r="O2425" s="258"/>
      <c r="P2425" s="258"/>
      <c r="Q2425" s="259"/>
      <c r="R2425" s="192"/>
      <c r="S2425" s="150" t="e">
        <f>IF(OR(C2425="",C2425=T$4),NA(),MATCH($B2425&amp;$C2425,K!$E:$E,0))</f>
        <v>#N/A</v>
      </c>
    </row>
    <row r="2426" spans="1:19" ht="20.25">
      <c r="A2426" s="222"/>
      <c r="B2426" s="193"/>
      <c r="C2426" s="193"/>
      <c r="D2426" s="193" t="str">
        <f ca="1">IF(ISERROR($S2426),"",OFFSET(K!$D$1,$S2426-1,0)&amp;"")</f>
        <v/>
      </c>
      <c r="E2426" s="193" t="str">
        <f ca="1">IF(ISERROR($S2426),"",OFFSET(K!$C$1,$S2426-1,0)&amp;"")</f>
        <v/>
      </c>
      <c r="F2426" s="193" t="str">
        <f ca="1">IF(ISERROR($S2426),"",OFFSET(K!$F$1,$S2426-1,0))</f>
        <v/>
      </c>
      <c r="G2426" s="193" t="str">
        <f ca="1">IF(C2426=$U$4,"Enter smelter details", IF(ISERROR($S2426),"",OFFSET(K!$G$1,$S2426-1,0)))</f>
        <v/>
      </c>
      <c r="H2426" s="258"/>
      <c r="I2426" s="258"/>
      <c r="J2426" s="258"/>
      <c r="K2426" s="258"/>
      <c r="L2426" s="258"/>
      <c r="M2426" s="258"/>
      <c r="N2426" s="258"/>
      <c r="O2426" s="258"/>
      <c r="P2426" s="258"/>
      <c r="Q2426" s="259"/>
      <c r="R2426" s="192"/>
      <c r="S2426" s="150" t="e">
        <f>IF(OR(C2426="",C2426=T$4),NA(),MATCH($B2426&amp;$C2426,K!$E:$E,0))</f>
        <v>#N/A</v>
      </c>
    </row>
    <row r="2427" spans="1:19" ht="20.25">
      <c r="A2427" s="222"/>
      <c r="B2427" s="193"/>
      <c r="C2427" s="193"/>
      <c r="D2427" s="193" t="str">
        <f ca="1">IF(ISERROR($S2427),"",OFFSET(K!$D$1,$S2427-1,0)&amp;"")</f>
        <v/>
      </c>
      <c r="E2427" s="193" t="str">
        <f ca="1">IF(ISERROR($S2427),"",OFFSET(K!$C$1,$S2427-1,0)&amp;"")</f>
        <v/>
      </c>
      <c r="F2427" s="193" t="str">
        <f ca="1">IF(ISERROR($S2427),"",OFFSET(K!$F$1,$S2427-1,0))</f>
        <v/>
      </c>
      <c r="G2427" s="193" t="str">
        <f ca="1">IF(C2427=$U$4,"Enter smelter details", IF(ISERROR($S2427),"",OFFSET(K!$G$1,$S2427-1,0)))</f>
        <v/>
      </c>
      <c r="H2427" s="258"/>
      <c r="I2427" s="258"/>
      <c r="J2427" s="258"/>
      <c r="K2427" s="258"/>
      <c r="L2427" s="258"/>
      <c r="M2427" s="258"/>
      <c r="N2427" s="258"/>
      <c r="O2427" s="258"/>
      <c r="P2427" s="258"/>
      <c r="Q2427" s="259"/>
      <c r="R2427" s="192"/>
      <c r="S2427" s="150" t="e">
        <f>IF(OR(C2427="",C2427=T$4),NA(),MATCH($B2427&amp;$C2427,K!$E:$E,0))</f>
        <v>#N/A</v>
      </c>
    </row>
    <row r="2428" spans="1:19" ht="20.25">
      <c r="A2428" s="222"/>
      <c r="B2428" s="193"/>
      <c r="C2428" s="193"/>
      <c r="D2428" s="193" t="str">
        <f ca="1">IF(ISERROR($S2428),"",OFFSET(K!$D$1,$S2428-1,0)&amp;"")</f>
        <v/>
      </c>
      <c r="E2428" s="193" t="str">
        <f ca="1">IF(ISERROR($S2428),"",OFFSET(K!$C$1,$S2428-1,0)&amp;"")</f>
        <v/>
      </c>
      <c r="F2428" s="193" t="str">
        <f ca="1">IF(ISERROR($S2428),"",OFFSET(K!$F$1,$S2428-1,0))</f>
        <v/>
      </c>
      <c r="G2428" s="193" t="str">
        <f ca="1">IF(C2428=$U$4,"Enter smelter details", IF(ISERROR($S2428),"",OFFSET(K!$G$1,$S2428-1,0)))</f>
        <v/>
      </c>
      <c r="H2428" s="258"/>
      <c r="I2428" s="258"/>
      <c r="J2428" s="258"/>
      <c r="K2428" s="258"/>
      <c r="L2428" s="258"/>
      <c r="M2428" s="258"/>
      <c r="N2428" s="258"/>
      <c r="O2428" s="258"/>
      <c r="P2428" s="258"/>
      <c r="Q2428" s="259"/>
      <c r="R2428" s="192"/>
      <c r="S2428" s="150" t="e">
        <f>IF(OR(C2428="",C2428=T$4),NA(),MATCH($B2428&amp;$C2428,K!$E:$E,0))</f>
        <v>#N/A</v>
      </c>
    </row>
    <row r="2429" spans="1:19" ht="20.25">
      <c r="A2429" s="222"/>
      <c r="B2429" s="193"/>
      <c r="C2429" s="193"/>
      <c r="D2429" s="193" t="str">
        <f ca="1">IF(ISERROR($S2429),"",OFFSET(K!$D$1,$S2429-1,0)&amp;"")</f>
        <v/>
      </c>
      <c r="E2429" s="193" t="str">
        <f ca="1">IF(ISERROR($S2429),"",OFFSET(K!$C$1,$S2429-1,0)&amp;"")</f>
        <v/>
      </c>
      <c r="F2429" s="193" t="str">
        <f ca="1">IF(ISERROR($S2429),"",OFFSET(K!$F$1,$S2429-1,0))</f>
        <v/>
      </c>
      <c r="G2429" s="193" t="str">
        <f ca="1">IF(C2429=$U$4,"Enter smelter details", IF(ISERROR($S2429),"",OFFSET(K!$G$1,$S2429-1,0)))</f>
        <v/>
      </c>
      <c r="H2429" s="258"/>
      <c r="I2429" s="258"/>
      <c r="J2429" s="258"/>
      <c r="K2429" s="258"/>
      <c r="L2429" s="258"/>
      <c r="M2429" s="258"/>
      <c r="N2429" s="258"/>
      <c r="O2429" s="258"/>
      <c r="P2429" s="258"/>
      <c r="Q2429" s="259"/>
      <c r="R2429" s="192"/>
      <c r="S2429" s="150" t="e">
        <f>IF(OR(C2429="",C2429=T$4),NA(),MATCH($B2429&amp;$C2429,K!$E:$E,0))</f>
        <v>#N/A</v>
      </c>
    </row>
    <row r="2430" spans="1:19" ht="20.25">
      <c r="A2430" s="222"/>
      <c r="B2430" s="193"/>
      <c r="C2430" s="193"/>
      <c r="D2430" s="193" t="str">
        <f ca="1">IF(ISERROR($S2430),"",OFFSET(K!$D$1,$S2430-1,0)&amp;"")</f>
        <v/>
      </c>
      <c r="E2430" s="193" t="str">
        <f ca="1">IF(ISERROR($S2430),"",OFFSET(K!$C$1,$S2430-1,0)&amp;"")</f>
        <v/>
      </c>
      <c r="F2430" s="193" t="str">
        <f ca="1">IF(ISERROR($S2430),"",OFFSET(K!$F$1,$S2430-1,0))</f>
        <v/>
      </c>
      <c r="G2430" s="193" t="str">
        <f ca="1">IF(C2430=$U$4,"Enter smelter details", IF(ISERROR($S2430),"",OFFSET(K!$G$1,$S2430-1,0)))</f>
        <v/>
      </c>
      <c r="H2430" s="258"/>
      <c r="I2430" s="258"/>
      <c r="J2430" s="258"/>
      <c r="K2430" s="258"/>
      <c r="L2430" s="258"/>
      <c r="M2430" s="258"/>
      <c r="N2430" s="258"/>
      <c r="O2430" s="258"/>
      <c r="P2430" s="258"/>
      <c r="Q2430" s="259"/>
      <c r="R2430" s="192"/>
      <c r="S2430" s="150" t="e">
        <f>IF(OR(C2430="",C2430=T$4),NA(),MATCH($B2430&amp;$C2430,K!$E:$E,0))</f>
        <v>#N/A</v>
      </c>
    </row>
    <row r="2431" spans="1:19" ht="20.25">
      <c r="A2431" s="222"/>
      <c r="B2431" s="193"/>
      <c r="C2431" s="193"/>
      <c r="D2431" s="193" t="str">
        <f ca="1">IF(ISERROR($S2431),"",OFFSET(K!$D$1,$S2431-1,0)&amp;"")</f>
        <v/>
      </c>
      <c r="E2431" s="193" t="str">
        <f ca="1">IF(ISERROR($S2431),"",OFFSET(K!$C$1,$S2431-1,0)&amp;"")</f>
        <v/>
      </c>
      <c r="F2431" s="193" t="str">
        <f ca="1">IF(ISERROR($S2431),"",OFFSET(K!$F$1,$S2431-1,0))</f>
        <v/>
      </c>
      <c r="G2431" s="193" t="str">
        <f ca="1">IF(C2431=$U$4,"Enter smelter details", IF(ISERROR($S2431),"",OFFSET(K!$G$1,$S2431-1,0)))</f>
        <v/>
      </c>
      <c r="H2431" s="258"/>
      <c r="I2431" s="258"/>
      <c r="J2431" s="258"/>
      <c r="K2431" s="258"/>
      <c r="L2431" s="258"/>
      <c r="M2431" s="258"/>
      <c r="N2431" s="258"/>
      <c r="O2431" s="258"/>
      <c r="P2431" s="258"/>
      <c r="Q2431" s="259"/>
      <c r="R2431" s="192"/>
      <c r="S2431" s="150" t="e">
        <f>IF(OR(C2431="",C2431=T$4),NA(),MATCH($B2431&amp;$C2431,K!$E:$E,0))</f>
        <v>#N/A</v>
      </c>
    </row>
    <row r="2432" spans="1:19" ht="20.25">
      <c r="A2432" s="222"/>
      <c r="B2432" s="193"/>
      <c r="C2432" s="193"/>
      <c r="D2432" s="193" t="str">
        <f ca="1">IF(ISERROR($S2432),"",OFFSET(K!$D$1,$S2432-1,0)&amp;"")</f>
        <v/>
      </c>
      <c r="E2432" s="193" t="str">
        <f ca="1">IF(ISERROR($S2432),"",OFFSET(K!$C$1,$S2432-1,0)&amp;"")</f>
        <v/>
      </c>
      <c r="F2432" s="193" t="str">
        <f ca="1">IF(ISERROR($S2432),"",OFFSET(K!$F$1,$S2432-1,0))</f>
        <v/>
      </c>
      <c r="G2432" s="193" t="str">
        <f ca="1">IF(C2432=$U$4,"Enter smelter details", IF(ISERROR($S2432),"",OFFSET(K!$G$1,$S2432-1,0)))</f>
        <v/>
      </c>
      <c r="H2432" s="258"/>
      <c r="I2432" s="258"/>
      <c r="J2432" s="258"/>
      <c r="K2432" s="258"/>
      <c r="L2432" s="258"/>
      <c r="M2432" s="258"/>
      <c r="N2432" s="258"/>
      <c r="O2432" s="258"/>
      <c r="P2432" s="258"/>
      <c r="Q2432" s="259"/>
      <c r="R2432" s="192"/>
      <c r="S2432" s="150" t="e">
        <f>IF(OR(C2432="",C2432=T$4),NA(),MATCH($B2432&amp;$C2432,K!$E:$E,0))</f>
        <v>#N/A</v>
      </c>
    </row>
    <row r="2433" spans="1:19" ht="20.25">
      <c r="A2433" s="222"/>
      <c r="B2433" s="193"/>
      <c r="C2433" s="193"/>
      <c r="D2433" s="193" t="str">
        <f ca="1">IF(ISERROR($S2433),"",OFFSET(K!$D$1,$S2433-1,0)&amp;"")</f>
        <v/>
      </c>
      <c r="E2433" s="193" t="str">
        <f ca="1">IF(ISERROR($S2433),"",OFFSET(K!$C$1,$S2433-1,0)&amp;"")</f>
        <v/>
      </c>
      <c r="F2433" s="193" t="str">
        <f ca="1">IF(ISERROR($S2433),"",OFFSET(K!$F$1,$S2433-1,0))</f>
        <v/>
      </c>
      <c r="G2433" s="193" t="str">
        <f ca="1">IF(C2433=$U$4,"Enter smelter details", IF(ISERROR($S2433),"",OFFSET(K!$G$1,$S2433-1,0)))</f>
        <v/>
      </c>
      <c r="H2433" s="258"/>
      <c r="I2433" s="258"/>
      <c r="J2433" s="258"/>
      <c r="K2433" s="258"/>
      <c r="L2433" s="258"/>
      <c r="M2433" s="258"/>
      <c r="N2433" s="258"/>
      <c r="O2433" s="258"/>
      <c r="P2433" s="258"/>
      <c r="Q2433" s="259"/>
      <c r="R2433" s="192"/>
      <c r="S2433" s="150" t="e">
        <f>IF(OR(C2433="",C2433=T$4),NA(),MATCH($B2433&amp;$C2433,K!$E:$E,0))</f>
        <v>#N/A</v>
      </c>
    </row>
    <row r="2434" spans="1:19" ht="20.25">
      <c r="A2434" s="222"/>
      <c r="B2434" s="193"/>
      <c r="C2434" s="193"/>
      <c r="D2434" s="193" t="str">
        <f ca="1">IF(ISERROR($S2434),"",OFFSET(K!$D$1,$S2434-1,0)&amp;"")</f>
        <v/>
      </c>
      <c r="E2434" s="193" t="str">
        <f ca="1">IF(ISERROR($S2434),"",OFFSET(K!$C$1,$S2434-1,0)&amp;"")</f>
        <v/>
      </c>
      <c r="F2434" s="193" t="str">
        <f ca="1">IF(ISERROR($S2434),"",OFFSET(K!$F$1,$S2434-1,0))</f>
        <v/>
      </c>
      <c r="G2434" s="193" t="str">
        <f ca="1">IF(C2434=$U$4,"Enter smelter details", IF(ISERROR($S2434),"",OFFSET(K!$G$1,$S2434-1,0)))</f>
        <v/>
      </c>
      <c r="H2434" s="258"/>
      <c r="I2434" s="258"/>
      <c r="J2434" s="258"/>
      <c r="K2434" s="258"/>
      <c r="L2434" s="258"/>
      <c r="M2434" s="258"/>
      <c r="N2434" s="258"/>
      <c r="O2434" s="258"/>
      <c r="P2434" s="258"/>
      <c r="Q2434" s="259"/>
      <c r="R2434" s="192"/>
      <c r="S2434" s="150" t="e">
        <f>IF(OR(C2434="",C2434=T$4),NA(),MATCH($B2434&amp;$C2434,K!$E:$E,0))</f>
        <v>#N/A</v>
      </c>
    </row>
    <row r="2435" spans="1:19" ht="20.25">
      <c r="A2435" s="222"/>
      <c r="B2435" s="193"/>
      <c r="C2435" s="193"/>
      <c r="D2435" s="193" t="str">
        <f ca="1">IF(ISERROR($S2435),"",OFFSET(K!$D$1,$S2435-1,0)&amp;"")</f>
        <v/>
      </c>
      <c r="E2435" s="193" t="str">
        <f ca="1">IF(ISERROR($S2435),"",OFFSET(K!$C$1,$S2435-1,0)&amp;"")</f>
        <v/>
      </c>
      <c r="F2435" s="193" t="str">
        <f ca="1">IF(ISERROR($S2435),"",OFFSET(K!$F$1,$S2435-1,0))</f>
        <v/>
      </c>
      <c r="G2435" s="193" t="str">
        <f ca="1">IF(C2435=$U$4,"Enter smelter details", IF(ISERROR($S2435),"",OFFSET(K!$G$1,$S2435-1,0)))</f>
        <v/>
      </c>
      <c r="H2435" s="258"/>
      <c r="I2435" s="258"/>
      <c r="J2435" s="258"/>
      <c r="K2435" s="258"/>
      <c r="L2435" s="258"/>
      <c r="M2435" s="258"/>
      <c r="N2435" s="258"/>
      <c r="O2435" s="258"/>
      <c r="P2435" s="258"/>
      <c r="Q2435" s="259"/>
      <c r="R2435" s="192"/>
      <c r="S2435" s="150" t="e">
        <f>IF(OR(C2435="",C2435=T$4),NA(),MATCH($B2435&amp;$C2435,K!$E:$E,0))</f>
        <v>#N/A</v>
      </c>
    </row>
    <row r="2436" spans="1:19" ht="20.25">
      <c r="A2436" s="222"/>
      <c r="B2436" s="193"/>
      <c r="C2436" s="193"/>
      <c r="D2436" s="193" t="str">
        <f ca="1">IF(ISERROR($S2436),"",OFFSET(K!$D$1,$S2436-1,0)&amp;"")</f>
        <v/>
      </c>
      <c r="E2436" s="193" t="str">
        <f ca="1">IF(ISERROR($S2436),"",OFFSET(K!$C$1,$S2436-1,0)&amp;"")</f>
        <v/>
      </c>
      <c r="F2436" s="193" t="str">
        <f ca="1">IF(ISERROR($S2436),"",OFFSET(K!$F$1,$S2436-1,0))</f>
        <v/>
      </c>
      <c r="G2436" s="193" t="str">
        <f ca="1">IF(C2436=$U$4,"Enter smelter details", IF(ISERROR($S2436),"",OFFSET(K!$G$1,$S2436-1,0)))</f>
        <v/>
      </c>
      <c r="H2436" s="258"/>
      <c r="I2436" s="258"/>
      <c r="J2436" s="258"/>
      <c r="K2436" s="258"/>
      <c r="L2436" s="258"/>
      <c r="M2436" s="258"/>
      <c r="N2436" s="258"/>
      <c r="O2436" s="258"/>
      <c r="P2436" s="258"/>
      <c r="Q2436" s="259"/>
      <c r="R2436" s="192"/>
      <c r="S2436" s="150" t="e">
        <f>IF(OR(C2436="",C2436=T$4),NA(),MATCH($B2436&amp;$C2436,K!$E:$E,0))</f>
        <v>#N/A</v>
      </c>
    </row>
    <row r="2437" spans="1:19" ht="20.25">
      <c r="A2437" s="222"/>
      <c r="B2437" s="193"/>
      <c r="C2437" s="193"/>
      <c r="D2437" s="193" t="str">
        <f ca="1">IF(ISERROR($S2437),"",OFFSET(K!$D$1,$S2437-1,0)&amp;"")</f>
        <v/>
      </c>
      <c r="E2437" s="193" t="str">
        <f ca="1">IF(ISERROR($S2437),"",OFFSET(K!$C$1,$S2437-1,0)&amp;"")</f>
        <v/>
      </c>
      <c r="F2437" s="193" t="str">
        <f ca="1">IF(ISERROR($S2437),"",OFFSET(K!$F$1,$S2437-1,0))</f>
        <v/>
      </c>
      <c r="G2437" s="193" t="str">
        <f ca="1">IF(C2437=$U$4,"Enter smelter details", IF(ISERROR($S2437),"",OFFSET(K!$G$1,$S2437-1,0)))</f>
        <v/>
      </c>
      <c r="H2437" s="258"/>
      <c r="I2437" s="258"/>
      <c r="J2437" s="258"/>
      <c r="K2437" s="258"/>
      <c r="L2437" s="258"/>
      <c r="M2437" s="258"/>
      <c r="N2437" s="258"/>
      <c r="O2437" s="258"/>
      <c r="P2437" s="258"/>
      <c r="Q2437" s="259"/>
      <c r="R2437" s="192"/>
      <c r="S2437" s="150" t="e">
        <f>IF(OR(C2437="",C2437=T$4),NA(),MATCH($B2437&amp;$C2437,K!$E:$E,0))</f>
        <v>#N/A</v>
      </c>
    </row>
    <row r="2438" spans="1:19" ht="20.25">
      <c r="A2438" s="222"/>
      <c r="B2438" s="193"/>
      <c r="C2438" s="193"/>
      <c r="D2438" s="193" t="str">
        <f ca="1">IF(ISERROR($S2438),"",OFFSET(K!$D$1,$S2438-1,0)&amp;"")</f>
        <v/>
      </c>
      <c r="E2438" s="193" t="str">
        <f ca="1">IF(ISERROR($S2438),"",OFFSET(K!$C$1,$S2438-1,0)&amp;"")</f>
        <v/>
      </c>
      <c r="F2438" s="193" t="str">
        <f ca="1">IF(ISERROR($S2438),"",OFFSET(K!$F$1,$S2438-1,0))</f>
        <v/>
      </c>
      <c r="G2438" s="193" t="str">
        <f ca="1">IF(C2438=$U$4,"Enter smelter details", IF(ISERROR($S2438),"",OFFSET(K!$G$1,$S2438-1,0)))</f>
        <v/>
      </c>
      <c r="H2438" s="258"/>
      <c r="I2438" s="258"/>
      <c r="J2438" s="258"/>
      <c r="K2438" s="258"/>
      <c r="L2438" s="258"/>
      <c r="M2438" s="258"/>
      <c r="N2438" s="258"/>
      <c r="O2438" s="258"/>
      <c r="P2438" s="258"/>
      <c r="Q2438" s="259"/>
      <c r="R2438" s="192"/>
      <c r="S2438" s="150" t="e">
        <f>IF(OR(C2438="",C2438=T$4),NA(),MATCH($B2438&amp;$C2438,K!$E:$E,0))</f>
        <v>#N/A</v>
      </c>
    </row>
    <row r="2439" spans="1:19" ht="20.25">
      <c r="A2439" s="222"/>
      <c r="B2439" s="193"/>
      <c r="C2439" s="193"/>
      <c r="D2439" s="193" t="str">
        <f ca="1">IF(ISERROR($S2439),"",OFFSET(K!$D$1,$S2439-1,0)&amp;"")</f>
        <v/>
      </c>
      <c r="E2439" s="193" t="str">
        <f ca="1">IF(ISERROR($S2439),"",OFFSET(K!$C$1,$S2439-1,0)&amp;"")</f>
        <v/>
      </c>
      <c r="F2439" s="193" t="str">
        <f ca="1">IF(ISERROR($S2439),"",OFFSET(K!$F$1,$S2439-1,0))</f>
        <v/>
      </c>
      <c r="G2439" s="193" t="str">
        <f ca="1">IF(C2439=$U$4,"Enter smelter details", IF(ISERROR($S2439),"",OFFSET(K!$G$1,$S2439-1,0)))</f>
        <v/>
      </c>
      <c r="H2439" s="258"/>
      <c r="I2439" s="258"/>
      <c r="J2439" s="258"/>
      <c r="K2439" s="258"/>
      <c r="L2439" s="258"/>
      <c r="M2439" s="258"/>
      <c r="N2439" s="258"/>
      <c r="O2439" s="258"/>
      <c r="P2439" s="258"/>
      <c r="Q2439" s="259"/>
      <c r="R2439" s="192"/>
      <c r="S2439" s="150" t="e">
        <f>IF(OR(C2439="",C2439=T$4),NA(),MATCH($B2439&amp;$C2439,K!$E:$E,0))</f>
        <v>#N/A</v>
      </c>
    </row>
    <row r="2440" spans="1:19" ht="20.25">
      <c r="A2440" s="222"/>
      <c r="B2440" s="193"/>
      <c r="C2440" s="193"/>
      <c r="D2440" s="193" t="str">
        <f ca="1">IF(ISERROR($S2440),"",OFFSET(K!$D$1,$S2440-1,0)&amp;"")</f>
        <v/>
      </c>
      <c r="E2440" s="193" t="str">
        <f ca="1">IF(ISERROR($S2440),"",OFFSET(K!$C$1,$S2440-1,0)&amp;"")</f>
        <v/>
      </c>
      <c r="F2440" s="193" t="str">
        <f ca="1">IF(ISERROR($S2440),"",OFFSET(K!$F$1,$S2440-1,0))</f>
        <v/>
      </c>
      <c r="G2440" s="193" t="str">
        <f ca="1">IF(C2440=$U$4,"Enter smelter details", IF(ISERROR($S2440),"",OFFSET(K!$G$1,$S2440-1,0)))</f>
        <v/>
      </c>
      <c r="H2440" s="258"/>
      <c r="I2440" s="258"/>
      <c r="J2440" s="258"/>
      <c r="K2440" s="258"/>
      <c r="L2440" s="258"/>
      <c r="M2440" s="258"/>
      <c r="N2440" s="258"/>
      <c r="O2440" s="258"/>
      <c r="P2440" s="258"/>
      <c r="Q2440" s="259"/>
      <c r="R2440" s="192"/>
      <c r="S2440" s="150" t="e">
        <f>IF(OR(C2440="",C2440=T$4),NA(),MATCH($B2440&amp;$C2440,K!$E:$E,0))</f>
        <v>#N/A</v>
      </c>
    </row>
    <row r="2441" spans="1:19" ht="20.25">
      <c r="A2441" s="222"/>
      <c r="B2441" s="193"/>
      <c r="C2441" s="193"/>
      <c r="D2441" s="193" t="str">
        <f ca="1">IF(ISERROR($S2441),"",OFFSET(K!$D$1,$S2441-1,0)&amp;"")</f>
        <v/>
      </c>
      <c r="E2441" s="193" t="str">
        <f ca="1">IF(ISERROR($S2441),"",OFFSET(K!$C$1,$S2441-1,0)&amp;"")</f>
        <v/>
      </c>
      <c r="F2441" s="193" t="str">
        <f ca="1">IF(ISERROR($S2441),"",OFFSET(K!$F$1,$S2441-1,0))</f>
        <v/>
      </c>
      <c r="G2441" s="193" t="str">
        <f ca="1">IF(C2441=$U$4,"Enter smelter details", IF(ISERROR($S2441),"",OFFSET(K!$G$1,$S2441-1,0)))</f>
        <v/>
      </c>
      <c r="H2441" s="258"/>
      <c r="I2441" s="258"/>
      <c r="J2441" s="258"/>
      <c r="K2441" s="258"/>
      <c r="L2441" s="258"/>
      <c r="M2441" s="258"/>
      <c r="N2441" s="258"/>
      <c r="O2441" s="258"/>
      <c r="P2441" s="258"/>
      <c r="Q2441" s="259"/>
      <c r="R2441" s="192"/>
      <c r="S2441" s="150" t="e">
        <f>IF(OR(C2441="",C2441=T$4),NA(),MATCH($B2441&amp;$C2441,K!$E:$E,0))</f>
        <v>#N/A</v>
      </c>
    </row>
    <row r="2442" spans="1:19" ht="20.25">
      <c r="A2442" s="222"/>
      <c r="B2442" s="193"/>
      <c r="C2442" s="193"/>
      <c r="D2442" s="193" t="str">
        <f ca="1">IF(ISERROR($S2442),"",OFFSET(K!$D$1,$S2442-1,0)&amp;"")</f>
        <v/>
      </c>
      <c r="E2442" s="193" t="str">
        <f ca="1">IF(ISERROR($S2442),"",OFFSET(K!$C$1,$S2442-1,0)&amp;"")</f>
        <v/>
      </c>
      <c r="F2442" s="193" t="str">
        <f ca="1">IF(ISERROR($S2442),"",OFFSET(K!$F$1,$S2442-1,0))</f>
        <v/>
      </c>
      <c r="G2442" s="193" t="str">
        <f ca="1">IF(C2442=$U$4,"Enter smelter details", IF(ISERROR($S2442),"",OFFSET(K!$G$1,$S2442-1,0)))</f>
        <v/>
      </c>
      <c r="H2442" s="258"/>
      <c r="I2442" s="258"/>
      <c r="J2442" s="258"/>
      <c r="K2442" s="258"/>
      <c r="L2442" s="258"/>
      <c r="M2442" s="258"/>
      <c r="N2442" s="258"/>
      <c r="O2442" s="258"/>
      <c r="P2442" s="258"/>
      <c r="Q2442" s="259"/>
      <c r="R2442" s="192"/>
      <c r="S2442" s="150" t="e">
        <f>IF(OR(C2442="",C2442=T$4),NA(),MATCH($B2442&amp;$C2442,K!$E:$E,0))</f>
        <v>#N/A</v>
      </c>
    </row>
    <row r="2443" spans="1:19" ht="20.25">
      <c r="A2443" s="222"/>
      <c r="B2443" s="193"/>
      <c r="C2443" s="193"/>
      <c r="D2443" s="193" t="str">
        <f ca="1">IF(ISERROR($S2443),"",OFFSET(K!$D$1,$S2443-1,0)&amp;"")</f>
        <v/>
      </c>
      <c r="E2443" s="193" t="str">
        <f ca="1">IF(ISERROR($S2443),"",OFFSET(K!$C$1,$S2443-1,0)&amp;"")</f>
        <v/>
      </c>
      <c r="F2443" s="193" t="str">
        <f ca="1">IF(ISERROR($S2443),"",OFFSET(K!$F$1,$S2443-1,0))</f>
        <v/>
      </c>
      <c r="G2443" s="193" t="str">
        <f ca="1">IF(C2443=$U$4,"Enter smelter details", IF(ISERROR($S2443),"",OFFSET(K!$G$1,$S2443-1,0)))</f>
        <v/>
      </c>
      <c r="H2443" s="258"/>
      <c r="I2443" s="258"/>
      <c r="J2443" s="258"/>
      <c r="K2443" s="258"/>
      <c r="L2443" s="258"/>
      <c r="M2443" s="258"/>
      <c r="N2443" s="258"/>
      <c r="O2443" s="258"/>
      <c r="P2443" s="258"/>
      <c r="Q2443" s="259"/>
      <c r="R2443" s="192"/>
      <c r="S2443" s="150" t="e">
        <f>IF(OR(C2443="",C2443=T$4),NA(),MATCH($B2443&amp;$C2443,K!$E:$E,0))</f>
        <v>#N/A</v>
      </c>
    </row>
    <row r="2444" spans="1:19" ht="20.25">
      <c r="A2444" s="222"/>
      <c r="B2444" s="193"/>
      <c r="C2444" s="193"/>
      <c r="D2444" s="193" t="str">
        <f ca="1">IF(ISERROR($S2444),"",OFFSET(K!$D$1,$S2444-1,0)&amp;"")</f>
        <v/>
      </c>
      <c r="E2444" s="193" t="str">
        <f ca="1">IF(ISERROR($S2444),"",OFFSET(K!$C$1,$S2444-1,0)&amp;"")</f>
        <v/>
      </c>
      <c r="F2444" s="193" t="str">
        <f ca="1">IF(ISERROR($S2444),"",OFFSET(K!$F$1,$S2444-1,0))</f>
        <v/>
      </c>
      <c r="G2444" s="193" t="str">
        <f ca="1">IF(C2444=$U$4,"Enter smelter details", IF(ISERROR($S2444),"",OFFSET(K!$G$1,$S2444-1,0)))</f>
        <v/>
      </c>
      <c r="H2444" s="258"/>
      <c r="I2444" s="258"/>
      <c r="J2444" s="258"/>
      <c r="K2444" s="258"/>
      <c r="L2444" s="258"/>
      <c r="M2444" s="258"/>
      <c r="N2444" s="258"/>
      <c r="O2444" s="258"/>
      <c r="P2444" s="258"/>
      <c r="Q2444" s="259"/>
      <c r="R2444" s="192"/>
      <c r="S2444" s="150" t="e">
        <f>IF(OR(C2444="",C2444=T$4),NA(),MATCH($B2444&amp;$C2444,K!$E:$E,0))</f>
        <v>#N/A</v>
      </c>
    </row>
    <row r="2445" spans="1:19" ht="20.25">
      <c r="A2445" s="222"/>
      <c r="B2445" s="193"/>
      <c r="C2445" s="193"/>
      <c r="D2445" s="193" t="str">
        <f ca="1">IF(ISERROR($S2445),"",OFFSET(K!$D$1,$S2445-1,0)&amp;"")</f>
        <v/>
      </c>
      <c r="E2445" s="193" t="str">
        <f ca="1">IF(ISERROR($S2445),"",OFFSET(K!$C$1,$S2445-1,0)&amp;"")</f>
        <v/>
      </c>
      <c r="F2445" s="193" t="str">
        <f ca="1">IF(ISERROR($S2445),"",OFFSET(K!$F$1,$S2445-1,0))</f>
        <v/>
      </c>
      <c r="G2445" s="193" t="str">
        <f ca="1">IF(C2445=$U$4,"Enter smelter details", IF(ISERROR($S2445),"",OFFSET(K!$G$1,$S2445-1,0)))</f>
        <v/>
      </c>
      <c r="H2445" s="258"/>
      <c r="I2445" s="258"/>
      <c r="J2445" s="258"/>
      <c r="K2445" s="258"/>
      <c r="L2445" s="258"/>
      <c r="M2445" s="258"/>
      <c r="N2445" s="258"/>
      <c r="O2445" s="258"/>
      <c r="P2445" s="258"/>
      <c r="Q2445" s="259"/>
      <c r="R2445" s="192"/>
      <c r="S2445" s="150" t="e">
        <f>IF(OR(C2445="",C2445=T$4),NA(),MATCH($B2445&amp;$C2445,K!$E:$E,0))</f>
        <v>#N/A</v>
      </c>
    </row>
    <row r="2446" spans="1:19" ht="20.25">
      <c r="A2446" s="222"/>
      <c r="B2446" s="193"/>
      <c r="C2446" s="193"/>
      <c r="D2446" s="193" t="str">
        <f ca="1">IF(ISERROR($S2446),"",OFFSET(K!$D$1,$S2446-1,0)&amp;"")</f>
        <v/>
      </c>
      <c r="E2446" s="193" t="str">
        <f ca="1">IF(ISERROR($S2446),"",OFFSET(K!$C$1,$S2446-1,0)&amp;"")</f>
        <v/>
      </c>
      <c r="F2446" s="193" t="str">
        <f ca="1">IF(ISERROR($S2446),"",OFFSET(K!$F$1,$S2446-1,0))</f>
        <v/>
      </c>
      <c r="G2446" s="193" t="str">
        <f ca="1">IF(C2446=$U$4,"Enter smelter details", IF(ISERROR($S2446),"",OFFSET(K!$G$1,$S2446-1,0)))</f>
        <v/>
      </c>
      <c r="H2446" s="258"/>
      <c r="I2446" s="258"/>
      <c r="J2446" s="258"/>
      <c r="K2446" s="258"/>
      <c r="L2446" s="258"/>
      <c r="M2446" s="258"/>
      <c r="N2446" s="258"/>
      <c r="O2446" s="258"/>
      <c r="P2446" s="258"/>
      <c r="Q2446" s="259"/>
      <c r="R2446" s="192"/>
      <c r="S2446" s="150" t="e">
        <f>IF(OR(C2446="",C2446=T$4),NA(),MATCH($B2446&amp;$C2446,K!$E:$E,0))</f>
        <v>#N/A</v>
      </c>
    </row>
    <row r="2447" spans="1:19" ht="20.25">
      <c r="A2447" s="222"/>
      <c r="B2447" s="193"/>
      <c r="C2447" s="193"/>
      <c r="D2447" s="193" t="str">
        <f ca="1">IF(ISERROR($S2447),"",OFFSET(K!$D$1,$S2447-1,0)&amp;"")</f>
        <v/>
      </c>
      <c r="E2447" s="193" t="str">
        <f ca="1">IF(ISERROR($S2447),"",OFFSET(K!$C$1,$S2447-1,0)&amp;"")</f>
        <v/>
      </c>
      <c r="F2447" s="193" t="str">
        <f ca="1">IF(ISERROR($S2447),"",OFFSET(K!$F$1,$S2447-1,0))</f>
        <v/>
      </c>
      <c r="G2447" s="193" t="str">
        <f ca="1">IF(C2447=$U$4,"Enter smelter details", IF(ISERROR($S2447),"",OFFSET(K!$G$1,$S2447-1,0)))</f>
        <v/>
      </c>
      <c r="H2447" s="258"/>
      <c r="I2447" s="258"/>
      <c r="J2447" s="258"/>
      <c r="K2447" s="258"/>
      <c r="L2447" s="258"/>
      <c r="M2447" s="258"/>
      <c r="N2447" s="258"/>
      <c r="O2447" s="258"/>
      <c r="P2447" s="258"/>
      <c r="Q2447" s="259"/>
      <c r="R2447" s="192"/>
      <c r="S2447" s="150" t="e">
        <f>IF(OR(C2447="",C2447=T$4),NA(),MATCH($B2447&amp;$C2447,K!$E:$E,0))</f>
        <v>#N/A</v>
      </c>
    </row>
    <row r="2448" spans="1:19" ht="20.25">
      <c r="A2448" s="222"/>
      <c r="B2448" s="193"/>
      <c r="C2448" s="193"/>
      <c r="D2448" s="193" t="str">
        <f ca="1">IF(ISERROR($S2448),"",OFFSET(K!$D$1,$S2448-1,0)&amp;"")</f>
        <v/>
      </c>
      <c r="E2448" s="193" t="str">
        <f ca="1">IF(ISERROR($S2448),"",OFFSET(K!$C$1,$S2448-1,0)&amp;"")</f>
        <v/>
      </c>
      <c r="F2448" s="193" t="str">
        <f ca="1">IF(ISERROR($S2448),"",OFFSET(K!$F$1,$S2448-1,0))</f>
        <v/>
      </c>
      <c r="G2448" s="193" t="str">
        <f ca="1">IF(C2448=$U$4,"Enter smelter details", IF(ISERROR($S2448),"",OFFSET(K!$G$1,$S2448-1,0)))</f>
        <v/>
      </c>
      <c r="H2448" s="258"/>
      <c r="I2448" s="258"/>
      <c r="J2448" s="258"/>
      <c r="K2448" s="258"/>
      <c r="L2448" s="258"/>
      <c r="M2448" s="258"/>
      <c r="N2448" s="258"/>
      <c r="O2448" s="258"/>
      <c r="P2448" s="258"/>
      <c r="Q2448" s="259"/>
      <c r="R2448" s="192"/>
      <c r="S2448" s="150" t="e">
        <f>IF(OR(C2448="",C2448=T$4),NA(),MATCH($B2448&amp;$C2448,K!$E:$E,0))</f>
        <v>#N/A</v>
      </c>
    </row>
    <row r="2449" spans="1:19" ht="20.25">
      <c r="A2449" s="222"/>
      <c r="B2449" s="193"/>
      <c r="C2449" s="193"/>
      <c r="D2449" s="193" t="str">
        <f ca="1">IF(ISERROR($S2449),"",OFFSET(K!$D$1,$S2449-1,0)&amp;"")</f>
        <v/>
      </c>
      <c r="E2449" s="193" t="str">
        <f ca="1">IF(ISERROR($S2449),"",OFFSET(K!$C$1,$S2449-1,0)&amp;"")</f>
        <v/>
      </c>
      <c r="F2449" s="193" t="str">
        <f ca="1">IF(ISERROR($S2449),"",OFFSET(K!$F$1,$S2449-1,0))</f>
        <v/>
      </c>
      <c r="G2449" s="193" t="str">
        <f ca="1">IF(C2449=$U$4,"Enter smelter details", IF(ISERROR($S2449),"",OFFSET(K!$G$1,$S2449-1,0)))</f>
        <v/>
      </c>
      <c r="H2449" s="258"/>
      <c r="I2449" s="258"/>
      <c r="J2449" s="258"/>
      <c r="K2449" s="258"/>
      <c r="L2449" s="258"/>
      <c r="M2449" s="258"/>
      <c r="N2449" s="258"/>
      <c r="O2449" s="258"/>
      <c r="P2449" s="258"/>
      <c r="Q2449" s="259"/>
      <c r="R2449" s="192"/>
      <c r="S2449" s="150" t="e">
        <f>IF(OR(C2449="",C2449=T$4),NA(),MATCH($B2449&amp;$C2449,K!$E:$E,0))</f>
        <v>#N/A</v>
      </c>
    </row>
    <row r="2450" spans="1:19" ht="20.25">
      <c r="A2450" s="222"/>
      <c r="B2450" s="193"/>
      <c r="C2450" s="193"/>
      <c r="D2450" s="193" t="str">
        <f ca="1">IF(ISERROR($S2450),"",OFFSET(K!$D$1,$S2450-1,0)&amp;"")</f>
        <v/>
      </c>
      <c r="E2450" s="193" t="str">
        <f ca="1">IF(ISERROR($S2450),"",OFFSET(K!$C$1,$S2450-1,0)&amp;"")</f>
        <v/>
      </c>
      <c r="F2450" s="193" t="str">
        <f ca="1">IF(ISERROR($S2450),"",OFFSET(K!$F$1,$S2450-1,0))</f>
        <v/>
      </c>
      <c r="G2450" s="193" t="str">
        <f ca="1">IF(C2450=$U$4,"Enter smelter details", IF(ISERROR($S2450),"",OFFSET(K!$G$1,$S2450-1,0)))</f>
        <v/>
      </c>
      <c r="H2450" s="258"/>
      <c r="I2450" s="258"/>
      <c r="J2450" s="258"/>
      <c r="K2450" s="258"/>
      <c r="L2450" s="258"/>
      <c r="M2450" s="258"/>
      <c r="N2450" s="258"/>
      <c r="O2450" s="258"/>
      <c r="P2450" s="258"/>
      <c r="Q2450" s="259"/>
      <c r="R2450" s="192"/>
      <c r="S2450" s="150" t="e">
        <f>IF(OR(C2450="",C2450=T$4),NA(),MATCH($B2450&amp;$C2450,K!$E:$E,0))</f>
        <v>#N/A</v>
      </c>
    </row>
    <row r="2451" spans="1:19" ht="20.25">
      <c r="A2451" s="222"/>
      <c r="B2451" s="193"/>
      <c r="C2451" s="193"/>
      <c r="D2451" s="193" t="str">
        <f ca="1">IF(ISERROR($S2451),"",OFFSET(K!$D$1,$S2451-1,0)&amp;"")</f>
        <v/>
      </c>
      <c r="E2451" s="193" t="str">
        <f ca="1">IF(ISERROR($S2451),"",OFFSET(K!$C$1,$S2451-1,0)&amp;"")</f>
        <v/>
      </c>
      <c r="F2451" s="193" t="str">
        <f ca="1">IF(ISERROR($S2451),"",OFFSET(K!$F$1,$S2451-1,0))</f>
        <v/>
      </c>
      <c r="G2451" s="193" t="str">
        <f ca="1">IF(C2451=$U$4,"Enter smelter details", IF(ISERROR($S2451),"",OFFSET(K!$G$1,$S2451-1,0)))</f>
        <v/>
      </c>
      <c r="H2451" s="258"/>
      <c r="I2451" s="258"/>
      <c r="J2451" s="258"/>
      <c r="K2451" s="258"/>
      <c r="L2451" s="258"/>
      <c r="M2451" s="258"/>
      <c r="N2451" s="258"/>
      <c r="O2451" s="258"/>
      <c r="P2451" s="258"/>
      <c r="Q2451" s="259"/>
      <c r="R2451" s="192"/>
      <c r="S2451" s="150" t="e">
        <f>IF(OR(C2451="",C2451=T$4),NA(),MATCH($B2451&amp;$C2451,K!$E:$E,0))</f>
        <v>#N/A</v>
      </c>
    </row>
    <row r="2452" spans="1:19" ht="20.25">
      <c r="A2452" s="222"/>
      <c r="B2452" s="193"/>
      <c r="C2452" s="193"/>
      <c r="D2452" s="193" t="str">
        <f ca="1">IF(ISERROR($S2452),"",OFFSET(K!$D$1,$S2452-1,0)&amp;"")</f>
        <v/>
      </c>
      <c r="E2452" s="193" t="str">
        <f ca="1">IF(ISERROR($S2452),"",OFFSET(K!$C$1,$S2452-1,0)&amp;"")</f>
        <v/>
      </c>
      <c r="F2452" s="193" t="str">
        <f ca="1">IF(ISERROR($S2452),"",OFFSET(K!$F$1,$S2452-1,0))</f>
        <v/>
      </c>
      <c r="G2452" s="193" t="str">
        <f ca="1">IF(C2452=$U$4,"Enter smelter details", IF(ISERROR($S2452),"",OFFSET(K!$G$1,$S2452-1,0)))</f>
        <v/>
      </c>
      <c r="H2452" s="258"/>
      <c r="I2452" s="258"/>
      <c r="J2452" s="258"/>
      <c r="K2452" s="258"/>
      <c r="L2452" s="258"/>
      <c r="M2452" s="258"/>
      <c r="N2452" s="258"/>
      <c r="O2452" s="258"/>
      <c r="P2452" s="258"/>
      <c r="Q2452" s="259"/>
      <c r="R2452" s="192"/>
      <c r="S2452" s="150" t="e">
        <f>IF(OR(C2452="",C2452=T$4),NA(),MATCH($B2452&amp;$C2452,K!$E:$E,0))</f>
        <v>#N/A</v>
      </c>
    </row>
    <row r="2453" spans="1:19" ht="20.25">
      <c r="A2453" s="222"/>
      <c r="B2453" s="193"/>
      <c r="C2453" s="193"/>
      <c r="D2453" s="193" t="str">
        <f ca="1">IF(ISERROR($S2453),"",OFFSET(K!$D$1,$S2453-1,0)&amp;"")</f>
        <v/>
      </c>
      <c r="E2453" s="193" t="str">
        <f ca="1">IF(ISERROR($S2453),"",OFFSET(K!$C$1,$S2453-1,0)&amp;"")</f>
        <v/>
      </c>
      <c r="F2453" s="193" t="str">
        <f ca="1">IF(ISERROR($S2453),"",OFFSET(K!$F$1,$S2453-1,0))</f>
        <v/>
      </c>
      <c r="G2453" s="193" t="str">
        <f ca="1">IF(C2453=$U$4,"Enter smelter details", IF(ISERROR($S2453),"",OFFSET(K!$G$1,$S2453-1,0)))</f>
        <v/>
      </c>
      <c r="H2453" s="258"/>
      <c r="I2453" s="258"/>
      <c r="J2453" s="258"/>
      <c r="K2453" s="258"/>
      <c r="L2453" s="258"/>
      <c r="M2453" s="258"/>
      <c r="N2453" s="258"/>
      <c r="O2453" s="258"/>
      <c r="P2453" s="258"/>
      <c r="Q2453" s="259"/>
      <c r="R2453" s="192"/>
      <c r="S2453" s="150" t="e">
        <f>IF(OR(C2453="",C2453=T$4),NA(),MATCH($B2453&amp;$C2453,K!$E:$E,0))</f>
        <v>#N/A</v>
      </c>
    </row>
    <row r="2454" spans="1:19" ht="20.25">
      <c r="A2454" s="222"/>
      <c r="B2454" s="193"/>
      <c r="C2454" s="193"/>
      <c r="D2454" s="193" t="str">
        <f ca="1">IF(ISERROR($S2454),"",OFFSET(K!$D$1,$S2454-1,0)&amp;"")</f>
        <v/>
      </c>
      <c r="E2454" s="193" t="str">
        <f ca="1">IF(ISERROR($S2454),"",OFFSET(K!$C$1,$S2454-1,0)&amp;"")</f>
        <v/>
      </c>
      <c r="F2454" s="193" t="str">
        <f ca="1">IF(ISERROR($S2454),"",OFFSET(K!$F$1,$S2454-1,0))</f>
        <v/>
      </c>
      <c r="G2454" s="193" t="str">
        <f ca="1">IF(C2454=$U$4,"Enter smelter details", IF(ISERROR($S2454),"",OFFSET(K!$G$1,$S2454-1,0)))</f>
        <v/>
      </c>
      <c r="H2454" s="258"/>
      <c r="I2454" s="258"/>
      <c r="J2454" s="258"/>
      <c r="K2454" s="258"/>
      <c r="L2454" s="258"/>
      <c r="M2454" s="258"/>
      <c r="N2454" s="258"/>
      <c r="O2454" s="258"/>
      <c r="P2454" s="258"/>
      <c r="Q2454" s="259"/>
      <c r="R2454" s="192"/>
      <c r="S2454" s="150" t="e">
        <f>IF(OR(C2454="",C2454=T$4),NA(),MATCH($B2454&amp;$C2454,K!$E:$E,0))</f>
        <v>#N/A</v>
      </c>
    </row>
    <row r="2455" spans="1:19" ht="20.25">
      <c r="A2455" s="222"/>
      <c r="B2455" s="193"/>
      <c r="C2455" s="193"/>
      <c r="D2455" s="193" t="str">
        <f ca="1">IF(ISERROR($S2455),"",OFFSET(K!$D$1,$S2455-1,0)&amp;"")</f>
        <v/>
      </c>
      <c r="E2455" s="193" t="str">
        <f ca="1">IF(ISERROR($S2455),"",OFFSET(K!$C$1,$S2455-1,0)&amp;"")</f>
        <v/>
      </c>
      <c r="F2455" s="193" t="str">
        <f ca="1">IF(ISERROR($S2455),"",OFFSET(K!$F$1,$S2455-1,0))</f>
        <v/>
      </c>
      <c r="G2455" s="193" t="str">
        <f ca="1">IF(C2455=$U$4,"Enter smelter details", IF(ISERROR($S2455),"",OFFSET(K!$G$1,$S2455-1,0)))</f>
        <v/>
      </c>
      <c r="H2455" s="258"/>
      <c r="I2455" s="258"/>
      <c r="J2455" s="258"/>
      <c r="K2455" s="258"/>
      <c r="L2455" s="258"/>
      <c r="M2455" s="258"/>
      <c r="N2455" s="258"/>
      <c r="O2455" s="258"/>
      <c r="P2455" s="258"/>
      <c r="Q2455" s="259"/>
      <c r="R2455" s="192"/>
      <c r="S2455" s="150" t="e">
        <f>IF(OR(C2455="",C2455=T$4),NA(),MATCH($B2455&amp;$C2455,K!$E:$E,0))</f>
        <v>#N/A</v>
      </c>
    </row>
    <row r="2456" spans="1:19" ht="20.25">
      <c r="A2456" s="222"/>
      <c r="B2456" s="193"/>
      <c r="C2456" s="193"/>
      <c r="D2456" s="193" t="str">
        <f ca="1">IF(ISERROR($S2456),"",OFFSET(K!$D$1,$S2456-1,0)&amp;"")</f>
        <v/>
      </c>
      <c r="E2456" s="193" t="str">
        <f ca="1">IF(ISERROR($S2456),"",OFFSET(K!$C$1,$S2456-1,0)&amp;"")</f>
        <v/>
      </c>
      <c r="F2456" s="193" t="str">
        <f ca="1">IF(ISERROR($S2456),"",OFFSET(K!$F$1,$S2456-1,0))</f>
        <v/>
      </c>
      <c r="G2456" s="193" t="str">
        <f ca="1">IF(C2456=$U$4,"Enter smelter details", IF(ISERROR($S2456),"",OFFSET(K!$G$1,$S2456-1,0)))</f>
        <v/>
      </c>
      <c r="H2456" s="258"/>
      <c r="I2456" s="258"/>
      <c r="J2456" s="258"/>
      <c r="K2456" s="258"/>
      <c r="L2456" s="258"/>
      <c r="M2456" s="258"/>
      <c r="N2456" s="258"/>
      <c r="O2456" s="258"/>
      <c r="P2456" s="258"/>
      <c r="Q2456" s="259"/>
      <c r="R2456" s="192"/>
      <c r="S2456" s="150" t="e">
        <f>IF(OR(C2456="",C2456=T$4),NA(),MATCH($B2456&amp;$C2456,K!$E:$E,0))</f>
        <v>#N/A</v>
      </c>
    </row>
    <row r="2457" spans="1:19" ht="20.25">
      <c r="A2457" s="222"/>
      <c r="B2457" s="193"/>
      <c r="C2457" s="193"/>
      <c r="D2457" s="193" t="str">
        <f ca="1">IF(ISERROR($S2457),"",OFFSET(K!$D$1,$S2457-1,0)&amp;"")</f>
        <v/>
      </c>
      <c r="E2457" s="193" t="str">
        <f ca="1">IF(ISERROR($S2457),"",OFFSET(K!$C$1,$S2457-1,0)&amp;"")</f>
        <v/>
      </c>
      <c r="F2457" s="193" t="str">
        <f ca="1">IF(ISERROR($S2457),"",OFFSET(K!$F$1,$S2457-1,0))</f>
        <v/>
      </c>
      <c r="G2457" s="193" t="str">
        <f ca="1">IF(C2457=$U$4,"Enter smelter details", IF(ISERROR($S2457),"",OFFSET(K!$G$1,$S2457-1,0)))</f>
        <v/>
      </c>
      <c r="H2457" s="258"/>
      <c r="I2457" s="258"/>
      <c r="J2457" s="258"/>
      <c r="K2457" s="258"/>
      <c r="L2457" s="258"/>
      <c r="M2457" s="258"/>
      <c r="N2457" s="258"/>
      <c r="O2457" s="258"/>
      <c r="P2457" s="258"/>
      <c r="Q2457" s="259"/>
      <c r="R2457" s="192"/>
      <c r="S2457" s="150" t="e">
        <f>IF(OR(C2457="",C2457=T$4),NA(),MATCH($B2457&amp;$C2457,K!$E:$E,0))</f>
        <v>#N/A</v>
      </c>
    </row>
    <row r="2458" spans="1:19" ht="20.25">
      <c r="A2458" s="222"/>
      <c r="B2458" s="193"/>
      <c r="C2458" s="193"/>
      <c r="D2458" s="193" t="str">
        <f ca="1">IF(ISERROR($S2458),"",OFFSET(K!$D$1,$S2458-1,0)&amp;"")</f>
        <v/>
      </c>
      <c r="E2458" s="193" t="str">
        <f ca="1">IF(ISERROR($S2458),"",OFFSET(K!$C$1,$S2458-1,0)&amp;"")</f>
        <v/>
      </c>
      <c r="F2458" s="193" t="str">
        <f ca="1">IF(ISERROR($S2458),"",OFFSET(K!$F$1,$S2458-1,0))</f>
        <v/>
      </c>
      <c r="G2458" s="193" t="str">
        <f ca="1">IF(C2458=$U$4,"Enter smelter details", IF(ISERROR($S2458),"",OFFSET(K!$G$1,$S2458-1,0)))</f>
        <v/>
      </c>
      <c r="H2458" s="258"/>
      <c r="I2458" s="258"/>
      <c r="J2458" s="258"/>
      <c r="K2458" s="258"/>
      <c r="L2458" s="258"/>
      <c r="M2458" s="258"/>
      <c r="N2458" s="258"/>
      <c r="O2458" s="258"/>
      <c r="P2458" s="258"/>
      <c r="Q2458" s="259"/>
      <c r="R2458" s="192"/>
      <c r="S2458" s="150" t="e">
        <f>IF(OR(C2458="",C2458=T$4),NA(),MATCH($B2458&amp;$C2458,K!$E:$E,0))</f>
        <v>#N/A</v>
      </c>
    </row>
    <row r="2459" spans="1:19" ht="20.25">
      <c r="A2459" s="222"/>
      <c r="B2459" s="193"/>
      <c r="C2459" s="193"/>
      <c r="D2459" s="193" t="str">
        <f ca="1">IF(ISERROR($S2459),"",OFFSET(K!$D$1,$S2459-1,0)&amp;"")</f>
        <v/>
      </c>
      <c r="E2459" s="193" t="str">
        <f ca="1">IF(ISERROR($S2459),"",OFFSET(K!$C$1,$S2459-1,0)&amp;"")</f>
        <v/>
      </c>
      <c r="F2459" s="193" t="str">
        <f ca="1">IF(ISERROR($S2459),"",OFFSET(K!$F$1,$S2459-1,0))</f>
        <v/>
      </c>
      <c r="G2459" s="193" t="str">
        <f ca="1">IF(C2459=$U$4,"Enter smelter details", IF(ISERROR($S2459),"",OFFSET(K!$G$1,$S2459-1,0)))</f>
        <v/>
      </c>
      <c r="H2459" s="258"/>
      <c r="I2459" s="258"/>
      <c r="J2459" s="258"/>
      <c r="K2459" s="258"/>
      <c r="L2459" s="258"/>
      <c r="M2459" s="258"/>
      <c r="N2459" s="258"/>
      <c r="O2459" s="258"/>
      <c r="P2459" s="258"/>
      <c r="Q2459" s="259"/>
      <c r="R2459" s="192"/>
      <c r="S2459" s="150" t="e">
        <f>IF(OR(C2459="",C2459=T$4),NA(),MATCH($B2459&amp;$C2459,K!$E:$E,0))</f>
        <v>#N/A</v>
      </c>
    </row>
    <row r="2460" spans="1:19" ht="20.25">
      <c r="A2460" s="222"/>
      <c r="B2460" s="193"/>
      <c r="C2460" s="193"/>
      <c r="D2460" s="193" t="str">
        <f ca="1">IF(ISERROR($S2460),"",OFFSET(K!$D$1,$S2460-1,0)&amp;"")</f>
        <v/>
      </c>
      <c r="E2460" s="193" t="str">
        <f ca="1">IF(ISERROR($S2460),"",OFFSET(K!$C$1,$S2460-1,0)&amp;"")</f>
        <v/>
      </c>
      <c r="F2460" s="193" t="str">
        <f ca="1">IF(ISERROR($S2460),"",OFFSET(K!$F$1,$S2460-1,0))</f>
        <v/>
      </c>
      <c r="G2460" s="193" t="str">
        <f ca="1">IF(C2460=$U$4,"Enter smelter details", IF(ISERROR($S2460),"",OFFSET(K!$G$1,$S2460-1,0)))</f>
        <v/>
      </c>
      <c r="H2460" s="258"/>
      <c r="I2460" s="258"/>
      <c r="J2460" s="258"/>
      <c r="K2460" s="258"/>
      <c r="L2460" s="258"/>
      <c r="M2460" s="258"/>
      <c r="N2460" s="258"/>
      <c r="O2460" s="258"/>
      <c r="P2460" s="258"/>
      <c r="Q2460" s="259"/>
      <c r="R2460" s="192"/>
      <c r="S2460" s="150" t="e">
        <f>IF(OR(C2460="",C2460=T$4),NA(),MATCH($B2460&amp;$C2460,K!$E:$E,0))</f>
        <v>#N/A</v>
      </c>
    </row>
    <row r="2461" spans="1:19" ht="20.25">
      <c r="A2461" s="222"/>
      <c r="B2461" s="193"/>
      <c r="C2461" s="193"/>
      <c r="D2461" s="193" t="str">
        <f ca="1">IF(ISERROR($S2461),"",OFFSET(K!$D$1,$S2461-1,0)&amp;"")</f>
        <v/>
      </c>
      <c r="E2461" s="193" t="str">
        <f ca="1">IF(ISERROR($S2461),"",OFFSET(K!$C$1,$S2461-1,0)&amp;"")</f>
        <v/>
      </c>
      <c r="F2461" s="193" t="str">
        <f ca="1">IF(ISERROR($S2461),"",OFFSET(K!$F$1,$S2461-1,0))</f>
        <v/>
      </c>
      <c r="G2461" s="193" t="str">
        <f ca="1">IF(C2461=$U$4,"Enter smelter details", IF(ISERROR($S2461),"",OFFSET(K!$G$1,$S2461-1,0)))</f>
        <v/>
      </c>
      <c r="H2461" s="258"/>
      <c r="I2461" s="258"/>
      <c r="J2461" s="258"/>
      <c r="K2461" s="258"/>
      <c r="L2461" s="258"/>
      <c r="M2461" s="258"/>
      <c r="N2461" s="258"/>
      <c r="O2461" s="258"/>
      <c r="P2461" s="258"/>
      <c r="Q2461" s="259"/>
      <c r="R2461" s="192"/>
      <c r="S2461" s="150" t="e">
        <f>IF(OR(C2461="",C2461=T$4),NA(),MATCH($B2461&amp;$C2461,K!$E:$E,0))</f>
        <v>#N/A</v>
      </c>
    </row>
    <row r="2462" spans="1:19" ht="20.25">
      <c r="A2462" s="222"/>
      <c r="B2462" s="193"/>
      <c r="C2462" s="193"/>
      <c r="D2462" s="193" t="str">
        <f ca="1">IF(ISERROR($S2462),"",OFFSET(K!$D$1,$S2462-1,0)&amp;"")</f>
        <v/>
      </c>
      <c r="E2462" s="193" t="str">
        <f ca="1">IF(ISERROR($S2462),"",OFFSET(K!$C$1,$S2462-1,0)&amp;"")</f>
        <v/>
      </c>
      <c r="F2462" s="193" t="str">
        <f ca="1">IF(ISERROR($S2462),"",OFFSET(K!$F$1,$S2462-1,0))</f>
        <v/>
      </c>
      <c r="G2462" s="193" t="str">
        <f ca="1">IF(C2462=$U$4,"Enter smelter details", IF(ISERROR($S2462),"",OFFSET(K!$G$1,$S2462-1,0)))</f>
        <v/>
      </c>
      <c r="H2462" s="258"/>
      <c r="I2462" s="258"/>
      <c r="J2462" s="258"/>
      <c r="K2462" s="258"/>
      <c r="L2462" s="258"/>
      <c r="M2462" s="258"/>
      <c r="N2462" s="258"/>
      <c r="O2462" s="258"/>
      <c r="P2462" s="258"/>
      <c r="Q2462" s="259"/>
      <c r="R2462" s="192"/>
      <c r="S2462" s="150" t="e">
        <f>IF(OR(C2462="",C2462=T$4),NA(),MATCH($B2462&amp;$C2462,K!$E:$E,0))</f>
        <v>#N/A</v>
      </c>
    </row>
    <row r="2463" spans="1:19" ht="20.25">
      <c r="A2463" s="222"/>
      <c r="B2463" s="193"/>
      <c r="C2463" s="193"/>
      <c r="D2463" s="193" t="str">
        <f ca="1">IF(ISERROR($S2463),"",OFFSET(K!$D$1,$S2463-1,0)&amp;"")</f>
        <v/>
      </c>
      <c r="E2463" s="193" t="str">
        <f ca="1">IF(ISERROR($S2463),"",OFFSET(K!$C$1,$S2463-1,0)&amp;"")</f>
        <v/>
      </c>
      <c r="F2463" s="193" t="str">
        <f ca="1">IF(ISERROR($S2463),"",OFFSET(K!$F$1,$S2463-1,0))</f>
        <v/>
      </c>
      <c r="G2463" s="193" t="str">
        <f ca="1">IF(C2463=$U$4,"Enter smelter details", IF(ISERROR($S2463),"",OFFSET(K!$G$1,$S2463-1,0)))</f>
        <v/>
      </c>
      <c r="H2463" s="258"/>
      <c r="I2463" s="258"/>
      <c r="J2463" s="258"/>
      <c r="K2463" s="258"/>
      <c r="L2463" s="258"/>
      <c r="M2463" s="258"/>
      <c r="N2463" s="258"/>
      <c r="O2463" s="258"/>
      <c r="P2463" s="258"/>
      <c r="Q2463" s="259"/>
      <c r="R2463" s="192"/>
      <c r="S2463" s="150" t="e">
        <f>IF(OR(C2463="",C2463=T$4),NA(),MATCH($B2463&amp;$C2463,K!$E:$E,0))</f>
        <v>#N/A</v>
      </c>
    </row>
    <row r="2464" spans="1:19" ht="20.25">
      <c r="A2464" s="222"/>
      <c r="B2464" s="193"/>
      <c r="C2464" s="193"/>
      <c r="D2464" s="193" t="str">
        <f ca="1">IF(ISERROR($S2464),"",OFFSET(K!$D$1,$S2464-1,0)&amp;"")</f>
        <v/>
      </c>
      <c r="E2464" s="193" t="str">
        <f ca="1">IF(ISERROR($S2464),"",OFFSET(K!$C$1,$S2464-1,0)&amp;"")</f>
        <v/>
      </c>
      <c r="F2464" s="193" t="str">
        <f ca="1">IF(ISERROR($S2464),"",OFFSET(K!$F$1,$S2464-1,0))</f>
        <v/>
      </c>
      <c r="G2464" s="193" t="str">
        <f ca="1">IF(C2464=$U$4,"Enter smelter details", IF(ISERROR($S2464),"",OFFSET(K!$G$1,$S2464-1,0)))</f>
        <v/>
      </c>
      <c r="H2464" s="258"/>
      <c r="I2464" s="258"/>
      <c r="J2464" s="258"/>
      <c r="K2464" s="258"/>
      <c r="L2464" s="258"/>
      <c r="M2464" s="258"/>
      <c r="N2464" s="258"/>
      <c r="O2464" s="258"/>
      <c r="P2464" s="258"/>
      <c r="Q2464" s="259"/>
      <c r="R2464" s="192"/>
      <c r="S2464" s="150" t="e">
        <f>IF(OR(C2464="",C2464=T$4),NA(),MATCH($B2464&amp;$C2464,K!$E:$E,0))</f>
        <v>#N/A</v>
      </c>
    </row>
    <row r="2465" spans="1:19" ht="20.25">
      <c r="A2465" s="222"/>
      <c r="B2465" s="193"/>
      <c r="C2465" s="193"/>
      <c r="D2465" s="193" t="str">
        <f ca="1">IF(ISERROR($S2465),"",OFFSET(K!$D$1,$S2465-1,0)&amp;"")</f>
        <v/>
      </c>
      <c r="E2465" s="193" t="str">
        <f ca="1">IF(ISERROR($S2465),"",OFFSET(K!$C$1,$S2465-1,0)&amp;"")</f>
        <v/>
      </c>
      <c r="F2465" s="193" t="str">
        <f ca="1">IF(ISERROR($S2465),"",OFFSET(K!$F$1,$S2465-1,0))</f>
        <v/>
      </c>
      <c r="G2465" s="193" t="str">
        <f ca="1">IF(C2465=$U$4,"Enter smelter details", IF(ISERROR($S2465),"",OFFSET(K!$G$1,$S2465-1,0)))</f>
        <v/>
      </c>
      <c r="H2465" s="258"/>
      <c r="I2465" s="258"/>
      <c r="J2465" s="258"/>
      <c r="K2465" s="258"/>
      <c r="L2465" s="258"/>
      <c r="M2465" s="258"/>
      <c r="N2465" s="258"/>
      <c r="O2465" s="258"/>
      <c r="P2465" s="258"/>
      <c r="Q2465" s="259"/>
      <c r="R2465" s="192"/>
      <c r="S2465" s="150" t="e">
        <f>IF(OR(C2465="",C2465=T$4),NA(),MATCH($B2465&amp;$C2465,K!$E:$E,0))</f>
        <v>#N/A</v>
      </c>
    </row>
    <row r="2466" spans="1:19" ht="20.25">
      <c r="A2466" s="222"/>
      <c r="B2466" s="193"/>
      <c r="C2466" s="193"/>
      <c r="D2466" s="193" t="str">
        <f ca="1">IF(ISERROR($S2466),"",OFFSET(K!$D$1,$S2466-1,0)&amp;"")</f>
        <v/>
      </c>
      <c r="E2466" s="193" t="str">
        <f ca="1">IF(ISERROR($S2466),"",OFFSET(K!$C$1,$S2466-1,0)&amp;"")</f>
        <v/>
      </c>
      <c r="F2466" s="193" t="str">
        <f ca="1">IF(ISERROR($S2466),"",OFFSET(K!$F$1,$S2466-1,0))</f>
        <v/>
      </c>
      <c r="G2466" s="193" t="str">
        <f ca="1">IF(C2466=$U$4,"Enter smelter details", IF(ISERROR($S2466),"",OFFSET(K!$G$1,$S2466-1,0)))</f>
        <v/>
      </c>
      <c r="H2466" s="258"/>
      <c r="I2466" s="258"/>
      <c r="J2466" s="258"/>
      <c r="K2466" s="258"/>
      <c r="L2466" s="258"/>
      <c r="M2466" s="258"/>
      <c r="N2466" s="258"/>
      <c r="O2466" s="258"/>
      <c r="P2466" s="258"/>
      <c r="Q2466" s="259"/>
      <c r="R2466" s="192"/>
      <c r="S2466" s="150" t="e">
        <f>IF(OR(C2466="",C2466=T$4),NA(),MATCH($B2466&amp;$C2466,K!$E:$E,0))</f>
        <v>#N/A</v>
      </c>
    </row>
    <row r="2467" spans="1:19" ht="20.25">
      <c r="A2467" s="222"/>
      <c r="B2467" s="193"/>
      <c r="C2467" s="193"/>
      <c r="D2467" s="193" t="str">
        <f ca="1">IF(ISERROR($S2467),"",OFFSET(K!$D$1,$S2467-1,0)&amp;"")</f>
        <v/>
      </c>
      <c r="E2467" s="193" t="str">
        <f ca="1">IF(ISERROR($S2467),"",OFFSET(K!$C$1,$S2467-1,0)&amp;"")</f>
        <v/>
      </c>
      <c r="F2467" s="193" t="str">
        <f ca="1">IF(ISERROR($S2467),"",OFFSET(K!$F$1,$S2467-1,0))</f>
        <v/>
      </c>
      <c r="G2467" s="193" t="str">
        <f ca="1">IF(C2467=$U$4,"Enter smelter details", IF(ISERROR($S2467),"",OFFSET(K!$G$1,$S2467-1,0)))</f>
        <v/>
      </c>
      <c r="H2467" s="258"/>
      <c r="I2467" s="258"/>
      <c r="J2467" s="258"/>
      <c r="K2467" s="258"/>
      <c r="L2467" s="258"/>
      <c r="M2467" s="258"/>
      <c r="N2467" s="258"/>
      <c r="O2467" s="258"/>
      <c r="P2467" s="258"/>
      <c r="Q2467" s="259"/>
      <c r="R2467" s="192"/>
      <c r="S2467" s="150" t="e">
        <f>IF(OR(C2467="",C2467=T$4),NA(),MATCH($B2467&amp;$C2467,K!$E:$E,0))</f>
        <v>#N/A</v>
      </c>
    </row>
    <row r="2468" spans="1:19" ht="20.25">
      <c r="A2468" s="222"/>
      <c r="B2468" s="193"/>
      <c r="C2468" s="193"/>
      <c r="D2468" s="193" t="str">
        <f ca="1">IF(ISERROR($S2468),"",OFFSET(K!$D$1,$S2468-1,0)&amp;"")</f>
        <v/>
      </c>
      <c r="E2468" s="193" t="str">
        <f ca="1">IF(ISERROR($S2468),"",OFFSET(K!$C$1,$S2468-1,0)&amp;"")</f>
        <v/>
      </c>
      <c r="F2468" s="193" t="str">
        <f ca="1">IF(ISERROR($S2468),"",OFFSET(K!$F$1,$S2468-1,0))</f>
        <v/>
      </c>
      <c r="G2468" s="193" t="str">
        <f ca="1">IF(C2468=$U$4,"Enter smelter details", IF(ISERROR($S2468),"",OFFSET(K!$G$1,$S2468-1,0)))</f>
        <v/>
      </c>
      <c r="H2468" s="258"/>
      <c r="I2468" s="258"/>
      <c r="J2468" s="258"/>
      <c r="K2468" s="258"/>
      <c r="L2468" s="258"/>
      <c r="M2468" s="258"/>
      <c r="N2468" s="258"/>
      <c r="O2468" s="258"/>
      <c r="P2468" s="258"/>
      <c r="Q2468" s="259"/>
      <c r="R2468" s="192"/>
      <c r="S2468" s="150" t="e">
        <f>IF(OR(C2468="",C2468=T$4),NA(),MATCH($B2468&amp;$C2468,K!$E:$E,0))</f>
        <v>#N/A</v>
      </c>
    </row>
    <row r="2469" spans="1:19" ht="20.25">
      <c r="A2469" s="222"/>
      <c r="B2469" s="193"/>
      <c r="C2469" s="193"/>
      <c r="D2469" s="193" t="str">
        <f ca="1">IF(ISERROR($S2469),"",OFFSET(K!$D$1,$S2469-1,0)&amp;"")</f>
        <v/>
      </c>
      <c r="E2469" s="193" t="str">
        <f ca="1">IF(ISERROR($S2469),"",OFFSET(K!$C$1,$S2469-1,0)&amp;"")</f>
        <v/>
      </c>
      <c r="F2469" s="193" t="str">
        <f ca="1">IF(ISERROR($S2469),"",OFFSET(K!$F$1,$S2469-1,0))</f>
        <v/>
      </c>
      <c r="G2469" s="193" t="str">
        <f ca="1">IF(C2469=$U$4,"Enter smelter details", IF(ISERROR($S2469),"",OFFSET(K!$G$1,$S2469-1,0)))</f>
        <v/>
      </c>
      <c r="H2469" s="258"/>
      <c r="I2469" s="258"/>
      <c r="J2469" s="258"/>
      <c r="K2469" s="258"/>
      <c r="L2469" s="258"/>
      <c r="M2469" s="258"/>
      <c r="N2469" s="258"/>
      <c r="O2469" s="258"/>
      <c r="P2469" s="258"/>
      <c r="Q2469" s="259"/>
      <c r="R2469" s="192"/>
      <c r="S2469" s="150" t="e">
        <f>IF(OR(C2469="",C2469=T$4),NA(),MATCH($B2469&amp;$C2469,K!$E:$E,0))</f>
        <v>#N/A</v>
      </c>
    </row>
    <row r="2470" spans="1:19" ht="20.25">
      <c r="A2470" s="222"/>
      <c r="B2470" s="193"/>
      <c r="C2470" s="193"/>
      <c r="D2470" s="193" t="str">
        <f ca="1">IF(ISERROR($S2470),"",OFFSET(K!$D$1,$S2470-1,0)&amp;"")</f>
        <v/>
      </c>
      <c r="E2470" s="193" t="str">
        <f ca="1">IF(ISERROR($S2470),"",OFFSET(K!$C$1,$S2470-1,0)&amp;"")</f>
        <v/>
      </c>
      <c r="F2470" s="193" t="str">
        <f ca="1">IF(ISERROR($S2470),"",OFFSET(K!$F$1,$S2470-1,0))</f>
        <v/>
      </c>
      <c r="G2470" s="193" t="str">
        <f ca="1">IF(C2470=$U$4,"Enter smelter details", IF(ISERROR($S2470),"",OFFSET(K!$G$1,$S2470-1,0)))</f>
        <v/>
      </c>
      <c r="H2470" s="258"/>
      <c r="I2470" s="258"/>
      <c r="J2470" s="258"/>
      <c r="K2470" s="258"/>
      <c r="L2470" s="258"/>
      <c r="M2470" s="258"/>
      <c r="N2470" s="258"/>
      <c r="O2470" s="258"/>
      <c r="P2470" s="258"/>
      <c r="Q2470" s="259"/>
      <c r="R2470" s="192"/>
      <c r="S2470" s="150" t="e">
        <f>IF(OR(C2470="",C2470=T$4),NA(),MATCH($B2470&amp;$C2470,K!$E:$E,0))</f>
        <v>#N/A</v>
      </c>
    </row>
    <row r="2471" spans="1:19" ht="20.25">
      <c r="A2471" s="222"/>
      <c r="B2471" s="193"/>
      <c r="C2471" s="193"/>
      <c r="D2471" s="193" t="str">
        <f ca="1">IF(ISERROR($S2471),"",OFFSET(K!$D$1,$S2471-1,0)&amp;"")</f>
        <v/>
      </c>
      <c r="E2471" s="193" t="str">
        <f ca="1">IF(ISERROR($S2471),"",OFFSET(K!$C$1,$S2471-1,0)&amp;"")</f>
        <v/>
      </c>
      <c r="F2471" s="193" t="str">
        <f ca="1">IF(ISERROR($S2471),"",OFFSET(K!$F$1,$S2471-1,0))</f>
        <v/>
      </c>
      <c r="G2471" s="193" t="str">
        <f ca="1">IF(C2471=$U$4,"Enter smelter details", IF(ISERROR($S2471),"",OFFSET(K!$G$1,$S2471-1,0)))</f>
        <v/>
      </c>
      <c r="H2471" s="258"/>
      <c r="I2471" s="258"/>
      <c r="J2471" s="258"/>
      <c r="K2471" s="258"/>
      <c r="L2471" s="258"/>
      <c r="M2471" s="258"/>
      <c r="N2471" s="258"/>
      <c r="O2471" s="258"/>
      <c r="P2471" s="258"/>
      <c r="Q2471" s="259"/>
      <c r="R2471" s="192"/>
      <c r="S2471" s="150" t="e">
        <f>IF(OR(C2471="",C2471=T$4),NA(),MATCH($B2471&amp;$C2471,K!$E:$E,0))</f>
        <v>#N/A</v>
      </c>
    </row>
    <row r="2472" spans="1:19" ht="20.25">
      <c r="A2472" s="222"/>
      <c r="B2472" s="193"/>
      <c r="C2472" s="193"/>
      <c r="D2472" s="193" t="str">
        <f ca="1">IF(ISERROR($S2472),"",OFFSET(K!$D$1,$S2472-1,0)&amp;"")</f>
        <v/>
      </c>
      <c r="E2472" s="193" t="str">
        <f ca="1">IF(ISERROR($S2472),"",OFFSET(K!$C$1,$S2472-1,0)&amp;"")</f>
        <v/>
      </c>
      <c r="F2472" s="193" t="str">
        <f ca="1">IF(ISERROR($S2472),"",OFFSET(K!$F$1,$S2472-1,0))</f>
        <v/>
      </c>
      <c r="G2472" s="193" t="str">
        <f ca="1">IF(C2472=$U$4,"Enter smelter details", IF(ISERROR($S2472),"",OFFSET(K!$G$1,$S2472-1,0)))</f>
        <v/>
      </c>
      <c r="H2472" s="258"/>
      <c r="I2472" s="258"/>
      <c r="J2472" s="258"/>
      <c r="K2472" s="258"/>
      <c r="L2472" s="258"/>
      <c r="M2472" s="258"/>
      <c r="N2472" s="258"/>
      <c r="O2472" s="258"/>
      <c r="P2472" s="258"/>
      <c r="Q2472" s="259"/>
      <c r="R2472" s="192"/>
      <c r="S2472" s="150" t="e">
        <f>IF(OR(C2472="",C2472=T$4),NA(),MATCH($B2472&amp;$C2472,K!$E:$E,0))</f>
        <v>#N/A</v>
      </c>
    </row>
    <row r="2473" spans="1:19" ht="20.25">
      <c r="A2473" s="222"/>
      <c r="B2473" s="193"/>
      <c r="C2473" s="193"/>
      <c r="D2473" s="193" t="str">
        <f ca="1">IF(ISERROR($S2473),"",OFFSET(K!$D$1,$S2473-1,0)&amp;"")</f>
        <v/>
      </c>
      <c r="E2473" s="193" t="str">
        <f ca="1">IF(ISERROR($S2473),"",OFFSET(K!$C$1,$S2473-1,0)&amp;"")</f>
        <v/>
      </c>
      <c r="F2473" s="193" t="str">
        <f ca="1">IF(ISERROR($S2473),"",OFFSET(K!$F$1,$S2473-1,0))</f>
        <v/>
      </c>
      <c r="G2473" s="193" t="str">
        <f ca="1">IF(C2473=$U$4,"Enter smelter details", IF(ISERROR($S2473),"",OFFSET(K!$G$1,$S2473-1,0)))</f>
        <v/>
      </c>
      <c r="H2473" s="258"/>
      <c r="I2473" s="258"/>
      <c r="J2473" s="258"/>
      <c r="K2473" s="258"/>
      <c r="L2473" s="258"/>
      <c r="M2473" s="258"/>
      <c r="N2473" s="258"/>
      <c r="O2473" s="258"/>
      <c r="P2473" s="258"/>
      <c r="Q2473" s="259"/>
      <c r="R2473" s="192"/>
      <c r="S2473" s="150" t="e">
        <f>IF(OR(C2473="",C2473=T$4),NA(),MATCH($B2473&amp;$C2473,K!$E:$E,0))</f>
        <v>#N/A</v>
      </c>
    </row>
    <row r="2474" spans="1:19" ht="20.25">
      <c r="A2474" s="222"/>
      <c r="B2474" s="193"/>
      <c r="C2474" s="193"/>
      <c r="D2474" s="193" t="str">
        <f ca="1">IF(ISERROR($S2474),"",OFFSET(K!$D$1,$S2474-1,0)&amp;"")</f>
        <v/>
      </c>
      <c r="E2474" s="193" t="str">
        <f ca="1">IF(ISERROR($S2474),"",OFFSET(K!$C$1,$S2474-1,0)&amp;"")</f>
        <v/>
      </c>
      <c r="F2474" s="193" t="str">
        <f ca="1">IF(ISERROR($S2474),"",OFFSET(K!$F$1,$S2474-1,0))</f>
        <v/>
      </c>
      <c r="G2474" s="193" t="str">
        <f ca="1">IF(C2474=$U$4,"Enter smelter details", IF(ISERROR($S2474),"",OFFSET(K!$G$1,$S2474-1,0)))</f>
        <v/>
      </c>
      <c r="H2474" s="258"/>
      <c r="I2474" s="258"/>
      <c r="J2474" s="258"/>
      <c r="K2474" s="258"/>
      <c r="L2474" s="258"/>
      <c r="M2474" s="258"/>
      <c r="N2474" s="258"/>
      <c r="O2474" s="258"/>
      <c r="P2474" s="258"/>
      <c r="Q2474" s="259"/>
      <c r="R2474" s="192"/>
      <c r="S2474" s="150" t="e">
        <f>IF(OR(C2474="",C2474=T$4),NA(),MATCH($B2474&amp;$C2474,K!$E:$E,0))</f>
        <v>#N/A</v>
      </c>
    </row>
    <row r="2475" spans="1:19" ht="20.25">
      <c r="A2475" s="222"/>
      <c r="B2475" s="193"/>
      <c r="C2475" s="193"/>
      <c r="D2475" s="193" t="str">
        <f ca="1">IF(ISERROR($S2475),"",OFFSET(K!$D$1,$S2475-1,0)&amp;"")</f>
        <v/>
      </c>
      <c r="E2475" s="193" t="str">
        <f ca="1">IF(ISERROR($S2475),"",OFFSET(K!$C$1,$S2475-1,0)&amp;"")</f>
        <v/>
      </c>
      <c r="F2475" s="193" t="str">
        <f ca="1">IF(ISERROR($S2475),"",OFFSET(K!$F$1,$S2475-1,0))</f>
        <v/>
      </c>
      <c r="G2475" s="193" t="str">
        <f ca="1">IF(C2475=$U$4,"Enter smelter details", IF(ISERROR($S2475),"",OFFSET(K!$G$1,$S2475-1,0)))</f>
        <v/>
      </c>
      <c r="H2475" s="258"/>
      <c r="I2475" s="258"/>
      <c r="J2475" s="258"/>
      <c r="K2475" s="258"/>
      <c r="L2475" s="258"/>
      <c r="M2475" s="258"/>
      <c r="N2475" s="258"/>
      <c r="O2475" s="258"/>
      <c r="P2475" s="258"/>
      <c r="Q2475" s="259"/>
      <c r="R2475" s="192"/>
      <c r="S2475" s="150" t="e">
        <f>IF(OR(C2475="",C2475=T$4),NA(),MATCH($B2475&amp;$C2475,K!$E:$E,0))</f>
        <v>#N/A</v>
      </c>
    </row>
    <row r="2476" spans="1:19" ht="20.25">
      <c r="A2476" s="222"/>
      <c r="B2476" s="193"/>
      <c r="C2476" s="193"/>
      <c r="D2476" s="193" t="str">
        <f ca="1">IF(ISERROR($S2476),"",OFFSET(K!$D$1,$S2476-1,0)&amp;"")</f>
        <v/>
      </c>
      <c r="E2476" s="193" t="str">
        <f ca="1">IF(ISERROR($S2476),"",OFFSET(K!$C$1,$S2476-1,0)&amp;"")</f>
        <v/>
      </c>
      <c r="F2476" s="193" t="str">
        <f ca="1">IF(ISERROR($S2476),"",OFFSET(K!$F$1,$S2476-1,0))</f>
        <v/>
      </c>
      <c r="G2476" s="193" t="str">
        <f ca="1">IF(C2476=$U$4,"Enter smelter details", IF(ISERROR($S2476),"",OFFSET(K!$G$1,$S2476-1,0)))</f>
        <v/>
      </c>
      <c r="H2476" s="258"/>
      <c r="I2476" s="258"/>
      <c r="J2476" s="258"/>
      <c r="K2476" s="258"/>
      <c r="L2476" s="258"/>
      <c r="M2476" s="258"/>
      <c r="N2476" s="258"/>
      <c r="O2476" s="258"/>
      <c r="P2476" s="258"/>
      <c r="Q2476" s="259"/>
      <c r="R2476" s="192"/>
      <c r="S2476" s="150" t="e">
        <f>IF(OR(C2476="",C2476=T$4),NA(),MATCH($B2476&amp;$C2476,K!$E:$E,0))</f>
        <v>#N/A</v>
      </c>
    </row>
    <row r="2477" spans="1:19" ht="20.25">
      <c r="A2477" s="222"/>
      <c r="B2477" s="193"/>
      <c r="C2477" s="193"/>
      <c r="D2477" s="193" t="str">
        <f ca="1">IF(ISERROR($S2477),"",OFFSET(K!$D$1,$S2477-1,0)&amp;"")</f>
        <v/>
      </c>
      <c r="E2477" s="193" t="str">
        <f ca="1">IF(ISERROR($S2477),"",OFFSET(K!$C$1,$S2477-1,0)&amp;"")</f>
        <v/>
      </c>
      <c r="F2477" s="193" t="str">
        <f ca="1">IF(ISERROR($S2477),"",OFFSET(K!$F$1,$S2477-1,0))</f>
        <v/>
      </c>
      <c r="G2477" s="193" t="str">
        <f ca="1">IF(C2477=$U$4,"Enter smelter details", IF(ISERROR($S2477),"",OFFSET(K!$G$1,$S2477-1,0)))</f>
        <v/>
      </c>
      <c r="H2477" s="258"/>
      <c r="I2477" s="258"/>
      <c r="J2477" s="258"/>
      <c r="K2477" s="258"/>
      <c r="L2477" s="258"/>
      <c r="M2477" s="258"/>
      <c r="N2477" s="258"/>
      <c r="O2477" s="258"/>
      <c r="P2477" s="258"/>
      <c r="Q2477" s="259"/>
      <c r="R2477" s="192"/>
      <c r="S2477" s="150" t="e">
        <f>IF(OR(C2477="",C2477=T$4),NA(),MATCH($B2477&amp;$C2477,K!$E:$E,0))</f>
        <v>#N/A</v>
      </c>
    </row>
    <row r="2478" spans="1:19" ht="20.25">
      <c r="A2478" s="222"/>
      <c r="B2478" s="193"/>
      <c r="C2478" s="193"/>
      <c r="D2478" s="193" t="str">
        <f ca="1">IF(ISERROR($S2478),"",OFFSET(K!$D$1,$S2478-1,0)&amp;"")</f>
        <v/>
      </c>
      <c r="E2478" s="193" t="str">
        <f ca="1">IF(ISERROR($S2478),"",OFFSET(K!$C$1,$S2478-1,0)&amp;"")</f>
        <v/>
      </c>
      <c r="F2478" s="193" t="str">
        <f ca="1">IF(ISERROR($S2478),"",OFFSET(K!$F$1,$S2478-1,0))</f>
        <v/>
      </c>
      <c r="G2478" s="193" t="str">
        <f ca="1">IF(C2478=$U$4,"Enter smelter details", IF(ISERROR($S2478),"",OFFSET(K!$G$1,$S2478-1,0)))</f>
        <v/>
      </c>
      <c r="H2478" s="258"/>
      <c r="I2478" s="258"/>
      <c r="J2478" s="258"/>
      <c r="K2478" s="258"/>
      <c r="L2478" s="258"/>
      <c r="M2478" s="258"/>
      <c r="N2478" s="258"/>
      <c r="O2478" s="258"/>
      <c r="P2478" s="258"/>
      <c r="Q2478" s="259"/>
      <c r="R2478" s="192"/>
      <c r="S2478" s="150" t="e">
        <f>IF(OR(C2478="",C2478=T$4),NA(),MATCH($B2478&amp;$C2478,K!$E:$E,0))</f>
        <v>#N/A</v>
      </c>
    </row>
    <row r="2479" spans="1:19" ht="20.25">
      <c r="A2479" s="222"/>
      <c r="B2479" s="193"/>
      <c r="C2479" s="193"/>
      <c r="D2479" s="193" t="str">
        <f ca="1">IF(ISERROR($S2479),"",OFFSET(K!$D$1,$S2479-1,0)&amp;"")</f>
        <v/>
      </c>
      <c r="E2479" s="193" t="str">
        <f ca="1">IF(ISERROR($S2479),"",OFFSET(K!$C$1,$S2479-1,0)&amp;"")</f>
        <v/>
      </c>
      <c r="F2479" s="193" t="str">
        <f ca="1">IF(ISERROR($S2479),"",OFFSET(K!$F$1,$S2479-1,0))</f>
        <v/>
      </c>
      <c r="G2479" s="193" t="str">
        <f ca="1">IF(C2479=$U$4,"Enter smelter details", IF(ISERROR($S2479),"",OFFSET(K!$G$1,$S2479-1,0)))</f>
        <v/>
      </c>
      <c r="H2479" s="258"/>
      <c r="I2479" s="258"/>
      <c r="J2479" s="258"/>
      <c r="K2479" s="258"/>
      <c r="L2479" s="258"/>
      <c r="M2479" s="258"/>
      <c r="N2479" s="258"/>
      <c r="O2479" s="258"/>
      <c r="P2479" s="258"/>
      <c r="Q2479" s="259"/>
      <c r="R2479" s="192"/>
      <c r="S2479" s="150" t="e">
        <f>IF(OR(C2479="",C2479=T$4),NA(),MATCH($B2479&amp;$C2479,K!$E:$E,0))</f>
        <v>#N/A</v>
      </c>
    </row>
    <row r="2480" spans="1:19" ht="20.25">
      <c r="A2480" s="222"/>
      <c r="B2480" s="193"/>
      <c r="C2480" s="193"/>
      <c r="D2480" s="193" t="str">
        <f ca="1">IF(ISERROR($S2480),"",OFFSET(K!$D$1,$S2480-1,0)&amp;"")</f>
        <v/>
      </c>
      <c r="E2480" s="193" t="str">
        <f ca="1">IF(ISERROR($S2480),"",OFFSET(K!$C$1,$S2480-1,0)&amp;"")</f>
        <v/>
      </c>
      <c r="F2480" s="193" t="str">
        <f ca="1">IF(ISERROR($S2480),"",OFFSET(K!$F$1,$S2480-1,0))</f>
        <v/>
      </c>
      <c r="G2480" s="193" t="str">
        <f ca="1">IF(C2480=$U$4,"Enter smelter details", IF(ISERROR($S2480),"",OFFSET(K!$G$1,$S2480-1,0)))</f>
        <v/>
      </c>
      <c r="H2480" s="258"/>
      <c r="I2480" s="258"/>
      <c r="J2480" s="258"/>
      <c r="K2480" s="258"/>
      <c r="L2480" s="258"/>
      <c r="M2480" s="258"/>
      <c r="N2480" s="258"/>
      <c r="O2480" s="258"/>
      <c r="P2480" s="258"/>
      <c r="Q2480" s="259"/>
      <c r="R2480" s="192"/>
      <c r="S2480" s="150" t="e">
        <f>IF(OR(C2480="",C2480=T$4),NA(),MATCH($B2480&amp;$C2480,K!$E:$E,0))</f>
        <v>#N/A</v>
      </c>
    </row>
    <row r="2481" spans="1:19" ht="20.25">
      <c r="A2481" s="222"/>
      <c r="B2481" s="193"/>
      <c r="C2481" s="193"/>
      <c r="D2481" s="193" t="str">
        <f ca="1">IF(ISERROR($S2481),"",OFFSET(K!$D$1,$S2481-1,0)&amp;"")</f>
        <v/>
      </c>
      <c r="E2481" s="193" t="str">
        <f ca="1">IF(ISERROR($S2481),"",OFFSET(K!$C$1,$S2481-1,0)&amp;"")</f>
        <v/>
      </c>
      <c r="F2481" s="193" t="str">
        <f ca="1">IF(ISERROR($S2481),"",OFFSET(K!$F$1,$S2481-1,0))</f>
        <v/>
      </c>
      <c r="G2481" s="193" t="str">
        <f ca="1">IF(C2481=$U$4,"Enter smelter details", IF(ISERROR($S2481),"",OFFSET(K!$G$1,$S2481-1,0)))</f>
        <v/>
      </c>
      <c r="H2481" s="258"/>
      <c r="I2481" s="258"/>
      <c r="J2481" s="258"/>
      <c r="K2481" s="258"/>
      <c r="L2481" s="258"/>
      <c r="M2481" s="258"/>
      <c r="N2481" s="258"/>
      <c r="O2481" s="258"/>
      <c r="P2481" s="258"/>
      <c r="Q2481" s="259"/>
      <c r="R2481" s="192"/>
      <c r="S2481" s="150" t="e">
        <f>IF(OR(C2481="",C2481=T$4),NA(),MATCH($B2481&amp;$C2481,K!$E:$E,0))</f>
        <v>#N/A</v>
      </c>
    </row>
    <row r="2482" spans="1:19" ht="20.25">
      <c r="A2482" s="222"/>
      <c r="B2482" s="193"/>
      <c r="C2482" s="193"/>
      <c r="D2482" s="193" t="str">
        <f ca="1">IF(ISERROR($S2482),"",OFFSET(K!$D$1,$S2482-1,0)&amp;"")</f>
        <v/>
      </c>
      <c r="E2482" s="193" t="str">
        <f ca="1">IF(ISERROR($S2482),"",OFFSET(K!$C$1,$S2482-1,0)&amp;"")</f>
        <v/>
      </c>
      <c r="F2482" s="193" t="str">
        <f ca="1">IF(ISERROR($S2482),"",OFFSET(K!$F$1,$S2482-1,0))</f>
        <v/>
      </c>
      <c r="G2482" s="193" t="str">
        <f ca="1">IF(C2482=$U$4,"Enter smelter details", IF(ISERROR($S2482),"",OFFSET(K!$G$1,$S2482-1,0)))</f>
        <v/>
      </c>
      <c r="H2482" s="258"/>
      <c r="I2482" s="258"/>
      <c r="J2482" s="258"/>
      <c r="K2482" s="258"/>
      <c r="L2482" s="258"/>
      <c r="M2482" s="258"/>
      <c r="N2482" s="258"/>
      <c r="O2482" s="258"/>
      <c r="P2482" s="258"/>
      <c r="Q2482" s="259"/>
      <c r="R2482" s="192"/>
      <c r="S2482" s="150" t="e">
        <f>IF(OR(C2482="",C2482=T$4),NA(),MATCH($B2482&amp;$C2482,K!$E:$E,0))</f>
        <v>#N/A</v>
      </c>
    </row>
    <row r="2483" spans="1:19" ht="20.25">
      <c r="A2483" s="222"/>
      <c r="B2483" s="193"/>
      <c r="C2483" s="193"/>
      <c r="D2483" s="193" t="str">
        <f ca="1">IF(ISERROR($S2483),"",OFFSET(K!$D$1,$S2483-1,0)&amp;"")</f>
        <v/>
      </c>
      <c r="E2483" s="193" t="str">
        <f ca="1">IF(ISERROR($S2483),"",OFFSET(K!$C$1,$S2483-1,0)&amp;"")</f>
        <v/>
      </c>
      <c r="F2483" s="193" t="str">
        <f ca="1">IF(ISERROR($S2483),"",OFFSET(K!$F$1,$S2483-1,0))</f>
        <v/>
      </c>
      <c r="G2483" s="193" t="str">
        <f ca="1">IF(C2483=$U$4,"Enter smelter details", IF(ISERROR($S2483),"",OFFSET(K!$G$1,$S2483-1,0)))</f>
        <v/>
      </c>
      <c r="H2483" s="258"/>
      <c r="I2483" s="258"/>
      <c r="J2483" s="258"/>
      <c r="K2483" s="258"/>
      <c r="L2483" s="258"/>
      <c r="M2483" s="258"/>
      <c r="N2483" s="258"/>
      <c r="O2483" s="258"/>
      <c r="P2483" s="258"/>
      <c r="Q2483" s="259"/>
      <c r="R2483" s="192"/>
      <c r="S2483" s="150" t="e">
        <f>IF(OR(C2483="",C2483=T$4),NA(),MATCH($B2483&amp;$C2483,K!$E:$E,0))</f>
        <v>#N/A</v>
      </c>
    </row>
    <row r="2484" spans="1:19" ht="20.25">
      <c r="A2484" s="222"/>
      <c r="B2484" s="193"/>
      <c r="C2484" s="193"/>
      <c r="D2484" s="193" t="str">
        <f ca="1">IF(ISERROR($S2484),"",OFFSET(K!$D$1,$S2484-1,0)&amp;"")</f>
        <v/>
      </c>
      <c r="E2484" s="193" t="str">
        <f ca="1">IF(ISERROR($S2484),"",OFFSET(K!$C$1,$S2484-1,0)&amp;"")</f>
        <v/>
      </c>
      <c r="F2484" s="193" t="str">
        <f ca="1">IF(ISERROR($S2484),"",OFFSET(K!$F$1,$S2484-1,0))</f>
        <v/>
      </c>
      <c r="G2484" s="193" t="str">
        <f ca="1">IF(C2484=$U$4,"Enter smelter details", IF(ISERROR($S2484),"",OFFSET(K!$G$1,$S2484-1,0)))</f>
        <v/>
      </c>
      <c r="H2484" s="258"/>
      <c r="I2484" s="258"/>
      <c r="J2484" s="258"/>
      <c r="K2484" s="258"/>
      <c r="L2484" s="258"/>
      <c r="M2484" s="258"/>
      <c r="N2484" s="258"/>
      <c r="O2484" s="258"/>
      <c r="P2484" s="258"/>
      <c r="Q2484" s="259"/>
      <c r="R2484" s="192"/>
      <c r="S2484" s="150" t="e">
        <f>IF(OR(C2484="",C2484=T$4),NA(),MATCH($B2484&amp;$C2484,K!$E:$E,0))</f>
        <v>#N/A</v>
      </c>
    </row>
    <row r="2485" spans="1:19" ht="20.25">
      <c r="A2485" s="222"/>
      <c r="B2485" s="193"/>
      <c r="C2485" s="193"/>
      <c r="D2485" s="193" t="str">
        <f ca="1">IF(ISERROR($S2485),"",OFFSET(K!$D$1,$S2485-1,0)&amp;"")</f>
        <v/>
      </c>
      <c r="E2485" s="193" t="str">
        <f ca="1">IF(ISERROR($S2485),"",OFFSET(K!$C$1,$S2485-1,0)&amp;"")</f>
        <v/>
      </c>
      <c r="F2485" s="193" t="str">
        <f ca="1">IF(ISERROR($S2485),"",OFFSET(K!$F$1,$S2485-1,0))</f>
        <v/>
      </c>
      <c r="G2485" s="193" t="str">
        <f ca="1">IF(C2485=$U$4,"Enter smelter details", IF(ISERROR($S2485),"",OFFSET(K!$G$1,$S2485-1,0)))</f>
        <v/>
      </c>
      <c r="H2485" s="258"/>
      <c r="I2485" s="258"/>
      <c r="J2485" s="258"/>
      <c r="K2485" s="258"/>
      <c r="L2485" s="258"/>
      <c r="M2485" s="258"/>
      <c r="N2485" s="258"/>
      <c r="O2485" s="258"/>
      <c r="P2485" s="258"/>
      <c r="Q2485" s="259"/>
      <c r="R2485" s="192"/>
      <c r="S2485" s="150" t="e">
        <f>IF(OR(C2485="",C2485=T$4),NA(),MATCH($B2485&amp;$C2485,K!$E:$E,0))</f>
        <v>#N/A</v>
      </c>
    </row>
    <row r="2486" spans="1:19" ht="20.25">
      <c r="A2486" s="222"/>
      <c r="B2486" s="193"/>
      <c r="C2486" s="193"/>
      <c r="D2486" s="193" t="str">
        <f ca="1">IF(ISERROR($S2486),"",OFFSET(K!$D$1,$S2486-1,0)&amp;"")</f>
        <v/>
      </c>
      <c r="E2486" s="193" t="str">
        <f ca="1">IF(ISERROR($S2486),"",OFFSET(K!$C$1,$S2486-1,0)&amp;"")</f>
        <v/>
      </c>
      <c r="F2486" s="193" t="str">
        <f ca="1">IF(ISERROR($S2486),"",OFFSET(K!$F$1,$S2486-1,0))</f>
        <v/>
      </c>
      <c r="G2486" s="193" t="str">
        <f ca="1">IF(C2486=$U$4,"Enter smelter details", IF(ISERROR($S2486),"",OFFSET(K!$G$1,$S2486-1,0)))</f>
        <v/>
      </c>
      <c r="H2486" s="258"/>
      <c r="I2486" s="258"/>
      <c r="J2486" s="258"/>
      <c r="K2486" s="258"/>
      <c r="L2486" s="258"/>
      <c r="M2486" s="258"/>
      <c r="N2486" s="258"/>
      <c r="O2486" s="258"/>
      <c r="P2486" s="258"/>
      <c r="Q2486" s="259"/>
      <c r="R2486" s="192"/>
      <c r="S2486" s="150" t="e">
        <f>IF(OR(C2486="",C2486=T$4),NA(),MATCH($B2486&amp;$C2486,K!$E:$E,0))</f>
        <v>#N/A</v>
      </c>
    </row>
    <row r="2487" spans="1:19" ht="20.25">
      <c r="A2487" s="222"/>
      <c r="B2487" s="193"/>
      <c r="C2487" s="193"/>
      <c r="D2487" s="193" t="str">
        <f ca="1">IF(ISERROR($S2487),"",OFFSET(K!$D$1,$S2487-1,0)&amp;"")</f>
        <v/>
      </c>
      <c r="E2487" s="193" t="str">
        <f ca="1">IF(ISERROR($S2487),"",OFFSET(K!$C$1,$S2487-1,0)&amp;"")</f>
        <v/>
      </c>
      <c r="F2487" s="193" t="str">
        <f ca="1">IF(ISERROR($S2487),"",OFFSET(K!$F$1,$S2487-1,0))</f>
        <v/>
      </c>
      <c r="G2487" s="193" t="str">
        <f ca="1">IF(C2487=$U$4,"Enter smelter details", IF(ISERROR($S2487),"",OFFSET(K!$G$1,$S2487-1,0)))</f>
        <v/>
      </c>
      <c r="H2487" s="258"/>
      <c r="I2487" s="258"/>
      <c r="J2487" s="258"/>
      <c r="K2487" s="258"/>
      <c r="L2487" s="258"/>
      <c r="M2487" s="258"/>
      <c r="N2487" s="258"/>
      <c r="O2487" s="258"/>
      <c r="P2487" s="258"/>
      <c r="Q2487" s="259"/>
      <c r="R2487" s="192"/>
      <c r="S2487" s="150" t="e">
        <f>IF(OR(C2487="",C2487=T$4),NA(),MATCH($B2487&amp;$C2487,K!$E:$E,0))</f>
        <v>#N/A</v>
      </c>
    </row>
    <row r="2488" spans="1:19" ht="20.25">
      <c r="A2488" s="222"/>
      <c r="B2488" s="193"/>
      <c r="C2488" s="193"/>
      <c r="D2488" s="193" t="str">
        <f ca="1">IF(ISERROR($S2488),"",OFFSET(K!$D$1,$S2488-1,0)&amp;"")</f>
        <v/>
      </c>
      <c r="E2488" s="193" t="str">
        <f ca="1">IF(ISERROR($S2488),"",OFFSET(K!$C$1,$S2488-1,0)&amp;"")</f>
        <v/>
      </c>
      <c r="F2488" s="193" t="str">
        <f ca="1">IF(ISERROR($S2488),"",OFFSET(K!$F$1,$S2488-1,0))</f>
        <v/>
      </c>
      <c r="G2488" s="193" t="str">
        <f ca="1">IF(C2488=$U$4,"Enter smelter details", IF(ISERROR($S2488),"",OFFSET(K!$G$1,$S2488-1,0)))</f>
        <v/>
      </c>
      <c r="H2488" s="258"/>
      <c r="I2488" s="258"/>
      <c r="J2488" s="258"/>
      <c r="K2488" s="258"/>
      <c r="L2488" s="258"/>
      <c r="M2488" s="258"/>
      <c r="N2488" s="258"/>
      <c r="O2488" s="258"/>
      <c r="P2488" s="258"/>
      <c r="Q2488" s="259"/>
      <c r="R2488" s="192"/>
      <c r="S2488" s="150" t="e">
        <f>IF(OR(C2488="",C2488=T$4),NA(),MATCH($B2488&amp;$C2488,K!$E:$E,0))</f>
        <v>#N/A</v>
      </c>
    </row>
    <row r="2489" spans="1:19" ht="20.25">
      <c r="A2489" s="222"/>
      <c r="B2489" s="193"/>
      <c r="C2489" s="193"/>
      <c r="D2489" s="193" t="str">
        <f ca="1">IF(ISERROR($S2489),"",OFFSET(K!$D$1,$S2489-1,0)&amp;"")</f>
        <v/>
      </c>
      <c r="E2489" s="193" t="str">
        <f ca="1">IF(ISERROR($S2489),"",OFFSET(K!$C$1,$S2489-1,0)&amp;"")</f>
        <v/>
      </c>
      <c r="F2489" s="193" t="str">
        <f ca="1">IF(ISERROR($S2489),"",OFFSET(K!$F$1,$S2489-1,0))</f>
        <v/>
      </c>
      <c r="G2489" s="193" t="str">
        <f ca="1">IF(C2489=$U$4,"Enter smelter details", IF(ISERROR($S2489),"",OFFSET(K!$G$1,$S2489-1,0)))</f>
        <v/>
      </c>
      <c r="H2489" s="258"/>
      <c r="I2489" s="258"/>
      <c r="J2489" s="258"/>
      <c r="K2489" s="258"/>
      <c r="L2489" s="258"/>
      <c r="M2489" s="258"/>
      <c r="N2489" s="258"/>
      <c r="O2489" s="258"/>
      <c r="P2489" s="258"/>
      <c r="Q2489" s="259"/>
      <c r="R2489" s="192"/>
      <c r="S2489" s="150" t="e">
        <f>IF(OR(C2489="",C2489=T$4),NA(),MATCH($B2489&amp;$C2489,K!$E:$E,0))</f>
        <v>#N/A</v>
      </c>
    </row>
    <row r="2490" spans="1:19" ht="20.25">
      <c r="A2490" s="222"/>
      <c r="B2490" s="193"/>
      <c r="C2490" s="193"/>
      <c r="D2490" s="193" t="str">
        <f ca="1">IF(ISERROR($S2490),"",OFFSET(K!$D$1,$S2490-1,0)&amp;"")</f>
        <v/>
      </c>
      <c r="E2490" s="193" t="str">
        <f ca="1">IF(ISERROR($S2490),"",OFFSET(K!$C$1,$S2490-1,0)&amp;"")</f>
        <v/>
      </c>
      <c r="F2490" s="193" t="str">
        <f ca="1">IF(ISERROR($S2490),"",OFFSET(K!$F$1,$S2490-1,0))</f>
        <v/>
      </c>
      <c r="G2490" s="193" t="str">
        <f ca="1">IF(C2490=$U$4,"Enter smelter details", IF(ISERROR($S2490),"",OFFSET(K!$G$1,$S2490-1,0)))</f>
        <v/>
      </c>
      <c r="H2490" s="258"/>
      <c r="I2490" s="258"/>
      <c r="J2490" s="258"/>
      <c r="K2490" s="258"/>
      <c r="L2490" s="258"/>
      <c r="M2490" s="258"/>
      <c r="N2490" s="258"/>
      <c r="O2490" s="258"/>
      <c r="P2490" s="258"/>
      <c r="Q2490" s="259"/>
      <c r="R2490" s="192"/>
      <c r="S2490" s="150" t="e">
        <f>IF(OR(C2490="",C2490=T$4),NA(),MATCH($B2490&amp;$C2490,K!$E:$E,0))</f>
        <v>#N/A</v>
      </c>
    </row>
    <row r="2491" spans="1:19" ht="20.25">
      <c r="A2491" s="222"/>
      <c r="B2491" s="193"/>
      <c r="C2491" s="193"/>
      <c r="D2491" s="193" t="str">
        <f ca="1">IF(ISERROR($S2491),"",OFFSET(K!$D$1,$S2491-1,0)&amp;"")</f>
        <v/>
      </c>
      <c r="E2491" s="193" t="str">
        <f ca="1">IF(ISERROR($S2491),"",OFFSET(K!$C$1,$S2491-1,0)&amp;"")</f>
        <v/>
      </c>
      <c r="F2491" s="193" t="str">
        <f ca="1">IF(ISERROR($S2491),"",OFFSET(K!$F$1,$S2491-1,0))</f>
        <v/>
      </c>
      <c r="G2491" s="193" t="str">
        <f ca="1">IF(C2491=$U$4,"Enter smelter details", IF(ISERROR($S2491),"",OFFSET(K!$G$1,$S2491-1,0)))</f>
        <v/>
      </c>
      <c r="H2491" s="258"/>
      <c r="I2491" s="258"/>
      <c r="J2491" s="258"/>
      <c r="K2491" s="258"/>
      <c r="L2491" s="258"/>
      <c r="M2491" s="258"/>
      <c r="N2491" s="258"/>
      <c r="O2491" s="258"/>
      <c r="P2491" s="258"/>
      <c r="Q2491" s="259"/>
      <c r="R2491" s="192"/>
      <c r="S2491" s="150" t="e">
        <f>IF(OR(C2491="",C2491=T$4),NA(),MATCH($B2491&amp;$C2491,K!$E:$E,0))</f>
        <v>#N/A</v>
      </c>
    </row>
    <row r="2492" spans="1:19" ht="20.25">
      <c r="A2492" s="222"/>
      <c r="B2492" s="193"/>
      <c r="C2492" s="193"/>
      <c r="D2492" s="193" t="str">
        <f ca="1">IF(ISERROR($S2492),"",OFFSET(K!$D$1,$S2492-1,0)&amp;"")</f>
        <v/>
      </c>
      <c r="E2492" s="193" t="str">
        <f ca="1">IF(ISERROR($S2492),"",OFFSET(K!$C$1,$S2492-1,0)&amp;"")</f>
        <v/>
      </c>
      <c r="F2492" s="193" t="str">
        <f ca="1">IF(ISERROR($S2492),"",OFFSET(K!$F$1,$S2492-1,0))</f>
        <v/>
      </c>
      <c r="G2492" s="193" t="str">
        <f ca="1">IF(C2492=$U$4,"Enter smelter details", IF(ISERROR($S2492),"",OFFSET(K!$G$1,$S2492-1,0)))</f>
        <v/>
      </c>
      <c r="H2492" s="258"/>
      <c r="I2492" s="258"/>
      <c r="J2492" s="258"/>
      <c r="K2492" s="258"/>
      <c r="L2492" s="258"/>
      <c r="M2492" s="258"/>
      <c r="N2492" s="258"/>
      <c r="O2492" s="258"/>
      <c r="P2492" s="258"/>
      <c r="Q2492" s="259"/>
      <c r="R2492" s="192"/>
      <c r="S2492" s="150" t="e">
        <f>IF(OR(C2492="",C2492=T$4),NA(),MATCH($B2492&amp;$C2492,K!$E:$E,0))</f>
        <v>#N/A</v>
      </c>
    </row>
    <row r="2493" spans="1:19" ht="20.25">
      <c r="A2493" s="222"/>
      <c r="B2493" s="193"/>
      <c r="C2493" s="193"/>
      <c r="D2493" s="193" t="str">
        <f ca="1">IF(ISERROR($S2493),"",OFFSET(K!$D$1,$S2493-1,0)&amp;"")</f>
        <v/>
      </c>
      <c r="E2493" s="193" t="str">
        <f ca="1">IF(ISERROR($S2493),"",OFFSET(K!$C$1,$S2493-1,0)&amp;"")</f>
        <v/>
      </c>
      <c r="F2493" s="193" t="str">
        <f ca="1">IF(ISERROR($S2493),"",OFFSET(K!$F$1,$S2493-1,0))</f>
        <v/>
      </c>
      <c r="G2493" s="193" t="str">
        <f ca="1">IF(C2493=$U$4,"Enter smelter details", IF(ISERROR($S2493),"",OFFSET(K!$G$1,$S2493-1,0)))</f>
        <v/>
      </c>
      <c r="H2493" s="258"/>
      <c r="I2493" s="258"/>
      <c r="J2493" s="258"/>
      <c r="K2493" s="258"/>
      <c r="L2493" s="258"/>
      <c r="M2493" s="258"/>
      <c r="N2493" s="258"/>
      <c r="O2493" s="258"/>
      <c r="P2493" s="258"/>
      <c r="Q2493" s="259"/>
      <c r="R2493" s="192"/>
      <c r="S2493" s="150" t="e">
        <f>IF(OR(C2493="",C2493=T$4),NA(),MATCH($B2493&amp;$C2493,K!$E:$E,0))</f>
        <v>#N/A</v>
      </c>
    </row>
    <row r="2494" spans="1:19" ht="20.25">
      <c r="A2494" s="222"/>
      <c r="B2494" s="193"/>
      <c r="C2494" s="193"/>
      <c r="D2494" s="193" t="str">
        <f ca="1">IF(ISERROR($S2494),"",OFFSET(K!$D$1,$S2494-1,0)&amp;"")</f>
        <v/>
      </c>
      <c r="E2494" s="193" t="str">
        <f ca="1">IF(ISERROR($S2494),"",OFFSET(K!$C$1,$S2494-1,0)&amp;"")</f>
        <v/>
      </c>
      <c r="F2494" s="193" t="str">
        <f ca="1">IF(ISERROR($S2494),"",OFFSET(K!$F$1,$S2494-1,0))</f>
        <v/>
      </c>
      <c r="G2494" s="193" t="str">
        <f ca="1">IF(C2494=$U$4,"Enter smelter details", IF(ISERROR($S2494),"",OFFSET(K!$G$1,$S2494-1,0)))</f>
        <v/>
      </c>
      <c r="H2494" s="258"/>
      <c r="I2494" s="258"/>
      <c r="J2494" s="258"/>
      <c r="K2494" s="258"/>
      <c r="L2494" s="258"/>
      <c r="M2494" s="258"/>
      <c r="N2494" s="258"/>
      <c r="O2494" s="258"/>
      <c r="P2494" s="258"/>
      <c r="Q2494" s="259"/>
      <c r="R2494" s="192"/>
      <c r="S2494" s="150" t="e">
        <f>IF(OR(C2494="",C2494=T$4),NA(),MATCH($B2494&amp;$C2494,K!$E:$E,0))</f>
        <v>#N/A</v>
      </c>
    </row>
    <row r="2495" spans="1:19" ht="20.25">
      <c r="A2495" s="222"/>
      <c r="B2495" s="193"/>
      <c r="C2495" s="193"/>
      <c r="D2495" s="193" t="str">
        <f ca="1">IF(ISERROR($S2495),"",OFFSET(K!$D$1,$S2495-1,0)&amp;"")</f>
        <v/>
      </c>
      <c r="E2495" s="193" t="str">
        <f ca="1">IF(ISERROR($S2495),"",OFFSET(K!$C$1,$S2495-1,0)&amp;"")</f>
        <v/>
      </c>
      <c r="F2495" s="193" t="str">
        <f ca="1">IF(ISERROR($S2495),"",OFFSET(K!$F$1,$S2495-1,0))</f>
        <v/>
      </c>
      <c r="G2495" s="193" t="str">
        <f ca="1">IF(C2495=$U$4,"Enter smelter details", IF(ISERROR($S2495),"",OFFSET(K!$G$1,$S2495-1,0)))</f>
        <v/>
      </c>
      <c r="H2495" s="258"/>
      <c r="I2495" s="258"/>
      <c r="J2495" s="258"/>
      <c r="K2495" s="258"/>
      <c r="L2495" s="258"/>
      <c r="M2495" s="258"/>
      <c r="N2495" s="258"/>
      <c r="O2495" s="258"/>
      <c r="P2495" s="258"/>
      <c r="Q2495" s="259"/>
      <c r="R2495" s="192"/>
      <c r="S2495" s="150" t="e">
        <f>IF(OR(C2495="",C2495=T$4),NA(),MATCH($B2495&amp;$C2495,K!$E:$E,0))</f>
        <v>#N/A</v>
      </c>
    </row>
    <row r="2496" spans="1:19" ht="20.25">
      <c r="A2496" s="222"/>
      <c r="B2496" s="193"/>
      <c r="C2496" s="193"/>
      <c r="D2496" s="193" t="str">
        <f ca="1">IF(ISERROR($S2496),"",OFFSET(K!$D$1,$S2496-1,0)&amp;"")</f>
        <v/>
      </c>
      <c r="E2496" s="193" t="str">
        <f ca="1">IF(ISERROR($S2496),"",OFFSET(K!$C$1,$S2496-1,0)&amp;"")</f>
        <v/>
      </c>
      <c r="F2496" s="193" t="str">
        <f ca="1">IF(ISERROR($S2496),"",OFFSET(K!$F$1,$S2496-1,0))</f>
        <v/>
      </c>
      <c r="G2496" s="193" t="str">
        <f ca="1">IF(C2496=$U$4,"Enter smelter details", IF(ISERROR($S2496),"",OFFSET(K!$G$1,$S2496-1,0)))</f>
        <v/>
      </c>
      <c r="H2496" s="258"/>
      <c r="I2496" s="258"/>
      <c r="J2496" s="258"/>
      <c r="K2496" s="258"/>
      <c r="L2496" s="258"/>
      <c r="M2496" s="258"/>
      <c r="N2496" s="258"/>
      <c r="O2496" s="258"/>
      <c r="P2496" s="258"/>
      <c r="Q2496" s="259"/>
      <c r="R2496" s="192"/>
      <c r="S2496" s="150" t="e">
        <f>IF(OR(C2496="",C2496=T$4),NA(),MATCH($B2496&amp;$C2496,K!$E:$E,0))</f>
        <v>#N/A</v>
      </c>
    </row>
    <row r="2497" spans="1:23" ht="20.25">
      <c r="A2497" s="222"/>
      <c r="B2497" s="193"/>
      <c r="C2497" s="193"/>
      <c r="D2497" s="193" t="str">
        <f ca="1">IF(ISERROR($S2497),"",OFFSET(K!$D$1,$S2497-1,0)&amp;"")</f>
        <v/>
      </c>
      <c r="E2497" s="193" t="str">
        <f ca="1">IF(ISERROR($S2497),"",OFFSET(K!$C$1,$S2497-1,0)&amp;"")</f>
        <v/>
      </c>
      <c r="F2497" s="193" t="str">
        <f ca="1">IF(ISERROR($S2497),"",OFFSET(K!$F$1,$S2497-1,0))</f>
        <v/>
      </c>
      <c r="G2497" s="193" t="str">
        <f ca="1">IF(C2497=$U$4,"Enter smelter details", IF(ISERROR($S2497),"",OFFSET(K!$G$1,$S2497-1,0)))</f>
        <v/>
      </c>
      <c r="H2497" s="258"/>
      <c r="I2497" s="258"/>
      <c r="J2497" s="258"/>
      <c r="K2497" s="258"/>
      <c r="L2497" s="258"/>
      <c r="M2497" s="258"/>
      <c r="N2497" s="258"/>
      <c r="O2497" s="258"/>
      <c r="P2497" s="258"/>
      <c r="Q2497" s="259"/>
      <c r="R2497" s="192"/>
      <c r="S2497" s="150" t="e">
        <f>IF(OR(C2497="",C2497=T$4),NA(),MATCH($B2497&amp;$C2497,K!$E:$E,0))</f>
        <v>#N/A</v>
      </c>
    </row>
    <row r="2498" spans="1:23" ht="20.25">
      <c r="A2498" s="222"/>
      <c r="B2498" s="193"/>
      <c r="C2498" s="193"/>
      <c r="D2498" s="193" t="str">
        <f ca="1">IF(ISERROR($S2498),"",OFFSET(K!$D$1,$S2498-1,0)&amp;"")</f>
        <v/>
      </c>
      <c r="E2498" s="193" t="str">
        <f ca="1">IF(ISERROR($S2498),"",OFFSET(K!$C$1,$S2498-1,0)&amp;"")</f>
        <v/>
      </c>
      <c r="F2498" s="193" t="str">
        <f ca="1">IF(ISERROR($S2498),"",OFFSET(K!$F$1,$S2498-1,0))</f>
        <v/>
      </c>
      <c r="G2498" s="193" t="str">
        <f ca="1">IF(C2498=$U$4,"Enter smelter details", IF(ISERROR($S2498),"",OFFSET(K!$G$1,$S2498-1,0)))</f>
        <v/>
      </c>
      <c r="H2498" s="258"/>
      <c r="I2498" s="258"/>
      <c r="J2498" s="258"/>
      <c r="K2498" s="258"/>
      <c r="L2498" s="258"/>
      <c r="M2498" s="258"/>
      <c r="N2498" s="258"/>
      <c r="O2498" s="258"/>
      <c r="P2498" s="258"/>
      <c r="Q2498" s="259"/>
      <c r="R2498" s="192"/>
      <c r="S2498" s="150" t="e">
        <f>IF(OR(C2498="",C2498=T$4),NA(),MATCH($B2498&amp;$C2498,K!$E:$E,0))</f>
        <v>#N/A</v>
      </c>
    </row>
    <row r="2499" spans="1:23" ht="20.25">
      <c r="A2499" s="222"/>
      <c r="B2499" s="193"/>
      <c r="C2499" s="193"/>
      <c r="D2499" s="193" t="str">
        <f ca="1">IF(ISERROR($S2499),"",OFFSET(K!$D$1,$S2499-1,0)&amp;"")</f>
        <v/>
      </c>
      <c r="E2499" s="193" t="str">
        <f ca="1">IF(ISERROR($S2499),"",OFFSET(K!$C$1,$S2499-1,0)&amp;"")</f>
        <v/>
      </c>
      <c r="F2499" s="193" t="str">
        <f ca="1">IF(ISERROR($S2499),"",OFFSET(K!$F$1,$S2499-1,0))</f>
        <v/>
      </c>
      <c r="G2499" s="193" t="str">
        <f ca="1">IF(C2499=$U$4,"Enter smelter details", IF(ISERROR($S2499),"",OFFSET(K!$G$1,$S2499-1,0)))</f>
        <v/>
      </c>
      <c r="H2499" s="258"/>
      <c r="I2499" s="258"/>
      <c r="J2499" s="258"/>
      <c r="K2499" s="258"/>
      <c r="L2499" s="258"/>
      <c r="M2499" s="258"/>
      <c r="N2499" s="258"/>
      <c r="O2499" s="258"/>
      <c r="P2499" s="258"/>
      <c r="Q2499" s="259"/>
      <c r="R2499" s="192"/>
      <c r="S2499" s="150" t="e">
        <f>IF(OR(C2499="",C2499=T$4),NA(),MATCH($B2499&amp;$C2499,K!$E:$E,0))</f>
        <v>#N/A</v>
      </c>
    </row>
    <row r="2500" spans="1:23" ht="20.25">
      <c r="A2500" s="222"/>
      <c r="B2500" s="193"/>
      <c r="C2500" s="193"/>
      <c r="D2500" s="193" t="str">
        <f ca="1">IF(ISERROR($S2500),"",OFFSET(K!$D$1,$S2500-1,0)&amp;"")</f>
        <v/>
      </c>
      <c r="E2500" s="193" t="str">
        <f ca="1">IF(ISERROR($S2500),"",OFFSET(K!$C$1,$S2500-1,0)&amp;"")</f>
        <v/>
      </c>
      <c r="F2500" s="193" t="str">
        <f ca="1">IF(ISERROR($S2500),"",OFFSET(K!$F$1,$S2500-1,0))</f>
        <v/>
      </c>
      <c r="G2500" s="193" t="str">
        <f ca="1">IF(C2500=$U$4,"Enter smelter details", IF(ISERROR($S2500),"",OFFSET(K!$G$1,$S2500-1,0)))</f>
        <v/>
      </c>
      <c r="H2500" s="258"/>
      <c r="I2500" s="258"/>
      <c r="J2500" s="258"/>
      <c r="K2500" s="258"/>
      <c r="L2500" s="258"/>
      <c r="M2500" s="258"/>
      <c r="N2500" s="258"/>
      <c r="O2500" s="258"/>
      <c r="P2500" s="258"/>
      <c r="Q2500" s="259"/>
      <c r="R2500" s="192"/>
      <c r="S2500" s="150" t="e">
        <f>IF(OR(C2500="",C2500=T$4),NA(),MATCH($B2500&amp;$C2500,K!$E:$E,0))</f>
        <v>#N/A</v>
      </c>
    </row>
    <row r="2501" spans="1:23" ht="20.25">
      <c r="A2501" s="222"/>
      <c r="B2501" s="193"/>
      <c r="C2501" s="193"/>
      <c r="D2501" s="193" t="str">
        <f ca="1">IF(ISERROR($S2501),"",OFFSET(K!$D$1,$S2501-1,0)&amp;"")</f>
        <v/>
      </c>
      <c r="E2501" s="193" t="str">
        <f ca="1">IF(ISERROR($S2501),"",OFFSET(K!$C$1,$S2501-1,0)&amp;"")</f>
        <v/>
      </c>
      <c r="F2501" s="193" t="str">
        <f ca="1">IF(ISERROR($S2501),"",OFFSET(K!$F$1,$S2501-1,0))</f>
        <v/>
      </c>
      <c r="G2501" s="193" t="str">
        <f ca="1">IF(C2501=$U$4,"Enter smelter details", IF(ISERROR($S2501),"",OFFSET(K!$G$1,$S2501-1,0)))</f>
        <v/>
      </c>
      <c r="H2501" s="258"/>
      <c r="I2501" s="258"/>
      <c r="J2501" s="258"/>
      <c r="K2501" s="258"/>
      <c r="L2501" s="258"/>
      <c r="M2501" s="258"/>
      <c r="N2501" s="258"/>
      <c r="O2501" s="258"/>
      <c r="P2501" s="258"/>
      <c r="Q2501" s="259"/>
      <c r="R2501" s="192"/>
      <c r="S2501" s="150" t="e">
        <f>IF(OR(C2501="",C2501=T$4),NA(),MATCH($B2501&amp;$C2501,K!$E:$E,0))</f>
        <v>#N/A</v>
      </c>
    </row>
    <row r="2502" spans="1:23" ht="20.25">
      <c r="A2502" s="222"/>
      <c r="B2502" s="193"/>
      <c r="C2502" s="193"/>
      <c r="D2502" s="193" t="str">
        <f ca="1">IF(ISERROR($S2502),"",OFFSET(K!$D$1,$S2502-1,0)&amp;"")</f>
        <v/>
      </c>
      <c r="E2502" s="193" t="str">
        <f ca="1">IF(ISERROR($S2502),"",OFFSET(K!$C$1,$S2502-1,0)&amp;"")</f>
        <v/>
      </c>
      <c r="F2502" s="193" t="str">
        <f ca="1">IF(ISERROR($S2502),"",OFFSET(K!$F$1,$S2502-1,0))</f>
        <v/>
      </c>
      <c r="G2502" s="193" t="str">
        <f ca="1">IF(C2502=$U$4,"Enter smelter details", IF(ISERROR($S2502),"",OFFSET(K!$G$1,$S2502-1,0)))</f>
        <v/>
      </c>
      <c r="H2502" s="258"/>
      <c r="I2502" s="258"/>
      <c r="J2502" s="258"/>
      <c r="K2502" s="258"/>
      <c r="L2502" s="258"/>
      <c r="M2502" s="258"/>
      <c r="N2502" s="258"/>
      <c r="O2502" s="258"/>
      <c r="P2502" s="258"/>
      <c r="Q2502" s="259"/>
      <c r="R2502" s="192"/>
      <c r="S2502" s="150" t="e">
        <f>IF(OR(C2502="",C2502=T$4),NA(),MATCH($B2502&amp;$C2502,K!$E:$E,0))</f>
        <v>#N/A</v>
      </c>
    </row>
    <row r="2503" spans="1:23" ht="20.25">
      <c r="A2503" s="222"/>
      <c r="B2503" s="193"/>
      <c r="C2503" s="193"/>
      <c r="D2503" s="193" t="str">
        <f ca="1">IF(ISERROR($S2503),"",OFFSET(K!$D$1,$S2503-1,0)&amp;"")</f>
        <v/>
      </c>
      <c r="E2503" s="193" t="str">
        <f ca="1">IF(ISERROR($S2503),"",OFFSET(K!$C$1,$S2503-1,0)&amp;"")</f>
        <v/>
      </c>
      <c r="F2503" s="193" t="str">
        <f ca="1">IF(ISERROR($S2503),"",OFFSET(K!$F$1,$S2503-1,0))</f>
        <v/>
      </c>
      <c r="G2503" s="193" t="str">
        <f ca="1">IF(C2503=$U$4,"Enter smelter details", IF(ISERROR($S2503),"",OFFSET(K!$G$1,$S2503-1,0)))</f>
        <v/>
      </c>
      <c r="H2503" s="258"/>
      <c r="I2503" s="258"/>
      <c r="J2503" s="258"/>
      <c r="K2503" s="258"/>
      <c r="L2503" s="258"/>
      <c r="M2503" s="258"/>
      <c r="N2503" s="258"/>
      <c r="O2503" s="258"/>
      <c r="P2503" s="258"/>
      <c r="Q2503" s="259"/>
      <c r="R2503" s="192"/>
      <c r="S2503" s="150" t="e">
        <f>IF(OR(C2503="",C2503=T$4),NA(),MATCH($B2503&amp;$C2503,K!$E:$E,0))</f>
        <v>#N/A</v>
      </c>
    </row>
    <row r="2504" spans="1:23" ht="20.25">
      <c r="A2504" s="223"/>
      <c r="B2504" s="193"/>
      <c r="C2504" s="193"/>
      <c r="D2504" s="193" t="str">
        <f ca="1">IF(ISERROR($S2504),"",OFFSET(K!$D$1,$S2504-1,0)&amp;"")</f>
        <v/>
      </c>
      <c r="E2504" s="193" t="str">
        <f ca="1">IF(ISERROR($S2504),"",OFFSET(K!$C$1,$S2504-1,0)&amp;"")</f>
        <v/>
      </c>
      <c r="F2504" s="193" t="str">
        <f ca="1">IF(ISERROR($S2504),"",OFFSET(K!$F$1,$S2504-1,0))</f>
        <v/>
      </c>
      <c r="G2504" s="193" t="str">
        <f ca="1">IF(C2504=$U$4,"Enter smelter details", IF(ISERROR($S2504),"",OFFSET(K!$G$1,$S2504-1,0)))</f>
        <v/>
      </c>
      <c r="H2504" s="258"/>
      <c r="I2504" s="258"/>
      <c r="J2504" s="258"/>
      <c r="K2504" s="258"/>
      <c r="L2504" s="258"/>
      <c r="M2504" s="258"/>
      <c r="N2504" s="258"/>
      <c r="O2504" s="258"/>
      <c r="P2504" s="258"/>
      <c r="Q2504" s="259"/>
      <c r="R2504" s="192"/>
      <c r="S2504" s="150" t="e">
        <f>IF(OR(C2504="",C2504=T$4),NA(),MATCH($B2504&amp;$C2504,K!$E:$E,0))</f>
        <v>#N/A</v>
      </c>
    </row>
    <row r="2505" spans="1:23" ht="13.5" thickBot="1">
      <c r="A2505" s="196"/>
      <c r="B2505" s="396"/>
      <c r="C2505" s="396"/>
      <c r="D2505" s="396"/>
      <c r="E2505" s="396"/>
      <c r="F2505" s="396"/>
      <c r="G2505" s="396"/>
      <c r="H2505" s="396"/>
      <c r="I2505" s="396"/>
      <c r="J2505" s="396"/>
      <c r="K2505" s="396"/>
      <c r="L2505" s="396"/>
      <c r="M2505" s="396"/>
      <c r="N2505" s="396"/>
      <c r="O2505" s="396"/>
      <c r="P2505" s="197"/>
      <c r="Q2505" s="198"/>
      <c r="R2505" s="145"/>
      <c r="S2505" s="145"/>
    </row>
    <row r="2506" spans="1:23" ht="13.5" thickTop="1">
      <c r="R2506" s="148"/>
      <c r="S2506" s="148"/>
      <c r="T2506" s="148"/>
      <c r="U2506" s="148"/>
      <c r="V2506" s="148"/>
      <c r="W2506" s="148"/>
    </row>
    <row r="2507" spans="1:23">
      <c r="R2507" s="148"/>
      <c r="S2507" s="148"/>
      <c r="T2507" s="148"/>
      <c r="U2507" s="148"/>
      <c r="V2507" s="148"/>
      <c r="W2507" s="148"/>
    </row>
    <row r="2508" spans="1:23">
      <c r="R2508" s="148"/>
      <c r="S2508" s="148"/>
      <c r="T2508" s="148"/>
      <c r="U2508" s="148"/>
      <c r="V2508" s="148"/>
      <c r="W2508" s="148"/>
    </row>
  </sheetData>
  <sheetProtection password="E815" sheet="1" formatColumns="0" formatRows="0" deleteRows="0"/>
  <dataConsolidate/>
  <mergeCells count="4">
    <mergeCell ref="B1:Q1"/>
    <mergeCell ref="B2505:O2505"/>
    <mergeCell ref="J2:O2"/>
    <mergeCell ref="A2:D3"/>
  </mergeCells>
  <phoneticPr fontId="31"/>
  <conditionalFormatting sqref="B9:B2504">
    <cfRule type="expression" dxfId="25" priority="14" stopIfTrue="1">
      <formula>IF(B9="",TRUE)</formula>
    </cfRule>
  </conditionalFormatting>
  <conditionalFormatting sqref="C9:C2504">
    <cfRule type="expression" dxfId="24" priority="15" stopIfTrue="1">
      <formula>IF(AND(B9&lt;&gt;"",C9=""),TRUE)</formula>
    </cfRule>
  </conditionalFormatting>
  <conditionalFormatting sqref="E9:E2504">
    <cfRule type="expression" dxfId="23" priority="16" stopIfTrue="1">
      <formula>IF(AND(E9="",$C9=$U$4),TRUE)</formula>
    </cfRule>
  </conditionalFormatting>
  <conditionalFormatting sqref="G5:G2504">
    <cfRule type="expression" dxfId="22" priority="24" stopIfTrue="1">
      <formula>IF(FIND("Enter smelter details",G5),TRUE)</formula>
    </cfRule>
  </conditionalFormatting>
  <conditionalFormatting sqref="D9:D2504">
    <cfRule type="expression" dxfId="21" priority="12" stopIfTrue="1">
      <formula>IF(AND(D9="",$C9=$U$4),TRUE)</formula>
    </cfRule>
    <cfRule type="expression" dxfId="20" priority="13" stopIfTrue="1">
      <formula>IF(FIND("!",D9),TRUE)</formula>
    </cfRule>
  </conditionalFormatting>
  <conditionalFormatting sqref="B5:B8">
    <cfRule type="expression" dxfId="19" priority="7">
      <formula>IF(B5="",TRUE)</formula>
    </cfRule>
  </conditionalFormatting>
  <conditionalFormatting sqref="C5:C8">
    <cfRule type="expression" dxfId="18" priority="5">
      <formula>IF(C5&lt;&gt;0,TRUE)</formula>
    </cfRule>
    <cfRule type="expression" dxfId="17" priority="6">
      <formula>IF(B5&lt;&gt;0,TRUE)</formula>
    </cfRule>
  </conditionalFormatting>
  <conditionalFormatting sqref="D5:D8">
    <cfRule type="expression" dxfId="16" priority="2">
      <formula>IF(D5&lt;&gt;0,TRUE)</formula>
    </cfRule>
    <cfRule type="expression" dxfId="15" priority="4">
      <formula>IF(C5="Smelter Not Listed",TRUE)</formula>
    </cfRule>
  </conditionalFormatting>
  <conditionalFormatting sqref="E5:E8">
    <cfRule type="expression" dxfId="14" priority="1">
      <formula>IF(E5&lt;&gt;0,TRUE)</formula>
    </cfRule>
    <cfRule type="expression" dxfId="13" priority="3">
      <formula>IF(C5="Smelter Not Listed",TRUE)</formula>
    </cfRule>
  </conditionalFormatting>
  <conditionalFormatting sqref="D8">
    <cfRule type="expression" dxfId="12" priority="8" stopIfTrue="1">
      <formula>IF(D8&lt;&gt;0,TRUE)</formula>
    </cfRule>
    <cfRule type="expression" dxfId="11" priority="9" stopIfTrue="1">
      <formula>IF(#REF!="Smelter Not Listed",TRUE)</formula>
    </cfRule>
  </conditionalFormatting>
  <conditionalFormatting sqref="D8">
    <cfRule type="expression" dxfId="10" priority="10" stopIfTrue="1">
      <formula>IF(D8&lt;&gt;0,TRUE)</formula>
    </cfRule>
    <cfRule type="expression" dxfId="9" priority="11" stopIfTrue="1">
      <formula>IF(#REF!&lt;&gt;0,TRUE)</formula>
    </cfRule>
  </conditionalFormatting>
  <dataValidations count="5">
    <dataValidation type="list" allowBlank="1" showErrorMessage="1" sqref="E5:E2504">
      <formula1>CL</formula1>
    </dataValidation>
    <dataValidation type="list" allowBlank="1" showInputMessage="1" showErrorMessage="1" sqref="B5:B2504">
      <formula1>Metal</formula1>
    </dataValidation>
    <dataValidation type="list" allowBlank="1" showInputMessage="1" showErrorMessage="1" sqref="P5:P2504">
      <formula1>"Yes,No"</formula1>
    </dataValidation>
    <dataValidation type="list" showErrorMessage="1" promptTitle="Dropdown field" prompt="Select from dropdown.  Do not enter free form text in this column" sqref="C5:C2504">
      <formula1>SN</formula1>
    </dataValidation>
    <dataValidation allowBlank="1" showErrorMessage="1" sqref="F5:G2504"/>
  </dataValidations>
  <hyperlinks>
    <hyperlink ref="J2:O2" r:id="rId1" display="http://www.conflictfreesourcing.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242"/>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37.5" customWidth="1"/>
    <col min="4" max="5" width="19.625" style="232" customWidth="1"/>
  </cols>
  <sheetData>
    <row r="1" spans="1:5" ht="128.44999999999999" customHeight="1">
      <c r="A1" s="403" t="str">
        <f ca="1">OFFSET(L!$C$1,MATCH("Standard Smelter Names"&amp;ADDRESS(ROW(),COLUMN(),4),L!$A:$A,0)-1,SL,,)</f>
        <v>Note: The following list of smelter names does not represent the CFSP Compliant Smelters or all smelters worldwide.  Refer to the CFSI website for the most current version of the CFSP Compliant Smelter List and CFSI Standard Smelter List: http://www.conflictfreesourcing.org</v>
      </c>
      <c r="B1" s="403"/>
      <c r="C1" s="403"/>
      <c r="D1" s="403"/>
    </row>
    <row r="2" spans="1:5">
      <c r="A2" s="141" t="str">
        <f ca="1">OFFSET(L!$C$1,MATCH("Standard Smelter Names"&amp;ADDRESS(ROW(),COLUMN(),4),L!$A:$A,0)-1,SL,,)</f>
        <v>Metal</v>
      </c>
      <c r="B2" s="141" t="str">
        <f ca="1">OFFSET(L!$C$1,MATCH("Standard Smelter Names"&amp;ADDRESS(ROW(),COLUMN(),4),L!$A:$A,0)-1,SL,,)</f>
        <v>Standard Smelter Names</v>
      </c>
      <c r="C2" s="141" t="str">
        <f ca="1">OFFSET(L!$C$1,MATCH("Standard Smelter Names"&amp;ADDRESS(ROW(),COLUMN(),4),L!$A:$A,0)-1,SL,,)</f>
        <v>Smelter Facility Location: Country</v>
      </c>
      <c r="D2" s="141" t="str">
        <f ca="1">OFFSET(L!$C$1,MATCH("Standard Smelter Names"&amp;ADDRESS(ROW(),COLUMN(),4),L!$A:$A,0)-1,SL,,)</f>
        <v>Old Smelter ID</v>
      </c>
      <c r="E2" s="141" t="str">
        <f ca="1">OFFSET(L!$C$1,MATCH("Standard Smelter Names"&amp;ADDRESS(ROW(),COLUMN(),4),L!$A:$A,0)-1,SL,,)</f>
        <v>New Smelter ID</v>
      </c>
    </row>
    <row r="3" spans="1:5">
      <c r="A3" s="295" t="s">
        <v>3138</v>
      </c>
      <c r="B3" s="251" t="s">
        <v>3193</v>
      </c>
      <c r="C3" s="295" t="s">
        <v>3059</v>
      </c>
      <c r="D3" s="252" t="s">
        <v>3198</v>
      </c>
      <c r="E3" s="296" t="s">
        <v>1916</v>
      </c>
    </row>
    <row r="4" spans="1:5">
      <c r="A4" s="295" t="s">
        <v>3138</v>
      </c>
      <c r="B4" s="251" t="s">
        <v>292</v>
      </c>
      <c r="C4" s="295" t="s">
        <v>3005</v>
      </c>
      <c r="D4" s="252" t="s">
        <v>3326</v>
      </c>
      <c r="E4" s="296" t="s">
        <v>1917</v>
      </c>
    </row>
    <row r="5" spans="1:5">
      <c r="A5" s="295" t="s">
        <v>3138</v>
      </c>
      <c r="B5" s="251" t="s">
        <v>1859</v>
      </c>
      <c r="C5" s="295" t="s">
        <v>2535</v>
      </c>
      <c r="D5" s="252" t="s">
        <v>3327</v>
      </c>
      <c r="E5" s="296" t="s">
        <v>1918</v>
      </c>
    </row>
    <row r="6" spans="1:5">
      <c r="A6" s="295" t="s">
        <v>3138</v>
      </c>
      <c r="B6" s="251" t="s">
        <v>150</v>
      </c>
      <c r="C6" s="295" t="s">
        <v>2980</v>
      </c>
      <c r="D6" s="252" t="s">
        <v>3328</v>
      </c>
      <c r="E6" s="296" t="s">
        <v>1919</v>
      </c>
    </row>
    <row r="7" spans="1:5">
      <c r="A7" s="295" t="s">
        <v>3138</v>
      </c>
      <c r="B7" s="251" t="s">
        <v>3299</v>
      </c>
      <c r="C7" s="295" t="s">
        <v>2989</v>
      </c>
      <c r="D7" s="252" t="s">
        <v>3329</v>
      </c>
      <c r="E7" s="296" t="s">
        <v>1920</v>
      </c>
    </row>
    <row r="8" spans="1:5">
      <c r="A8" s="295" t="s">
        <v>3138</v>
      </c>
      <c r="B8" s="251" t="s">
        <v>2222</v>
      </c>
      <c r="C8" s="295" t="s">
        <v>3059</v>
      </c>
      <c r="D8" s="252" t="s">
        <v>3330</v>
      </c>
      <c r="E8" s="296" t="s">
        <v>1921</v>
      </c>
    </row>
    <row r="9" spans="1:5">
      <c r="A9" s="295" t="s">
        <v>3138</v>
      </c>
      <c r="B9" s="251" t="s">
        <v>3194</v>
      </c>
      <c r="C9" s="295" t="s">
        <v>3059</v>
      </c>
      <c r="D9" s="252" t="s">
        <v>3199</v>
      </c>
      <c r="E9" s="296" t="s">
        <v>1922</v>
      </c>
    </row>
    <row r="10" spans="1:5">
      <c r="A10" s="295" t="s">
        <v>3138</v>
      </c>
      <c r="B10" s="251" t="s">
        <v>1860</v>
      </c>
      <c r="C10" s="295" t="s">
        <v>2526</v>
      </c>
      <c r="D10" s="252" t="s">
        <v>3331</v>
      </c>
      <c r="E10" s="296" t="s">
        <v>1923</v>
      </c>
    </row>
    <row r="11" spans="1:5">
      <c r="A11" s="295" t="s">
        <v>3138</v>
      </c>
      <c r="B11" s="251" t="s">
        <v>3301</v>
      </c>
      <c r="C11" s="295" t="s">
        <v>3005</v>
      </c>
      <c r="D11" s="252" t="s">
        <v>3332</v>
      </c>
      <c r="E11" s="296" t="s">
        <v>1924</v>
      </c>
    </row>
    <row r="12" spans="1:5">
      <c r="A12" s="295" t="s">
        <v>3138</v>
      </c>
      <c r="B12" s="251" t="s">
        <v>2566</v>
      </c>
      <c r="C12" s="295" t="s">
        <v>2480</v>
      </c>
      <c r="D12" s="252" t="s">
        <v>3333</v>
      </c>
      <c r="E12" s="296" t="s">
        <v>1925</v>
      </c>
    </row>
    <row r="13" spans="1:5">
      <c r="A13" s="297" t="s">
        <v>3138</v>
      </c>
      <c r="B13" s="297" t="s">
        <v>1926</v>
      </c>
      <c r="C13" s="295" t="s">
        <v>3005</v>
      </c>
      <c r="D13" s="298" t="s">
        <v>1951</v>
      </c>
      <c r="E13" s="296" t="s">
        <v>1927</v>
      </c>
    </row>
    <row r="14" spans="1:5">
      <c r="A14" s="295" t="s">
        <v>3138</v>
      </c>
      <c r="B14" s="251" t="s">
        <v>3303</v>
      </c>
      <c r="C14" s="295" t="s">
        <v>2511</v>
      </c>
      <c r="D14" s="252" t="s">
        <v>3334</v>
      </c>
      <c r="E14" s="296" t="s">
        <v>1928</v>
      </c>
    </row>
    <row r="15" spans="1:5">
      <c r="A15" s="297" t="s">
        <v>3138</v>
      </c>
      <c r="B15" s="297" t="s">
        <v>1929</v>
      </c>
      <c r="C15" s="295" t="s">
        <v>3005</v>
      </c>
      <c r="D15" s="298" t="s">
        <v>1951</v>
      </c>
      <c r="E15" s="296" t="s">
        <v>1930</v>
      </c>
    </row>
    <row r="16" spans="1:5">
      <c r="A16" s="295" t="s">
        <v>3138</v>
      </c>
      <c r="B16" s="251" t="s">
        <v>2567</v>
      </c>
      <c r="C16" s="295" t="s">
        <v>3085</v>
      </c>
      <c r="D16" s="252" t="s">
        <v>3335</v>
      </c>
      <c r="E16" s="296" t="s">
        <v>1931</v>
      </c>
    </row>
    <row r="17" spans="1:5">
      <c r="A17" s="295" t="s">
        <v>3138</v>
      </c>
      <c r="B17" s="251" t="s">
        <v>1932</v>
      </c>
      <c r="C17" s="295" t="s">
        <v>2987</v>
      </c>
      <c r="D17" s="252" t="s">
        <v>3387</v>
      </c>
      <c r="E17" s="296" t="s">
        <v>1933</v>
      </c>
    </row>
    <row r="18" spans="1:5">
      <c r="A18" s="295" t="s">
        <v>3138</v>
      </c>
      <c r="B18" s="251" t="s">
        <v>3304</v>
      </c>
      <c r="C18" s="295" t="s">
        <v>2989</v>
      </c>
      <c r="D18" s="252" t="s">
        <v>3336</v>
      </c>
      <c r="E18" s="296" t="s">
        <v>1934</v>
      </c>
    </row>
    <row r="19" spans="1:5">
      <c r="A19" s="295" t="s">
        <v>3138</v>
      </c>
      <c r="B19" s="299" t="s">
        <v>293</v>
      </c>
      <c r="C19" s="295" t="s">
        <v>3056</v>
      </c>
      <c r="D19" s="299" t="s">
        <v>3337</v>
      </c>
      <c r="E19" s="296" t="s">
        <v>1935</v>
      </c>
    </row>
    <row r="20" spans="1:5">
      <c r="A20" s="295" t="s">
        <v>3138</v>
      </c>
      <c r="B20" s="251" t="s">
        <v>1936</v>
      </c>
      <c r="C20" s="295" t="s">
        <v>2991</v>
      </c>
      <c r="D20" s="298" t="s">
        <v>1951</v>
      </c>
      <c r="E20" s="296" t="s">
        <v>1937</v>
      </c>
    </row>
    <row r="21" spans="1:5">
      <c r="A21" s="297" t="s">
        <v>3138</v>
      </c>
      <c r="B21" s="297" t="s">
        <v>1581</v>
      </c>
      <c r="C21" s="295" t="s">
        <v>3059</v>
      </c>
      <c r="D21" s="252" t="s">
        <v>1582</v>
      </c>
      <c r="E21" s="296" t="s">
        <v>1938</v>
      </c>
    </row>
    <row r="22" spans="1:5">
      <c r="A22" s="295" t="s">
        <v>3138</v>
      </c>
      <c r="B22" s="251" t="s">
        <v>1939</v>
      </c>
      <c r="C22" s="295" t="s">
        <v>2534</v>
      </c>
      <c r="D22" s="298" t="s">
        <v>1951</v>
      </c>
      <c r="E22" s="296" t="s">
        <v>1940</v>
      </c>
    </row>
    <row r="23" spans="1:5">
      <c r="A23" s="295" t="s">
        <v>3138</v>
      </c>
      <c r="B23" s="251" t="s">
        <v>1840</v>
      </c>
      <c r="C23" s="295" t="s">
        <v>3066</v>
      </c>
      <c r="D23" s="252" t="s">
        <v>1834</v>
      </c>
      <c r="E23" s="296" t="s">
        <v>1941</v>
      </c>
    </row>
    <row r="24" spans="1:5">
      <c r="A24" s="295" t="s">
        <v>3138</v>
      </c>
      <c r="B24" s="300" t="s">
        <v>1832</v>
      </c>
      <c r="C24" s="295" t="s">
        <v>3066</v>
      </c>
      <c r="D24" s="301" t="s">
        <v>1835</v>
      </c>
      <c r="E24" s="296" t="s">
        <v>1942</v>
      </c>
    </row>
    <row r="25" spans="1:5">
      <c r="A25" s="295" t="s">
        <v>3138</v>
      </c>
      <c r="B25" s="251" t="s">
        <v>1943</v>
      </c>
      <c r="C25" s="295" t="s">
        <v>2991</v>
      </c>
      <c r="D25" s="298" t="s">
        <v>1951</v>
      </c>
      <c r="E25" s="296" t="s">
        <v>1944</v>
      </c>
    </row>
    <row r="26" spans="1:5">
      <c r="A26" s="297" t="s">
        <v>3138</v>
      </c>
      <c r="B26" s="297" t="s">
        <v>1842</v>
      </c>
      <c r="C26" s="295" t="s">
        <v>3066</v>
      </c>
      <c r="D26" s="252" t="s">
        <v>1836</v>
      </c>
      <c r="E26" s="296" t="s">
        <v>1945</v>
      </c>
    </row>
    <row r="27" spans="1:5">
      <c r="A27" s="295" t="s">
        <v>3138</v>
      </c>
      <c r="B27" s="251" t="s">
        <v>1946</v>
      </c>
      <c r="C27" s="295" t="s">
        <v>3005</v>
      </c>
      <c r="D27" s="298" t="s">
        <v>1951</v>
      </c>
      <c r="E27" s="296" t="s">
        <v>1947</v>
      </c>
    </row>
    <row r="28" spans="1:5">
      <c r="A28" s="295" t="s">
        <v>3138</v>
      </c>
      <c r="B28" s="251" t="s">
        <v>2568</v>
      </c>
      <c r="C28" s="295" t="s">
        <v>3059</v>
      </c>
      <c r="D28" s="252" t="s">
        <v>3338</v>
      </c>
      <c r="E28" s="296" t="s">
        <v>1948</v>
      </c>
    </row>
    <row r="29" spans="1:5">
      <c r="A29" s="295" t="s">
        <v>3138</v>
      </c>
      <c r="B29" s="251" t="s">
        <v>1205</v>
      </c>
      <c r="C29" s="295" t="s">
        <v>3059</v>
      </c>
      <c r="D29" s="298" t="s">
        <v>1951</v>
      </c>
      <c r="E29" s="296" t="s">
        <v>1206</v>
      </c>
    </row>
    <row r="30" spans="1:5">
      <c r="A30" s="297" t="s">
        <v>3138</v>
      </c>
      <c r="B30" s="302" t="s">
        <v>2569</v>
      </c>
      <c r="C30" s="295" t="s">
        <v>2492</v>
      </c>
      <c r="D30" s="298" t="s">
        <v>3339</v>
      </c>
      <c r="E30" s="296" t="s">
        <v>1949</v>
      </c>
    </row>
    <row r="31" spans="1:5">
      <c r="A31" s="297" t="s">
        <v>3138</v>
      </c>
      <c r="B31" s="300" t="s">
        <v>1950</v>
      </c>
      <c r="C31" s="295" t="s">
        <v>2991</v>
      </c>
      <c r="D31" s="298" t="s">
        <v>1951</v>
      </c>
      <c r="E31" s="296" t="s">
        <v>1952</v>
      </c>
    </row>
    <row r="32" spans="1:5">
      <c r="A32" s="295" t="s">
        <v>3138</v>
      </c>
      <c r="B32" s="251" t="s">
        <v>1953</v>
      </c>
      <c r="C32" s="295" t="s">
        <v>2991</v>
      </c>
      <c r="D32" s="252" t="s">
        <v>1951</v>
      </c>
      <c r="E32" s="296" t="s">
        <v>1954</v>
      </c>
    </row>
    <row r="33" spans="1:5">
      <c r="A33" s="297" t="s">
        <v>3138</v>
      </c>
      <c r="B33" s="300" t="s">
        <v>1201</v>
      </c>
      <c r="C33" s="295" t="s">
        <v>2991</v>
      </c>
      <c r="D33" s="298" t="s">
        <v>1951</v>
      </c>
      <c r="E33" s="296" t="s">
        <v>1202</v>
      </c>
    </row>
    <row r="34" spans="1:5">
      <c r="A34" s="295" t="s">
        <v>3138</v>
      </c>
      <c r="B34" s="251" t="s">
        <v>2765</v>
      </c>
      <c r="C34" s="295" t="s">
        <v>3005</v>
      </c>
      <c r="D34" s="252" t="s">
        <v>3340</v>
      </c>
      <c r="E34" s="296" t="s">
        <v>1955</v>
      </c>
    </row>
    <row r="35" spans="1:5">
      <c r="A35" s="295" t="s">
        <v>3138</v>
      </c>
      <c r="B35" s="251" t="s">
        <v>294</v>
      </c>
      <c r="C35" s="295" t="s">
        <v>3042</v>
      </c>
      <c r="D35" s="252" t="s">
        <v>3342</v>
      </c>
      <c r="E35" s="296" t="s">
        <v>1956</v>
      </c>
    </row>
    <row r="36" spans="1:5">
      <c r="A36" s="295" t="s">
        <v>3138</v>
      </c>
      <c r="B36" s="251" t="s">
        <v>3305</v>
      </c>
      <c r="C36" s="295" t="s">
        <v>3005</v>
      </c>
      <c r="D36" s="252" t="s">
        <v>3341</v>
      </c>
      <c r="E36" s="296" t="s">
        <v>1957</v>
      </c>
    </row>
    <row r="37" spans="1:5">
      <c r="A37" s="297" t="s">
        <v>3138</v>
      </c>
      <c r="B37" s="251" t="s">
        <v>1958</v>
      </c>
      <c r="C37" s="295" t="s">
        <v>2991</v>
      </c>
      <c r="D37" s="298" t="s">
        <v>1951</v>
      </c>
      <c r="E37" s="296" t="s">
        <v>1959</v>
      </c>
    </row>
    <row r="38" spans="1:5">
      <c r="A38" s="295" t="s">
        <v>3138</v>
      </c>
      <c r="B38" s="251" t="s">
        <v>1841</v>
      </c>
      <c r="C38" s="295" t="s">
        <v>3066</v>
      </c>
      <c r="D38" s="252" t="s">
        <v>1837</v>
      </c>
      <c r="E38" s="296" t="s">
        <v>1960</v>
      </c>
    </row>
    <row r="39" spans="1:5">
      <c r="A39" s="295" t="s">
        <v>3138</v>
      </c>
      <c r="B39" s="251" t="s">
        <v>1861</v>
      </c>
      <c r="C39" s="295" t="s">
        <v>2991</v>
      </c>
      <c r="D39" s="252" t="s">
        <v>3343</v>
      </c>
      <c r="E39" s="296" t="s">
        <v>1961</v>
      </c>
    </row>
    <row r="40" spans="1:5">
      <c r="A40" s="295" t="s">
        <v>3138</v>
      </c>
      <c r="B40" s="251" t="s">
        <v>3306</v>
      </c>
      <c r="C40" s="295" t="s">
        <v>3059</v>
      </c>
      <c r="D40" s="252" t="s">
        <v>3344</v>
      </c>
      <c r="E40" s="296" t="s">
        <v>1962</v>
      </c>
    </row>
    <row r="41" spans="1:5">
      <c r="A41" s="295" t="s">
        <v>3138</v>
      </c>
      <c r="B41" s="251" t="s">
        <v>3324</v>
      </c>
      <c r="C41" s="295" t="s">
        <v>2526</v>
      </c>
      <c r="D41" s="252" t="s">
        <v>3392</v>
      </c>
      <c r="E41" s="296" t="s">
        <v>1963</v>
      </c>
    </row>
    <row r="42" spans="1:5">
      <c r="A42" s="295" t="s">
        <v>3138</v>
      </c>
      <c r="B42" s="251" t="s">
        <v>2570</v>
      </c>
      <c r="C42" s="295" t="s">
        <v>3059</v>
      </c>
      <c r="D42" s="252" t="s">
        <v>3345</v>
      </c>
      <c r="E42" s="296" t="s">
        <v>1964</v>
      </c>
    </row>
    <row r="43" spans="1:5">
      <c r="A43" s="295" t="s">
        <v>3138</v>
      </c>
      <c r="B43" s="251" t="s">
        <v>1862</v>
      </c>
      <c r="C43" s="295" t="s">
        <v>2991</v>
      </c>
      <c r="D43" s="252" t="s">
        <v>3346</v>
      </c>
      <c r="E43" s="296" t="s">
        <v>1965</v>
      </c>
    </row>
    <row r="44" spans="1:5">
      <c r="A44" s="295" t="s">
        <v>3138</v>
      </c>
      <c r="B44" s="251" t="s">
        <v>2760</v>
      </c>
      <c r="C44" s="295" t="s">
        <v>2534</v>
      </c>
      <c r="D44" s="252" t="s">
        <v>3348</v>
      </c>
      <c r="E44" s="296" t="s">
        <v>1966</v>
      </c>
    </row>
    <row r="45" spans="1:5">
      <c r="A45" s="295" t="s">
        <v>3138</v>
      </c>
      <c r="B45" s="251" t="s">
        <v>295</v>
      </c>
      <c r="C45" s="295" t="s">
        <v>2987</v>
      </c>
      <c r="D45" s="252" t="s">
        <v>3347</v>
      </c>
      <c r="E45" s="296" t="s">
        <v>1967</v>
      </c>
    </row>
    <row r="46" spans="1:5">
      <c r="A46" s="295" t="s">
        <v>3138</v>
      </c>
      <c r="B46" s="251" t="s">
        <v>2571</v>
      </c>
      <c r="C46" s="295" t="s">
        <v>2492</v>
      </c>
      <c r="D46" s="252" t="s">
        <v>3349</v>
      </c>
      <c r="E46" s="296" t="s">
        <v>1968</v>
      </c>
    </row>
    <row r="47" spans="1:5">
      <c r="A47" s="295" t="s">
        <v>3138</v>
      </c>
      <c r="B47" s="251" t="s">
        <v>2572</v>
      </c>
      <c r="C47" s="295" t="s">
        <v>2492</v>
      </c>
      <c r="D47" s="252" t="s">
        <v>3350</v>
      </c>
      <c r="E47" s="296" t="s">
        <v>1969</v>
      </c>
    </row>
    <row r="48" spans="1:5">
      <c r="A48" s="295" t="s">
        <v>3138</v>
      </c>
      <c r="B48" s="251" t="s">
        <v>296</v>
      </c>
      <c r="C48" s="295" t="s">
        <v>3059</v>
      </c>
      <c r="D48" s="252" t="s">
        <v>3351</v>
      </c>
      <c r="E48" s="296" t="s">
        <v>1970</v>
      </c>
    </row>
    <row r="49" spans="1:5">
      <c r="A49" s="295" t="s">
        <v>3138</v>
      </c>
      <c r="B49" s="251" t="s">
        <v>2573</v>
      </c>
      <c r="C49" s="295" t="s">
        <v>3060</v>
      </c>
      <c r="D49" s="252" t="s">
        <v>3352</v>
      </c>
      <c r="E49" s="296" t="s">
        <v>1971</v>
      </c>
    </row>
    <row r="50" spans="1:5">
      <c r="A50" s="295" t="s">
        <v>3138</v>
      </c>
      <c r="B50" s="300" t="s">
        <v>1972</v>
      </c>
      <c r="C50" s="295" t="s">
        <v>2534</v>
      </c>
      <c r="D50" s="301" t="s">
        <v>1973</v>
      </c>
      <c r="E50" s="296" t="s">
        <v>1974</v>
      </c>
    </row>
    <row r="51" spans="1:5">
      <c r="A51" s="295" t="s">
        <v>3138</v>
      </c>
      <c r="B51" s="251" t="s">
        <v>297</v>
      </c>
      <c r="C51" s="295" t="s">
        <v>3059</v>
      </c>
      <c r="D51" s="252" t="s">
        <v>3200</v>
      </c>
      <c r="E51" s="296" t="s">
        <v>1975</v>
      </c>
    </row>
    <row r="52" spans="1:5">
      <c r="A52" s="295" t="s">
        <v>3138</v>
      </c>
      <c r="B52" s="251" t="s">
        <v>2199</v>
      </c>
      <c r="C52" s="295" t="s">
        <v>3066</v>
      </c>
      <c r="D52" s="252" t="s">
        <v>1838</v>
      </c>
      <c r="E52" s="296" t="s">
        <v>1976</v>
      </c>
    </row>
    <row r="53" spans="1:5">
      <c r="A53" s="295" t="s">
        <v>3138</v>
      </c>
      <c r="B53" s="251" t="s">
        <v>2282</v>
      </c>
      <c r="C53" s="295" t="s">
        <v>3062</v>
      </c>
      <c r="D53" s="252" t="s">
        <v>3353</v>
      </c>
      <c r="E53" s="296" t="s">
        <v>1977</v>
      </c>
    </row>
    <row r="54" spans="1:5">
      <c r="A54" s="295" t="s">
        <v>3138</v>
      </c>
      <c r="B54" s="251" t="s">
        <v>1863</v>
      </c>
      <c r="C54" s="295" t="s">
        <v>2494</v>
      </c>
      <c r="D54" s="252" t="s">
        <v>3354</v>
      </c>
      <c r="E54" s="296" t="s">
        <v>1978</v>
      </c>
    </row>
    <row r="55" spans="1:5">
      <c r="A55" s="295" t="s">
        <v>3138</v>
      </c>
      <c r="B55" s="299" t="s">
        <v>1979</v>
      </c>
      <c r="C55" s="295" t="s">
        <v>2991</v>
      </c>
      <c r="D55" s="298" t="s">
        <v>1951</v>
      </c>
      <c r="E55" s="296" t="s">
        <v>1980</v>
      </c>
    </row>
    <row r="56" spans="1:5">
      <c r="A56" s="295" t="s">
        <v>3138</v>
      </c>
      <c r="B56" s="251" t="s">
        <v>298</v>
      </c>
      <c r="C56" s="295" t="s">
        <v>3066</v>
      </c>
      <c r="D56" s="252" t="s">
        <v>3355</v>
      </c>
      <c r="E56" s="296" t="s">
        <v>1981</v>
      </c>
    </row>
    <row r="57" spans="1:5">
      <c r="A57" s="297" t="s">
        <v>3138</v>
      </c>
      <c r="B57" s="302" t="s">
        <v>1982</v>
      </c>
      <c r="C57" s="295" t="s">
        <v>2991</v>
      </c>
      <c r="D57" s="298" t="s">
        <v>1951</v>
      </c>
      <c r="E57" s="296" t="s">
        <v>1983</v>
      </c>
    </row>
    <row r="58" spans="1:5">
      <c r="A58" s="295" t="s">
        <v>3138</v>
      </c>
      <c r="B58" s="251" t="s">
        <v>2574</v>
      </c>
      <c r="C58" s="295" t="s">
        <v>2534</v>
      </c>
      <c r="D58" s="252" t="s">
        <v>3356</v>
      </c>
      <c r="E58" s="296" t="s">
        <v>1984</v>
      </c>
    </row>
    <row r="59" spans="1:5">
      <c r="A59" s="295" t="s">
        <v>3138</v>
      </c>
      <c r="B59" s="251" t="s">
        <v>299</v>
      </c>
      <c r="C59" s="295" t="s">
        <v>3059</v>
      </c>
      <c r="D59" s="252" t="s">
        <v>3357</v>
      </c>
      <c r="E59" s="296" t="s">
        <v>1985</v>
      </c>
    </row>
    <row r="60" spans="1:5">
      <c r="A60" s="295" t="s">
        <v>3138</v>
      </c>
      <c r="B60" s="251" t="s">
        <v>3308</v>
      </c>
      <c r="C60" s="295" t="s">
        <v>3042</v>
      </c>
      <c r="D60" s="252" t="s">
        <v>3359</v>
      </c>
      <c r="E60" s="296" t="s">
        <v>1986</v>
      </c>
    </row>
    <row r="61" spans="1:5">
      <c r="A61" s="295" t="s">
        <v>3138</v>
      </c>
      <c r="B61" s="297" t="s">
        <v>300</v>
      </c>
      <c r="C61" s="295" t="s">
        <v>2497</v>
      </c>
      <c r="D61" s="298" t="s">
        <v>1951</v>
      </c>
      <c r="E61" s="296" t="s">
        <v>1987</v>
      </c>
    </row>
    <row r="62" spans="1:5">
      <c r="A62" s="295" t="s">
        <v>3138</v>
      </c>
      <c r="B62" s="251" t="s">
        <v>3307</v>
      </c>
      <c r="C62" s="295" t="s">
        <v>2989</v>
      </c>
      <c r="D62" s="252" t="s">
        <v>3358</v>
      </c>
      <c r="E62" s="296" t="s">
        <v>1988</v>
      </c>
    </row>
    <row r="63" spans="1:5">
      <c r="A63" s="295" t="s">
        <v>3138</v>
      </c>
      <c r="B63" s="251" t="s">
        <v>3309</v>
      </c>
      <c r="C63" s="295" t="s">
        <v>2534</v>
      </c>
      <c r="D63" s="252" t="s">
        <v>3360</v>
      </c>
      <c r="E63" s="296" t="s">
        <v>1989</v>
      </c>
    </row>
    <row r="64" spans="1:5">
      <c r="A64" s="295" t="s">
        <v>3138</v>
      </c>
      <c r="B64" s="251" t="s">
        <v>3310</v>
      </c>
      <c r="C64" s="295" t="s">
        <v>3085</v>
      </c>
      <c r="D64" s="252" t="s">
        <v>3361</v>
      </c>
      <c r="E64" s="296" t="s">
        <v>1990</v>
      </c>
    </row>
    <row r="65" spans="1:5">
      <c r="A65" s="295" t="s">
        <v>3138</v>
      </c>
      <c r="B65" s="251" t="s">
        <v>3190</v>
      </c>
      <c r="C65" s="295" t="s">
        <v>3059</v>
      </c>
      <c r="D65" s="252" t="s">
        <v>3362</v>
      </c>
      <c r="E65" s="296" t="s">
        <v>1991</v>
      </c>
    </row>
    <row r="66" spans="1:5">
      <c r="A66" s="295" t="s">
        <v>3138</v>
      </c>
      <c r="B66" s="251" t="s">
        <v>3311</v>
      </c>
      <c r="C66" s="295" t="s">
        <v>3059</v>
      </c>
      <c r="D66" s="252" t="s">
        <v>3363</v>
      </c>
      <c r="E66" s="296" t="s">
        <v>1992</v>
      </c>
    </row>
    <row r="67" spans="1:5">
      <c r="A67" s="295" t="s">
        <v>3138</v>
      </c>
      <c r="B67" s="251" t="s">
        <v>2575</v>
      </c>
      <c r="C67" s="295" t="s">
        <v>2492</v>
      </c>
      <c r="D67" s="252" t="s">
        <v>3364</v>
      </c>
      <c r="E67" s="296" t="s">
        <v>1993</v>
      </c>
    </row>
    <row r="68" spans="1:5">
      <c r="A68" s="295" t="s">
        <v>3138</v>
      </c>
      <c r="B68" s="251" t="s">
        <v>3325</v>
      </c>
      <c r="C68" s="295" t="s">
        <v>2526</v>
      </c>
      <c r="D68" s="252" t="s">
        <v>3393</v>
      </c>
      <c r="E68" s="296" t="s">
        <v>1994</v>
      </c>
    </row>
    <row r="69" spans="1:5">
      <c r="A69" s="295" t="s">
        <v>3138</v>
      </c>
      <c r="B69" s="251" t="s">
        <v>3312</v>
      </c>
      <c r="C69" s="295" t="s">
        <v>2535</v>
      </c>
      <c r="D69" s="252" t="s">
        <v>3365</v>
      </c>
      <c r="E69" s="296" t="s">
        <v>1995</v>
      </c>
    </row>
    <row r="70" spans="1:5">
      <c r="A70" s="295" t="s">
        <v>3138</v>
      </c>
      <c r="B70" s="251" t="s">
        <v>3192</v>
      </c>
      <c r="C70" s="295" t="s">
        <v>3059</v>
      </c>
      <c r="D70" s="252" t="s">
        <v>3197</v>
      </c>
      <c r="E70" s="296" t="s">
        <v>1996</v>
      </c>
    </row>
    <row r="71" spans="1:5">
      <c r="A71" s="295" t="s">
        <v>3138</v>
      </c>
      <c r="B71" s="251" t="s">
        <v>301</v>
      </c>
      <c r="C71" s="295" t="s">
        <v>2534</v>
      </c>
      <c r="D71" s="252" t="s">
        <v>3366</v>
      </c>
      <c r="E71" s="296" t="s">
        <v>1997</v>
      </c>
    </row>
    <row r="72" spans="1:5">
      <c r="A72" s="295" t="s">
        <v>3138</v>
      </c>
      <c r="B72" s="303" t="s">
        <v>1998</v>
      </c>
      <c r="C72" s="295" t="s">
        <v>3059</v>
      </c>
      <c r="D72" s="298" t="s">
        <v>1951</v>
      </c>
      <c r="E72" s="296" t="s">
        <v>1999</v>
      </c>
    </row>
    <row r="73" spans="1:5">
      <c r="A73" s="295" t="s">
        <v>3138</v>
      </c>
      <c r="B73" s="251" t="s">
        <v>3313</v>
      </c>
      <c r="C73" s="295" t="s">
        <v>2492</v>
      </c>
      <c r="D73" s="252" t="s">
        <v>3367</v>
      </c>
      <c r="E73" s="296" t="s">
        <v>2000</v>
      </c>
    </row>
    <row r="74" spans="1:5">
      <c r="A74" s="295" t="s">
        <v>3138</v>
      </c>
      <c r="B74" s="251" t="s">
        <v>3322</v>
      </c>
      <c r="C74" s="295" t="s">
        <v>2492</v>
      </c>
      <c r="D74" s="252" t="s">
        <v>3390</v>
      </c>
      <c r="E74" s="296" t="s">
        <v>2001</v>
      </c>
    </row>
    <row r="75" spans="1:5">
      <c r="A75" s="295" t="s">
        <v>3138</v>
      </c>
      <c r="B75" s="251" t="s">
        <v>2576</v>
      </c>
      <c r="C75" s="295" t="s">
        <v>2989</v>
      </c>
      <c r="D75" s="252" t="s">
        <v>3368</v>
      </c>
      <c r="E75" s="296" t="s">
        <v>2002</v>
      </c>
    </row>
    <row r="76" spans="1:5">
      <c r="A76" s="297" t="s">
        <v>3138</v>
      </c>
      <c r="B76" s="302" t="s">
        <v>2003</v>
      </c>
      <c r="C76" s="295" t="s">
        <v>2991</v>
      </c>
      <c r="D76" s="298" t="s">
        <v>1951</v>
      </c>
      <c r="E76" s="296" t="s">
        <v>2004</v>
      </c>
    </row>
    <row r="77" spans="1:5">
      <c r="A77" s="295" t="s">
        <v>3138</v>
      </c>
      <c r="B77" s="251" t="s">
        <v>2577</v>
      </c>
      <c r="C77" s="295" t="s">
        <v>2492</v>
      </c>
      <c r="D77" s="252" t="s">
        <v>3370</v>
      </c>
      <c r="E77" s="296" t="s">
        <v>2005</v>
      </c>
    </row>
    <row r="78" spans="1:5">
      <c r="A78" s="295" t="s">
        <v>3138</v>
      </c>
      <c r="B78" s="251" t="s">
        <v>3314</v>
      </c>
      <c r="C78" s="295" t="s">
        <v>3048</v>
      </c>
      <c r="D78" s="252" t="s">
        <v>3371</v>
      </c>
      <c r="E78" s="296" t="s">
        <v>2006</v>
      </c>
    </row>
    <row r="79" spans="1:5">
      <c r="A79" s="295" t="s">
        <v>3138</v>
      </c>
      <c r="B79" s="251" t="s">
        <v>3323</v>
      </c>
      <c r="C79" s="295" t="s">
        <v>2989</v>
      </c>
      <c r="D79" s="252" t="s">
        <v>3391</v>
      </c>
      <c r="E79" s="296" t="s">
        <v>2007</v>
      </c>
    </row>
    <row r="80" spans="1:5">
      <c r="A80" s="295" t="s">
        <v>3138</v>
      </c>
      <c r="B80" s="251" t="s">
        <v>3315</v>
      </c>
      <c r="C80" s="295" t="s">
        <v>2547</v>
      </c>
      <c r="D80" s="252" t="s">
        <v>3372</v>
      </c>
      <c r="E80" s="296" t="s">
        <v>2008</v>
      </c>
    </row>
    <row r="81" spans="1:5">
      <c r="A81" s="295" t="s">
        <v>3138</v>
      </c>
      <c r="B81" s="251" t="s">
        <v>2578</v>
      </c>
      <c r="C81" s="295" t="s">
        <v>2987</v>
      </c>
      <c r="D81" s="252" t="s">
        <v>3373</v>
      </c>
      <c r="E81" s="296" t="s">
        <v>2009</v>
      </c>
    </row>
    <row r="82" spans="1:5">
      <c r="A82" s="295" t="s">
        <v>3138</v>
      </c>
      <c r="B82" s="251" t="s">
        <v>3195</v>
      </c>
      <c r="C82" s="295" t="s">
        <v>2534</v>
      </c>
      <c r="D82" s="252" t="s">
        <v>3201</v>
      </c>
      <c r="E82" s="296" t="s">
        <v>2010</v>
      </c>
    </row>
    <row r="83" spans="1:5">
      <c r="A83" s="295" t="s">
        <v>3138</v>
      </c>
      <c r="B83" s="251" t="s">
        <v>1833</v>
      </c>
      <c r="C83" s="295" t="s">
        <v>3066</v>
      </c>
      <c r="D83" s="252" t="s">
        <v>1839</v>
      </c>
      <c r="E83" s="296" t="s">
        <v>2011</v>
      </c>
    </row>
    <row r="84" spans="1:5">
      <c r="A84" s="295" t="s">
        <v>3138</v>
      </c>
      <c r="B84" s="251" t="s">
        <v>2579</v>
      </c>
      <c r="C84" s="295" t="s">
        <v>3108</v>
      </c>
      <c r="D84" s="252" t="s">
        <v>3374</v>
      </c>
      <c r="E84" s="296" t="s">
        <v>2012</v>
      </c>
    </row>
    <row r="85" spans="1:5">
      <c r="A85" s="295" t="s">
        <v>3138</v>
      </c>
      <c r="B85" s="251" t="s">
        <v>302</v>
      </c>
      <c r="C85" s="295" t="s">
        <v>3015</v>
      </c>
      <c r="D85" s="252" t="s">
        <v>3375</v>
      </c>
      <c r="E85" s="296" t="s">
        <v>2013</v>
      </c>
    </row>
    <row r="86" spans="1:5">
      <c r="A86" s="295" t="s">
        <v>3138</v>
      </c>
      <c r="B86" s="251" t="s">
        <v>1821</v>
      </c>
      <c r="C86" s="295" t="s">
        <v>2991</v>
      </c>
      <c r="D86" s="252" t="s">
        <v>3377</v>
      </c>
      <c r="E86" s="296" t="s">
        <v>2014</v>
      </c>
    </row>
    <row r="87" spans="1:5">
      <c r="A87" s="295" t="s">
        <v>3138</v>
      </c>
      <c r="B87" s="297" t="s">
        <v>2015</v>
      </c>
      <c r="C87" s="295" t="s">
        <v>2534</v>
      </c>
      <c r="D87" s="298" t="s">
        <v>2016</v>
      </c>
      <c r="E87" s="296" t="s">
        <v>2017</v>
      </c>
    </row>
    <row r="88" spans="1:5">
      <c r="A88" s="295" t="s">
        <v>3138</v>
      </c>
      <c r="B88" s="251" t="s">
        <v>2580</v>
      </c>
      <c r="C88" s="295" t="s">
        <v>2492</v>
      </c>
      <c r="D88" s="252" t="s">
        <v>3378</v>
      </c>
      <c r="E88" s="296" t="s">
        <v>2018</v>
      </c>
    </row>
    <row r="89" spans="1:5">
      <c r="A89" s="295" t="s">
        <v>3138</v>
      </c>
      <c r="B89" s="251" t="s">
        <v>2581</v>
      </c>
      <c r="C89" s="295" t="s">
        <v>2528</v>
      </c>
      <c r="D89" s="252" t="s">
        <v>3379</v>
      </c>
      <c r="E89" s="296" t="s">
        <v>2019</v>
      </c>
    </row>
    <row r="90" spans="1:5">
      <c r="A90" s="295" t="s">
        <v>3138</v>
      </c>
      <c r="B90" s="251" t="s">
        <v>303</v>
      </c>
      <c r="C90" s="295" t="s">
        <v>3059</v>
      </c>
      <c r="D90" s="252" t="s">
        <v>3380</v>
      </c>
      <c r="E90" s="296" t="s">
        <v>2020</v>
      </c>
    </row>
    <row r="91" spans="1:5" s="152" customFormat="1">
      <c r="A91" s="295" t="s">
        <v>3138</v>
      </c>
      <c r="B91" s="251" t="s">
        <v>3316</v>
      </c>
      <c r="C91" s="295" t="s">
        <v>3059</v>
      </c>
      <c r="D91" s="252" t="s">
        <v>3381</v>
      </c>
      <c r="E91" s="296" t="s">
        <v>2021</v>
      </c>
    </row>
    <row r="92" spans="1:5">
      <c r="A92" s="295" t="s">
        <v>3138</v>
      </c>
      <c r="B92" s="251" t="s">
        <v>1864</v>
      </c>
      <c r="C92" s="295" t="s">
        <v>2991</v>
      </c>
      <c r="D92" s="252" t="s">
        <v>3382</v>
      </c>
      <c r="E92" s="296" t="s">
        <v>2022</v>
      </c>
    </row>
    <row r="93" spans="1:5">
      <c r="A93" s="295" t="s">
        <v>3138</v>
      </c>
      <c r="B93" s="251" t="s">
        <v>1820</v>
      </c>
      <c r="C93" s="295" t="s">
        <v>2991</v>
      </c>
      <c r="D93" s="252" t="s">
        <v>3376</v>
      </c>
      <c r="E93" s="296" t="s">
        <v>2023</v>
      </c>
    </row>
    <row r="94" spans="1:5">
      <c r="A94" s="295" t="s">
        <v>3138</v>
      </c>
      <c r="B94" s="251" t="s">
        <v>304</v>
      </c>
      <c r="C94" s="295" t="s">
        <v>3059</v>
      </c>
      <c r="D94" s="252" t="s">
        <v>3383</v>
      </c>
      <c r="E94" s="296" t="s">
        <v>2024</v>
      </c>
    </row>
    <row r="95" spans="1:5">
      <c r="A95" s="295" t="s">
        <v>3138</v>
      </c>
      <c r="B95" s="251" t="s">
        <v>2025</v>
      </c>
      <c r="C95" s="295" t="s">
        <v>2991</v>
      </c>
      <c r="D95" s="298" t="s">
        <v>1951</v>
      </c>
      <c r="E95" s="296" t="s">
        <v>2026</v>
      </c>
    </row>
    <row r="96" spans="1:5">
      <c r="A96" s="295" t="s">
        <v>3138</v>
      </c>
      <c r="B96" s="303" t="s">
        <v>1818</v>
      </c>
      <c r="C96" s="295" t="s">
        <v>3066</v>
      </c>
      <c r="D96" s="252" t="s">
        <v>1819</v>
      </c>
      <c r="E96" s="296" t="s">
        <v>2027</v>
      </c>
    </row>
    <row r="97" spans="1:5">
      <c r="A97" s="295" t="s">
        <v>3138</v>
      </c>
      <c r="B97" s="251" t="s">
        <v>3318</v>
      </c>
      <c r="C97" s="295" t="s">
        <v>2980</v>
      </c>
      <c r="D97" s="252" t="s">
        <v>3384</v>
      </c>
      <c r="E97" s="296" t="s">
        <v>2028</v>
      </c>
    </row>
    <row r="98" spans="1:5">
      <c r="A98" s="295" t="s">
        <v>3138</v>
      </c>
      <c r="B98" s="251" t="s">
        <v>491</v>
      </c>
      <c r="C98" s="295" t="s">
        <v>2518</v>
      </c>
      <c r="D98" s="252" t="s">
        <v>1951</v>
      </c>
      <c r="E98" s="296" t="s">
        <v>492</v>
      </c>
    </row>
    <row r="99" spans="1:5">
      <c r="A99" s="295" t="s">
        <v>3138</v>
      </c>
      <c r="B99" s="251" t="s">
        <v>3319</v>
      </c>
      <c r="C99" s="295" t="s">
        <v>2968</v>
      </c>
      <c r="D99" s="252" t="s">
        <v>3385</v>
      </c>
      <c r="E99" s="296" t="s">
        <v>2029</v>
      </c>
    </row>
    <row r="100" spans="1:5">
      <c r="A100" s="295" t="s">
        <v>3138</v>
      </c>
      <c r="B100" s="251" t="s">
        <v>2223</v>
      </c>
      <c r="C100" s="295" t="s">
        <v>2534</v>
      </c>
      <c r="D100" s="252" t="s">
        <v>3202</v>
      </c>
      <c r="E100" s="296" t="s">
        <v>2030</v>
      </c>
    </row>
    <row r="101" spans="1:5">
      <c r="A101" s="295" t="s">
        <v>3138</v>
      </c>
      <c r="B101" s="251" t="s">
        <v>3320</v>
      </c>
      <c r="C101" s="295" t="s">
        <v>2989</v>
      </c>
      <c r="D101" s="252" t="s">
        <v>3386</v>
      </c>
      <c r="E101" s="296" t="s">
        <v>2031</v>
      </c>
    </row>
    <row r="102" spans="1:5">
      <c r="A102" s="295" t="s">
        <v>3138</v>
      </c>
      <c r="B102" s="251" t="s">
        <v>3136</v>
      </c>
      <c r="C102" s="295" t="s">
        <v>2964</v>
      </c>
      <c r="D102" s="252" t="s">
        <v>3369</v>
      </c>
      <c r="E102" s="296" t="s">
        <v>2032</v>
      </c>
    </row>
    <row r="103" spans="1:5">
      <c r="A103" s="295" t="s">
        <v>3138</v>
      </c>
      <c r="B103" s="301" t="s">
        <v>2033</v>
      </c>
      <c r="C103" s="295" t="s">
        <v>3059</v>
      </c>
      <c r="D103" s="298" t="s">
        <v>1951</v>
      </c>
      <c r="E103" s="296" t="s">
        <v>2034</v>
      </c>
    </row>
    <row r="104" spans="1:5">
      <c r="A104" s="295" t="s">
        <v>3138</v>
      </c>
      <c r="B104" s="299" t="s">
        <v>3196</v>
      </c>
      <c r="C104" s="295" t="s">
        <v>3059</v>
      </c>
      <c r="D104" s="252" t="s">
        <v>3203</v>
      </c>
      <c r="E104" s="296" t="s">
        <v>2035</v>
      </c>
    </row>
    <row r="105" spans="1:5">
      <c r="A105" s="295" t="s">
        <v>3138</v>
      </c>
      <c r="B105" s="251" t="s">
        <v>2036</v>
      </c>
      <c r="C105" s="295" t="s">
        <v>2991</v>
      </c>
      <c r="D105" s="298" t="s">
        <v>1951</v>
      </c>
      <c r="E105" s="296" t="s">
        <v>2037</v>
      </c>
    </row>
    <row r="106" spans="1:5">
      <c r="A106" s="295" t="s">
        <v>3138</v>
      </c>
      <c r="B106" s="251" t="s">
        <v>3600</v>
      </c>
      <c r="C106" s="295" t="s">
        <v>2991</v>
      </c>
      <c r="D106" s="252" t="s">
        <v>3388</v>
      </c>
      <c r="E106" s="296" t="s">
        <v>2038</v>
      </c>
    </row>
    <row r="107" spans="1:5">
      <c r="A107" s="297" t="s">
        <v>3138</v>
      </c>
      <c r="B107" s="297" t="s">
        <v>2283</v>
      </c>
      <c r="C107" s="295" t="s">
        <v>2991</v>
      </c>
      <c r="D107" s="252" t="s">
        <v>3389</v>
      </c>
      <c r="E107" s="296" t="s">
        <v>2039</v>
      </c>
    </row>
    <row r="108" spans="1:5">
      <c r="A108" s="295" t="s">
        <v>3140</v>
      </c>
      <c r="B108" s="295" t="s">
        <v>6</v>
      </c>
      <c r="C108" s="295" t="s">
        <v>2991</v>
      </c>
      <c r="D108" s="298" t="s">
        <v>1951</v>
      </c>
      <c r="E108" s="296" t="s">
        <v>2040</v>
      </c>
    </row>
    <row r="109" spans="1:5">
      <c r="A109" s="295" t="s">
        <v>3140</v>
      </c>
      <c r="B109" s="251" t="s">
        <v>3209</v>
      </c>
      <c r="C109" s="295" t="s">
        <v>2991</v>
      </c>
      <c r="D109" s="252" t="s">
        <v>1563</v>
      </c>
      <c r="E109" s="296" t="s">
        <v>2041</v>
      </c>
    </row>
    <row r="110" spans="1:5">
      <c r="A110" s="295" t="s">
        <v>3140</v>
      </c>
      <c r="B110" s="251" t="s">
        <v>3189</v>
      </c>
      <c r="C110" s="295" t="s">
        <v>2991</v>
      </c>
      <c r="D110" s="252" t="s">
        <v>3425</v>
      </c>
      <c r="E110" s="296" t="s">
        <v>2042</v>
      </c>
    </row>
    <row r="111" spans="1:5">
      <c r="A111" s="295" t="s">
        <v>3140</v>
      </c>
      <c r="B111" s="251" t="s">
        <v>3117</v>
      </c>
      <c r="C111" s="295" t="s">
        <v>2534</v>
      </c>
      <c r="D111" s="252" t="s">
        <v>3426</v>
      </c>
      <c r="E111" s="296" t="s">
        <v>2043</v>
      </c>
    </row>
    <row r="112" spans="1:5">
      <c r="A112" s="295" t="s">
        <v>3140</v>
      </c>
      <c r="B112" s="251" t="s">
        <v>280</v>
      </c>
      <c r="C112" s="295" t="s">
        <v>2991</v>
      </c>
      <c r="D112" s="252" t="s">
        <v>3427</v>
      </c>
      <c r="E112" s="296" t="s">
        <v>2044</v>
      </c>
    </row>
    <row r="113" spans="1:5">
      <c r="A113" s="295" t="s">
        <v>3140</v>
      </c>
      <c r="B113" s="251" t="s">
        <v>2754</v>
      </c>
      <c r="C113" s="295" t="s">
        <v>2534</v>
      </c>
      <c r="D113" s="252" t="s">
        <v>3428</v>
      </c>
      <c r="E113" s="296" t="s">
        <v>2045</v>
      </c>
    </row>
    <row r="114" spans="1:5">
      <c r="A114" s="297" t="s">
        <v>3140</v>
      </c>
      <c r="B114" s="297" t="s">
        <v>2046</v>
      </c>
      <c r="C114" s="295" t="s">
        <v>2991</v>
      </c>
      <c r="D114" s="252" t="s">
        <v>2047</v>
      </c>
      <c r="E114" s="296" t="s">
        <v>2048</v>
      </c>
    </row>
    <row r="115" spans="1:5">
      <c r="A115" s="297" t="s">
        <v>3140</v>
      </c>
      <c r="B115" s="251" t="s">
        <v>281</v>
      </c>
      <c r="C115" s="295" t="s">
        <v>3005</v>
      </c>
      <c r="D115" s="252" t="s">
        <v>3429</v>
      </c>
      <c r="E115" s="296" t="s">
        <v>2049</v>
      </c>
    </row>
    <row r="116" spans="1:5">
      <c r="A116" s="295" t="s">
        <v>3140</v>
      </c>
      <c r="B116" s="251" t="s">
        <v>7</v>
      </c>
      <c r="C116" s="295" t="s">
        <v>2991</v>
      </c>
      <c r="D116" s="252" t="s">
        <v>1203</v>
      </c>
      <c r="E116" s="296" t="s">
        <v>1204</v>
      </c>
    </row>
    <row r="117" spans="1:5">
      <c r="A117" s="295" t="s">
        <v>3140</v>
      </c>
      <c r="B117" s="251" t="s">
        <v>3120</v>
      </c>
      <c r="C117" s="295" t="s">
        <v>2534</v>
      </c>
      <c r="D117" s="252" t="s">
        <v>3121</v>
      </c>
      <c r="E117" s="296" t="s">
        <v>2050</v>
      </c>
    </row>
    <row r="118" spans="1:5">
      <c r="A118" s="295" t="s">
        <v>3140</v>
      </c>
      <c r="B118" s="251" t="s">
        <v>8</v>
      </c>
      <c r="C118" s="295" t="s">
        <v>2991</v>
      </c>
      <c r="D118" s="252" t="s">
        <v>1564</v>
      </c>
      <c r="E118" s="296" t="s">
        <v>2051</v>
      </c>
    </row>
    <row r="119" spans="1:5">
      <c r="A119" s="295" t="s">
        <v>3140</v>
      </c>
      <c r="B119" s="251" t="s">
        <v>282</v>
      </c>
      <c r="C119" s="295" t="s">
        <v>2991</v>
      </c>
      <c r="D119" s="252" t="s">
        <v>3430</v>
      </c>
      <c r="E119" s="296" t="s">
        <v>2052</v>
      </c>
    </row>
    <row r="120" spans="1:5">
      <c r="A120" s="295" t="s">
        <v>3140</v>
      </c>
      <c r="B120" s="251" t="s">
        <v>3191</v>
      </c>
      <c r="C120" s="295" t="s">
        <v>2534</v>
      </c>
      <c r="D120" s="252" t="s">
        <v>3433</v>
      </c>
      <c r="E120" s="296" t="s">
        <v>2053</v>
      </c>
    </row>
    <row r="121" spans="1:5">
      <c r="A121" s="295" t="s">
        <v>3140</v>
      </c>
      <c r="B121" s="251" t="s">
        <v>2219</v>
      </c>
      <c r="C121" s="295" t="s">
        <v>2991</v>
      </c>
      <c r="D121" s="252" t="s">
        <v>2220</v>
      </c>
      <c r="E121" s="296" t="s">
        <v>2054</v>
      </c>
    </row>
    <row r="122" spans="1:5">
      <c r="A122" s="295" t="s">
        <v>3140</v>
      </c>
      <c r="B122" s="251" t="s">
        <v>283</v>
      </c>
      <c r="C122" s="295" t="s">
        <v>2980</v>
      </c>
      <c r="D122" s="304" t="s">
        <v>2211</v>
      </c>
      <c r="E122" s="296" t="s">
        <v>2055</v>
      </c>
    </row>
    <row r="123" spans="1:5">
      <c r="A123" s="295" t="s">
        <v>3140</v>
      </c>
      <c r="B123" s="251" t="s">
        <v>284</v>
      </c>
      <c r="C123" s="295" t="s">
        <v>3049</v>
      </c>
      <c r="D123" s="252" t="s">
        <v>2056</v>
      </c>
      <c r="E123" s="296" t="s">
        <v>2057</v>
      </c>
    </row>
    <row r="124" spans="1:5">
      <c r="A124" s="295" t="s">
        <v>3140</v>
      </c>
      <c r="B124" s="251" t="s">
        <v>2758</v>
      </c>
      <c r="C124" s="295" t="s">
        <v>2980</v>
      </c>
      <c r="D124" s="298" t="s">
        <v>1951</v>
      </c>
      <c r="E124" s="296" t="s">
        <v>2058</v>
      </c>
    </row>
    <row r="125" spans="1:5">
      <c r="A125" s="295" t="s">
        <v>3140</v>
      </c>
      <c r="B125" s="251" t="s">
        <v>3118</v>
      </c>
      <c r="C125" s="295" t="s">
        <v>3059</v>
      </c>
      <c r="D125" s="252" t="s">
        <v>3431</v>
      </c>
      <c r="E125" s="296" t="s">
        <v>2059</v>
      </c>
    </row>
    <row r="126" spans="1:5">
      <c r="A126" s="295" t="s">
        <v>3140</v>
      </c>
      <c r="B126" s="251" t="s">
        <v>286</v>
      </c>
      <c r="C126" s="295" t="s">
        <v>3016</v>
      </c>
      <c r="D126" s="252" t="s">
        <v>2218</v>
      </c>
      <c r="E126" s="296" t="s">
        <v>2060</v>
      </c>
    </row>
    <row r="127" spans="1:5">
      <c r="A127" s="295" t="s">
        <v>3140</v>
      </c>
      <c r="B127" s="251" t="s">
        <v>2751</v>
      </c>
      <c r="C127" s="304" t="s">
        <v>2991</v>
      </c>
      <c r="D127" s="304" t="s">
        <v>3432</v>
      </c>
      <c r="E127" s="296" t="s">
        <v>2061</v>
      </c>
    </row>
    <row r="128" spans="1:5">
      <c r="A128" s="295" t="s">
        <v>3140</v>
      </c>
      <c r="B128" s="251" t="s">
        <v>2285</v>
      </c>
      <c r="C128" s="295" t="s">
        <v>2965</v>
      </c>
      <c r="D128" s="252" t="s">
        <v>3434</v>
      </c>
      <c r="E128" s="296" t="s">
        <v>2062</v>
      </c>
    </row>
    <row r="129" spans="1:5">
      <c r="A129" s="295" t="s">
        <v>3140</v>
      </c>
      <c r="B129" s="251" t="s">
        <v>2212</v>
      </c>
      <c r="C129" s="295" t="s">
        <v>2534</v>
      </c>
      <c r="D129" s="252" t="s">
        <v>2213</v>
      </c>
      <c r="E129" s="296" t="s">
        <v>2063</v>
      </c>
    </row>
    <row r="130" spans="1:5">
      <c r="A130" s="295" t="s">
        <v>3140</v>
      </c>
      <c r="B130" s="251" t="s">
        <v>213</v>
      </c>
      <c r="C130" s="251" t="s">
        <v>2991</v>
      </c>
      <c r="D130" s="252" t="s">
        <v>3123</v>
      </c>
      <c r="E130" s="296" t="s">
        <v>2064</v>
      </c>
    </row>
    <row r="131" spans="1:5">
      <c r="A131" s="295" t="s">
        <v>3140</v>
      </c>
      <c r="B131" s="251" t="s">
        <v>1199</v>
      </c>
      <c r="C131" s="295" t="s">
        <v>2991</v>
      </c>
      <c r="D131" s="252" t="s">
        <v>1951</v>
      </c>
      <c r="E131" s="296" t="s">
        <v>1200</v>
      </c>
    </row>
    <row r="132" spans="1:5">
      <c r="A132" s="295" t="s">
        <v>3140</v>
      </c>
      <c r="B132" s="251" t="s">
        <v>3119</v>
      </c>
      <c r="C132" s="295" t="s">
        <v>2492</v>
      </c>
      <c r="D132" s="252" t="s">
        <v>3435</v>
      </c>
      <c r="E132" s="296" t="s">
        <v>2065</v>
      </c>
    </row>
    <row r="133" spans="1:5">
      <c r="A133" s="295" t="s">
        <v>3140</v>
      </c>
      <c r="B133" s="251" t="s">
        <v>2214</v>
      </c>
      <c r="C133" s="295" t="s">
        <v>3059</v>
      </c>
      <c r="D133" s="252" t="s">
        <v>2215</v>
      </c>
      <c r="E133" s="296" t="s">
        <v>2066</v>
      </c>
    </row>
    <row r="134" spans="1:5">
      <c r="A134" s="295" t="s">
        <v>3140</v>
      </c>
      <c r="B134" s="251" t="s">
        <v>2216</v>
      </c>
      <c r="C134" s="295" t="s">
        <v>2547</v>
      </c>
      <c r="D134" s="252" t="s">
        <v>2217</v>
      </c>
      <c r="E134" s="296" t="s">
        <v>2067</v>
      </c>
    </row>
    <row r="135" spans="1:5">
      <c r="A135" s="295" t="s">
        <v>3140</v>
      </c>
      <c r="B135" s="251" t="s">
        <v>3125</v>
      </c>
      <c r="C135" s="295" t="s">
        <v>2534</v>
      </c>
      <c r="D135" s="252" t="s">
        <v>3126</v>
      </c>
      <c r="E135" s="296" t="s">
        <v>2068</v>
      </c>
    </row>
    <row r="136" spans="1:5">
      <c r="A136" s="295" t="s">
        <v>3140</v>
      </c>
      <c r="B136" s="251" t="s">
        <v>2560</v>
      </c>
      <c r="C136" s="295" t="s">
        <v>3060</v>
      </c>
      <c r="D136" s="252" t="s">
        <v>3436</v>
      </c>
      <c r="E136" s="296" t="s">
        <v>2069</v>
      </c>
    </row>
    <row r="137" spans="1:5">
      <c r="A137" s="295" t="s">
        <v>3140</v>
      </c>
      <c r="B137" s="251" t="s">
        <v>287</v>
      </c>
      <c r="C137" s="295" t="s">
        <v>2991</v>
      </c>
      <c r="D137" s="252" t="s">
        <v>1951</v>
      </c>
      <c r="E137" s="296" t="s">
        <v>305</v>
      </c>
    </row>
    <row r="138" spans="1:5">
      <c r="A138" s="295" t="s">
        <v>3140</v>
      </c>
      <c r="B138" s="251" t="s">
        <v>2752</v>
      </c>
      <c r="C138" s="295" t="s">
        <v>2991</v>
      </c>
      <c r="D138" s="252" t="s">
        <v>3437</v>
      </c>
      <c r="E138" s="296" t="s">
        <v>2070</v>
      </c>
    </row>
    <row r="139" spans="1:5">
      <c r="A139" s="295" t="s">
        <v>3139</v>
      </c>
      <c r="B139" s="251" t="s">
        <v>288</v>
      </c>
      <c r="C139" s="295" t="s">
        <v>2534</v>
      </c>
      <c r="D139" s="252" t="s">
        <v>3394</v>
      </c>
      <c r="E139" s="296" t="s">
        <v>2074</v>
      </c>
    </row>
    <row r="140" spans="1:5">
      <c r="A140" s="295" t="s">
        <v>3139</v>
      </c>
      <c r="B140" s="303" t="s">
        <v>2071</v>
      </c>
      <c r="C140" s="295" t="s">
        <v>2991</v>
      </c>
      <c r="D140" s="298" t="s">
        <v>1951</v>
      </c>
      <c r="E140" s="296" t="s">
        <v>2072</v>
      </c>
    </row>
    <row r="141" spans="1:5">
      <c r="A141" s="295" t="s">
        <v>3139</v>
      </c>
      <c r="B141" s="251" t="s">
        <v>3613</v>
      </c>
      <c r="C141" s="295" t="s">
        <v>2991</v>
      </c>
      <c r="D141" s="252" t="s">
        <v>3402</v>
      </c>
      <c r="E141" s="296" t="s">
        <v>2089</v>
      </c>
    </row>
    <row r="142" spans="1:5">
      <c r="A142" s="295" t="s">
        <v>3139</v>
      </c>
      <c r="B142" s="251" t="s">
        <v>3204</v>
      </c>
      <c r="C142" s="295" t="s">
        <v>2991</v>
      </c>
      <c r="D142" s="252" t="s">
        <v>3205</v>
      </c>
      <c r="E142" s="296" t="s">
        <v>2073</v>
      </c>
    </row>
    <row r="143" spans="1:5">
      <c r="A143" s="295" t="s">
        <v>3139</v>
      </c>
      <c r="B143" s="251" t="s">
        <v>1843</v>
      </c>
      <c r="C143" s="295" t="s">
        <v>2980</v>
      </c>
      <c r="D143" s="252" t="s">
        <v>2226</v>
      </c>
      <c r="E143" s="296" t="s">
        <v>2075</v>
      </c>
    </row>
    <row r="144" spans="1:5">
      <c r="A144" s="295" t="s">
        <v>3139</v>
      </c>
      <c r="B144" s="251" t="s">
        <v>2271</v>
      </c>
      <c r="C144" s="295" t="s">
        <v>3048</v>
      </c>
      <c r="D144" s="252" t="s">
        <v>3396</v>
      </c>
      <c r="E144" s="296" t="s">
        <v>2076</v>
      </c>
    </row>
    <row r="145" spans="1:5">
      <c r="A145" s="295" t="s">
        <v>3139</v>
      </c>
      <c r="B145" s="251" t="s">
        <v>2272</v>
      </c>
      <c r="C145" s="295" t="s">
        <v>3048</v>
      </c>
      <c r="D145" s="252" t="s">
        <v>3397</v>
      </c>
      <c r="E145" s="296" t="s">
        <v>2077</v>
      </c>
    </row>
    <row r="146" spans="1:5">
      <c r="A146" s="295" t="s">
        <v>3139</v>
      </c>
      <c r="B146" s="251" t="s">
        <v>2273</v>
      </c>
      <c r="C146" s="295" t="s">
        <v>2979</v>
      </c>
      <c r="D146" s="252" t="s">
        <v>3398</v>
      </c>
      <c r="E146" s="296" t="s">
        <v>2078</v>
      </c>
    </row>
    <row r="147" spans="1:5">
      <c r="A147" s="295" t="s">
        <v>3139</v>
      </c>
      <c r="B147" s="303" t="s">
        <v>2079</v>
      </c>
      <c r="C147" s="295" t="s">
        <v>2980</v>
      </c>
      <c r="D147" s="303" t="s">
        <v>2080</v>
      </c>
      <c r="E147" s="296" t="s">
        <v>2081</v>
      </c>
    </row>
    <row r="148" spans="1:5">
      <c r="A148" s="295" t="s">
        <v>3139</v>
      </c>
      <c r="B148" s="251" t="s">
        <v>2200</v>
      </c>
      <c r="C148" s="295" t="s">
        <v>2483</v>
      </c>
      <c r="D148" s="252" t="s">
        <v>2201</v>
      </c>
      <c r="E148" s="296" t="s">
        <v>2082</v>
      </c>
    </row>
    <row r="149" spans="1:5">
      <c r="A149" s="295" t="s">
        <v>3139</v>
      </c>
      <c r="B149" s="251" t="s">
        <v>289</v>
      </c>
      <c r="C149" s="295" t="s">
        <v>2991</v>
      </c>
      <c r="D149" s="252" t="s">
        <v>3400</v>
      </c>
      <c r="E149" s="296" t="s">
        <v>2083</v>
      </c>
    </row>
    <row r="150" spans="1:5">
      <c r="A150" s="295" t="s">
        <v>3139</v>
      </c>
      <c r="B150" s="251" t="s">
        <v>2274</v>
      </c>
      <c r="C150" s="295" t="s">
        <v>2991</v>
      </c>
      <c r="D150" s="252" t="s">
        <v>3399</v>
      </c>
      <c r="E150" s="296" t="s">
        <v>2084</v>
      </c>
    </row>
    <row r="151" spans="1:5">
      <c r="A151" s="295" t="s">
        <v>3139</v>
      </c>
      <c r="B151" s="251" t="s">
        <v>1583</v>
      </c>
      <c r="C151" s="295" t="s">
        <v>2991</v>
      </c>
      <c r="D151" s="252" t="s">
        <v>1584</v>
      </c>
      <c r="E151" s="296" t="s">
        <v>2085</v>
      </c>
    </row>
    <row r="152" spans="1:5">
      <c r="A152" s="295" t="s">
        <v>3139</v>
      </c>
      <c r="B152" s="251" t="s">
        <v>2565</v>
      </c>
      <c r="C152" s="295" t="s">
        <v>2991</v>
      </c>
      <c r="D152" s="252" t="s">
        <v>3401</v>
      </c>
      <c r="E152" s="296" t="s">
        <v>2086</v>
      </c>
    </row>
    <row r="153" spans="1:5">
      <c r="A153" s="295" t="s">
        <v>3139</v>
      </c>
      <c r="B153" s="251" t="s">
        <v>1585</v>
      </c>
      <c r="C153" s="295" t="s">
        <v>2991</v>
      </c>
      <c r="D153" s="252" t="s">
        <v>1586</v>
      </c>
      <c r="E153" s="296" t="s">
        <v>2087</v>
      </c>
    </row>
    <row r="154" spans="1:5">
      <c r="A154" s="295" t="s">
        <v>3139</v>
      </c>
      <c r="B154" s="251" t="s">
        <v>1823</v>
      </c>
      <c r="C154" s="295" t="s">
        <v>2991</v>
      </c>
      <c r="D154" s="252" t="s">
        <v>1824</v>
      </c>
      <c r="E154" s="296" t="s">
        <v>2088</v>
      </c>
    </row>
    <row r="155" spans="1:5">
      <c r="A155" s="295" t="s">
        <v>3139</v>
      </c>
      <c r="B155" s="251" t="s">
        <v>493</v>
      </c>
      <c r="C155" s="295" t="s">
        <v>2980</v>
      </c>
      <c r="D155" s="252" t="s">
        <v>1951</v>
      </c>
      <c r="E155" s="296" t="s">
        <v>483</v>
      </c>
    </row>
    <row r="156" spans="1:5" s="152" customFormat="1">
      <c r="A156" s="295" t="s">
        <v>3139</v>
      </c>
      <c r="B156" s="251" t="s">
        <v>2224</v>
      </c>
      <c r="C156" s="295" t="s">
        <v>3099</v>
      </c>
      <c r="D156" s="252" t="s">
        <v>3403</v>
      </c>
      <c r="E156" s="296" t="s">
        <v>2090</v>
      </c>
    </row>
    <row r="157" spans="1:5" s="152" customFormat="1">
      <c r="A157" s="295" t="s">
        <v>3139</v>
      </c>
      <c r="B157" s="251" t="s">
        <v>3607</v>
      </c>
      <c r="C157" s="295" t="s">
        <v>2980</v>
      </c>
      <c r="D157" s="252" t="s">
        <v>1951</v>
      </c>
      <c r="E157" s="296" t="s">
        <v>3608</v>
      </c>
    </row>
    <row r="158" spans="1:5">
      <c r="A158" s="295" t="s">
        <v>3139</v>
      </c>
      <c r="B158" s="251" t="s">
        <v>2276</v>
      </c>
      <c r="C158" s="295" t="s">
        <v>2968</v>
      </c>
      <c r="D158" s="252" t="s">
        <v>3404</v>
      </c>
      <c r="E158" s="296" t="s">
        <v>2091</v>
      </c>
    </row>
    <row r="159" spans="1:5">
      <c r="A159" s="295" t="s">
        <v>3139</v>
      </c>
      <c r="B159" s="251" t="s">
        <v>2758</v>
      </c>
      <c r="C159" s="295" t="s">
        <v>2980</v>
      </c>
      <c r="D159" s="252" t="s">
        <v>3405</v>
      </c>
      <c r="E159" s="296" t="s">
        <v>2092</v>
      </c>
    </row>
    <row r="160" spans="1:5">
      <c r="A160" s="295" t="s">
        <v>3139</v>
      </c>
      <c r="B160" s="251" t="s">
        <v>3207</v>
      </c>
      <c r="C160" s="295" t="s">
        <v>2991</v>
      </c>
      <c r="D160" s="252" t="s">
        <v>3208</v>
      </c>
      <c r="E160" s="296" t="s">
        <v>2093</v>
      </c>
    </row>
    <row r="161" spans="1:5">
      <c r="A161" s="295" t="s">
        <v>3139</v>
      </c>
      <c r="B161" s="251" t="s">
        <v>2759</v>
      </c>
      <c r="C161" s="295" t="s">
        <v>2479</v>
      </c>
      <c r="D161" s="252" t="s">
        <v>3406</v>
      </c>
      <c r="E161" s="296" t="s">
        <v>2094</v>
      </c>
    </row>
    <row r="162" spans="1:5">
      <c r="A162" s="295" t="s">
        <v>3139</v>
      </c>
      <c r="B162" s="251" t="s">
        <v>3190</v>
      </c>
      <c r="C162" s="295" t="s">
        <v>3059</v>
      </c>
      <c r="D162" s="252" t="s">
        <v>3407</v>
      </c>
      <c r="E162" s="296" t="s">
        <v>2095</v>
      </c>
    </row>
    <row r="163" spans="1:5">
      <c r="A163" s="295" t="s">
        <v>3139</v>
      </c>
      <c r="B163" s="251" t="s">
        <v>1580</v>
      </c>
      <c r="C163" s="295" t="s">
        <v>2492</v>
      </c>
      <c r="D163" s="252" t="s">
        <v>3408</v>
      </c>
      <c r="E163" s="296" t="s">
        <v>2096</v>
      </c>
    </row>
    <row r="164" spans="1:5">
      <c r="A164" s="295" t="s">
        <v>3139</v>
      </c>
      <c r="B164" s="251" t="s">
        <v>2097</v>
      </c>
      <c r="C164" s="295" t="s">
        <v>2518</v>
      </c>
      <c r="D164" s="298" t="s">
        <v>1951</v>
      </c>
      <c r="E164" s="296" t="s">
        <v>2098</v>
      </c>
    </row>
    <row r="165" spans="1:5">
      <c r="A165" s="295" t="s">
        <v>3139</v>
      </c>
      <c r="B165" s="303" t="s">
        <v>2277</v>
      </c>
      <c r="C165" s="295" t="s">
        <v>2979</v>
      </c>
      <c r="D165" s="295" t="s">
        <v>3409</v>
      </c>
      <c r="E165" s="296" t="s">
        <v>2099</v>
      </c>
    </row>
    <row r="166" spans="1:5">
      <c r="A166" s="295" t="s">
        <v>3139</v>
      </c>
      <c r="B166" s="251" t="s">
        <v>2278</v>
      </c>
      <c r="C166" s="295" t="s">
        <v>3048</v>
      </c>
      <c r="D166" s="252" t="s">
        <v>3410</v>
      </c>
      <c r="E166" s="296" t="s">
        <v>2100</v>
      </c>
    </row>
    <row r="167" spans="1:5">
      <c r="A167" s="295" t="s">
        <v>3139</v>
      </c>
      <c r="B167" s="251" t="s">
        <v>2279</v>
      </c>
      <c r="C167" s="295" t="s">
        <v>3048</v>
      </c>
      <c r="D167" s="252" t="s">
        <v>3411</v>
      </c>
      <c r="E167" s="296" t="s">
        <v>2101</v>
      </c>
    </row>
    <row r="168" spans="1:5">
      <c r="A168" s="295" t="s">
        <v>3139</v>
      </c>
      <c r="B168" s="251" t="s">
        <v>1865</v>
      </c>
      <c r="C168" s="295" t="s">
        <v>3048</v>
      </c>
      <c r="D168" s="252" t="s">
        <v>3412</v>
      </c>
      <c r="E168" s="296" t="s">
        <v>2102</v>
      </c>
    </row>
    <row r="169" spans="1:5">
      <c r="A169" s="295" t="s">
        <v>3139</v>
      </c>
      <c r="B169" s="251" t="s">
        <v>1829</v>
      </c>
      <c r="C169" s="295" t="s">
        <v>3048</v>
      </c>
      <c r="D169" s="252" t="s">
        <v>1826</v>
      </c>
      <c r="E169" s="296" t="s">
        <v>2103</v>
      </c>
    </row>
    <row r="170" spans="1:5">
      <c r="A170" s="295" t="s">
        <v>3139</v>
      </c>
      <c r="B170" s="297" t="s">
        <v>1866</v>
      </c>
      <c r="C170" s="295" t="s">
        <v>3048</v>
      </c>
      <c r="D170" s="303" t="s">
        <v>3413</v>
      </c>
      <c r="E170" s="296" t="s">
        <v>2104</v>
      </c>
    </row>
    <row r="171" spans="1:5">
      <c r="A171" s="295" t="s">
        <v>3139</v>
      </c>
      <c r="B171" s="251" t="s">
        <v>1867</v>
      </c>
      <c r="C171" s="295" t="s">
        <v>3048</v>
      </c>
      <c r="D171" s="252" t="s">
        <v>3414</v>
      </c>
      <c r="E171" s="296" t="s">
        <v>2105</v>
      </c>
    </row>
    <row r="172" spans="1:5">
      <c r="A172" s="295" t="s">
        <v>3139</v>
      </c>
      <c r="B172" s="251" t="s">
        <v>1830</v>
      </c>
      <c r="C172" s="295" t="s">
        <v>3048</v>
      </c>
      <c r="D172" s="252" t="s">
        <v>1827</v>
      </c>
      <c r="E172" s="296" t="s">
        <v>2106</v>
      </c>
    </row>
    <row r="173" spans="1:5">
      <c r="A173" s="295" t="s">
        <v>3139</v>
      </c>
      <c r="B173" s="251" t="s">
        <v>1868</v>
      </c>
      <c r="C173" s="295" t="s">
        <v>3048</v>
      </c>
      <c r="D173" s="252" t="s">
        <v>3415</v>
      </c>
      <c r="E173" s="296" t="s">
        <v>2107</v>
      </c>
    </row>
    <row r="174" spans="1:5">
      <c r="A174" s="295" t="s">
        <v>3139</v>
      </c>
      <c r="B174" s="251" t="s">
        <v>1831</v>
      </c>
      <c r="C174" s="295" t="s">
        <v>3048</v>
      </c>
      <c r="D174" s="252" t="s">
        <v>1828</v>
      </c>
      <c r="E174" s="296" t="s">
        <v>2108</v>
      </c>
    </row>
    <row r="175" spans="1:5">
      <c r="A175" s="295" t="s">
        <v>3139</v>
      </c>
      <c r="B175" s="297" t="s">
        <v>1869</v>
      </c>
      <c r="C175" s="295" t="s">
        <v>3048</v>
      </c>
      <c r="D175" s="303" t="s">
        <v>3416</v>
      </c>
      <c r="E175" s="296" t="s">
        <v>2109</v>
      </c>
    </row>
    <row r="176" spans="1:5">
      <c r="A176" s="295" t="s">
        <v>3139</v>
      </c>
      <c r="B176" s="251" t="s">
        <v>2110</v>
      </c>
      <c r="C176" s="295" t="s">
        <v>3048</v>
      </c>
      <c r="D176" s="252" t="s">
        <v>3395</v>
      </c>
      <c r="E176" s="296" t="s">
        <v>2111</v>
      </c>
    </row>
    <row r="177" spans="1:5">
      <c r="A177" s="295" t="s">
        <v>3139</v>
      </c>
      <c r="B177" s="302" t="s">
        <v>2112</v>
      </c>
      <c r="C177" s="295" t="s">
        <v>3048</v>
      </c>
      <c r="D177" s="252" t="s">
        <v>3417</v>
      </c>
      <c r="E177" s="296" t="s">
        <v>2113</v>
      </c>
    </row>
    <row r="178" spans="1:5">
      <c r="A178" s="295" t="s">
        <v>3139</v>
      </c>
      <c r="B178" s="305" t="s">
        <v>1870</v>
      </c>
      <c r="C178" s="295" t="s">
        <v>3048</v>
      </c>
      <c r="D178" s="252" t="s">
        <v>3418</v>
      </c>
      <c r="E178" s="296" t="s">
        <v>2114</v>
      </c>
    </row>
    <row r="179" spans="1:5">
      <c r="A179" s="295" t="s">
        <v>3139</v>
      </c>
      <c r="B179" s="251" t="s">
        <v>3188</v>
      </c>
      <c r="C179" s="295" t="s">
        <v>3048</v>
      </c>
      <c r="D179" s="252" t="s">
        <v>3419</v>
      </c>
      <c r="E179" s="296" t="s">
        <v>2115</v>
      </c>
    </row>
    <row r="180" spans="1:5">
      <c r="A180" s="295" t="s">
        <v>3139</v>
      </c>
      <c r="B180" s="251" t="s">
        <v>2756</v>
      </c>
      <c r="C180" s="295" t="s">
        <v>3048</v>
      </c>
      <c r="D180" s="252" t="s">
        <v>3231</v>
      </c>
      <c r="E180" s="296" t="s">
        <v>2145</v>
      </c>
    </row>
    <row r="181" spans="1:5">
      <c r="A181" s="295" t="s">
        <v>3139</v>
      </c>
      <c r="B181" s="251" t="s">
        <v>3612</v>
      </c>
      <c r="C181" s="295" t="s">
        <v>3048</v>
      </c>
      <c r="D181" s="252" t="s">
        <v>3420</v>
      </c>
      <c r="E181" s="296" t="s">
        <v>2116</v>
      </c>
    </row>
    <row r="182" spans="1:5">
      <c r="A182" s="295" t="s">
        <v>3139</v>
      </c>
      <c r="B182" s="251" t="s">
        <v>1559</v>
      </c>
      <c r="C182" s="295" t="s">
        <v>3048</v>
      </c>
      <c r="D182" s="252" t="s">
        <v>3421</v>
      </c>
      <c r="E182" s="296" t="s">
        <v>2117</v>
      </c>
    </row>
    <row r="183" spans="1:5">
      <c r="A183" s="295" t="s">
        <v>3139</v>
      </c>
      <c r="B183" s="251" t="s">
        <v>2118</v>
      </c>
      <c r="C183" s="295" t="s">
        <v>2528</v>
      </c>
      <c r="D183" s="298" t="s">
        <v>1951</v>
      </c>
      <c r="E183" s="296" t="s">
        <v>2119</v>
      </c>
    </row>
    <row r="184" spans="1:5">
      <c r="A184" s="295" t="s">
        <v>3139</v>
      </c>
      <c r="B184" s="302" t="s">
        <v>9</v>
      </c>
      <c r="C184" s="295" t="s">
        <v>2980</v>
      </c>
      <c r="D184" s="303" t="s">
        <v>2120</v>
      </c>
      <c r="E184" s="296" t="s">
        <v>2121</v>
      </c>
    </row>
    <row r="185" spans="1:5">
      <c r="A185" s="295" t="s">
        <v>3139</v>
      </c>
      <c r="B185" s="295" t="s">
        <v>2755</v>
      </c>
      <c r="C185" s="295" t="s">
        <v>2518</v>
      </c>
      <c r="D185" s="252" t="s">
        <v>3422</v>
      </c>
      <c r="E185" s="296" t="s">
        <v>2122</v>
      </c>
    </row>
    <row r="186" spans="1:5">
      <c r="A186" s="295" t="s">
        <v>3139</v>
      </c>
      <c r="B186" s="251" t="s">
        <v>290</v>
      </c>
      <c r="C186" s="295" t="s">
        <v>2980</v>
      </c>
      <c r="D186" s="252" t="s">
        <v>1817</v>
      </c>
      <c r="E186" s="296" t="s">
        <v>2123</v>
      </c>
    </row>
    <row r="187" spans="1:5">
      <c r="A187" s="295" t="s">
        <v>3139</v>
      </c>
      <c r="B187" s="251" t="s">
        <v>10</v>
      </c>
      <c r="C187" s="295" t="s">
        <v>2991</v>
      </c>
      <c r="D187" s="252" t="s">
        <v>3423</v>
      </c>
      <c r="E187" s="296" t="s">
        <v>2124</v>
      </c>
    </row>
    <row r="188" spans="1:5">
      <c r="A188" s="295" t="s">
        <v>3139</v>
      </c>
      <c r="B188" s="251" t="s">
        <v>291</v>
      </c>
      <c r="C188" s="295" t="s">
        <v>2991</v>
      </c>
      <c r="D188" s="252" t="s">
        <v>3424</v>
      </c>
      <c r="E188" s="296" t="s">
        <v>2125</v>
      </c>
    </row>
    <row r="189" spans="1:5">
      <c r="A189" s="295" t="s">
        <v>3141</v>
      </c>
      <c r="B189" s="251" t="s">
        <v>1446</v>
      </c>
      <c r="C189" s="295" t="s">
        <v>3059</v>
      </c>
      <c r="D189" s="252" t="s">
        <v>1445</v>
      </c>
      <c r="E189" s="296" t="s">
        <v>2126</v>
      </c>
    </row>
    <row r="190" spans="1:5">
      <c r="A190" s="295" t="s">
        <v>3141</v>
      </c>
      <c r="B190" s="251" t="s">
        <v>2564</v>
      </c>
      <c r="C190" s="295" t="s">
        <v>2991</v>
      </c>
      <c r="D190" s="252" t="s">
        <v>3440</v>
      </c>
      <c r="E190" s="296" t="s">
        <v>2129</v>
      </c>
    </row>
    <row r="191" spans="1:5">
      <c r="A191" s="295" t="s">
        <v>3141</v>
      </c>
      <c r="B191" s="303" t="s">
        <v>2206</v>
      </c>
      <c r="C191" s="295" t="s">
        <v>2991</v>
      </c>
      <c r="D191" s="252" t="s">
        <v>2202</v>
      </c>
      <c r="E191" s="296" t="s">
        <v>2130</v>
      </c>
    </row>
    <row r="192" spans="1:5" s="152" customFormat="1">
      <c r="A192" s="295" t="s">
        <v>3141</v>
      </c>
      <c r="B192" s="251" t="s">
        <v>2207</v>
      </c>
      <c r="C192" s="295" t="s">
        <v>2991</v>
      </c>
      <c r="D192" s="252" t="s">
        <v>2203</v>
      </c>
      <c r="E192" s="296" t="s">
        <v>2131</v>
      </c>
    </row>
    <row r="193" spans="1:5">
      <c r="A193" s="295" t="s">
        <v>3141</v>
      </c>
      <c r="B193" s="251" t="s">
        <v>497</v>
      </c>
      <c r="C193" s="295" t="s">
        <v>2991</v>
      </c>
      <c r="D193" s="252" t="s">
        <v>3444</v>
      </c>
      <c r="E193" s="296" t="s">
        <v>2138</v>
      </c>
    </row>
    <row r="194" spans="1:5">
      <c r="A194" s="295" t="s">
        <v>3141</v>
      </c>
      <c r="B194" s="251" t="s">
        <v>499</v>
      </c>
      <c r="C194" s="295" t="s">
        <v>2991</v>
      </c>
      <c r="D194" s="252" t="s">
        <v>500</v>
      </c>
      <c r="E194" s="296" t="s">
        <v>484</v>
      </c>
    </row>
    <row r="195" spans="1:5">
      <c r="A195" s="295" t="s">
        <v>3141</v>
      </c>
      <c r="B195" s="251" t="s">
        <v>496</v>
      </c>
      <c r="C195" s="295" t="s">
        <v>2991</v>
      </c>
      <c r="D195" s="252" t="s">
        <v>3443</v>
      </c>
      <c r="E195" s="296" t="s">
        <v>2137</v>
      </c>
    </row>
    <row r="196" spans="1:5">
      <c r="A196" s="295" t="s">
        <v>3141</v>
      </c>
      <c r="B196" s="251" t="s">
        <v>1197</v>
      </c>
      <c r="C196" s="295" t="s">
        <v>2991</v>
      </c>
      <c r="D196" s="252" t="s">
        <v>1951</v>
      </c>
      <c r="E196" s="296" t="s">
        <v>1198</v>
      </c>
    </row>
    <row r="197" spans="1:5">
      <c r="A197" s="295" t="s">
        <v>3141</v>
      </c>
      <c r="B197" s="251" t="s">
        <v>4</v>
      </c>
      <c r="C197" s="295" t="s">
        <v>2534</v>
      </c>
      <c r="D197" s="252" t="s">
        <v>3441</v>
      </c>
      <c r="E197" s="296" t="s">
        <v>2132</v>
      </c>
    </row>
    <row r="198" spans="1:5">
      <c r="A198" s="295" t="s">
        <v>3141</v>
      </c>
      <c r="B198" s="251" t="s">
        <v>495</v>
      </c>
      <c r="C198" s="295" t="s">
        <v>2991</v>
      </c>
      <c r="D198" s="252" t="s">
        <v>3439</v>
      </c>
      <c r="E198" s="296" t="s">
        <v>2128</v>
      </c>
    </row>
    <row r="199" spans="1:5">
      <c r="A199" s="295" t="s">
        <v>3141</v>
      </c>
      <c r="B199" s="251" t="s">
        <v>2561</v>
      </c>
      <c r="C199" s="295" t="s">
        <v>3005</v>
      </c>
      <c r="D199" s="252" t="s">
        <v>3442</v>
      </c>
      <c r="E199" s="296" t="s">
        <v>2133</v>
      </c>
    </row>
    <row r="200" spans="1:5">
      <c r="A200" s="295" t="s">
        <v>3141</v>
      </c>
      <c r="B200" s="251" t="s">
        <v>3217</v>
      </c>
      <c r="C200" s="295" t="s">
        <v>2991</v>
      </c>
      <c r="D200" s="252" t="s">
        <v>3218</v>
      </c>
      <c r="E200" s="296" t="s">
        <v>2134</v>
      </c>
    </row>
    <row r="201" spans="1:5">
      <c r="A201" s="295" t="s">
        <v>3141</v>
      </c>
      <c r="B201" s="251" t="s">
        <v>2209</v>
      </c>
      <c r="C201" s="295" t="s">
        <v>2991</v>
      </c>
      <c r="D201" s="252" t="s">
        <v>2204</v>
      </c>
      <c r="E201" s="296" t="s">
        <v>2135</v>
      </c>
    </row>
    <row r="202" spans="1:5">
      <c r="A202" s="295" t="s">
        <v>3141</v>
      </c>
      <c r="B202" s="251" t="s">
        <v>3215</v>
      </c>
      <c r="C202" s="295" t="s">
        <v>3059</v>
      </c>
      <c r="D202" s="252" t="s">
        <v>3216</v>
      </c>
      <c r="E202" s="296" t="s">
        <v>2136</v>
      </c>
    </row>
    <row r="203" spans="1:5" s="152" customFormat="1">
      <c r="A203" s="295" t="s">
        <v>3141</v>
      </c>
      <c r="B203" s="251" t="s">
        <v>510</v>
      </c>
      <c r="C203" s="295" t="s">
        <v>2991</v>
      </c>
      <c r="D203" s="252" t="s">
        <v>1951</v>
      </c>
      <c r="E203" s="296" t="s">
        <v>482</v>
      </c>
    </row>
    <row r="204" spans="1:5">
      <c r="A204" s="295" t="s">
        <v>3141</v>
      </c>
      <c r="B204" s="251" t="s">
        <v>2208</v>
      </c>
      <c r="C204" s="295" t="s">
        <v>2991</v>
      </c>
      <c r="D204" s="252" t="s">
        <v>2205</v>
      </c>
      <c r="E204" s="296" t="s">
        <v>2147</v>
      </c>
    </row>
    <row r="205" spans="1:5">
      <c r="A205" s="295" t="s">
        <v>3141</v>
      </c>
      <c r="B205" s="251" t="s">
        <v>511</v>
      </c>
      <c r="C205" s="295" t="s">
        <v>2991</v>
      </c>
      <c r="D205" s="252" t="s">
        <v>1951</v>
      </c>
      <c r="E205" s="296" t="s">
        <v>490</v>
      </c>
    </row>
    <row r="206" spans="1:5">
      <c r="A206" s="295" t="s">
        <v>3141</v>
      </c>
      <c r="B206" s="251" t="s">
        <v>504</v>
      </c>
      <c r="C206" s="295" t="s">
        <v>2991</v>
      </c>
      <c r="D206" s="252" t="s">
        <v>505</v>
      </c>
      <c r="E206" s="296" t="s">
        <v>487</v>
      </c>
    </row>
    <row r="207" spans="1:5">
      <c r="A207" s="295" t="s">
        <v>3141</v>
      </c>
      <c r="B207" s="251" t="s">
        <v>502</v>
      </c>
      <c r="C207" s="295" t="s">
        <v>2991</v>
      </c>
      <c r="D207" s="252" t="s">
        <v>503</v>
      </c>
      <c r="E207" s="296" t="s">
        <v>486</v>
      </c>
    </row>
    <row r="208" spans="1:5">
      <c r="A208" s="295" t="s">
        <v>3141</v>
      </c>
      <c r="B208" s="251" t="s">
        <v>501</v>
      </c>
      <c r="C208" s="295" t="s">
        <v>2991</v>
      </c>
      <c r="D208" s="252" t="s">
        <v>1951</v>
      </c>
      <c r="E208" s="296" t="s">
        <v>485</v>
      </c>
    </row>
    <row r="209" spans="1:5">
      <c r="A209" s="295" t="s">
        <v>3141</v>
      </c>
      <c r="B209" s="251" t="s">
        <v>498</v>
      </c>
      <c r="C209" s="295" t="s">
        <v>2534</v>
      </c>
      <c r="D209" s="252" t="s">
        <v>1449</v>
      </c>
      <c r="E209" s="296" t="s">
        <v>2139</v>
      </c>
    </row>
    <row r="210" spans="1:5">
      <c r="A210" s="295" t="s">
        <v>3141</v>
      </c>
      <c r="B210" s="251" t="s">
        <v>494</v>
      </c>
      <c r="C210" s="295" t="s">
        <v>2534</v>
      </c>
      <c r="D210" s="252" t="s">
        <v>3438</v>
      </c>
      <c r="E210" s="296" t="s">
        <v>2127</v>
      </c>
    </row>
    <row r="211" spans="1:5">
      <c r="A211" s="295" t="s">
        <v>3141</v>
      </c>
      <c r="B211" s="251" t="s">
        <v>506</v>
      </c>
      <c r="C211" s="295" t="s">
        <v>2991</v>
      </c>
      <c r="D211" s="252" t="s">
        <v>507</v>
      </c>
      <c r="E211" s="296" t="s">
        <v>488</v>
      </c>
    </row>
    <row r="212" spans="1:5" s="152" customFormat="1">
      <c r="A212" s="295" t="s">
        <v>3141</v>
      </c>
      <c r="B212" s="251" t="s">
        <v>5</v>
      </c>
      <c r="C212" s="295" t="s">
        <v>2541</v>
      </c>
      <c r="D212" s="252" t="s">
        <v>1588</v>
      </c>
      <c r="E212" s="296" t="s">
        <v>2140</v>
      </c>
    </row>
    <row r="213" spans="1:5" s="152" customFormat="1">
      <c r="A213" s="295" t="s">
        <v>3141</v>
      </c>
      <c r="B213" s="251" t="s">
        <v>3609</v>
      </c>
      <c r="C213" s="295" t="s">
        <v>2541</v>
      </c>
      <c r="D213" s="252" t="s">
        <v>1951</v>
      </c>
      <c r="E213" s="296" t="s">
        <v>3610</v>
      </c>
    </row>
    <row r="214" spans="1:5" s="152" customFormat="1">
      <c r="A214" s="295" t="s">
        <v>3141</v>
      </c>
      <c r="B214" s="251" t="s">
        <v>2562</v>
      </c>
      <c r="C214" s="295" t="s">
        <v>2965</v>
      </c>
      <c r="D214" s="252" t="s">
        <v>3445</v>
      </c>
      <c r="E214" s="296" t="s">
        <v>2141</v>
      </c>
    </row>
    <row r="215" spans="1:5" s="152" customFormat="1">
      <c r="A215" s="295" t="s">
        <v>3141</v>
      </c>
      <c r="B215" s="251" t="s">
        <v>2563</v>
      </c>
      <c r="C215" s="295" t="s">
        <v>2492</v>
      </c>
      <c r="D215" s="252" t="s">
        <v>3446</v>
      </c>
      <c r="E215" s="296" t="s">
        <v>2142</v>
      </c>
    </row>
    <row r="216" spans="1:5" s="152" customFormat="1">
      <c r="A216" s="295" t="s">
        <v>3141</v>
      </c>
      <c r="B216" s="251" t="s">
        <v>508</v>
      </c>
      <c r="C216" s="295" t="s">
        <v>2991</v>
      </c>
      <c r="D216" s="252" t="s">
        <v>509</v>
      </c>
      <c r="E216" s="296" t="s">
        <v>489</v>
      </c>
    </row>
    <row r="217" spans="1:5" s="152" customFormat="1">
      <c r="A217" s="295" t="s">
        <v>3141</v>
      </c>
      <c r="B217" s="251" t="s">
        <v>11</v>
      </c>
      <c r="C217" s="295" t="s">
        <v>2991</v>
      </c>
      <c r="D217" s="252" t="s">
        <v>3223</v>
      </c>
      <c r="E217" s="296" t="s">
        <v>2143</v>
      </c>
    </row>
    <row r="218" spans="1:5" s="152" customFormat="1">
      <c r="A218" s="295" t="s">
        <v>3141</v>
      </c>
      <c r="B218" s="251" t="s">
        <v>2210</v>
      </c>
      <c r="C218" s="295" t="s">
        <v>2991</v>
      </c>
      <c r="D218" s="252" t="s">
        <v>318</v>
      </c>
      <c r="E218" s="296" t="s">
        <v>2146</v>
      </c>
    </row>
    <row r="219" spans="1:5" s="152" customFormat="1">
      <c r="A219" s="295" t="s">
        <v>3141</v>
      </c>
      <c r="B219" s="251" t="s">
        <v>3213</v>
      </c>
      <c r="C219" s="295" t="s">
        <v>2991</v>
      </c>
      <c r="D219" s="252" t="s">
        <v>3214</v>
      </c>
      <c r="E219" s="296" t="s">
        <v>2144</v>
      </c>
    </row>
    <row r="220" spans="1:5">
      <c r="A220" s="235"/>
      <c r="B220" s="143"/>
      <c r="C220" s="235"/>
      <c r="D220" s="236"/>
      <c r="E220" s="237"/>
    </row>
    <row r="221" spans="1:5">
      <c r="A221" s="235"/>
      <c r="B221" s="143"/>
      <c r="C221" s="235"/>
      <c r="D221" s="236"/>
      <c r="E221" s="237"/>
    </row>
    <row r="222" spans="1:5">
      <c r="A222" s="235"/>
      <c r="B222" s="143"/>
      <c r="C222" s="235"/>
      <c r="D222" s="236"/>
      <c r="E222" s="237"/>
    </row>
    <row r="223" spans="1:5">
      <c r="A223" s="235"/>
      <c r="B223" s="143"/>
      <c r="C223" s="235"/>
      <c r="D223" s="236"/>
      <c r="E223" s="237"/>
    </row>
    <row r="224" spans="1:5">
      <c r="A224" s="235"/>
      <c r="B224" s="143"/>
      <c r="C224" s="235"/>
      <c r="D224" s="236"/>
      <c r="E224" s="237"/>
    </row>
    <row r="225" spans="1:5">
      <c r="A225" s="235"/>
      <c r="B225" s="143"/>
      <c r="C225" s="235"/>
      <c r="D225" s="236"/>
      <c r="E225" s="237"/>
    </row>
    <row r="226" spans="1:5">
      <c r="A226" s="142"/>
      <c r="B226" s="142"/>
      <c r="C226" s="142"/>
      <c r="D226" s="233"/>
      <c r="E226" s="233"/>
    </row>
    <row r="227" spans="1:5">
      <c r="A227" s="142"/>
      <c r="B227" s="142"/>
      <c r="C227" s="142"/>
      <c r="D227" s="233"/>
      <c r="E227" s="233"/>
    </row>
    <row r="228" spans="1:5">
      <c r="A228" s="142"/>
      <c r="B228" s="142"/>
      <c r="C228" s="142"/>
      <c r="D228" s="233"/>
      <c r="E228" s="233"/>
    </row>
    <row r="229" spans="1:5">
      <c r="A229" s="142"/>
      <c r="B229" s="142"/>
      <c r="C229" s="142"/>
      <c r="D229" s="233"/>
      <c r="E229" s="233"/>
    </row>
    <row r="230" spans="1:5">
      <c r="A230" s="142"/>
      <c r="B230" s="142"/>
      <c r="C230" s="142"/>
      <c r="D230" s="233"/>
      <c r="E230" s="233"/>
    </row>
    <row r="231" spans="1:5">
      <c r="A231" s="142"/>
      <c r="B231" s="142"/>
      <c r="C231" s="142"/>
      <c r="D231" s="233"/>
      <c r="E231" s="233"/>
    </row>
    <row r="232" spans="1:5">
      <c r="A232" s="142"/>
      <c r="B232" s="142"/>
      <c r="C232" s="142"/>
      <c r="D232" s="233"/>
      <c r="E232" s="233"/>
    </row>
    <row r="233" spans="1:5">
      <c r="A233" s="142"/>
      <c r="B233" s="142"/>
      <c r="C233" s="142"/>
      <c r="D233" s="233"/>
      <c r="E233" s="233"/>
    </row>
    <row r="234" spans="1:5">
      <c r="A234" s="142"/>
      <c r="B234" s="142"/>
      <c r="C234" s="142"/>
      <c r="D234" s="233"/>
      <c r="E234" s="233"/>
    </row>
    <row r="235" spans="1:5">
      <c r="A235" s="142"/>
      <c r="B235" s="142"/>
      <c r="C235" s="142"/>
      <c r="D235" s="233"/>
      <c r="E235" s="233"/>
    </row>
    <row r="236" spans="1:5">
      <c r="A236" s="142"/>
      <c r="B236" s="142"/>
      <c r="C236" s="142"/>
      <c r="D236" s="233"/>
      <c r="E236" s="233"/>
    </row>
    <row r="237" spans="1:5">
      <c r="A237" s="142"/>
      <c r="B237" s="142"/>
      <c r="C237" s="142"/>
      <c r="D237" s="233"/>
      <c r="E237" s="233"/>
    </row>
    <row r="238" spans="1:5">
      <c r="A238" s="142"/>
      <c r="B238" s="142"/>
      <c r="C238" s="142"/>
      <c r="D238" s="233"/>
      <c r="E238" s="233"/>
    </row>
    <row r="239" spans="1:5">
      <c r="A239" s="142"/>
      <c r="B239" s="142"/>
      <c r="C239" s="142"/>
      <c r="D239" s="233"/>
      <c r="E239" s="233"/>
    </row>
    <row r="240" spans="1:5">
      <c r="A240" s="142"/>
      <c r="B240" s="142"/>
      <c r="C240" s="142"/>
      <c r="D240" s="233"/>
      <c r="E240" s="233"/>
    </row>
    <row r="241" spans="1:5">
      <c r="A241" s="142"/>
      <c r="B241" s="142"/>
      <c r="C241" s="142"/>
      <c r="D241" s="233"/>
      <c r="E241" s="233"/>
    </row>
    <row r="242" spans="1:5">
      <c r="A242" s="142"/>
      <c r="B242" s="142"/>
      <c r="C242" s="142"/>
      <c r="D242" s="233"/>
      <c r="E242" s="233"/>
    </row>
  </sheetData>
  <sheetProtection password="E815" sheet="1" formatColumns="0" formatRows="0" sort="0" autoFilter="0"/>
  <autoFilter ref="A2:E225"/>
  <mergeCells count="1">
    <mergeCell ref="A1:D1"/>
  </mergeCells>
  <phoneticPr fontId="31"/>
  <hyperlinks>
    <hyperlink ref="A1:D1" r:id="rId1" display="http://www.conflictfreesourcing.org/"/>
  </hyperlinks>
  <printOptions gridLines="1"/>
  <pageMargins left="0.70866141732283505" right="0.70866141732283505" top="0.74803149606299202" bottom="0.74803149606299202" header="0.31496062992126" footer="0.31496062992126"/>
  <pageSetup scale="50" fitToHeight="100" orientation="portrait" r:id="rId2"/>
  <headerFooter>
    <oddFooter>Page &amp;P of &amp;N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66"/>
  <sheetViews>
    <sheetView showGridLines="0" showZeros="0" zoomScale="70" zoomScaleNormal="60" workbookViewId="0">
      <pane xSplit="1" ySplit="3" topLeftCell="B34" activePane="bottomRight" state="frozen"/>
      <selection pane="topRight" activeCell="B1" sqref="B1"/>
      <selection pane="bottomLeft" activeCell="A4" sqref="A4"/>
      <selection pane="bottomRight" activeCell="B52" sqref="B52"/>
    </sheetView>
  </sheetViews>
  <sheetFormatPr defaultColWidth="8.75" defaultRowHeight="12.75"/>
  <cols>
    <col min="1" max="1" width="45.125" style="22" customWidth="1"/>
    <col min="2" max="2" width="42.75" style="25" bestFit="1" customWidth="1"/>
    <col min="3" max="3" width="51.5" style="22" customWidth="1"/>
    <col min="4" max="4" width="29.125" style="25" customWidth="1"/>
    <col min="5" max="5" width="9" style="24" customWidth="1"/>
    <col min="6" max="6" width="13.5" style="22" hidden="1" customWidth="1"/>
    <col min="7" max="7" width="13.375" style="22" hidden="1" customWidth="1"/>
    <col min="8" max="10" width="9" style="22" hidden="1" customWidth="1"/>
    <col min="11" max="11" width="9" style="22" customWidth="1"/>
    <col min="12" max="16384" width="8.75" style="22"/>
  </cols>
  <sheetData>
    <row r="1" spans="1:10" ht="30">
      <c r="A1" s="404" t="str">
        <f ca="1">OFFSET(L!$C$1,MATCH("Checker"&amp;ADDRESS(ROW(),COLUMN(),4),L!$A:$A,0)-1,SL,,)</f>
        <v>To ensure all required fields have been populated before submitting to your customers review form for any line items highlighted in red</v>
      </c>
      <c r="B1" s="404"/>
      <c r="C1" s="404"/>
      <c r="D1" s="206" t="str">
        <f ca="1">OFFSET(L!$C$1,MATCH("Checker"&amp;ADDRESS(ROW(),COLUMN(),4),L!$A:$A,0)-1,SL,,)</f>
        <v>Required fields remaining to be completed</v>
      </c>
      <c r="E1" s="106" t="s">
        <v>2187</v>
      </c>
    </row>
    <row r="2" spans="1:10" ht="15">
      <c r="A2" s="99" t="s">
        <v>2554</v>
      </c>
      <c r="B2" s="100" t="str">
        <f>IF(F62=1,"Click here to return to Smelter List","")</f>
        <v>Click here to return to Smelter List</v>
      </c>
      <c r="C2" s="211" t="str">
        <f>IF(F61=1,"Click here to return to Product List","")</f>
        <v/>
      </c>
      <c r="D2" s="205">
        <f>H63</f>
        <v>1</v>
      </c>
    </row>
    <row r="3" spans="1:10" ht="15">
      <c r="A3" s="101" t="str">
        <f ca="1">OFFSET(L!$C$1,MATCH("Checker"&amp;ADDRESS(ROW(),COLUMN(),4),L!$A:$A,0)-1,SL,,)</f>
        <v>Required Fields</v>
      </c>
      <c r="B3" s="101" t="str">
        <f ca="1">OFFSET(L!$C$1,MATCH("Checker"&amp;ADDRESS(ROW(),COLUMN(),4),L!$A:$A,0)-1,SL,,)</f>
        <v>Answer provided</v>
      </c>
      <c r="C3" s="101" t="str">
        <f ca="1">OFFSET(L!$C$1,MATCH("Checker"&amp;ADDRESS(ROW(),COLUMN(),4),L!$A:$A,0)-1,SL,,)</f>
        <v>Notes</v>
      </c>
      <c r="D3" s="101" t="str">
        <f ca="1">OFFSET(L!$C$1,MATCH("Checker"&amp;ADDRESS(ROW(),COLUMN(),4),L!$A:$A,0)-1,SL,,)</f>
        <v>Hyperlink to source</v>
      </c>
      <c r="F3" s="102" t="s">
        <v>1547</v>
      </c>
      <c r="G3" s="22" t="s">
        <v>1546</v>
      </c>
      <c r="H3" s="22" t="s">
        <v>1548</v>
      </c>
      <c r="I3" s="22" t="s">
        <v>3590</v>
      </c>
      <c r="J3" s="22" t="s">
        <v>3591</v>
      </c>
    </row>
    <row r="4" spans="1:10" ht="38.25">
      <c r="A4" s="125" t="str">
        <f ca="1">Declaration!B8</f>
        <v>Company Name (*):</v>
      </c>
      <c r="B4" s="124" t="str">
        <f>Declaration!D8</f>
        <v>Green Status Pro</v>
      </c>
      <c r="C4" s="124" t="str">
        <f t="shared" ref="C4:C9" si="0">IF(H4=1,J4,I4)</f>
        <v>Completed</v>
      </c>
      <c r="D4" s="136" t="str">
        <f>IF(H4=1,"Click here to enter Company Name","")</f>
        <v/>
      </c>
      <c r="E4" s="106" t="s">
        <v>3580</v>
      </c>
      <c r="F4" s="134">
        <v>1</v>
      </c>
      <c r="G4" s="103">
        <f t="shared" ref="G4:G9" si="1">IF(B4=0,1,0)</f>
        <v>0</v>
      </c>
      <c r="H4" s="104">
        <f>F4*G4</f>
        <v>0</v>
      </c>
      <c r="I4" s="22" t="s">
        <v>3592</v>
      </c>
      <c r="J4" s="22" t="s">
        <v>3601</v>
      </c>
    </row>
    <row r="5" spans="1:10" ht="38.25">
      <c r="A5" s="125" t="str">
        <f ca="1">Declaration!B9</f>
        <v>Declaration Scope or Class (*):</v>
      </c>
      <c r="B5" s="124" t="str">
        <f>Declaration!D9</f>
        <v>A. Company</v>
      </c>
      <c r="C5" s="124" t="str">
        <f t="shared" si="0"/>
        <v>Completed</v>
      </c>
      <c r="D5" s="136" t="str">
        <f>IF(H5=1,"Click here to enter Declaration Scope","")</f>
        <v/>
      </c>
      <c r="E5" s="106" t="s">
        <v>3580</v>
      </c>
      <c r="F5" s="134">
        <v>1</v>
      </c>
      <c r="G5" s="103">
        <f t="shared" si="1"/>
        <v>0</v>
      </c>
      <c r="H5" s="104">
        <f t="shared" ref="H5:H23" si="2">F5*G5</f>
        <v>0</v>
      </c>
      <c r="I5" s="22" t="s">
        <v>3592</v>
      </c>
      <c r="J5" s="22" t="s">
        <v>3602</v>
      </c>
    </row>
    <row r="6" spans="1:10" ht="38.25">
      <c r="A6" s="125" t="str">
        <f ca="1">Declaration!B10</f>
        <v>Description of Scope:</v>
      </c>
      <c r="B6" s="124">
        <f>Declaration!D10</f>
        <v>0</v>
      </c>
      <c r="C6" s="124" t="str">
        <f t="shared" si="0"/>
        <v>Completed</v>
      </c>
      <c r="D6" s="136" t="str">
        <f>IF(H6=1,"Click here to provide a Description of Scope","")</f>
        <v/>
      </c>
      <c r="E6" s="106" t="s">
        <v>3580</v>
      </c>
      <c r="F6" s="135">
        <f>IF(OR(B5=Declaration!P9,B5=Declaration!Q9,B5=0),0,1)</f>
        <v>0</v>
      </c>
      <c r="G6" s="103">
        <f t="shared" si="1"/>
        <v>1</v>
      </c>
      <c r="H6" s="104">
        <f t="shared" si="2"/>
        <v>0</v>
      </c>
      <c r="I6" s="22" t="s">
        <v>3592</v>
      </c>
      <c r="J6" s="22" t="s">
        <v>3603</v>
      </c>
    </row>
    <row r="7" spans="1:10" ht="38.25">
      <c r="A7" s="125" t="str">
        <f ca="1">Declaration!B15</f>
        <v>Contact Name (*):</v>
      </c>
      <c r="B7" s="124" t="str">
        <f>Declaration!D15</f>
        <v>Leo de Nevi</v>
      </c>
      <c r="C7" s="124" t="str">
        <f t="shared" si="0"/>
        <v>Completed</v>
      </c>
      <c r="D7" s="136" t="str">
        <f>IF(H7=1,"Click here to enter Contact Name","")</f>
        <v/>
      </c>
      <c r="E7" s="106" t="s">
        <v>3580</v>
      </c>
      <c r="F7" s="209">
        <v>1</v>
      </c>
      <c r="G7" s="103">
        <f t="shared" si="1"/>
        <v>0</v>
      </c>
      <c r="H7" s="104">
        <f t="shared" si="2"/>
        <v>0</v>
      </c>
      <c r="I7" s="22" t="s">
        <v>3592</v>
      </c>
      <c r="J7" s="22" t="s">
        <v>2251</v>
      </c>
    </row>
    <row r="8" spans="1:10" ht="38.25">
      <c r="A8" s="125" t="str">
        <f ca="1">Declaration!B16</f>
        <v>Email – Contact (*):</v>
      </c>
      <c r="B8" s="124" t="str">
        <f>Declaration!D16</f>
        <v>leo.denevi@greenstatuspro.com</v>
      </c>
      <c r="C8" s="124" t="str">
        <f t="shared" si="0"/>
        <v>Completed</v>
      </c>
      <c r="D8" s="136" t="str">
        <f>IF(H8=1,"Click here to enter Email-Contact","")</f>
        <v/>
      </c>
      <c r="E8" s="106" t="s">
        <v>3580</v>
      </c>
      <c r="F8" s="209">
        <v>1</v>
      </c>
      <c r="G8" s="103">
        <f t="shared" si="1"/>
        <v>0</v>
      </c>
      <c r="H8" s="104">
        <f t="shared" si="2"/>
        <v>0</v>
      </c>
      <c r="I8" s="22" t="s">
        <v>3592</v>
      </c>
      <c r="J8" s="22" t="s">
        <v>2252</v>
      </c>
    </row>
    <row r="9" spans="1:10" ht="38.25">
      <c r="A9" s="125" t="str">
        <f ca="1">Declaration!B17</f>
        <v>Phone – Contact (*):</v>
      </c>
      <c r="B9" s="124" t="str">
        <f>Declaration!D17</f>
        <v>(555) 555-1234</v>
      </c>
      <c r="C9" s="124" t="str">
        <f t="shared" si="0"/>
        <v>Completed</v>
      </c>
      <c r="D9" s="136" t="str">
        <f>IF(H9=1,"Click here to enter Phone-Contact","")</f>
        <v/>
      </c>
      <c r="E9" s="106" t="s">
        <v>3580</v>
      </c>
      <c r="F9" s="209">
        <v>1</v>
      </c>
      <c r="G9" s="103">
        <f t="shared" si="1"/>
        <v>0</v>
      </c>
      <c r="H9" s="104">
        <f t="shared" si="2"/>
        <v>0</v>
      </c>
      <c r="I9" s="22" t="s">
        <v>3592</v>
      </c>
      <c r="J9" s="22" t="s">
        <v>1577</v>
      </c>
    </row>
    <row r="10" spans="1:10" ht="38.25">
      <c r="A10" s="125" t="str">
        <f ca="1">Declaration!B18</f>
        <v>Authorizer (*):</v>
      </c>
      <c r="B10" s="124" t="str">
        <f>Declaration!D18</f>
        <v>Leo de Nevi</v>
      </c>
      <c r="C10" s="124" t="str">
        <f t="shared" ref="C10:C61" si="3">IF(H10=1,J10,I10)</f>
        <v>Completed</v>
      </c>
      <c r="D10" s="136" t="str">
        <f>IF(H10=1,"Click here to enter an Authorized Company Representative's name","")</f>
        <v/>
      </c>
      <c r="E10" s="106" t="s">
        <v>3580</v>
      </c>
      <c r="F10" s="134">
        <v>1</v>
      </c>
      <c r="G10" s="103">
        <f t="shared" ref="G10:G23" si="4">IF(B10=0,1,0)</f>
        <v>0</v>
      </c>
      <c r="H10" s="104">
        <f t="shared" si="2"/>
        <v>0</v>
      </c>
      <c r="I10" s="22" t="s">
        <v>3592</v>
      </c>
      <c r="J10" s="22" t="s">
        <v>1544</v>
      </c>
    </row>
    <row r="11" spans="1:10" ht="38.25">
      <c r="A11" s="125" t="str">
        <f ca="1">Declaration!B20</f>
        <v>Email - Authorizer (*):</v>
      </c>
      <c r="B11" s="124" t="str">
        <f>Declaration!D20</f>
        <v>leo.denevi@greenstatuspro.com</v>
      </c>
      <c r="C11" s="124" t="str">
        <f t="shared" si="3"/>
        <v>Completed</v>
      </c>
      <c r="D11" s="136" t="str">
        <f>IF(H11=1,"Click here to enter Representative's email","")</f>
        <v/>
      </c>
      <c r="E11" s="106" t="s">
        <v>3580</v>
      </c>
      <c r="F11" s="134">
        <v>1</v>
      </c>
      <c r="G11" s="103">
        <f t="shared" si="4"/>
        <v>0</v>
      </c>
      <c r="H11" s="104">
        <f t="shared" si="2"/>
        <v>0</v>
      </c>
      <c r="I11" s="22" t="s">
        <v>3592</v>
      </c>
      <c r="J11" s="22" t="s">
        <v>1578</v>
      </c>
    </row>
    <row r="12" spans="1:10" ht="38.25">
      <c r="A12" s="125" t="str">
        <f ca="1">Declaration!B21</f>
        <v>Phone - Authorizer (*):</v>
      </c>
      <c r="B12" s="124" t="str">
        <f>Declaration!D21</f>
        <v>(555) 555-1234</v>
      </c>
      <c r="C12" s="124" t="str">
        <f>IF(H12=1,J12,I12)</f>
        <v>Completed</v>
      </c>
      <c r="D12" s="136" t="str">
        <f>IF(H12=1,"Click here to enter Representative's phone","")</f>
        <v/>
      </c>
      <c r="E12" s="106" t="s">
        <v>3580</v>
      </c>
      <c r="F12" s="134">
        <v>1</v>
      </c>
      <c r="G12" s="103">
        <f>IF(B12=0,1,0)</f>
        <v>0</v>
      </c>
      <c r="H12" s="104">
        <f>F12*G12</f>
        <v>0</v>
      </c>
      <c r="I12" s="22" t="s">
        <v>3592</v>
      </c>
      <c r="J12" s="22" t="s">
        <v>1579</v>
      </c>
    </row>
    <row r="13" spans="1:10" ht="38.25">
      <c r="A13" s="125" t="str">
        <f ca="1">Declaration!B22</f>
        <v>Effective Date (*):</v>
      </c>
      <c r="B13" s="126">
        <f>Declaration!D22</f>
        <v>40328</v>
      </c>
      <c r="C13" s="124" t="str">
        <f t="shared" si="3"/>
        <v>Completed</v>
      </c>
      <c r="D13" s="136" t="str">
        <f>IF(H13=1,"Click here to enter Date of Completion","")</f>
        <v/>
      </c>
      <c r="E13" s="106" t="s">
        <v>3580</v>
      </c>
      <c r="F13" s="134">
        <v>1</v>
      </c>
      <c r="G13" s="103">
        <f t="shared" si="4"/>
        <v>0</v>
      </c>
      <c r="H13" s="104">
        <f t="shared" si="2"/>
        <v>0</v>
      </c>
      <c r="I13" s="22" t="s">
        <v>3592</v>
      </c>
      <c r="J13" s="22" t="s">
        <v>1545</v>
      </c>
    </row>
    <row r="14" spans="1:10" ht="63.75">
      <c r="A14" s="124" t="str">
        <f ca="1">Declaration!B25</f>
        <v>1) Is the conflict metal intentionally added to your product? (*)</v>
      </c>
      <c r="B14" s="127"/>
      <c r="C14" s="127"/>
      <c r="D14" s="137"/>
      <c r="E14" s="106" t="s">
        <v>2191</v>
      </c>
      <c r="F14" s="134"/>
      <c r="G14" s="24"/>
      <c r="H14" s="105">
        <f t="shared" si="2"/>
        <v>0</v>
      </c>
    </row>
    <row r="15" spans="1:10" ht="25.5">
      <c r="A15" s="125" t="str">
        <f ca="1">Declaration!B26</f>
        <v>Tantalum  (*)</v>
      </c>
      <c r="B15" s="124" t="str">
        <f>Declaration!D26</f>
        <v>Yes</v>
      </c>
      <c r="C15" s="124" t="str">
        <f t="shared" si="3"/>
        <v>Completed</v>
      </c>
      <c r="D15" s="136" t="str">
        <f>IF(H15=1,"Click here to answer question 1 for Tantalum","")</f>
        <v/>
      </c>
      <c r="E15" s="106" t="s">
        <v>2187</v>
      </c>
      <c r="F15" s="134">
        <v>1</v>
      </c>
      <c r="G15" s="103">
        <f t="shared" si="4"/>
        <v>0</v>
      </c>
      <c r="H15" s="104">
        <f t="shared" si="2"/>
        <v>0</v>
      </c>
      <c r="I15" s="22" t="s">
        <v>3592</v>
      </c>
      <c r="J15" s="22" t="s">
        <v>1549</v>
      </c>
    </row>
    <row r="16" spans="1:10" ht="38.25">
      <c r="A16" s="125" t="str">
        <f ca="1">Declaration!B27</f>
        <v>Tin  (*)</v>
      </c>
      <c r="B16" s="124" t="str">
        <f>Declaration!D27</f>
        <v>Yes</v>
      </c>
      <c r="C16" s="124" t="str">
        <f t="shared" si="3"/>
        <v>Completed</v>
      </c>
      <c r="D16" s="136" t="str">
        <f>IF(H16=1,"Click here to answer question 1 for Tin","")</f>
        <v/>
      </c>
      <c r="E16" s="106" t="s">
        <v>2188</v>
      </c>
      <c r="F16" s="134">
        <v>1</v>
      </c>
      <c r="G16" s="103">
        <f t="shared" si="4"/>
        <v>0</v>
      </c>
      <c r="H16" s="104">
        <f t="shared" si="2"/>
        <v>0</v>
      </c>
      <c r="I16" s="22" t="s">
        <v>3592</v>
      </c>
      <c r="J16" s="22" t="s">
        <v>1550</v>
      </c>
    </row>
    <row r="17" spans="1:10" ht="38.25">
      <c r="A17" s="125" t="str">
        <f ca="1">Declaration!B28</f>
        <v>Gold  (*)</v>
      </c>
      <c r="B17" s="124" t="str">
        <f>Declaration!D28</f>
        <v>Yes</v>
      </c>
      <c r="C17" s="124" t="str">
        <f t="shared" si="3"/>
        <v>Completed</v>
      </c>
      <c r="D17" s="136" t="str">
        <f>IF(H17=1,"Click here to answer question 1 for Gold","")</f>
        <v/>
      </c>
      <c r="E17" s="106" t="s">
        <v>2188</v>
      </c>
      <c r="F17" s="134">
        <v>1</v>
      </c>
      <c r="G17" s="103">
        <f t="shared" si="4"/>
        <v>0</v>
      </c>
      <c r="H17" s="104">
        <f t="shared" si="2"/>
        <v>0</v>
      </c>
      <c r="I17" s="22" t="s">
        <v>3592</v>
      </c>
      <c r="J17" s="22" t="s">
        <v>1551</v>
      </c>
    </row>
    <row r="18" spans="1:10" ht="38.25">
      <c r="A18" s="125" t="str">
        <f ca="1">Declaration!B29</f>
        <v>Tungsten  (*)</v>
      </c>
      <c r="B18" s="124" t="str">
        <f>Declaration!D29</f>
        <v>Yes</v>
      </c>
      <c r="C18" s="124" t="str">
        <f t="shared" si="3"/>
        <v>Completed</v>
      </c>
      <c r="D18" s="136" t="str">
        <f>IF(H18=1,"Click here to answer question 1 for Tungsten","")</f>
        <v/>
      </c>
      <c r="E18" s="106" t="s">
        <v>2188</v>
      </c>
      <c r="F18" s="134">
        <v>1</v>
      </c>
      <c r="G18" s="103">
        <f t="shared" si="4"/>
        <v>0</v>
      </c>
      <c r="H18" s="104">
        <f t="shared" si="2"/>
        <v>0</v>
      </c>
      <c r="I18" s="22" t="s">
        <v>3592</v>
      </c>
      <c r="J18" s="22" t="s">
        <v>1552</v>
      </c>
    </row>
    <row r="19" spans="1:10" ht="51">
      <c r="A19" s="124" t="str">
        <f ca="1">Declaration!B31</f>
        <v>2) Is the conflict metal necessary to the production of your company's products and contained in the finished product that your company manufactures or contracts to manufacture? (*)</v>
      </c>
      <c r="B19" s="127"/>
      <c r="C19" s="127"/>
      <c r="D19" s="137"/>
      <c r="E19" s="106" t="s">
        <v>2189</v>
      </c>
      <c r="F19" s="134"/>
      <c r="G19" s="24"/>
      <c r="H19" s="24"/>
    </row>
    <row r="20" spans="1:10" ht="38.25">
      <c r="A20" s="125" t="str">
        <f ca="1">Declaration!B32</f>
        <v>Tantalum  (*)</v>
      </c>
      <c r="B20" s="124" t="str">
        <f>Declaration!D32</f>
        <v>Yes</v>
      </c>
      <c r="C20" s="124" t="str">
        <f t="shared" si="3"/>
        <v>Completed</v>
      </c>
      <c r="D20" s="138" t="str">
        <f>IF(H20=1,"Click here to answer question 2 for Tantalum","")</f>
        <v/>
      </c>
      <c r="E20" s="106" t="s">
        <v>2188</v>
      </c>
      <c r="F20" s="134">
        <v>1</v>
      </c>
      <c r="G20" s="103">
        <f t="shared" si="4"/>
        <v>0</v>
      </c>
      <c r="H20" s="104">
        <f t="shared" si="2"/>
        <v>0</v>
      </c>
      <c r="I20" s="22" t="s">
        <v>3592</v>
      </c>
      <c r="J20" s="22" t="s">
        <v>1553</v>
      </c>
    </row>
    <row r="21" spans="1:10" ht="38.25">
      <c r="A21" s="125" t="str">
        <f ca="1">Declaration!B33</f>
        <v>Tin  (*)</v>
      </c>
      <c r="B21" s="124" t="str">
        <f>Declaration!D33</f>
        <v>Yes</v>
      </c>
      <c r="C21" s="124" t="str">
        <f t="shared" si="3"/>
        <v>Completed</v>
      </c>
      <c r="D21" s="138" t="str">
        <f>IF(H21=1,"Click here to answer question 2 for Tin","")</f>
        <v/>
      </c>
      <c r="E21" s="106" t="s">
        <v>2188</v>
      </c>
      <c r="F21" s="134">
        <v>1</v>
      </c>
      <c r="G21" s="103">
        <f t="shared" si="4"/>
        <v>0</v>
      </c>
      <c r="H21" s="104">
        <f t="shared" si="2"/>
        <v>0</v>
      </c>
      <c r="I21" s="22" t="s">
        <v>3592</v>
      </c>
      <c r="J21" s="22" t="s">
        <v>1554</v>
      </c>
    </row>
    <row r="22" spans="1:10" ht="38.25">
      <c r="A22" s="125" t="str">
        <f ca="1">Declaration!B34</f>
        <v>Gold  (*)</v>
      </c>
      <c r="B22" s="124" t="str">
        <f>Declaration!D34</f>
        <v>Yes</v>
      </c>
      <c r="C22" s="124" t="str">
        <f t="shared" si="3"/>
        <v>Completed</v>
      </c>
      <c r="D22" s="138" t="str">
        <f>IF(H22=1,"Click here to answer question 2 for Gold","")</f>
        <v/>
      </c>
      <c r="E22" s="106" t="s">
        <v>2188</v>
      </c>
      <c r="F22" s="134">
        <v>1</v>
      </c>
      <c r="G22" s="103">
        <f t="shared" si="4"/>
        <v>0</v>
      </c>
      <c r="H22" s="104">
        <f t="shared" si="2"/>
        <v>0</v>
      </c>
      <c r="I22" s="22" t="s">
        <v>3592</v>
      </c>
      <c r="J22" s="22" t="s">
        <v>1555</v>
      </c>
    </row>
    <row r="23" spans="1:10" ht="38.25">
      <c r="A23" s="125" t="str">
        <f ca="1">Declaration!B35</f>
        <v>Tungsten  (*)</v>
      </c>
      <c r="B23" s="124" t="str">
        <f>Declaration!D35</f>
        <v>Yes</v>
      </c>
      <c r="C23" s="124" t="str">
        <f t="shared" si="3"/>
        <v>Completed</v>
      </c>
      <c r="D23" s="138" t="str">
        <f>IF(H23=1,"Click here to answer question 2 for Tungsten","")</f>
        <v/>
      </c>
      <c r="E23" s="106" t="s">
        <v>2188</v>
      </c>
      <c r="F23" s="134">
        <v>1</v>
      </c>
      <c r="G23" s="103">
        <f t="shared" si="4"/>
        <v>0</v>
      </c>
      <c r="H23" s="104">
        <f t="shared" si="2"/>
        <v>0</v>
      </c>
      <c r="I23" s="22" t="s">
        <v>3592</v>
      </c>
      <c r="J23" s="22" t="s">
        <v>1556</v>
      </c>
    </row>
    <row r="24" spans="1:10" ht="38.25">
      <c r="A24" s="124" t="str">
        <f ca="1">Declaration!B37</f>
        <v>3) Does any of the conflict metal originate from the covered countries? (*)</v>
      </c>
      <c r="B24" s="127"/>
      <c r="C24" s="127"/>
      <c r="D24" s="137"/>
      <c r="E24" s="106" t="s">
        <v>2188</v>
      </c>
      <c r="F24" s="134"/>
      <c r="G24" s="24"/>
      <c r="H24" s="24"/>
    </row>
    <row r="25" spans="1:10" ht="38.25">
      <c r="A25" s="125" t="str">
        <f ca="1">Declaration!B38</f>
        <v>Tantalum  (*)</v>
      </c>
      <c r="B25" s="124" t="str">
        <f>Declaration!D38</f>
        <v>No</v>
      </c>
      <c r="C25" s="124" t="str">
        <f t="shared" si="3"/>
        <v>Completed</v>
      </c>
      <c r="D25" s="138" t="str">
        <f>IF(H25=1,"Click here to answer question 3 for Tantalum","")</f>
        <v/>
      </c>
      <c r="E25" s="106" t="s">
        <v>2188</v>
      </c>
      <c r="F25" s="135">
        <f>IF(AND(B$15="No",B$20="No"),0,1)</f>
        <v>1</v>
      </c>
      <c r="G25" s="103">
        <f t="shared" ref="G25:G60" si="5">IF(B25=0,1,0)</f>
        <v>0</v>
      </c>
      <c r="H25" s="104">
        <f t="shared" ref="H25:H62" si="6">F25*G25</f>
        <v>0</v>
      </c>
      <c r="I25" s="22" t="s">
        <v>3592</v>
      </c>
      <c r="J25" s="22" t="s">
        <v>1557</v>
      </c>
    </row>
    <row r="26" spans="1:10" ht="38.25">
      <c r="A26" s="125" t="str">
        <f ca="1">Declaration!B39</f>
        <v>Tin  (*)</v>
      </c>
      <c r="B26" s="124" t="str">
        <f>Declaration!D39</f>
        <v>No</v>
      </c>
      <c r="C26" s="124" t="str">
        <f t="shared" si="3"/>
        <v>Completed</v>
      </c>
      <c r="D26" s="138" t="str">
        <f>IF(H26=1,"Click here to answer question 3 for Tin","")</f>
        <v/>
      </c>
      <c r="E26" s="106" t="s">
        <v>2188</v>
      </c>
      <c r="F26" s="135">
        <f>IF(AND(B$16="No",B$21="No"),0,1)</f>
        <v>1</v>
      </c>
      <c r="G26" s="103">
        <f t="shared" si="5"/>
        <v>0</v>
      </c>
      <c r="H26" s="104">
        <f t="shared" si="6"/>
        <v>0</v>
      </c>
      <c r="I26" s="22" t="s">
        <v>3592</v>
      </c>
      <c r="J26" s="22" t="s">
        <v>1558</v>
      </c>
    </row>
    <row r="27" spans="1:10" ht="38.25">
      <c r="A27" s="125" t="str">
        <f ca="1">Declaration!B40</f>
        <v>Gold  (*)</v>
      </c>
      <c r="B27" s="124" t="str">
        <f>Declaration!D40</f>
        <v>Unknown</v>
      </c>
      <c r="C27" s="124" t="str">
        <f t="shared" si="3"/>
        <v>Completed</v>
      </c>
      <c r="D27" s="138" t="str">
        <f>IF(H27=1,"Click here to answer question 3 for Gold","")</f>
        <v/>
      </c>
      <c r="E27" s="106" t="s">
        <v>2188</v>
      </c>
      <c r="F27" s="135">
        <f>IF(AND(B$17="No",B$22="No"),0,1)</f>
        <v>1</v>
      </c>
      <c r="G27" s="103">
        <f t="shared" si="5"/>
        <v>0</v>
      </c>
      <c r="H27" s="104">
        <f t="shared" si="6"/>
        <v>0</v>
      </c>
      <c r="I27" s="22" t="s">
        <v>3592</v>
      </c>
      <c r="J27" s="22" t="s">
        <v>3478</v>
      </c>
    </row>
    <row r="28" spans="1:10" ht="38.25">
      <c r="A28" s="125" t="str">
        <f ca="1">Declaration!B41</f>
        <v>Tungsten  (*)</v>
      </c>
      <c r="B28" s="124" t="str">
        <f>Declaration!D41</f>
        <v>No</v>
      </c>
      <c r="C28" s="124" t="str">
        <f t="shared" si="3"/>
        <v>Completed</v>
      </c>
      <c r="D28" s="138" t="str">
        <f>IF(H28=1,"Click here to answer question 3 for Tungsten","")</f>
        <v/>
      </c>
      <c r="E28" s="106" t="s">
        <v>2188</v>
      </c>
      <c r="F28" s="135">
        <f>IF(AND(B$18="No",B$23="No"),0,1)</f>
        <v>1</v>
      </c>
      <c r="G28" s="103">
        <f t="shared" si="5"/>
        <v>0</v>
      </c>
      <c r="H28" s="104">
        <f t="shared" si="6"/>
        <v>0</v>
      </c>
      <c r="I28" s="22" t="s">
        <v>3592</v>
      </c>
      <c r="J28" s="22" t="s">
        <v>3479</v>
      </c>
    </row>
    <row r="29" spans="1:10" ht="51">
      <c r="A29" s="124" t="str">
        <f ca="1">Declaration!B43</f>
        <v>4) Does 100 percent of the conflict metal (necessary to the functionality or production of your products) originate from recycled or scrap sources? (*)</v>
      </c>
      <c r="B29" s="127"/>
      <c r="C29" s="127"/>
      <c r="D29" s="137"/>
      <c r="E29" s="106" t="s">
        <v>3580</v>
      </c>
      <c r="F29" s="134"/>
      <c r="G29" s="24"/>
      <c r="H29" s="24"/>
    </row>
    <row r="30" spans="1:10" ht="38.25">
      <c r="A30" s="125" t="str">
        <f ca="1">Declaration!B44</f>
        <v>Tantalum  (*)</v>
      </c>
      <c r="B30" s="124" t="str">
        <f>Declaration!D44</f>
        <v>Yes</v>
      </c>
      <c r="C30" s="124" t="str">
        <f>IF(H30=1,J30,I30)</f>
        <v>Completed</v>
      </c>
      <c r="D30" s="138" t="str">
        <f>IF(H30=1,"Click here to answer question 4 for Tantalum","")</f>
        <v/>
      </c>
      <c r="E30" s="106" t="s">
        <v>3580</v>
      </c>
      <c r="F30" s="135">
        <f>F25</f>
        <v>1</v>
      </c>
      <c r="G30" s="103">
        <f>IF(B30=0,1,0)</f>
        <v>0</v>
      </c>
      <c r="H30" s="104">
        <f>F30*G30</f>
        <v>0</v>
      </c>
      <c r="I30" s="22" t="s">
        <v>3592</v>
      </c>
      <c r="J30" s="22" t="s">
        <v>3484</v>
      </c>
    </row>
    <row r="31" spans="1:10" ht="38.25">
      <c r="A31" s="125" t="str">
        <f ca="1">Declaration!B45</f>
        <v>Tin  (*)</v>
      </c>
      <c r="B31" s="124" t="str">
        <f>Declaration!D45</f>
        <v>Yes</v>
      </c>
      <c r="C31" s="124" t="str">
        <f>IF(H31=1,J31,I31)</f>
        <v>Completed</v>
      </c>
      <c r="D31" s="138" t="str">
        <f>IF(H31=1,"Click here to answer question 4 for Tin","")</f>
        <v/>
      </c>
      <c r="E31" s="106" t="s">
        <v>3580</v>
      </c>
      <c r="F31" s="135">
        <f>F26</f>
        <v>1</v>
      </c>
      <c r="G31" s="103">
        <f>IF(B31=0,1,0)</f>
        <v>0</v>
      </c>
      <c r="H31" s="104">
        <f>F31*G31</f>
        <v>0</v>
      </c>
      <c r="I31" s="22" t="s">
        <v>3592</v>
      </c>
      <c r="J31" s="22" t="s">
        <v>3485</v>
      </c>
    </row>
    <row r="32" spans="1:10" ht="38.25">
      <c r="A32" s="125" t="str">
        <f ca="1">Declaration!B46</f>
        <v>Gold  (*)</v>
      </c>
      <c r="B32" s="124" t="str">
        <f>Declaration!D46</f>
        <v>Yes</v>
      </c>
      <c r="C32" s="124" t="str">
        <f>IF(H32=1,J32,I32)</f>
        <v>Completed</v>
      </c>
      <c r="D32" s="138" t="str">
        <f>IF(H32=1,"Click here to answer question 4 for Gold","")</f>
        <v/>
      </c>
      <c r="E32" s="106" t="s">
        <v>3580</v>
      </c>
      <c r="F32" s="135">
        <f>F27</f>
        <v>1</v>
      </c>
      <c r="G32" s="103">
        <f>IF(B32=0,1,0)</f>
        <v>0</v>
      </c>
      <c r="H32" s="104">
        <f>F32*G32</f>
        <v>0</v>
      </c>
      <c r="I32" s="22" t="s">
        <v>3592</v>
      </c>
      <c r="J32" s="22" t="s">
        <v>3486</v>
      </c>
    </row>
    <row r="33" spans="1:10" ht="38.25">
      <c r="A33" s="125" t="str">
        <f ca="1">Declaration!B47</f>
        <v>Tungsten  (*)</v>
      </c>
      <c r="B33" s="124" t="str">
        <f>Declaration!D47</f>
        <v>Yes</v>
      </c>
      <c r="C33" s="124" t="str">
        <f>IF(H33=1,J33,I33)</f>
        <v>Completed</v>
      </c>
      <c r="D33" s="138" t="str">
        <f>IF(H33=1,"Click here to answer question 4 for Tungsten","")</f>
        <v/>
      </c>
      <c r="E33" s="106" t="s">
        <v>3580</v>
      </c>
      <c r="F33" s="135">
        <f>F28</f>
        <v>1</v>
      </c>
      <c r="G33" s="103">
        <f>IF(B33=0,1,0)</f>
        <v>0</v>
      </c>
      <c r="H33" s="104">
        <f>F33*G33</f>
        <v>0</v>
      </c>
      <c r="I33" s="22" t="s">
        <v>3592</v>
      </c>
      <c r="J33" s="22" t="s">
        <v>3487</v>
      </c>
    </row>
    <row r="34" spans="1:10" ht="38.25">
      <c r="A34" s="124" t="str">
        <f ca="1">Declaration!B49</f>
        <v>5) Have you received conflict metals data/information for each metal from all relevant suppliers of 3TG? (*)</v>
      </c>
      <c r="B34" s="127"/>
      <c r="C34" s="127"/>
      <c r="D34" s="137"/>
      <c r="E34" s="106" t="s">
        <v>2188</v>
      </c>
      <c r="F34" s="134"/>
      <c r="G34" s="24"/>
      <c r="H34" s="24"/>
    </row>
    <row r="35" spans="1:10" ht="25.5">
      <c r="A35" s="125" t="str">
        <f ca="1">Declaration!B50</f>
        <v>Tantalum  (*)</v>
      </c>
      <c r="B35" s="124" t="str">
        <f>Declaration!D50</f>
        <v>Yes, 100%</v>
      </c>
      <c r="C35" s="124" t="str">
        <f t="shared" si="3"/>
        <v>Completed</v>
      </c>
      <c r="D35" s="136" t="str">
        <f>IF(H35=1,"Click here to answer question 5 for Tantalum","")</f>
        <v/>
      </c>
      <c r="E35" s="106" t="s">
        <v>2187</v>
      </c>
      <c r="F35" s="135">
        <f>F25</f>
        <v>1</v>
      </c>
      <c r="G35" s="103">
        <f t="shared" si="5"/>
        <v>0</v>
      </c>
      <c r="H35" s="104">
        <f t="shared" si="6"/>
        <v>0</v>
      </c>
      <c r="I35" s="22" t="s">
        <v>3592</v>
      </c>
      <c r="J35" s="22" t="s">
        <v>3480</v>
      </c>
    </row>
    <row r="36" spans="1:10" ht="25.5">
      <c r="A36" s="125" t="str">
        <f ca="1">Declaration!B51</f>
        <v>Tin  (*)</v>
      </c>
      <c r="B36" s="124" t="str">
        <f>Declaration!D51</f>
        <v>Yes, 100%</v>
      </c>
      <c r="C36" s="124" t="str">
        <f t="shared" si="3"/>
        <v>Completed</v>
      </c>
      <c r="D36" s="136" t="str">
        <f>IF(H36=1,"Click here to answer question 5 for Tin","")</f>
        <v/>
      </c>
      <c r="E36" s="106" t="s">
        <v>2187</v>
      </c>
      <c r="F36" s="135">
        <f>F26</f>
        <v>1</v>
      </c>
      <c r="G36" s="103">
        <f t="shared" si="5"/>
        <v>0</v>
      </c>
      <c r="H36" s="104">
        <f t="shared" si="6"/>
        <v>0</v>
      </c>
      <c r="I36" s="22" t="s">
        <v>3592</v>
      </c>
      <c r="J36" s="22" t="s">
        <v>3481</v>
      </c>
    </row>
    <row r="37" spans="1:10" ht="25.5">
      <c r="A37" s="125" t="str">
        <f ca="1">Declaration!B52</f>
        <v>Gold  (*)</v>
      </c>
      <c r="B37" s="124" t="str">
        <f>Declaration!D52</f>
        <v>Yes, 100%</v>
      </c>
      <c r="C37" s="124" t="str">
        <f t="shared" si="3"/>
        <v>Completed</v>
      </c>
      <c r="D37" s="136" t="str">
        <f>IF(H37=1,"Click here to answer question 5 for Gold","")</f>
        <v/>
      </c>
      <c r="E37" s="106" t="s">
        <v>2187</v>
      </c>
      <c r="F37" s="135">
        <f>F27</f>
        <v>1</v>
      </c>
      <c r="G37" s="103">
        <f t="shared" si="5"/>
        <v>0</v>
      </c>
      <c r="H37" s="104">
        <f t="shared" si="6"/>
        <v>0</v>
      </c>
      <c r="I37" s="22" t="s">
        <v>3592</v>
      </c>
      <c r="J37" s="22" t="s">
        <v>3482</v>
      </c>
    </row>
    <row r="38" spans="1:10" ht="25.5">
      <c r="A38" s="125" t="str">
        <f ca="1">Declaration!B53</f>
        <v>Tungsten  (*)</v>
      </c>
      <c r="B38" s="124" t="str">
        <f>Declaration!D53</f>
        <v>Yes, 100%</v>
      </c>
      <c r="C38" s="124" t="str">
        <f t="shared" si="3"/>
        <v>Completed</v>
      </c>
      <c r="D38" s="136" t="str">
        <f>IF(H38=1,"Click here to answer question 5 for Tungsten","")</f>
        <v/>
      </c>
      <c r="E38" s="106" t="s">
        <v>2187</v>
      </c>
      <c r="F38" s="135">
        <f>F28</f>
        <v>1</v>
      </c>
      <c r="G38" s="103">
        <f t="shared" si="5"/>
        <v>0</v>
      </c>
      <c r="H38" s="104">
        <f t="shared" si="6"/>
        <v>0</v>
      </c>
      <c r="I38" s="22" t="s">
        <v>3592</v>
      </c>
      <c r="J38" s="22" t="s">
        <v>3483</v>
      </c>
    </row>
    <row r="39" spans="1:10" ht="51">
      <c r="A39" s="124" t="str">
        <f ca="1">Declaration!B55</f>
        <v>6) For each conflict metal, have you identified all of the smelters your company and its suppliers use to supply the products included within the declaration scope indicated above? (*)</v>
      </c>
      <c r="B39" s="127"/>
      <c r="C39" s="127"/>
      <c r="D39" s="137"/>
      <c r="E39" s="106" t="s">
        <v>2189</v>
      </c>
      <c r="F39" s="134"/>
      <c r="G39" s="24"/>
      <c r="H39" s="24"/>
    </row>
    <row r="40" spans="1:10" ht="51">
      <c r="A40" s="125" t="str">
        <f ca="1">Declaration!B56</f>
        <v>Tantalum  (*)</v>
      </c>
      <c r="B40" s="124" t="str">
        <f>Declaration!D56</f>
        <v>Yes</v>
      </c>
      <c r="C40" s="124" t="str">
        <f t="shared" si="3"/>
        <v>Completed</v>
      </c>
      <c r="D40" s="138" t="str">
        <f>IF(H40=1,"Click here to answer question 6 for Tantalum","")</f>
        <v/>
      </c>
      <c r="E40" s="106" t="s">
        <v>3576</v>
      </c>
      <c r="F40" s="135">
        <f>F25</f>
        <v>1</v>
      </c>
      <c r="G40" s="103">
        <f t="shared" si="5"/>
        <v>0</v>
      </c>
      <c r="H40" s="104">
        <f t="shared" si="6"/>
        <v>0</v>
      </c>
      <c r="I40" s="22" t="s">
        <v>3592</v>
      </c>
      <c r="J40" s="22" t="s">
        <v>3488</v>
      </c>
    </row>
    <row r="41" spans="1:10" ht="51">
      <c r="A41" s="125" t="str">
        <f ca="1">Declaration!B57</f>
        <v>Tin  (*)</v>
      </c>
      <c r="B41" s="124" t="str">
        <f>Declaration!D57</f>
        <v>Yes</v>
      </c>
      <c r="C41" s="124" t="str">
        <f t="shared" si="3"/>
        <v>Completed</v>
      </c>
      <c r="D41" s="138" t="str">
        <f>IF(H41=1,"Click here to answer question 6 for Tin","")</f>
        <v/>
      </c>
      <c r="E41" s="106" t="s">
        <v>3576</v>
      </c>
      <c r="F41" s="135">
        <f>F26</f>
        <v>1</v>
      </c>
      <c r="G41" s="103">
        <f t="shared" si="5"/>
        <v>0</v>
      </c>
      <c r="H41" s="104">
        <f t="shared" si="6"/>
        <v>0</v>
      </c>
      <c r="I41" s="22" t="s">
        <v>3592</v>
      </c>
      <c r="J41" s="22" t="s">
        <v>3489</v>
      </c>
    </row>
    <row r="42" spans="1:10" ht="51">
      <c r="A42" s="125" t="str">
        <f ca="1">Declaration!B58</f>
        <v>Gold  (*)</v>
      </c>
      <c r="B42" s="124" t="str">
        <f>Declaration!D58</f>
        <v>Yes</v>
      </c>
      <c r="C42" s="124" t="str">
        <f t="shared" si="3"/>
        <v>Completed</v>
      </c>
      <c r="D42" s="138" t="str">
        <f>IF(H42=1,"Click here to answer question 6 for Gold","")</f>
        <v/>
      </c>
      <c r="E42" s="106" t="s">
        <v>3576</v>
      </c>
      <c r="F42" s="135">
        <f>F27</f>
        <v>1</v>
      </c>
      <c r="G42" s="103">
        <f t="shared" si="5"/>
        <v>0</v>
      </c>
      <c r="H42" s="104">
        <f t="shared" si="6"/>
        <v>0</v>
      </c>
      <c r="I42" s="22" t="s">
        <v>3592</v>
      </c>
      <c r="J42" s="22" t="s">
        <v>3490</v>
      </c>
    </row>
    <row r="43" spans="1:10" ht="51">
      <c r="A43" s="125" t="str">
        <f ca="1">Declaration!B59</f>
        <v>Tungsten  (*)</v>
      </c>
      <c r="B43" s="124" t="str">
        <f>Declaration!D59</f>
        <v>Yes</v>
      </c>
      <c r="C43" s="124" t="str">
        <f t="shared" si="3"/>
        <v>Completed</v>
      </c>
      <c r="D43" s="138" t="str">
        <f>IF(H43=1,"Click here to answer question 6 for Tungsten","")</f>
        <v/>
      </c>
      <c r="E43" s="106" t="s">
        <v>3576</v>
      </c>
      <c r="F43" s="135">
        <f>F28</f>
        <v>1</v>
      </c>
      <c r="G43" s="103">
        <f t="shared" si="5"/>
        <v>0</v>
      </c>
      <c r="H43" s="104">
        <f t="shared" si="6"/>
        <v>0</v>
      </c>
      <c r="I43" s="22" t="s">
        <v>3592</v>
      </c>
      <c r="J43" s="22" t="s">
        <v>3491</v>
      </c>
    </row>
    <row r="44" spans="1:10" ht="63.75">
      <c r="A44" s="124" t="str">
        <f ca="1">Declaration!B61</f>
        <v>7) Has all applicable smelter information received by your company been reported in this declaration? (*)</v>
      </c>
      <c r="B44" s="127"/>
      <c r="C44" s="127"/>
      <c r="D44" s="137"/>
      <c r="E44" s="106" t="s">
        <v>2190</v>
      </c>
      <c r="F44" s="134"/>
      <c r="G44" s="24"/>
      <c r="H44" s="24"/>
    </row>
    <row r="45" spans="1:10" ht="38.25">
      <c r="A45" s="125" t="str">
        <f ca="1">Declaration!B62</f>
        <v>Tantalum  (*)</v>
      </c>
      <c r="B45" s="124" t="str">
        <f>Declaration!D62</f>
        <v>Yes</v>
      </c>
      <c r="C45" s="124" t="str">
        <f t="shared" si="3"/>
        <v>Completed</v>
      </c>
      <c r="D45" s="139" t="str">
        <f>IF(H45=1,"Click here to answer question 7 for Tantalum","")</f>
        <v/>
      </c>
      <c r="E45" s="106" t="s">
        <v>2188</v>
      </c>
      <c r="F45" s="135">
        <f>F25</f>
        <v>1</v>
      </c>
      <c r="G45" s="103">
        <f t="shared" si="5"/>
        <v>0</v>
      </c>
      <c r="H45" s="104">
        <f t="shared" si="6"/>
        <v>0</v>
      </c>
      <c r="I45" s="22" t="s">
        <v>3592</v>
      </c>
      <c r="J45" s="22" t="s">
        <v>3492</v>
      </c>
    </row>
    <row r="46" spans="1:10" ht="38.25">
      <c r="A46" s="125" t="str">
        <f ca="1">Declaration!B63</f>
        <v>Tin  (*)</v>
      </c>
      <c r="B46" s="124" t="str">
        <f>Declaration!D63</f>
        <v>Yes</v>
      </c>
      <c r="C46" s="124" t="str">
        <f t="shared" si="3"/>
        <v>Completed</v>
      </c>
      <c r="D46" s="139" t="str">
        <f>IF(H46=1,"Click here to answer question 7 for Tin","")</f>
        <v/>
      </c>
      <c r="E46" s="106" t="s">
        <v>2188</v>
      </c>
      <c r="F46" s="135">
        <f>F26</f>
        <v>1</v>
      </c>
      <c r="G46" s="103">
        <f t="shared" si="5"/>
        <v>0</v>
      </c>
      <c r="H46" s="104">
        <f t="shared" si="6"/>
        <v>0</v>
      </c>
      <c r="I46" s="22" t="s">
        <v>3592</v>
      </c>
      <c r="J46" s="22" t="s">
        <v>3493</v>
      </c>
    </row>
    <row r="47" spans="1:10" ht="38.25">
      <c r="A47" s="125" t="str">
        <f ca="1">Declaration!B64</f>
        <v>Gold  (*)</v>
      </c>
      <c r="B47" s="124" t="str">
        <f>Declaration!D64</f>
        <v>Yes</v>
      </c>
      <c r="C47" s="124" t="str">
        <f t="shared" si="3"/>
        <v>Completed</v>
      </c>
      <c r="D47" s="139" t="str">
        <f>IF(H47=1,"Click here to answer question 7 for Gold","")</f>
        <v/>
      </c>
      <c r="E47" s="106" t="s">
        <v>2188</v>
      </c>
      <c r="F47" s="135">
        <f>F27</f>
        <v>1</v>
      </c>
      <c r="G47" s="103">
        <f t="shared" si="5"/>
        <v>0</v>
      </c>
      <c r="H47" s="104">
        <f t="shared" si="6"/>
        <v>0</v>
      </c>
      <c r="I47" s="22" t="s">
        <v>3592</v>
      </c>
      <c r="J47" s="22" t="s">
        <v>3494</v>
      </c>
    </row>
    <row r="48" spans="1:10" ht="38.25">
      <c r="A48" s="125" t="str">
        <f ca="1">Declaration!B65</f>
        <v>Tungsten  (*)</v>
      </c>
      <c r="B48" s="124" t="str">
        <f>Declaration!D65</f>
        <v>Yes</v>
      </c>
      <c r="C48" s="124" t="str">
        <f t="shared" si="3"/>
        <v>Completed</v>
      </c>
      <c r="D48" s="139" t="str">
        <f>IF(H48=1,"Click here to answer question 7 for Tungsten","")</f>
        <v/>
      </c>
      <c r="E48" s="106" t="s">
        <v>2188</v>
      </c>
      <c r="F48" s="135">
        <f>F28</f>
        <v>1</v>
      </c>
      <c r="G48" s="103">
        <f t="shared" si="5"/>
        <v>0</v>
      </c>
      <c r="H48" s="104">
        <f t="shared" si="6"/>
        <v>0</v>
      </c>
      <c r="I48" s="22" t="s">
        <v>3592</v>
      </c>
      <c r="J48" s="22" t="s">
        <v>3495</v>
      </c>
    </row>
    <row r="49" spans="1:10" ht="25.5">
      <c r="A49" s="124" t="str">
        <f ca="1">Declaration!B68</f>
        <v>Question</v>
      </c>
      <c r="B49" s="127"/>
      <c r="C49" s="127"/>
      <c r="D49" s="137"/>
      <c r="E49" s="106" t="s">
        <v>1421</v>
      </c>
      <c r="F49" s="134"/>
      <c r="G49" s="134"/>
      <c r="H49" s="134"/>
    </row>
    <row r="50" spans="1:10" ht="38.25">
      <c r="A50" s="124" t="str">
        <f ca="1">Declaration!B69</f>
        <v>A. Do you have a policy in place that addresses conflict minerals sourcing? (*)</v>
      </c>
      <c r="B50" s="124" t="str">
        <f>Declaration!D69</f>
        <v>Yes</v>
      </c>
      <c r="C50" s="124" t="str">
        <f t="shared" si="3"/>
        <v>Completed</v>
      </c>
      <c r="D50" s="136" t="str">
        <f>IF(H50=1,"Click here to answer question (A)","")</f>
        <v/>
      </c>
      <c r="E50" s="106" t="s">
        <v>3580</v>
      </c>
      <c r="F50" s="135">
        <f>IF(SUM(F$25:F$28)=0,0,1)</f>
        <v>1</v>
      </c>
      <c r="G50" s="103">
        <f t="shared" si="5"/>
        <v>0</v>
      </c>
      <c r="H50" s="104">
        <f t="shared" si="6"/>
        <v>0</v>
      </c>
      <c r="I50" s="22" t="s">
        <v>3592</v>
      </c>
      <c r="J50" s="22" t="s">
        <v>3496</v>
      </c>
    </row>
    <row r="51" spans="1:10" ht="38.25">
      <c r="A51" s="124" t="str">
        <f ca="1">Declaration!B71</f>
        <v>B. Is your conflict minerals sourcing policy publicly available on your website? (Note – If yes, the user shall specify the URL in the comment field.) (*)</v>
      </c>
      <c r="B51" s="124" t="str">
        <f>Declaration!D71</f>
        <v>Yes</v>
      </c>
      <c r="C51" s="124" t="str">
        <f t="shared" si="3"/>
        <v>Completed</v>
      </c>
      <c r="D51" s="136" t="str">
        <f>IF(H51=1,"Click here to answer question (B)","")</f>
        <v/>
      </c>
      <c r="E51" s="106" t="s">
        <v>3580</v>
      </c>
      <c r="F51" s="135">
        <f t="shared" ref="F51:F60" si="7">F$50</f>
        <v>1</v>
      </c>
      <c r="G51" s="103">
        <f t="shared" si="5"/>
        <v>0</v>
      </c>
      <c r="H51" s="104">
        <f t="shared" si="6"/>
        <v>0</v>
      </c>
      <c r="I51" s="22" t="s">
        <v>3592</v>
      </c>
      <c r="J51" s="22" t="s">
        <v>3497</v>
      </c>
    </row>
    <row r="52" spans="1:10" ht="37.9" customHeight="1">
      <c r="A52" s="289" t="s">
        <v>51</v>
      </c>
      <c r="B52" s="124" t="str">
        <f>Declaration!G71</f>
        <v>http://company/policy</v>
      </c>
      <c r="C52" s="124" t="str">
        <f t="shared" si="3"/>
        <v>Must enter the URL in Declaration worksheet cell G71 if you answer "Yes" for question B. The format of the URL should be "www.companyname.com"</v>
      </c>
      <c r="D52" s="136" t="str">
        <f>IF(H52=1,"Click here to specify URL for question (B)","")</f>
        <v>Click here to specify URL for question (B)</v>
      </c>
      <c r="E52" s="106"/>
      <c r="F52" s="135">
        <f>IF(AND(F51=1,B51="Yes"),1,0)</f>
        <v>1</v>
      </c>
      <c r="G52" s="103">
        <f>IF(ISERROR(FIND("www",B52)),1,0)</f>
        <v>1</v>
      </c>
      <c r="H52" s="104">
        <f t="shared" si="6"/>
        <v>1</v>
      </c>
      <c r="I52" s="22" t="s">
        <v>3592</v>
      </c>
      <c r="J52" s="290" t="s">
        <v>3604</v>
      </c>
    </row>
    <row r="53" spans="1:10" ht="37.9" customHeight="1">
      <c r="A53" s="124" t="str">
        <f ca="1">Declaration!B73</f>
        <v>C. Do you require your direct suppliers to be DRC conflict-free? (*)</v>
      </c>
      <c r="B53" s="124" t="str">
        <f>Declaration!D73</f>
        <v>Yes</v>
      </c>
      <c r="C53" s="124" t="str">
        <f t="shared" si="3"/>
        <v>Completed</v>
      </c>
      <c r="D53" s="136" t="str">
        <f>IF(H53=1,"Click here to answer question (C)","")</f>
        <v/>
      </c>
      <c r="E53" s="106" t="s">
        <v>3580</v>
      </c>
      <c r="F53" s="135">
        <f t="shared" si="7"/>
        <v>1</v>
      </c>
      <c r="G53" s="103">
        <f t="shared" si="5"/>
        <v>0</v>
      </c>
      <c r="H53" s="104">
        <f t="shared" si="6"/>
        <v>0</v>
      </c>
      <c r="I53" s="22" t="s">
        <v>3592</v>
      </c>
      <c r="J53" s="22" t="s">
        <v>3498</v>
      </c>
    </row>
    <row r="54" spans="1:10" ht="37.9" customHeight="1">
      <c r="A54" s="124" t="str">
        <f ca="1">Declaration!B75</f>
        <v>D. Do you require your direct suppliers to source from smelters validated by an independent private sector audit firm? (*)</v>
      </c>
      <c r="B54" s="124" t="str">
        <f>Declaration!D75</f>
        <v>Yes</v>
      </c>
      <c r="C54" s="124" t="str">
        <f t="shared" si="3"/>
        <v>Completed</v>
      </c>
      <c r="D54" s="136" t="str">
        <f>IF(H54=1,"Click here to answer question (D)","")</f>
        <v/>
      </c>
      <c r="E54" s="106" t="s">
        <v>3580</v>
      </c>
      <c r="F54" s="135">
        <f t="shared" si="7"/>
        <v>1</v>
      </c>
      <c r="G54" s="103">
        <f t="shared" si="5"/>
        <v>0</v>
      </c>
      <c r="H54" s="104">
        <f t="shared" si="6"/>
        <v>0</v>
      </c>
      <c r="I54" s="22" t="s">
        <v>3592</v>
      </c>
      <c r="J54" s="22" t="s">
        <v>3499</v>
      </c>
    </row>
    <row r="55" spans="1:10" ht="38.25">
      <c r="A55" s="124" t="str">
        <f ca="1">Declaration!B77</f>
        <v>E. Have you implemented due diligence measures for conflict-free sourcing? (*)</v>
      </c>
      <c r="B55" s="124" t="str">
        <f>Declaration!D77</f>
        <v>Yes</v>
      </c>
      <c r="C55" s="124" t="str">
        <f t="shared" si="3"/>
        <v>Completed</v>
      </c>
      <c r="D55" s="136" t="str">
        <f>IF(H55=1,"Click here to answer question (E)","")</f>
        <v/>
      </c>
      <c r="E55" s="106" t="s">
        <v>3580</v>
      </c>
      <c r="F55" s="135">
        <f t="shared" si="7"/>
        <v>1</v>
      </c>
      <c r="G55" s="103">
        <f t="shared" si="5"/>
        <v>0</v>
      </c>
      <c r="H55" s="104">
        <f t="shared" si="6"/>
        <v>0</v>
      </c>
      <c r="I55" s="22" t="s">
        <v>3592</v>
      </c>
      <c r="J55" s="22" t="s">
        <v>3500</v>
      </c>
    </row>
    <row r="56" spans="1:10" ht="63.75">
      <c r="A56" s="124" t="str">
        <f ca="1">Declaration!B79</f>
        <v>F. Do you collect conflict minerals due diligence information from your suppliers which is in conformance with the IPC-1755 Conflict Minerals Data Exchange standard [e.g., the CFSI Conflict Minerals Reporting Template]? (*)</v>
      </c>
      <c r="B56" s="124" t="str">
        <f>Declaration!D79</f>
        <v>Yes</v>
      </c>
      <c r="C56" s="124" t="str">
        <f t="shared" si="3"/>
        <v>Completed</v>
      </c>
      <c r="D56" s="136" t="str">
        <f>IF(H56=1,"Click here to answer question (F)","")</f>
        <v/>
      </c>
      <c r="E56" s="106" t="s">
        <v>3580</v>
      </c>
      <c r="F56" s="135">
        <f t="shared" si="7"/>
        <v>1</v>
      </c>
      <c r="G56" s="103">
        <f t="shared" si="5"/>
        <v>0</v>
      </c>
      <c r="H56" s="104">
        <f t="shared" si="6"/>
        <v>0</v>
      </c>
      <c r="I56" s="22" t="s">
        <v>3592</v>
      </c>
      <c r="J56" s="22" t="s">
        <v>3501</v>
      </c>
    </row>
    <row r="57" spans="1:10" ht="38.25">
      <c r="A57" s="124" t="str">
        <f ca="1">Declaration!B81</f>
        <v>G. Do you request smelter names from your suppliers? (*)</v>
      </c>
      <c r="B57" s="124" t="str">
        <f>Declaration!D81</f>
        <v>Yes</v>
      </c>
      <c r="C57" s="124" t="str">
        <f t="shared" si="3"/>
        <v>Completed</v>
      </c>
      <c r="D57" s="136" t="str">
        <f>IF(H57=1,"Click here to answer question (G)","")</f>
        <v/>
      </c>
      <c r="E57" s="106" t="s">
        <v>3580</v>
      </c>
      <c r="F57" s="135">
        <f t="shared" si="7"/>
        <v>1</v>
      </c>
      <c r="G57" s="103">
        <f t="shared" si="5"/>
        <v>0</v>
      </c>
      <c r="H57" s="104">
        <f t="shared" si="6"/>
        <v>0</v>
      </c>
      <c r="I57" s="22" t="s">
        <v>3592</v>
      </c>
      <c r="J57" s="22" t="s">
        <v>3502</v>
      </c>
    </row>
    <row r="58" spans="1:10" ht="38.25">
      <c r="A58" s="124" t="str">
        <f ca="1">Declaration!B83</f>
        <v>H. Do you review due diligence information received from your suppliers against your company’s expectations? (*)</v>
      </c>
      <c r="B58" s="124" t="str">
        <f>Declaration!D83</f>
        <v>Yes</v>
      </c>
      <c r="C58" s="124" t="str">
        <f t="shared" si="3"/>
        <v>Completed</v>
      </c>
      <c r="D58" s="136" t="str">
        <f>IF(H58=1,"Click here to answer question (H)","")</f>
        <v/>
      </c>
      <c r="E58" s="106" t="s">
        <v>3580</v>
      </c>
      <c r="F58" s="135">
        <f t="shared" si="7"/>
        <v>1</v>
      </c>
      <c r="G58" s="103">
        <f t="shared" si="5"/>
        <v>0</v>
      </c>
      <c r="H58" s="104">
        <f t="shared" si="6"/>
        <v>0</v>
      </c>
      <c r="I58" s="22" t="s">
        <v>3592</v>
      </c>
      <c r="J58" s="22" t="s">
        <v>3503</v>
      </c>
    </row>
    <row r="59" spans="1:10" ht="38.25">
      <c r="A59" s="124" t="str">
        <f ca="1">Declaration!B85</f>
        <v>I. Does your review process include corrective action management? (*)</v>
      </c>
      <c r="B59" s="124" t="str">
        <f>Declaration!D85</f>
        <v>Yes</v>
      </c>
      <c r="C59" s="124" t="str">
        <f t="shared" si="3"/>
        <v>Completed</v>
      </c>
      <c r="D59" s="136" t="str">
        <f>IF(H59=1,"Click here to answer question (I)","")</f>
        <v/>
      </c>
      <c r="E59" s="106" t="s">
        <v>3580</v>
      </c>
      <c r="F59" s="135">
        <f t="shared" si="7"/>
        <v>1</v>
      </c>
      <c r="G59" s="103">
        <f t="shared" si="5"/>
        <v>0</v>
      </c>
      <c r="H59" s="104">
        <f t="shared" si="6"/>
        <v>0</v>
      </c>
      <c r="I59" s="22" t="s">
        <v>3592</v>
      </c>
      <c r="J59" s="22" t="s">
        <v>3504</v>
      </c>
    </row>
    <row r="60" spans="1:10" ht="38.25">
      <c r="A60" s="124" t="str">
        <f ca="1">Declaration!B87</f>
        <v>J. Are you subject to the SEC Conflict Minerals rule? (*)</v>
      </c>
      <c r="B60" s="124" t="str">
        <f>Declaration!D87</f>
        <v>Yes</v>
      </c>
      <c r="C60" s="124" t="str">
        <f t="shared" si="3"/>
        <v>Completed</v>
      </c>
      <c r="D60" s="136" t="str">
        <f>IF(H60=1,"Click here to answer question (J)","")</f>
        <v/>
      </c>
      <c r="E60" s="106" t="s">
        <v>3580</v>
      </c>
      <c r="F60" s="135">
        <f t="shared" si="7"/>
        <v>1</v>
      </c>
      <c r="G60" s="103">
        <f t="shared" si="5"/>
        <v>0</v>
      </c>
      <c r="H60" s="104">
        <f t="shared" si="6"/>
        <v>0</v>
      </c>
      <c r="I60" s="22" t="s">
        <v>3592</v>
      </c>
      <c r="J60" s="22" t="s">
        <v>3510</v>
      </c>
    </row>
    <row r="61" spans="1:10" ht="38.25">
      <c r="A61" s="125" t="s">
        <v>3511</v>
      </c>
      <c r="B61" s="124" t="str">
        <f>IF(G61=1,"No products or item numbers listed","One or more product / item numbers have been provided")</f>
        <v>No products or item numbers listed</v>
      </c>
      <c r="C61" s="124" t="str">
        <f t="shared" si="3"/>
        <v>Completed</v>
      </c>
      <c r="D61" s="136" t="str">
        <f>IF(H61=1,"Click here to enter detail on Product List tab","")</f>
        <v/>
      </c>
      <c r="E61" s="106" t="s">
        <v>3580</v>
      </c>
      <c r="F61" s="135">
        <f>IF(B5=Declaration!Q9,1,0)</f>
        <v>0</v>
      </c>
      <c r="G61" s="103">
        <f>IF('Product List'!B6="",1,0)</f>
        <v>1</v>
      </c>
      <c r="H61" s="104">
        <f t="shared" si="6"/>
        <v>0</v>
      </c>
      <c r="I61" s="22" t="s">
        <v>3592</v>
      </c>
      <c r="J61" s="22" t="s">
        <v>2185</v>
      </c>
    </row>
    <row r="62" spans="1:10" ht="38.25">
      <c r="A62" s="125" t="s">
        <v>3449</v>
      </c>
      <c r="B62" s="124" t="str">
        <f>IF(G62=1,"No smelter names provided on Smelter List tab","One or more smelter names have been provided")</f>
        <v>One or more smelter names have been provided</v>
      </c>
      <c r="C62" s="124" t="str">
        <f>IF(H62=1,J62,I62)</f>
        <v>Completed</v>
      </c>
      <c r="D62" s="136" t="str">
        <f>IF(H62=0,"","Click here to provide smelter information")</f>
        <v/>
      </c>
      <c r="E62" s="106" t="s">
        <v>3580</v>
      </c>
      <c r="F62" s="135">
        <f>F$50</f>
        <v>1</v>
      </c>
      <c r="G62" s="103">
        <f>IF(COUNTIF('Smelter List'!C5:C14,"")&lt;10,0,1)</f>
        <v>0</v>
      </c>
      <c r="H62" s="104">
        <f t="shared" si="6"/>
        <v>0</v>
      </c>
      <c r="I62" s="22" t="s">
        <v>3592</v>
      </c>
      <c r="J62" s="22" t="s">
        <v>2186</v>
      </c>
    </row>
    <row r="63" spans="1:10">
      <c r="H63" s="22">
        <f>SUM(H4:H62)</f>
        <v>1</v>
      </c>
    </row>
    <row r="64" spans="1:10">
      <c r="A64" s="24"/>
    </row>
    <row r="65" spans="1:1">
      <c r="A65" s="24"/>
    </row>
    <row r="66" spans="1:1">
      <c r="A66" s="24"/>
    </row>
  </sheetData>
  <sheetProtection password="E815" sheet="1" formatColumns="0" formatRows="0" autoFilter="0"/>
  <autoFilter ref="B3:C63"/>
  <mergeCells count="1">
    <mergeCell ref="A1:C1"/>
  </mergeCells>
  <phoneticPr fontId="31"/>
  <conditionalFormatting sqref="B62">
    <cfRule type="expression" dxfId="8" priority="299" stopIfTrue="1">
      <formula>IF(F62=0,TRUE)</formula>
    </cfRule>
  </conditionalFormatting>
  <conditionalFormatting sqref="A5:A13">
    <cfRule type="expression" dxfId="7" priority="7" stopIfTrue="1">
      <formula>$F5=0</formula>
    </cfRule>
    <cfRule type="expression" dxfId="6" priority="8" stopIfTrue="1">
      <formula>AND($F5=1,$G5=0)</formula>
    </cfRule>
    <cfRule type="expression" dxfId="5" priority="9" stopIfTrue="1">
      <formula>AND($F5&lt;&gt;0,$G5&lt;&gt;0)</formula>
    </cfRule>
  </conditionalFormatting>
  <conditionalFormatting sqref="B61">
    <cfRule type="expression" dxfId="4" priority="5" stopIfTrue="1">
      <formula>$F61=0</formula>
    </cfRule>
  </conditionalFormatting>
  <conditionalFormatting sqref="A4 A15:A18 A50:A62 C15:C18 A20:A23 C25:C28 A35:A38 A40:A43 C50:C62 C20:C23 A30:A33 C35:C38 C40:C43 A25:A28 C30:C33 C45:C48 A45:A48 C4:C13">
    <cfRule type="expression" dxfId="3" priority="305" stopIfTrue="1">
      <formula>$F4=0</formula>
    </cfRule>
    <cfRule type="expression" dxfId="2" priority="306" stopIfTrue="1">
      <formula>$H4=0</formula>
    </cfRule>
    <cfRule type="expression" dxfId="1" priority="307" stopIfTrue="1">
      <formula>$H4=1</formula>
    </cfRule>
  </conditionalFormatting>
  <conditionalFormatting sqref="D52">
    <cfRule type="expression" dxfId="0" priority="316" stopIfTrue="1">
      <formula>$H$52=0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10" location="Declaration!B18" display="Declaration!B18"/>
    <hyperlink ref="D11" location="Declaration!B20" display="Declaration!B20"/>
    <hyperlink ref="D13" location="Declaration!B22" display="Declaration!B22"/>
    <hyperlink ref="D15" location="Declaration!B26" display="Declaration!B26"/>
    <hyperlink ref="D16" location="Declaration!B27" display="Declaration!B27"/>
    <hyperlink ref="D17" location="Declaration!B28" display="Declaration!B28"/>
    <hyperlink ref="D18" location="Declaration!B29" display="Declaration!B29"/>
    <hyperlink ref="D20" location="Declaration!B32" display="Declaration!B32"/>
    <hyperlink ref="D21" location="Declaration!B33" display="Declaration!B33"/>
    <hyperlink ref="D22" location="Declaration!B34" display="Declaration!B34"/>
    <hyperlink ref="D23" location="Declaration!B35" display="Declaration!B35"/>
    <hyperlink ref="D25" location="Declaration!B38" display="Declaration!B38"/>
    <hyperlink ref="D26" location="Declaration!B39" display="Declaration!B39"/>
    <hyperlink ref="D27" location="Declaration!B40" display="Declaration!B40"/>
    <hyperlink ref="D28" location="Declaration!B41" display="Declaration!B41"/>
    <hyperlink ref="D35" location="Declaration!B50" display="Declaration!B50"/>
    <hyperlink ref="D36" location="Declaration!B51" display="Declaration!B51"/>
    <hyperlink ref="D37" location="Declaration!B52" display="Declaration!B52"/>
    <hyperlink ref="D38" location="Declaration!B53" display="Declaration!B53"/>
    <hyperlink ref="D40" location="Declaration!B56" display="Declaration!B56"/>
    <hyperlink ref="D41" location="Declaration!B57" display="Declaration!B57"/>
    <hyperlink ref="D42" location="Declaration!B58" display="Declaration!B58"/>
    <hyperlink ref="D43" location="Declaration!B59" display="Declaration!B59"/>
    <hyperlink ref="D45" location="Declaration!B62" display="Declaration!B62"/>
    <hyperlink ref="D46" location="Declaration!B63" display="Declaration!B63"/>
    <hyperlink ref="D47" location="Declaration!B64" display="Declaration!B64"/>
    <hyperlink ref="D48" location="Declaration!B65" display="Declaration!B65"/>
    <hyperlink ref="D50" location="Declaration!B69" display="Declaration!B69"/>
    <hyperlink ref="D51" location="Declaration!B71" display="Declaration!B71"/>
    <hyperlink ref="D53" location="Declaration!B73" display="Declaration!B73"/>
    <hyperlink ref="D54" location="Declaration!B75" display="Declaration!B75"/>
    <hyperlink ref="D55" location="Declaration!B77" display="Declaration!B77"/>
    <hyperlink ref="D56" location="Declaration!B79" display="Declaration!B79"/>
    <hyperlink ref="D57" location="Declaration!B81" display="Declaration!B81"/>
    <hyperlink ref="D58" location="Declaration!B83" display="Declaration!B83"/>
    <hyperlink ref="D59" location="Declaration!B85" display="Declaration!B85"/>
    <hyperlink ref="D60" location="Declaration!B87" display="Declaration!B87"/>
    <hyperlink ref="D6" location="Declaration!B10" display="Declaration!B10"/>
    <hyperlink ref="B2" location="'Smelter List'!A1" display="'Smelter List'!A1"/>
    <hyperlink ref="D61" location="'Product List'!A1" display="'Product List'!A1"/>
    <hyperlink ref="D62" location="'Smelter List'!A1" display="'Smelter List'!A1"/>
    <hyperlink ref="D30" location="Declaration!B44" display="Declaration!B44"/>
    <hyperlink ref="D31" location="Declaration!B45" display="Declaration!B45"/>
    <hyperlink ref="D32" location="Declaration!B46" display="Declaration!B46"/>
    <hyperlink ref="D33" location="Declaration!B47" display="Declaration!B47"/>
    <hyperlink ref="D12" location="Declaration!B21" display="Declaration!B21"/>
    <hyperlink ref="D7:D9" location="Declaration!B8" display="Declaration!B8"/>
    <hyperlink ref="D7" location="Declaration!B15" display="Declaration!B15"/>
    <hyperlink ref="D8" location="Declaration!B16" display="Declaration!B16"/>
    <hyperlink ref="D9" location="Declaration!B17" display="Declaration!B17"/>
    <hyperlink ref="D52" location="Declaration!G71" display="Declaration!G71"/>
  </hyperlinks>
  <pageMargins left="0.70866141732283472" right="0.70866141732283472" top="0.74803149606299213" bottom="0.74803149606299213" header="0.31496062992125984" footer="0.31496062992125984"/>
  <pageSetup scale="3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3.125" style="155" customWidth="1"/>
    <col min="2" max="2" width="39.875" style="156" customWidth="1"/>
    <col min="3" max="3" width="39.875" style="155" customWidth="1"/>
    <col min="4" max="4" width="58.75" style="155" customWidth="1"/>
    <col min="5" max="5" width="1.625" style="155" customWidth="1"/>
    <col min="6" max="35" width="9" customWidth="1"/>
    <col min="36" max="16384" width="8.75" style="26"/>
  </cols>
  <sheetData>
    <row r="1" spans="1:35" ht="34.9" customHeight="1" thickTop="1">
      <c r="A1" s="406" t="str">
        <f ca="1">OFFSET(L!$C$1,MATCH("Product List"&amp;ADDRESS(ROW(),COLUMN(),4),L!$A:$A,0)-1,SL,,)</f>
        <v>Completion required only if reporting level "Product (or List of Products)" selected on the 'Declaration' worksheet.</v>
      </c>
      <c r="B1" s="407"/>
      <c r="C1" s="407"/>
      <c r="D1" s="407"/>
      <c r="E1" s="189"/>
    </row>
    <row r="2" spans="1:35">
      <c r="A2" s="29"/>
      <c r="B2" s="207"/>
      <c r="C2" s="207"/>
      <c r="D2"/>
      <c r="E2" s="30"/>
    </row>
    <row r="3" spans="1:35">
      <c r="A3" s="29"/>
      <c r="B3" s="207"/>
      <c r="C3" s="207"/>
      <c r="D3" s="207"/>
      <c r="E3" s="30"/>
    </row>
    <row r="4" spans="1:35" ht="15.75" customHeight="1">
      <c r="A4" s="29"/>
      <c r="B4" s="405" t="s">
        <v>2554</v>
      </c>
      <c r="C4" s="405"/>
      <c r="D4" s="405"/>
      <c r="E4" s="30"/>
    </row>
    <row r="5" spans="1:35" ht="15.75">
      <c r="A5" s="227"/>
      <c r="B5" s="234" t="str">
        <f ca="1">OFFSET(L!$C$1,MATCH("Product List"&amp;ADDRESS(ROW(),COLUMN(),4),L!$A:$A,0)-1,SL,,)</f>
        <v>Manufacturer’s Product Number (*)</v>
      </c>
      <c r="C5" s="234" t="str">
        <f ca="1">OFFSET(L!$C$1,MATCH("Product List"&amp;ADDRESS(ROW(),COLUMN(),4),L!$A:$A,0)-1,SL,,)</f>
        <v>Manufacturer’s Product Name</v>
      </c>
      <c r="D5" s="107" t="str">
        <f ca="1">OFFSET(L!$C$1,MATCH("Product List"&amp;ADDRESS(ROW(),COLUMN(),4),L!$A:$A,0)-1,SL,,)</f>
        <v>Comments</v>
      </c>
      <c r="E5" s="30"/>
    </row>
    <row r="6" spans="1:35" s="33" customFormat="1" ht="15.75">
      <c r="A6" s="224"/>
      <c r="B6" s="208"/>
      <c r="C6" s="140"/>
      <c r="D6" s="140"/>
      <c r="E6" s="32"/>
      <c r="F6"/>
      <c r="G6"/>
      <c r="H6"/>
      <c r="I6"/>
      <c r="J6"/>
      <c r="K6"/>
      <c r="L6"/>
      <c r="M6"/>
      <c r="N6"/>
      <c r="O6"/>
      <c r="P6"/>
      <c r="Q6"/>
      <c r="R6"/>
      <c r="S6"/>
      <c r="T6"/>
      <c r="U6"/>
      <c r="V6"/>
      <c r="W6"/>
      <c r="X6"/>
      <c r="Y6"/>
      <c r="Z6"/>
      <c r="AA6"/>
      <c r="AB6"/>
      <c r="AC6"/>
      <c r="AD6"/>
      <c r="AE6"/>
      <c r="AF6"/>
      <c r="AG6"/>
      <c r="AH6"/>
      <c r="AI6"/>
    </row>
    <row r="7" spans="1:35" s="33" customFormat="1" ht="15.75">
      <c r="A7" s="225"/>
      <c r="B7" s="208"/>
      <c r="C7" s="140"/>
      <c r="D7" s="140"/>
      <c r="E7" s="32"/>
      <c r="F7"/>
      <c r="G7"/>
      <c r="H7"/>
      <c r="I7"/>
      <c r="J7"/>
      <c r="K7"/>
      <c r="L7"/>
      <c r="M7"/>
      <c r="N7"/>
      <c r="O7"/>
      <c r="P7"/>
      <c r="Q7"/>
      <c r="R7"/>
      <c r="S7"/>
      <c r="T7"/>
      <c r="U7"/>
      <c r="V7"/>
      <c r="W7"/>
      <c r="X7"/>
      <c r="Y7"/>
      <c r="Z7"/>
      <c r="AA7"/>
      <c r="AB7"/>
      <c r="AC7"/>
      <c r="AD7"/>
      <c r="AE7"/>
      <c r="AF7"/>
      <c r="AG7"/>
      <c r="AH7"/>
      <c r="AI7"/>
    </row>
    <row r="8" spans="1:35" s="33" customFormat="1" ht="15.75">
      <c r="A8" s="225"/>
      <c r="B8" s="208"/>
      <c r="C8" s="140"/>
      <c r="D8" s="140"/>
      <c r="E8" s="32"/>
      <c r="F8"/>
      <c r="G8"/>
      <c r="H8"/>
      <c r="I8"/>
      <c r="J8"/>
      <c r="K8"/>
      <c r="L8"/>
      <c r="M8"/>
      <c r="N8"/>
      <c r="O8"/>
      <c r="P8"/>
      <c r="Q8"/>
      <c r="R8"/>
      <c r="S8"/>
      <c r="T8"/>
      <c r="U8"/>
      <c r="V8"/>
      <c r="W8"/>
      <c r="X8"/>
      <c r="Y8"/>
      <c r="Z8"/>
      <c r="AA8"/>
      <c r="AB8"/>
      <c r="AC8"/>
      <c r="AD8"/>
      <c r="AE8"/>
      <c r="AF8"/>
      <c r="AG8"/>
      <c r="AH8"/>
      <c r="AI8"/>
    </row>
    <row r="9" spans="1:35" s="33" customFormat="1" ht="15.75">
      <c r="A9" s="225"/>
      <c r="B9" s="208"/>
      <c r="C9" s="140"/>
      <c r="D9" s="140"/>
      <c r="E9" s="32"/>
      <c r="F9"/>
      <c r="G9"/>
      <c r="H9"/>
      <c r="I9"/>
      <c r="J9"/>
      <c r="K9"/>
      <c r="L9"/>
      <c r="M9"/>
      <c r="N9"/>
      <c r="O9"/>
      <c r="P9"/>
      <c r="Q9"/>
      <c r="R9"/>
      <c r="S9"/>
      <c r="T9"/>
      <c r="U9"/>
      <c r="V9"/>
      <c r="W9"/>
      <c r="X9"/>
      <c r="Y9"/>
      <c r="Z9"/>
      <c r="AA9"/>
      <c r="AB9"/>
      <c r="AC9"/>
      <c r="AD9"/>
      <c r="AE9"/>
      <c r="AF9"/>
      <c r="AG9"/>
      <c r="AH9"/>
      <c r="AI9"/>
    </row>
    <row r="10" spans="1:35" s="33" customFormat="1" ht="15.75">
      <c r="A10" s="225"/>
      <c r="B10" s="208"/>
      <c r="C10" s="140"/>
      <c r="D10" s="140"/>
      <c r="E10" s="32"/>
      <c r="F10"/>
      <c r="G10"/>
      <c r="H10"/>
      <c r="I10"/>
      <c r="J10"/>
      <c r="K10"/>
      <c r="L10"/>
      <c r="M10"/>
      <c r="N10"/>
      <c r="O10"/>
      <c r="P10"/>
      <c r="Q10"/>
      <c r="R10"/>
      <c r="S10"/>
      <c r="T10"/>
      <c r="U10"/>
      <c r="V10"/>
      <c r="W10"/>
      <c r="X10"/>
      <c r="Y10"/>
      <c r="Z10"/>
      <c r="AA10"/>
      <c r="AB10"/>
      <c r="AC10"/>
      <c r="AD10"/>
      <c r="AE10"/>
      <c r="AF10"/>
      <c r="AG10"/>
      <c r="AH10"/>
      <c r="AI10"/>
    </row>
    <row r="11" spans="1:35" s="33" customFormat="1" ht="15.75">
      <c r="A11" s="225"/>
      <c r="B11" s="208"/>
      <c r="C11" s="140"/>
      <c r="D11" s="140"/>
      <c r="E11" s="32"/>
      <c r="F11"/>
      <c r="G11"/>
      <c r="H11"/>
      <c r="I11"/>
      <c r="J11"/>
      <c r="K11"/>
      <c r="L11"/>
      <c r="M11"/>
      <c r="N11"/>
      <c r="O11"/>
      <c r="P11"/>
      <c r="Q11"/>
      <c r="R11"/>
      <c r="S11"/>
      <c r="T11"/>
      <c r="U11"/>
      <c r="V11"/>
      <c r="W11"/>
      <c r="X11"/>
      <c r="Y11"/>
      <c r="Z11"/>
      <c r="AA11"/>
      <c r="AB11"/>
      <c r="AC11"/>
      <c r="AD11"/>
      <c r="AE11"/>
      <c r="AF11"/>
      <c r="AG11"/>
      <c r="AH11"/>
      <c r="AI11"/>
    </row>
    <row r="12" spans="1:35" s="33" customFormat="1" ht="15.75">
      <c r="A12" s="225"/>
      <c r="B12" s="208"/>
      <c r="C12" s="140"/>
      <c r="D12" s="140"/>
      <c r="E12" s="32"/>
      <c r="F12"/>
      <c r="G12"/>
      <c r="H12"/>
      <c r="I12"/>
      <c r="J12"/>
      <c r="K12"/>
      <c r="L12"/>
      <c r="M12"/>
      <c r="N12"/>
      <c r="O12"/>
      <c r="P12"/>
      <c r="Q12"/>
      <c r="R12"/>
      <c r="S12"/>
      <c r="T12"/>
      <c r="U12"/>
      <c r="V12"/>
      <c r="W12"/>
      <c r="X12"/>
      <c r="Y12"/>
      <c r="Z12"/>
      <c r="AA12"/>
      <c r="AB12"/>
      <c r="AC12"/>
      <c r="AD12"/>
      <c r="AE12"/>
      <c r="AF12"/>
      <c r="AG12"/>
      <c r="AH12"/>
      <c r="AI12"/>
    </row>
    <row r="13" spans="1:35" s="33" customFormat="1" ht="15.75">
      <c r="A13" s="225"/>
      <c r="B13" s="208"/>
      <c r="C13" s="140"/>
      <c r="D13" s="140"/>
      <c r="E13" s="32"/>
      <c r="F13"/>
      <c r="G13"/>
      <c r="H13"/>
      <c r="I13"/>
      <c r="J13"/>
      <c r="K13"/>
      <c r="L13"/>
      <c r="M13"/>
      <c r="N13"/>
      <c r="O13"/>
      <c r="P13"/>
      <c r="Q13"/>
      <c r="R13"/>
      <c r="S13"/>
      <c r="T13"/>
      <c r="U13"/>
      <c r="V13"/>
      <c r="W13"/>
      <c r="X13"/>
      <c r="Y13"/>
      <c r="Z13"/>
      <c r="AA13"/>
      <c r="AB13"/>
      <c r="AC13"/>
      <c r="AD13"/>
      <c r="AE13"/>
      <c r="AF13"/>
      <c r="AG13"/>
      <c r="AH13"/>
      <c r="AI13"/>
    </row>
    <row r="14" spans="1:35" s="33" customFormat="1" ht="15.75">
      <c r="A14" s="225"/>
      <c r="B14" s="208"/>
      <c r="C14" s="140"/>
      <c r="D14" s="140"/>
      <c r="E14" s="32"/>
      <c r="F14"/>
      <c r="G14"/>
      <c r="H14"/>
      <c r="I14"/>
      <c r="J14"/>
      <c r="K14"/>
      <c r="L14"/>
      <c r="M14"/>
      <c r="N14"/>
      <c r="O14"/>
      <c r="P14"/>
      <c r="Q14"/>
      <c r="R14"/>
      <c r="S14"/>
      <c r="T14"/>
      <c r="U14"/>
      <c r="V14"/>
      <c r="W14"/>
      <c r="X14"/>
      <c r="Y14"/>
      <c r="Z14"/>
      <c r="AA14"/>
      <c r="AB14"/>
      <c r="AC14"/>
      <c r="AD14"/>
      <c r="AE14"/>
      <c r="AF14"/>
      <c r="AG14"/>
      <c r="AH14"/>
      <c r="AI14"/>
    </row>
    <row r="15" spans="1:35" s="33" customFormat="1" ht="15.75">
      <c r="A15" s="225"/>
      <c r="B15" s="208"/>
      <c r="C15" s="140"/>
      <c r="D15" s="140"/>
      <c r="E15" s="32"/>
      <c r="F15"/>
      <c r="G15"/>
      <c r="H15"/>
      <c r="I15"/>
      <c r="J15"/>
      <c r="K15"/>
      <c r="L15"/>
      <c r="M15"/>
      <c r="N15"/>
      <c r="O15"/>
      <c r="P15"/>
      <c r="Q15"/>
      <c r="R15"/>
      <c r="S15"/>
      <c r="T15"/>
      <c r="U15"/>
      <c r="V15"/>
      <c r="W15"/>
      <c r="X15"/>
      <c r="Y15"/>
      <c r="Z15"/>
      <c r="AA15"/>
      <c r="AB15"/>
      <c r="AC15"/>
      <c r="AD15"/>
      <c r="AE15"/>
      <c r="AF15"/>
      <c r="AG15"/>
      <c r="AH15"/>
      <c r="AI15"/>
    </row>
    <row r="16" spans="1:35" s="33" customFormat="1" ht="15.75">
      <c r="A16" s="225"/>
      <c r="B16" s="208"/>
      <c r="C16" s="140"/>
      <c r="D16" s="140"/>
      <c r="E16" s="32"/>
      <c r="F16"/>
      <c r="G16"/>
      <c r="H16"/>
      <c r="I16"/>
      <c r="J16"/>
      <c r="K16"/>
      <c r="L16"/>
      <c r="M16"/>
      <c r="N16"/>
      <c r="O16"/>
      <c r="P16"/>
      <c r="Q16"/>
      <c r="R16"/>
      <c r="S16"/>
      <c r="T16"/>
      <c r="U16"/>
      <c r="V16"/>
      <c r="W16"/>
      <c r="X16"/>
      <c r="Y16"/>
      <c r="Z16"/>
      <c r="AA16"/>
      <c r="AB16"/>
      <c r="AC16"/>
      <c r="AD16"/>
      <c r="AE16"/>
      <c r="AF16"/>
      <c r="AG16"/>
      <c r="AH16"/>
      <c r="AI16"/>
    </row>
    <row r="17" spans="1:35" s="33" customFormat="1" ht="15.75">
      <c r="A17" s="225"/>
      <c r="B17" s="208"/>
      <c r="C17" s="140"/>
      <c r="D17" s="140"/>
      <c r="E17" s="32"/>
      <c r="F17"/>
      <c r="G17"/>
      <c r="H17"/>
      <c r="I17"/>
      <c r="J17"/>
      <c r="K17"/>
      <c r="L17"/>
      <c r="M17"/>
      <c r="N17"/>
      <c r="O17"/>
      <c r="P17"/>
      <c r="Q17"/>
      <c r="R17"/>
      <c r="S17"/>
      <c r="T17"/>
      <c r="U17"/>
      <c r="V17"/>
      <c r="W17"/>
      <c r="X17"/>
      <c r="Y17"/>
      <c r="Z17"/>
      <c r="AA17"/>
      <c r="AB17"/>
      <c r="AC17"/>
      <c r="AD17"/>
      <c r="AE17"/>
      <c r="AF17"/>
      <c r="AG17"/>
      <c r="AH17"/>
      <c r="AI17"/>
    </row>
    <row r="18" spans="1:35" s="33" customFormat="1" ht="15.75">
      <c r="A18" s="225"/>
      <c r="B18" s="208"/>
      <c r="C18" s="140"/>
      <c r="D18" s="140"/>
      <c r="E18" s="32"/>
      <c r="F18"/>
      <c r="G18"/>
      <c r="H18"/>
      <c r="I18"/>
      <c r="J18"/>
      <c r="K18"/>
      <c r="L18"/>
      <c r="M18"/>
      <c r="N18"/>
      <c r="O18"/>
      <c r="P18"/>
      <c r="Q18"/>
      <c r="R18"/>
      <c r="S18"/>
      <c r="T18"/>
      <c r="U18"/>
      <c r="V18"/>
      <c r="W18"/>
      <c r="X18"/>
      <c r="Y18"/>
      <c r="Z18"/>
      <c r="AA18"/>
      <c r="AB18"/>
      <c r="AC18"/>
      <c r="AD18"/>
      <c r="AE18"/>
      <c r="AF18"/>
      <c r="AG18"/>
      <c r="AH18"/>
      <c r="AI18"/>
    </row>
    <row r="19" spans="1:35" s="33" customFormat="1" ht="15.75">
      <c r="A19" s="225"/>
      <c r="B19" s="208"/>
      <c r="C19" s="140"/>
      <c r="D19" s="140"/>
      <c r="E19" s="32"/>
      <c r="F19"/>
      <c r="G19"/>
      <c r="H19"/>
      <c r="I19"/>
      <c r="J19"/>
      <c r="K19"/>
      <c r="L19"/>
      <c r="M19"/>
      <c r="N19"/>
      <c r="O19"/>
      <c r="P19"/>
      <c r="Q19"/>
      <c r="R19"/>
      <c r="S19"/>
      <c r="T19"/>
      <c r="U19"/>
      <c r="V19"/>
      <c r="W19"/>
      <c r="X19"/>
      <c r="Y19"/>
      <c r="Z19"/>
      <c r="AA19"/>
      <c r="AB19"/>
      <c r="AC19"/>
      <c r="AD19"/>
      <c r="AE19"/>
      <c r="AF19"/>
      <c r="AG19"/>
      <c r="AH19"/>
      <c r="AI19"/>
    </row>
    <row r="20" spans="1:35" s="33" customFormat="1" ht="15.75">
      <c r="A20" s="225"/>
      <c r="B20" s="208"/>
      <c r="C20" s="140"/>
      <c r="D20" s="140"/>
      <c r="E20" s="32"/>
      <c r="F20"/>
      <c r="G20"/>
      <c r="H20"/>
      <c r="I20"/>
      <c r="J20"/>
      <c r="K20"/>
      <c r="L20"/>
      <c r="M20"/>
      <c r="N20"/>
      <c r="O20"/>
      <c r="P20"/>
      <c r="Q20"/>
      <c r="R20"/>
      <c r="S20"/>
      <c r="T20"/>
      <c r="U20"/>
      <c r="V20"/>
      <c r="W20"/>
      <c r="X20"/>
      <c r="Y20"/>
      <c r="Z20"/>
      <c r="AA20"/>
      <c r="AB20"/>
      <c r="AC20"/>
      <c r="AD20"/>
      <c r="AE20"/>
      <c r="AF20"/>
      <c r="AG20"/>
      <c r="AH20"/>
      <c r="AI20"/>
    </row>
    <row r="21" spans="1:35" s="33" customFormat="1" ht="15.75">
      <c r="A21" s="225"/>
      <c r="B21" s="208"/>
      <c r="C21" s="140"/>
      <c r="D21" s="140"/>
      <c r="E21" s="32"/>
      <c r="F21"/>
      <c r="G21"/>
      <c r="H21"/>
      <c r="I21"/>
      <c r="J21"/>
      <c r="K21"/>
      <c r="L21"/>
      <c r="M21"/>
      <c r="N21"/>
      <c r="O21"/>
      <c r="P21"/>
      <c r="Q21"/>
      <c r="R21"/>
      <c r="S21"/>
      <c r="T21"/>
      <c r="U21"/>
      <c r="V21"/>
      <c r="W21"/>
      <c r="X21"/>
      <c r="Y21"/>
      <c r="Z21"/>
      <c r="AA21"/>
      <c r="AB21"/>
      <c r="AC21"/>
      <c r="AD21"/>
      <c r="AE21"/>
      <c r="AF21"/>
      <c r="AG21"/>
      <c r="AH21"/>
      <c r="AI21"/>
    </row>
    <row r="22" spans="1:35" s="33" customFormat="1" ht="15.75">
      <c r="A22" s="225"/>
      <c r="B22" s="208"/>
      <c r="C22" s="140"/>
      <c r="D22" s="140"/>
      <c r="E22" s="32"/>
      <c r="F22"/>
      <c r="G22"/>
      <c r="H22"/>
      <c r="I22"/>
      <c r="J22"/>
      <c r="K22"/>
      <c r="L22"/>
      <c r="M22"/>
      <c r="N22"/>
      <c r="O22"/>
      <c r="P22"/>
      <c r="Q22"/>
      <c r="R22"/>
      <c r="S22"/>
      <c r="T22"/>
      <c r="U22"/>
      <c r="V22"/>
      <c r="W22"/>
      <c r="X22"/>
      <c r="Y22"/>
      <c r="Z22"/>
      <c r="AA22"/>
      <c r="AB22"/>
      <c r="AC22"/>
      <c r="AD22"/>
      <c r="AE22"/>
      <c r="AF22"/>
      <c r="AG22"/>
      <c r="AH22"/>
      <c r="AI22"/>
    </row>
    <row r="23" spans="1:35" s="33" customFormat="1" ht="15.75">
      <c r="A23" s="225"/>
      <c r="B23" s="208"/>
      <c r="C23" s="140"/>
      <c r="D23" s="140"/>
      <c r="E23" s="32"/>
      <c r="F23"/>
      <c r="G23"/>
      <c r="H23"/>
      <c r="I23"/>
      <c r="J23"/>
      <c r="K23"/>
      <c r="L23"/>
      <c r="M23"/>
      <c r="N23"/>
      <c r="O23"/>
      <c r="P23"/>
      <c r="Q23"/>
      <c r="R23"/>
      <c r="S23"/>
      <c r="T23"/>
      <c r="U23"/>
      <c r="V23"/>
      <c r="W23"/>
      <c r="X23"/>
      <c r="Y23"/>
      <c r="Z23"/>
      <c r="AA23"/>
      <c r="AB23"/>
      <c r="AC23"/>
      <c r="AD23"/>
      <c r="AE23"/>
      <c r="AF23"/>
      <c r="AG23"/>
      <c r="AH23"/>
      <c r="AI23"/>
    </row>
    <row r="24" spans="1:35" s="33" customFormat="1" ht="15.75">
      <c r="A24" s="225"/>
      <c r="B24" s="208"/>
      <c r="C24" s="140"/>
      <c r="D24" s="140"/>
      <c r="E24" s="32"/>
      <c r="F24"/>
      <c r="G24"/>
      <c r="H24"/>
      <c r="I24"/>
      <c r="J24"/>
      <c r="K24"/>
      <c r="L24"/>
      <c r="M24"/>
      <c r="N24"/>
      <c r="O24"/>
      <c r="P24"/>
      <c r="Q24"/>
      <c r="R24"/>
      <c r="S24"/>
      <c r="T24"/>
      <c r="U24"/>
      <c r="V24"/>
      <c r="W24"/>
      <c r="X24"/>
      <c r="Y24"/>
      <c r="Z24"/>
      <c r="AA24"/>
      <c r="AB24"/>
      <c r="AC24"/>
      <c r="AD24"/>
      <c r="AE24"/>
      <c r="AF24"/>
      <c r="AG24"/>
      <c r="AH24"/>
      <c r="AI24"/>
    </row>
    <row r="25" spans="1:35" s="33" customFormat="1" ht="15.75">
      <c r="A25" s="225"/>
      <c r="B25" s="208"/>
      <c r="C25" s="140"/>
      <c r="D25" s="140"/>
      <c r="E25" s="32"/>
      <c r="F25"/>
      <c r="G25"/>
      <c r="H25"/>
      <c r="I25"/>
      <c r="J25"/>
      <c r="K25"/>
      <c r="L25"/>
      <c r="M25"/>
      <c r="N25"/>
      <c r="O25"/>
      <c r="P25"/>
      <c r="Q25"/>
      <c r="R25"/>
      <c r="S25"/>
      <c r="T25"/>
      <c r="U25"/>
      <c r="V25"/>
      <c r="W25"/>
      <c r="X25"/>
      <c r="Y25"/>
      <c r="Z25"/>
      <c r="AA25"/>
      <c r="AB25"/>
      <c r="AC25"/>
      <c r="AD25"/>
      <c r="AE25"/>
      <c r="AF25"/>
      <c r="AG25"/>
      <c r="AH25"/>
      <c r="AI25"/>
    </row>
    <row r="26" spans="1:35" s="33" customFormat="1" ht="15.75">
      <c r="A26" s="225"/>
      <c r="B26" s="208"/>
      <c r="C26" s="140"/>
      <c r="D26" s="140"/>
      <c r="E26" s="32"/>
      <c r="F26"/>
      <c r="G26"/>
      <c r="H26"/>
      <c r="I26"/>
      <c r="J26"/>
      <c r="K26"/>
      <c r="L26"/>
      <c r="M26"/>
      <c r="N26"/>
      <c r="O26"/>
      <c r="P26"/>
      <c r="Q26"/>
      <c r="R26"/>
      <c r="S26"/>
      <c r="T26"/>
      <c r="U26"/>
      <c r="V26"/>
      <c r="W26"/>
      <c r="X26"/>
      <c r="Y26"/>
      <c r="Z26"/>
      <c r="AA26"/>
      <c r="AB26"/>
      <c r="AC26"/>
      <c r="AD26"/>
      <c r="AE26"/>
      <c r="AF26"/>
      <c r="AG26"/>
      <c r="AH26"/>
      <c r="AI26"/>
    </row>
    <row r="27" spans="1:35" s="33" customFormat="1" ht="15.75">
      <c r="A27" s="225"/>
      <c r="B27" s="208"/>
      <c r="C27" s="140"/>
      <c r="D27" s="140"/>
      <c r="E27" s="32"/>
      <c r="F27"/>
      <c r="G27"/>
      <c r="H27"/>
      <c r="I27"/>
      <c r="J27"/>
      <c r="K27"/>
      <c r="L27"/>
      <c r="M27"/>
      <c r="N27"/>
      <c r="O27"/>
      <c r="P27"/>
      <c r="Q27"/>
      <c r="R27"/>
      <c r="S27"/>
      <c r="T27"/>
      <c r="U27"/>
      <c r="V27"/>
      <c r="W27"/>
      <c r="X27"/>
      <c r="Y27"/>
      <c r="Z27"/>
      <c r="AA27"/>
      <c r="AB27"/>
      <c r="AC27"/>
      <c r="AD27"/>
      <c r="AE27"/>
      <c r="AF27"/>
      <c r="AG27"/>
      <c r="AH27"/>
      <c r="AI27"/>
    </row>
    <row r="28" spans="1:35" s="33" customFormat="1" ht="15.75">
      <c r="A28" s="225"/>
      <c r="B28" s="208"/>
      <c r="C28" s="140"/>
      <c r="D28" s="140"/>
      <c r="E28" s="32"/>
      <c r="F28"/>
      <c r="G28"/>
      <c r="H28"/>
      <c r="I28"/>
      <c r="J28"/>
      <c r="K28"/>
      <c r="L28"/>
      <c r="M28"/>
      <c r="N28"/>
      <c r="O28"/>
      <c r="P28"/>
      <c r="Q28"/>
      <c r="R28"/>
      <c r="S28"/>
      <c r="T28"/>
      <c r="U28"/>
      <c r="V28"/>
      <c r="W28"/>
      <c r="X28"/>
      <c r="Y28"/>
      <c r="Z28"/>
      <c r="AA28"/>
      <c r="AB28"/>
      <c r="AC28"/>
      <c r="AD28"/>
      <c r="AE28"/>
      <c r="AF28"/>
      <c r="AG28"/>
      <c r="AH28"/>
      <c r="AI28"/>
    </row>
    <row r="29" spans="1:35" s="33" customFormat="1" ht="15.75">
      <c r="A29" s="225"/>
      <c r="B29" s="208"/>
      <c r="C29" s="140"/>
      <c r="D29" s="140"/>
      <c r="E29" s="32"/>
      <c r="F29"/>
      <c r="G29"/>
      <c r="H29"/>
      <c r="I29"/>
      <c r="J29"/>
      <c r="K29"/>
      <c r="L29"/>
      <c r="M29"/>
      <c r="N29"/>
      <c r="O29"/>
      <c r="P29"/>
      <c r="Q29"/>
      <c r="R29"/>
      <c r="S29"/>
      <c r="T29"/>
      <c r="U29"/>
      <c r="V29"/>
      <c r="W29"/>
      <c r="X29"/>
      <c r="Y29"/>
      <c r="Z29"/>
      <c r="AA29"/>
      <c r="AB29"/>
      <c r="AC29"/>
      <c r="AD29"/>
      <c r="AE29"/>
      <c r="AF29"/>
      <c r="AG29"/>
      <c r="AH29"/>
      <c r="AI29"/>
    </row>
    <row r="30" spans="1:35" s="33" customFormat="1" ht="15.75">
      <c r="A30" s="225"/>
      <c r="B30" s="208"/>
      <c r="C30" s="140"/>
      <c r="D30" s="140"/>
      <c r="E30" s="32"/>
      <c r="F30"/>
      <c r="G30"/>
      <c r="H30"/>
      <c r="I30"/>
      <c r="J30"/>
      <c r="K30"/>
      <c r="L30"/>
      <c r="M30"/>
      <c r="N30"/>
      <c r="O30"/>
      <c r="P30"/>
      <c r="Q30"/>
      <c r="R30"/>
      <c r="S30"/>
      <c r="T30"/>
      <c r="U30"/>
      <c r="V30"/>
      <c r="W30"/>
      <c r="X30"/>
      <c r="Y30"/>
      <c r="Z30"/>
      <c r="AA30"/>
      <c r="AB30"/>
      <c r="AC30"/>
      <c r="AD30"/>
      <c r="AE30"/>
      <c r="AF30"/>
      <c r="AG30"/>
      <c r="AH30"/>
      <c r="AI30"/>
    </row>
    <row r="31" spans="1:35" s="33" customFormat="1" ht="15.75">
      <c r="A31" s="225"/>
      <c r="B31" s="208"/>
      <c r="C31" s="140"/>
      <c r="D31" s="140"/>
      <c r="E31" s="32"/>
      <c r="F31"/>
      <c r="G31"/>
      <c r="H31"/>
      <c r="I31"/>
      <c r="J31"/>
      <c r="K31"/>
      <c r="L31"/>
      <c r="M31"/>
      <c r="N31"/>
      <c r="O31"/>
      <c r="P31"/>
      <c r="Q31"/>
      <c r="R31"/>
      <c r="S31"/>
      <c r="T31"/>
      <c r="U31"/>
      <c r="V31"/>
      <c r="W31"/>
      <c r="X31"/>
      <c r="Y31"/>
      <c r="Z31"/>
      <c r="AA31"/>
      <c r="AB31"/>
      <c r="AC31"/>
      <c r="AD31"/>
      <c r="AE31"/>
      <c r="AF31"/>
      <c r="AG31"/>
      <c r="AH31"/>
      <c r="AI31"/>
    </row>
    <row r="32" spans="1:35" s="33" customFormat="1" ht="15.75">
      <c r="A32" s="225"/>
      <c r="B32" s="208"/>
      <c r="C32" s="140"/>
      <c r="D32" s="140"/>
      <c r="E32" s="32"/>
      <c r="F32"/>
      <c r="G32"/>
      <c r="H32"/>
      <c r="I32"/>
      <c r="J32"/>
      <c r="K32"/>
      <c r="L32"/>
      <c r="M32"/>
      <c r="N32"/>
      <c r="O32"/>
      <c r="P32"/>
      <c r="Q32"/>
      <c r="R32"/>
      <c r="S32"/>
      <c r="T32"/>
      <c r="U32"/>
      <c r="V32"/>
      <c r="W32"/>
      <c r="X32"/>
      <c r="Y32"/>
      <c r="Z32"/>
      <c r="AA32"/>
      <c r="AB32"/>
      <c r="AC32"/>
      <c r="AD32"/>
      <c r="AE32"/>
      <c r="AF32"/>
      <c r="AG32"/>
      <c r="AH32"/>
      <c r="AI32"/>
    </row>
    <row r="33" spans="1:35" s="33" customFormat="1" ht="15.75">
      <c r="A33" s="225"/>
      <c r="B33" s="208"/>
      <c r="C33" s="140"/>
      <c r="D33" s="140"/>
      <c r="E33" s="32"/>
      <c r="F33"/>
      <c r="G33"/>
      <c r="H33"/>
      <c r="I33"/>
      <c r="J33"/>
      <c r="K33"/>
      <c r="L33"/>
      <c r="M33"/>
      <c r="N33"/>
      <c r="O33"/>
      <c r="P33"/>
      <c r="Q33"/>
      <c r="R33"/>
      <c r="S33"/>
      <c r="T33"/>
      <c r="U33"/>
      <c r="V33"/>
      <c r="W33"/>
      <c r="X33"/>
      <c r="Y33"/>
      <c r="Z33"/>
      <c r="AA33"/>
      <c r="AB33"/>
      <c r="AC33"/>
      <c r="AD33"/>
      <c r="AE33"/>
      <c r="AF33"/>
      <c r="AG33"/>
      <c r="AH33"/>
      <c r="AI33"/>
    </row>
    <row r="34" spans="1:35" s="33" customFormat="1" ht="15.75">
      <c r="A34" s="225"/>
      <c r="B34" s="208"/>
      <c r="C34" s="140"/>
      <c r="D34" s="140"/>
      <c r="E34" s="32"/>
      <c r="F34"/>
      <c r="G34"/>
      <c r="H34"/>
      <c r="I34"/>
      <c r="J34"/>
      <c r="K34"/>
      <c r="L34"/>
      <c r="M34"/>
      <c r="N34"/>
      <c r="O34"/>
      <c r="P34"/>
      <c r="Q34"/>
      <c r="R34"/>
      <c r="S34"/>
      <c r="T34"/>
      <c r="U34"/>
      <c r="V34"/>
      <c r="W34"/>
      <c r="X34"/>
      <c r="Y34"/>
      <c r="Z34"/>
      <c r="AA34"/>
      <c r="AB34"/>
      <c r="AC34"/>
      <c r="AD34"/>
      <c r="AE34"/>
      <c r="AF34"/>
      <c r="AG34"/>
      <c r="AH34"/>
      <c r="AI34"/>
    </row>
    <row r="35" spans="1:35" s="33" customFormat="1" ht="15.75">
      <c r="A35" s="225"/>
      <c r="B35" s="208"/>
      <c r="C35" s="140"/>
      <c r="D35" s="140"/>
      <c r="E35" s="32"/>
      <c r="F35"/>
      <c r="G35"/>
      <c r="H35"/>
      <c r="I35"/>
      <c r="J35"/>
      <c r="K35"/>
      <c r="L35"/>
      <c r="M35"/>
      <c r="N35"/>
      <c r="O35"/>
      <c r="P35"/>
      <c r="Q35"/>
      <c r="R35"/>
      <c r="S35"/>
      <c r="T35"/>
      <c r="U35"/>
      <c r="V35"/>
      <c r="W35"/>
      <c r="X35"/>
      <c r="Y35"/>
      <c r="Z35"/>
      <c r="AA35"/>
      <c r="AB35"/>
      <c r="AC35"/>
      <c r="AD35"/>
      <c r="AE35"/>
      <c r="AF35"/>
      <c r="AG35"/>
      <c r="AH35"/>
      <c r="AI35"/>
    </row>
    <row r="36" spans="1:35" s="33" customFormat="1" ht="15.75">
      <c r="A36" s="225"/>
      <c r="B36" s="208"/>
      <c r="C36" s="140"/>
      <c r="D36" s="140"/>
      <c r="E36" s="32"/>
      <c r="F36"/>
      <c r="G36"/>
      <c r="H36"/>
      <c r="I36"/>
      <c r="J36"/>
      <c r="K36"/>
      <c r="L36"/>
      <c r="M36"/>
      <c r="N36"/>
      <c r="O36"/>
      <c r="P36"/>
      <c r="Q36"/>
      <c r="R36"/>
      <c r="S36"/>
      <c r="T36"/>
      <c r="U36"/>
      <c r="V36"/>
      <c r="W36"/>
      <c r="X36"/>
      <c r="Y36"/>
      <c r="Z36"/>
      <c r="AA36"/>
      <c r="AB36"/>
      <c r="AC36"/>
      <c r="AD36"/>
      <c r="AE36"/>
      <c r="AF36"/>
      <c r="AG36"/>
      <c r="AH36"/>
      <c r="AI36"/>
    </row>
    <row r="37" spans="1:35" s="33" customFormat="1" ht="15.75">
      <c r="A37" s="225"/>
      <c r="B37" s="208"/>
      <c r="C37" s="140"/>
      <c r="D37" s="140"/>
      <c r="E37" s="32"/>
      <c r="F37"/>
      <c r="G37"/>
      <c r="H37"/>
      <c r="I37"/>
      <c r="J37"/>
      <c r="K37"/>
      <c r="L37"/>
      <c r="M37"/>
      <c r="N37"/>
      <c r="O37"/>
      <c r="P37"/>
      <c r="Q37"/>
      <c r="R37"/>
      <c r="S37"/>
      <c r="T37"/>
      <c r="U37"/>
      <c r="V37"/>
      <c r="W37"/>
      <c r="X37"/>
      <c r="Y37"/>
      <c r="Z37"/>
      <c r="AA37"/>
      <c r="AB37"/>
      <c r="AC37"/>
      <c r="AD37"/>
      <c r="AE37"/>
      <c r="AF37"/>
      <c r="AG37"/>
      <c r="AH37"/>
      <c r="AI37"/>
    </row>
    <row r="38" spans="1:35" s="33" customFormat="1" ht="15.75">
      <c r="A38" s="225"/>
      <c r="B38" s="208"/>
      <c r="C38" s="140"/>
      <c r="D38" s="140"/>
      <c r="E38" s="32"/>
      <c r="F38"/>
      <c r="G38"/>
      <c r="H38"/>
      <c r="I38"/>
      <c r="J38"/>
      <c r="K38"/>
      <c r="L38"/>
      <c r="M38"/>
      <c r="N38"/>
      <c r="O38"/>
      <c r="P38"/>
      <c r="Q38"/>
      <c r="R38"/>
      <c r="S38"/>
      <c r="T38"/>
      <c r="U38"/>
      <c r="V38"/>
      <c r="W38"/>
      <c r="X38"/>
      <c r="Y38"/>
      <c r="Z38"/>
      <c r="AA38"/>
      <c r="AB38"/>
      <c r="AC38"/>
      <c r="AD38"/>
      <c r="AE38"/>
      <c r="AF38"/>
      <c r="AG38"/>
      <c r="AH38"/>
      <c r="AI38"/>
    </row>
    <row r="39" spans="1:35" s="33" customFormat="1" ht="15.75">
      <c r="A39" s="225"/>
      <c r="B39" s="208"/>
      <c r="C39" s="140"/>
      <c r="D39" s="140"/>
      <c r="E39" s="32"/>
      <c r="F39"/>
      <c r="G39"/>
      <c r="H39"/>
      <c r="I39"/>
      <c r="J39"/>
      <c r="K39"/>
      <c r="L39"/>
      <c r="M39"/>
      <c r="N39"/>
      <c r="O39"/>
      <c r="P39"/>
      <c r="Q39"/>
      <c r="R39"/>
      <c r="S39"/>
      <c r="T39"/>
      <c r="U39"/>
      <c r="V39"/>
      <c r="W39"/>
      <c r="X39"/>
      <c r="Y39"/>
      <c r="Z39"/>
      <c r="AA39"/>
      <c r="AB39"/>
      <c r="AC39"/>
      <c r="AD39"/>
      <c r="AE39"/>
      <c r="AF39"/>
      <c r="AG39"/>
      <c r="AH39"/>
      <c r="AI39"/>
    </row>
    <row r="40" spans="1:35" s="33" customFormat="1" ht="15.75">
      <c r="A40" s="225"/>
      <c r="B40" s="208"/>
      <c r="C40" s="140"/>
      <c r="D40" s="140"/>
      <c r="E40" s="32"/>
      <c r="F40"/>
      <c r="G40"/>
      <c r="H40"/>
      <c r="I40"/>
      <c r="J40"/>
      <c r="K40"/>
      <c r="L40"/>
      <c r="M40"/>
      <c r="N40"/>
      <c r="O40"/>
      <c r="P40"/>
      <c r="Q40"/>
      <c r="R40"/>
      <c r="S40"/>
      <c r="T40"/>
      <c r="U40"/>
      <c r="V40"/>
      <c r="W40"/>
      <c r="X40"/>
      <c r="Y40"/>
      <c r="Z40"/>
      <c r="AA40"/>
      <c r="AB40"/>
      <c r="AC40"/>
      <c r="AD40"/>
      <c r="AE40"/>
      <c r="AF40"/>
      <c r="AG40"/>
      <c r="AH40"/>
      <c r="AI40"/>
    </row>
    <row r="41" spans="1:35" s="33" customFormat="1" ht="15.75">
      <c r="A41" s="225"/>
      <c r="B41" s="208"/>
      <c r="C41" s="140"/>
      <c r="D41" s="140"/>
      <c r="E41" s="32"/>
      <c r="F41"/>
      <c r="G41"/>
      <c r="H41"/>
      <c r="I41"/>
      <c r="J41"/>
      <c r="K41"/>
      <c r="L41"/>
      <c r="M41"/>
      <c r="N41"/>
      <c r="O41"/>
      <c r="P41"/>
      <c r="Q41"/>
      <c r="R41"/>
      <c r="S41"/>
      <c r="T41"/>
      <c r="U41"/>
      <c r="V41"/>
      <c r="W41"/>
      <c r="X41"/>
      <c r="Y41"/>
      <c r="Z41"/>
      <c r="AA41"/>
      <c r="AB41"/>
      <c r="AC41"/>
      <c r="AD41"/>
      <c r="AE41"/>
      <c r="AF41"/>
      <c r="AG41"/>
      <c r="AH41"/>
      <c r="AI41"/>
    </row>
    <row r="42" spans="1:35" s="33" customFormat="1" ht="15.75">
      <c r="A42" s="225"/>
      <c r="B42" s="208"/>
      <c r="C42" s="140"/>
      <c r="D42" s="140"/>
      <c r="E42" s="32"/>
      <c r="F42"/>
      <c r="G42"/>
      <c r="H42"/>
      <c r="I42"/>
      <c r="J42"/>
      <c r="K42"/>
      <c r="L42"/>
      <c r="M42"/>
      <c r="N42"/>
      <c r="O42"/>
      <c r="P42"/>
      <c r="Q42"/>
      <c r="R42"/>
      <c r="S42"/>
      <c r="T42"/>
      <c r="U42"/>
      <c r="V42"/>
      <c r="W42"/>
      <c r="X42"/>
      <c r="Y42"/>
      <c r="Z42"/>
      <c r="AA42"/>
      <c r="AB42"/>
      <c r="AC42"/>
      <c r="AD42"/>
      <c r="AE42"/>
      <c r="AF42"/>
      <c r="AG42"/>
      <c r="AH42"/>
      <c r="AI42"/>
    </row>
    <row r="43" spans="1:35" s="33" customFormat="1" ht="15.75">
      <c r="A43" s="225"/>
      <c r="B43" s="208"/>
      <c r="C43" s="140"/>
      <c r="D43" s="140"/>
      <c r="E43" s="32"/>
      <c r="F43"/>
      <c r="G43"/>
      <c r="H43"/>
      <c r="I43"/>
      <c r="J43"/>
      <c r="K43"/>
      <c r="L43"/>
      <c r="M43"/>
      <c r="N43"/>
      <c r="O43"/>
      <c r="P43"/>
      <c r="Q43"/>
      <c r="R43"/>
      <c r="S43"/>
      <c r="T43"/>
      <c r="U43"/>
      <c r="V43"/>
      <c r="W43"/>
      <c r="X43"/>
      <c r="Y43"/>
      <c r="Z43"/>
      <c r="AA43"/>
      <c r="AB43"/>
      <c r="AC43"/>
      <c r="AD43"/>
      <c r="AE43"/>
      <c r="AF43"/>
      <c r="AG43"/>
      <c r="AH43"/>
      <c r="AI43"/>
    </row>
    <row r="44" spans="1:35" s="33" customFormat="1" ht="15.75">
      <c r="A44" s="225"/>
      <c r="B44" s="208"/>
      <c r="C44" s="140"/>
      <c r="D44" s="140"/>
      <c r="E44" s="32"/>
      <c r="F44"/>
      <c r="G44"/>
      <c r="H44"/>
      <c r="I44"/>
      <c r="J44"/>
      <c r="K44"/>
      <c r="L44"/>
      <c r="M44"/>
      <c r="N44"/>
      <c r="O44"/>
      <c r="P44"/>
      <c r="Q44"/>
      <c r="R44"/>
      <c r="S44"/>
      <c r="T44"/>
      <c r="U44"/>
      <c r="V44"/>
      <c r="W44"/>
      <c r="X44"/>
      <c r="Y44"/>
      <c r="Z44"/>
      <c r="AA44"/>
      <c r="AB44"/>
      <c r="AC44"/>
      <c r="AD44"/>
      <c r="AE44"/>
      <c r="AF44"/>
      <c r="AG44"/>
      <c r="AH44"/>
      <c r="AI44"/>
    </row>
    <row r="45" spans="1:35" s="33" customFormat="1" ht="15.75">
      <c r="A45" s="225"/>
      <c r="B45" s="208"/>
      <c r="C45" s="140"/>
      <c r="D45" s="140"/>
      <c r="E45" s="32"/>
      <c r="F45"/>
      <c r="G45"/>
      <c r="H45"/>
      <c r="I45"/>
      <c r="J45"/>
      <c r="K45"/>
      <c r="L45"/>
      <c r="M45"/>
      <c r="N45"/>
      <c r="O45"/>
      <c r="P45"/>
      <c r="Q45"/>
      <c r="R45"/>
      <c r="S45"/>
      <c r="T45"/>
      <c r="U45"/>
      <c r="V45"/>
      <c r="W45"/>
      <c r="X45"/>
      <c r="Y45"/>
      <c r="Z45"/>
      <c r="AA45"/>
      <c r="AB45"/>
      <c r="AC45"/>
      <c r="AD45"/>
      <c r="AE45"/>
      <c r="AF45"/>
      <c r="AG45"/>
      <c r="AH45"/>
      <c r="AI45"/>
    </row>
    <row r="46" spans="1:35" s="33" customFormat="1" ht="15.75">
      <c r="A46" s="225"/>
      <c r="B46" s="208"/>
      <c r="C46" s="140"/>
      <c r="D46" s="140"/>
      <c r="E46" s="32"/>
      <c r="F46"/>
      <c r="G46"/>
      <c r="H46"/>
      <c r="I46"/>
      <c r="J46"/>
      <c r="K46"/>
      <c r="L46"/>
      <c r="M46"/>
      <c r="N46"/>
      <c r="O46"/>
      <c r="P46"/>
      <c r="Q46"/>
      <c r="R46"/>
      <c r="S46"/>
      <c r="T46"/>
      <c r="U46"/>
      <c r="V46"/>
      <c r="W46"/>
      <c r="X46"/>
      <c r="Y46"/>
      <c r="Z46"/>
      <c r="AA46"/>
      <c r="AB46"/>
      <c r="AC46"/>
      <c r="AD46"/>
      <c r="AE46"/>
      <c r="AF46"/>
      <c r="AG46"/>
      <c r="AH46"/>
      <c r="AI46"/>
    </row>
    <row r="47" spans="1:35" s="33" customFormat="1" ht="15.75">
      <c r="A47" s="225"/>
      <c r="B47" s="208"/>
      <c r="C47" s="140"/>
      <c r="D47" s="140"/>
      <c r="E47" s="32"/>
      <c r="F47"/>
      <c r="G47"/>
      <c r="H47"/>
      <c r="I47"/>
      <c r="J47"/>
      <c r="K47"/>
      <c r="L47"/>
      <c r="M47"/>
      <c r="N47"/>
      <c r="O47"/>
      <c r="P47"/>
      <c r="Q47"/>
      <c r="R47"/>
      <c r="S47"/>
      <c r="T47"/>
      <c r="U47"/>
      <c r="V47"/>
      <c r="W47"/>
      <c r="X47"/>
      <c r="Y47"/>
      <c r="Z47"/>
      <c r="AA47"/>
      <c r="AB47"/>
      <c r="AC47"/>
      <c r="AD47"/>
      <c r="AE47"/>
      <c r="AF47"/>
      <c r="AG47"/>
      <c r="AH47"/>
      <c r="AI47"/>
    </row>
    <row r="48" spans="1:35" s="33" customFormat="1" ht="15.75">
      <c r="A48" s="225"/>
      <c r="B48" s="208"/>
      <c r="C48" s="140"/>
      <c r="D48" s="140"/>
      <c r="E48" s="32"/>
      <c r="F48"/>
      <c r="G48"/>
      <c r="H48"/>
      <c r="I48"/>
      <c r="J48"/>
      <c r="K48"/>
      <c r="L48"/>
      <c r="M48"/>
      <c r="N48"/>
      <c r="O48"/>
      <c r="P48"/>
      <c r="Q48"/>
      <c r="R48"/>
      <c r="S48"/>
      <c r="T48"/>
      <c r="U48"/>
      <c r="V48"/>
      <c r="W48"/>
      <c r="X48"/>
      <c r="Y48"/>
      <c r="Z48"/>
      <c r="AA48"/>
      <c r="AB48"/>
      <c r="AC48"/>
      <c r="AD48"/>
      <c r="AE48"/>
      <c r="AF48"/>
      <c r="AG48"/>
      <c r="AH48"/>
      <c r="AI48"/>
    </row>
    <row r="49" spans="1:35" s="33" customFormat="1" ht="15.75">
      <c r="A49" s="225"/>
      <c r="B49" s="208"/>
      <c r="C49" s="140"/>
      <c r="D49" s="140"/>
      <c r="E49" s="32"/>
      <c r="F49"/>
      <c r="G49"/>
      <c r="H49"/>
      <c r="I49"/>
      <c r="J49"/>
      <c r="K49"/>
      <c r="L49"/>
      <c r="M49"/>
      <c r="N49"/>
      <c r="O49"/>
      <c r="P49"/>
      <c r="Q49"/>
      <c r="R49"/>
      <c r="S49"/>
      <c r="T49"/>
      <c r="U49"/>
      <c r="V49"/>
      <c r="W49"/>
      <c r="X49"/>
      <c r="Y49"/>
      <c r="Z49"/>
      <c r="AA49"/>
      <c r="AB49"/>
      <c r="AC49"/>
      <c r="AD49"/>
      <c r="AE49"/>
      <c r="AF49"/>
      <c r="AG49"/>
      <c r="AH49"/>
      <c r="AI49"/>
    </row>
    <row r="50" spans="1:35" s="33" customFormat="1" ht="15.75">
      <c r="A50" s="225"/>
      <c r="B50" s="208"/>
      <c r="C50" s="140"/>
      <c r="D50" s="140"/>
      <c r="E50" s="32"/>
      <c r="F50"/>
      <c r="G50"/>
      <c r="H50"/>
      <c r="I50"/>
      <c r="J50"/>
      <c r="K50"/>
      <c r="L50"/>
      <c r="M50"/>
      <c r="N50"/>
      <c r="O50"/>
      <c r="P50"/>
      <c r="Q50"/>
      <c r="R50"/>
      <c r="S50"/>
      <c r="T50"/>
      <c r="U50"/>
      <c r="V50"/>
      <c r="W50"/>
      <c r="X50"/>
      <c r="Y50"/>
      <c r="Z50"/>
      <c r="AA50"/>
      <c r="AB50"/>
      <c r="AC50"/>
      <c r="AD50"/>
      <c r="AE50"/>
      <c r="AF50"/>
      <c r="AG50"/>
      <c r="AH50"/>
      <c r="AI50"/>
    </row>
    <row r="51" spans="1:35" s="33" customFormat="1" ht="15.75">
      <c r="A51" s="225"/>
      <c r="B51" s="208"/>
      <c r="C51" s="140"/>
      <c r="D51" s="140"/>
      <c r="E51" s="32"/>
      <c r="F51"/>
      <c r="G51"/>
      <c r="H51"/>
      <c r="I51"/>
      <c r="J51"/>
      <c r="K51"/>
      <c r="L51"/>
      <c r="M51"/>
      <c r="N51"/>
      <c r="O51"/>
      <c r="P51"/>
      <c r="Q51"/>
      <c r="R51"/>
      <c r="S51"/>
      <c r="T51"/>
      <c r="U51"/>
      <c r="V51"/>
      <c r="W51"/>
      <c r="X51"/>
      <c r="Y51"/>
      <c r="Z51"/>
      <c r="AA51"/>
      <c r="AB51"/>
      <c r="AC51"/>
      <c r="AD51"/>
      <c r="AE51"/>
      <c r="AF51"/>
      <c r="AG51"/>
      <c r="AH51"/>
      <c r="AI51"/>
    </row>
    <row r="52" spans="1:35" s="33" customFormat="1" ht="15.75">
      <c r="A52" s="225"/>
      <c r="B52" s="208"/>
      <c r="C52" s="140"/>
      <c r="D52" s="140"/>
      <c r="E52" s="32"/>
      <c r="F52"/>
      <c r="G52"/>
      <c r="H52"/>
      <c r="I52"/>
      <c r="J52"/>
      <c r="K52"/>
      <c r="L52"/>
      <c r="M52"/>
      <c r="N52"/>
      <c r="O52"/>
      <c r="P52"/>
      <c r="Q52"/>
      <c r="R52"/>
      <c r="S52"/>
      <c r="T52"/>
      <c r="U52"/>
      <c r="V52"/>
      <c r="W52"/>
      <c r="X52"/>
      <c r="Y52"/>
      <c r="Z52"/>
      <c r="AA52"/>
      <c r="AB52"/>
      <c r="AC52"/>
      <c r="AD52"/>
      <c r="AE52"/>
      <c r="AF52"/>
      <c r="AG52"/>
      <c r="AH52"/>
      <c r="AI52"/>
    </row>
    <row r="53" spans="1:35" s="33" customFormat="1" ht="15.75">
      <c r="A53" s="225"/>
      <c r="B53" s="208"/>
      <c r="C53" s="140"/>
      <c r="D53" s="140"/>
      <c r="E53" s="32"/>
      <c r="F53"/>
      <c r="G53"/>
      <c r="H53"/>
      <c r="I53"/>
      <c r="J53"/>
      <c r="K53"/>
      <c r="L53"/>
      <c r="M53"/>
      <c r="N53"/>
      <c r="O53"/>
      <c r="P53"/>
      <c r="Q53"/>
      <c r="R53"/>
      <c r="S53"/>
      <c r="T53"/>
      <c r="U53"/>
      <c r="V53"/>
      <c r="W53"/>
      <c r="X53"/>
      <c r="Y53"/>
      <c r="Z53"/>
      <c r="AA53"/>
      <c r="AB53"/>
      <c r="AC53"/>
      <c r="AD53"/>
      <c r="AE53"/>
      <c r="AF53"/>
      <c r="AG53"/>
      <c r="AH53"/>
      <c r="AI53"/>
    </row>
    <row r="54" spans="1:35" s="33" customFormat="1" ht="15.75">
      <c r="A54" s="225"/>
      <c r="B54" s="208"/>
      <c r="C54" s="140"/>
      <c r="D54" s="140"/>
      <c r="E54" s="32"/>
      <c r="F54"/>
      <c r="G54"/>
      <c r="H54"/>
      <c r="I54"/>
      <c r="J54"/>
      <c r="K54"/>
      <c r="L54"/>
      <c r="M54"/>
      <c r="N54"/>
      <c r="O54"/>
      <c r="P54"/>
      <c r="Q54"/>
      <c r="R54"/>
      <c r="S54"/>
      <c r="T54"/>
      <c r="U54"/>
      <c r="V54"/>
      <c r="W54"/>
      <c r="X54"/>
      <c r="Y54"/>
      <c r="Z54"/>
      <c r="AA54"/>
      <c r="AB54"/>
      <c r="AC54"/>
      <c r="AD54"/>
      <c r="AE54"/>
      <c r="AF54"/>
      <c r="AG54"/>
      <c r="AH54"/>
      <c r="AI54"/>
    </row>
    <row r="55" spans="1:35" s="33" customFormat="1" ht="15.75">
      <c r="A55" s="225"/>
      <c r="B55" s="208"/>
      <c r="C55" s="140"/>
      <c r="D55" s="140"/>
      <c r="E55" s="32"/>
      <c r="F55"/>
      <c r="G55"/>
      <c r="H55"/>
      <c r="I55"/>
      <c r="J55"/>
      <c r="K55"/>
      <c r="L55"/>
      <c r="M55"/>
      <c r="N55"/>
      <c r="O55"/>
      <c r="P55"/>
      <c r="Q55"/>
      <c r="R55"/>
      <c r="S55"/>
      <c r="T55"/>
      <c r="U55"/>
      <c r="V55"/>
      <c r="W55"/>
      <c r="X55"/>
      <c r="Y55"/>
      <c r="Z55"/>
      <c r="AA55"/>
      <c r="AB55"/>
      <c r="AC55"/>
      <c r="AD55"/>
      <c r="AE55"/>
      <c r="AF55"/>
      <c r="AG55"/>
      <c r="AH55"/>
      <c r="AI55"/>
    </row>
    <row r="56" spans="1:35" s="33" customFormat="1" ht="15.75">
      <c r="A56" s="225"/>
      <c r="B56" s="208"/>
      <c r="C56" s="140"/>
      <c r="D56" s="140"/>
      <c r="E56" s="32"/>
      <c r="F56"/>
      <c r="G56"/>
      <c r="H56"/>
      <c r="I56"/>
      <c r="J56"/>
      <c r="K56"/>
      <c r="L56"/>
      <c r="M56"/>
      <c r="N56"/>
      <c r="O56"/>
      <c r="P56"/>
      <c r="Q56"/>
      <c r="R56"/>
      <c r="S56"/>
      <c r="T56"/>
      <c r="U56"/>
      <c r="V56"/>
      <c r="W56"/>
      <c r="X56"/>
      <c r="Y56"/>
      <c r="Z56"/>
      <c r="AA56"/>
      <c r="AB56"/>
      <c r="AC56"/>
      <c r="AD56"/>
      <c r="AE56"/>
      <c r="AF56"/>
      <c r="AG56"/>
      <c r="AH56"/>
      <c r="AI56"/>
    </row>
    <row r="57" spans="1:35" s="33" customFormat="1" ht="15.75">
      <c r="A57" s="225"/>
      <c r="B57" s="208"/>
      <c r="C57" s="140"/>
      <c r="D57" s="140"/>
      <c r="E57" s="32"/>
      <c r="F57"/>
      <c r="G57"/>
      <c r="H57"/>
      <c r="I57"/>
      <c r="J57"/>
      <c r="K57"/>
      <c r="L57"/>
      <c r="M57"/>
      <c r="N57"/>
      <c r="O57"/>
      <c r="P57"/>
      <c r="Q57"/>
      <c r="R57"/>
      <c r="S57"/>
      <c r="T57"/>
      <c r="U57"/>
      <c r="V57"/>
      <c r="W57"/>
      <c r="X57"/>
      <c r="Y57"/>
      <c r="Z57"/>
      <c r="AA57"/>
      <c r="AB57"/>
      <c r="AC57"/>
      <c r="AD57"/>
      <c r="AE57"/>
      <c r="AF57"/>
      <c r="AG57"/>
      <c r="AH57"/>
      <c r="AI57"/>
    </row>
    <row r="58" spans="1:35" s="33" customFormat="1" ht="15.75">
      <c r="A58" s="225"/>
      <c r="B58" s="208"/>
      <c r="C58" s="140"/>
      <c r="D58" s="140"/>
      <c r="E58" s="32"/>
      <c r="F58"/>
      <c r="G58"/>
      <c r="H58"/>
      <c r="I58"/>
      <c r="J58"/>
      <c r="K58"/>
      <c r="L58"/>
      <c r="M58"/>
      <c r="N58"/>
      <c r="O58"/>
      <c r="P58"/>
      <c r="Q58"/>
      <c r="R58"/>
      <c r="S58"/>
      <c r="T58"/>
      <c r="U58"/>
      <c r="V58"/>
      <c r="W58"/>
      <c r="X58"/>
      <c r="Y58"/>
      <c r="Z58"/>
      <c r="AA58"/>
      <c r="AB58"/>
      <c r="AC58"/>
      <c r="AD58"/>
      <c r="AE58"/>
      <c r="AF58"/>
      <c r="AG58"/>
      <c r="AH58"/>
      <c r="AI58"/>
    </row>
    <row r="59" spans="1:35" s="33" customFormat="1" ht="15.75">
      <c r="A59" s="225"/>
      <c r="B59" s="208"/>
      <c r="C59" s="140"/>
      <c r="D59" s="140"/>
      <c r="E59" s="32"/>
      <c r="F59"/>
      <c r="G59"/>
      <c r="H59"/>
      <c r="I59"/>
      <c r="J59"/>
      <c r="K59"/>
      <c r="L59"/>
      <c r="M59"/>
      <c r="N59"/>
      <c r="O59"/>
      <c r="P59"/>
      <c r="Q59"/>
      <c r="R59"/>
      <c r="S59"/>
      <c r="T59"/>
      <c r="U59"/>
      <c r="V59"/>
      <c r="W59"/>
      <c r="X59"/>
      <c r="Y59"/>
      <c r="Z59"/>
      <c r="AA59"/>
      <c r="AB59"/>
      <c r="AC59"/>
      <c r="AD59"/>
      <c r="AE59"/>
      <c r="AF59"/>
      <c r="AG59"/>
      <c r="AH59"/>
      <c r="AI59"/>
    </row>
    <row r="60" spans="1:35" s="33" customFormat="1" ht="15.75">
      <c r="A60" s="225"/>
      <c r="B60" s="208"/>
      <c r="C60" s="140"/>
      <c r="D60" s="140"/>
      <c r="E60" s="32"/>
      <c r="F60"/>
      <c r="G60"/>
      <c r="H60"/>
      <c r="I60"/>
      <c r="J60"/>
      <c r="K60"/>
      <c r="L60"/>
      <c r="M60"/>
      <c r="N60"/>
      <c r="O60"/>
      <c r="P60"/>
      <c r="Q60"/>
      <c r="R60"/>
      <c r="S60"/>
      <c r="T60"/>
      <c r="U60"/>
      <c r="V60"/>
      <c r="W60"/>
      <c r="X60"/>
      <c r="Y60"/>
      <c r="Z60"/>
      <c r="AA60"/>
      <c r="AB60"/>
      <c r="AC60"/>
      <c r="AD60"/>
      <c r="AE60"/>
      <c r="AF60"/>
      <c r="AG60"/>
      <c r="AH60"/>
      <c r="AI60"/>
    </row>
    <row r="61" spans="1:35" s="33" customFormat="1" ht="15.75">
      <c r="A61" s="225"/>
      <c r="B61" s="208"/>
      <c r="C61" s="140"/>
      <c r="D61" s="140"/>
      <c r="E61" s="32"/>
      <c r="F61"/>
      <c r="G61"/>
      <c r="H61"/>
      <c r="I61"/>
      <c r="J61"/>
      <c r="K61"/>
      <c r="L61"/>
      <c r="M61"/>
      <c r="N61"/>
      <c r="O61"/>
      <c r="P61"/>
      <c r="Q61"/>
      <c r="R61"/>
      <c r="S61"/>
      <c r="T61"/>
      <c r="U61"/>
      <c r="V61"/>
      <c r="W61"/>
      <c r="X61"/>
      <c r="Y61"/>
      <c r="Z61"/>
      <c r="AA61"/>
      <c r="AB61"/>
      <c r="AC61"/>
      <c r="AD61"/>
      <c r="AE61"/>
      <c r="AF61"/>
      <c r="AG61"/>
      <c r="AH61"/>
      <c r="AI61"/>
    </row>
    <row r="62" spans="1:35" s="33" customFormat="1" ht="15.75">
      <c r="A62" s="225"/>
      <c r="B62" s="208"/>
      <c r="C62" s="140"/>
      <c r="D62" s="140"/>
      <c r="E62" s="32"/>
      <c r="F62"/>
      <c r="G62"/>
      <c r="H62"/>
      <c r="I62"/>
      <c r="J62"/>
      <c r="K62"/>
      <c r="L62"/>
      <c r="M62"/>
      <c r="N62"/>
      <c r="O62"/>
      <c r="P62"/>
      <c r="Q62"/>
      <c r="R62"/>
      <c r="S62"/>
      <c r="T62"/>
      <c r="U62"/>
      <c r="V62"/>
      <c r="W62"/>
      <c r="X62"/>
      <c r="Y62"/>
      <c r="Z62"/>
      <c r="AA62"/>
      <c r="AB62"/>
      <c r="AC62"/>
      <c r="AD62"/>
      <c r="AE62"/>
      <c r="AF62"/>
      <c r="AG62"/>
      <c r="AH62"/>
      <c r="AI62"/>
    </row>
    <row r="63" spans="1:35" s="33" customFormat="1" ht="15.75">
      <c r="A63" s="225"/>
      <c r="B63" s="208"/>
      <c r="C63" s="140"/>
      <c r="D63" s="140"/>
      <c r="E63" s="32"/>
      <c r="F63"/>
      <c r="G63"/>
      <c r="H63"/>
      <c r="I63"/>
      <c r="J63"/>
      <c r="K63"/>
      <c r="L63"/>
      <c r="M63"/>
      <c r="N63"/>
      <c r="O63"/>
      <c r="P63"/>
      <c r="Q63"/>
      <c r="R63"/>
      <c r="S63"/>
      <c r="T63"/>
      <c r="U63"/>
      <c r="V63"/>
      <c r="W63"/>
      <c r="X63"/>
      <c r="Y63"/>
      <c r="Z63"/>
      <c r="AA63"/>
      <c r="AB63"/>
      <c r="AC63"/>
      <c r="AD63"/>
      <c r="AE63"/>
      <c r="AF63"/>
      <c r="AG63"/>
      <c r="AH63"/>
      <c r="AI63"/>
    </row>
    <row r="64" spans="1:35" s="33" customFormat="1" ht="15.75">
      <c r="A64" s="225"/>
      <c r="B64" s="208"/>
      <c r="C64" s="140"/>
      <c r="D64" s="140"/>
      <c r="E64" s="32"/>
      <c r="F64"/>
      <c r="G64"/>
      <c r="H64"/>
      <c r="I64"/>
      <c r="J64"/>
      <c r="K64"/>
      <c r="L64"/>
      <c r="M64"/>
      <c r="N64"/>
      <c r="O64"/>
      <c r="P64"/>
      <c r="Q64"/>
      <c r="R64"/>
      <c r="S64"/>
      <c r="T64"/>
      <c r="U64"/>
      <c r="V64"/>
      <c r="W64"/>
      <c r="X64"/>
      <c r="Y64"/>
      <c r="Z64"/>
      <c r="AA64"/>
      <c r="AB64"/>
      <c r="AC64"/>
      <c r="AD64"/>
      <c r="AE64"/>
      <c r="AF64"/>
      <c r="AG64"/>
      <c r="AH64"/>
      <c r="AI64"/>
    </row>
    <row r="65" spans="1:35" s="33" customFormat="1" ht="15.75">
      <c r="A65" s="225"/>
      <c r="B65" s="208"/>
      <c r="C65" s="140"/>
      <c r="D65" s="140"/>
      <c r="E65" s="32"/>
      <c r="F65"/>
      <c r="G65"/>
      <c r="H65"/>
      <c r="I65"/>
      <c r="J65"/>
      <c r="K65"/>
      <c r="L65"/>
      <c r="M65"/>
      <c r="N65"/>
      <c r="O65"/>
      <c r="P65"/>
      <c r="Q65"/>
      <c r="R65"/>
      <c r="S65"/>
      <c r="T65"/>
      <c r="U65"/>
      <c r="V65"/>
      <c r="W65"/>
      <c r="X65"/>
      <c r="Y65"/>
      <c r="Z65"/>
      <c r="AA65"/>
      <c r="AB65"/>
      <c r="AC65"/>
      <c r="AD65"/>
      <c r="AE65"/>
      <c r="AF65"/>
      <c r="AG65"/>
      <c r="AH65"/>
      <c r="AI65"/>
    </row>
    <row r="66" spans="1:35" s="33" customFormat="1" ht="15.75">
      <c r="A66" s="225"/>
      <c r="B66" s="208"/>
      <c r="C66" s="140"/>
      <c r="D66" s="140"/>
      <c r="E66" s="32"/>
      <c r="F66"/>
      <c r="G66"/>
      <c r="H66"/>
      <c r="I66"/>
      <c r="J66"/>
      <c r="K66"/>
      <c r="L66"/>
      <c r="M66"/>
      <c r="N66"/>
      <c r="O66"/>
      <c r="P66"/>
      <c r="Q66"/>
      <c r="R66"/>
      <c r="S66"/>
      <c r="T66"/>
      <c r="U66"/>
      <c r="V66"/>
      <c r="W66"/>
      <c r="X66"/>
      <c r="Y66"/>
      <c r="Z66"/>
      <c r="AA66"/>
      <c r="AB66"/>
      <c r="AC66"/>
      <c r="AD66"/>
      <c r="AE66"/>
      <c r="AF66"/>
      <c r="AG66"/>
      <c r="AH66"/>
      <c r="AI66"/>
    </row>
    <row r="67" spans="1:35" s="33" customFormat="1" ht="15.75">
      <c r="A67" s="225"/>
      <c r="B67" s="208"/>
      <c r="C67" s="140"/>
      <c r="D67" s="140"/>
      <c r="E67" s="32"/>
      <c r="F67"/>
      <c r="G67"/>
      <c r="H67"/>
      <c r="I67"/>
      <c r="J67"/>
      <c r="K67"/>
      <c r="L67"/>
      <c r="M67"/>
      <c r="N67"/>
      <c r="O67"/>
      <c r="P67"/>
      <c r="Q67"/>
      <c r="R67"/>
      <c r="S67"/>
      <c r="T67"/>
      <c r="U67"/>
      <c r="V67"/>
      <c r="W67"/>
      <c r="X67"/>
      <c r="Y67"/>
      <c r="Z67"/>
      <c r="AA67"/>
      <c r="AB67"/>
      <c r="AC67"/>
      <c r="AD67"/>
      <c r="AE67"/>
      <c r="AF67"/>
      <c r="AG67"/>
      <c r="AH67"/>
      <c r="AI67"/>
    </row>
    <row r="68" spans="1:35" s="33" customFormat="1" ht="15.75">
      <c r="A68" s="225"/>
      <c r="B68" s="208"/>
      <c r="C68" s="140"/>
      <c r="D68" s="140"/>
      <c r="E68" s="32"/>
      <c r="F68"/>
      <c r="G68"/>
      <c r="H68"/>
      <c r="I68"/>
      <c r="J68"/>
      <c r="K68"/>
      <c r="L68"/>
      <c r="M68"/>
      <c r="N68"/>
      <c r="O68"/>
      <c r="P68"/>
      <c r="Q68"/>
      <c r="R68"/>
      <c r="S68"/>
      <c r="T68"/>
      <c r="U68"/>
      <c r="V68"/>
      <c r="W68"/>
      <c r="X68"/>
      <c r="Y68"/>
      <c r="Z68"/>
      <c r="AA68"/>
      <c r="AB68"/>
      <c r="AC68"/>
      <c r="AD68"/>
      <c r="AE68"/>
      <c r="AF68"/>
      <c r="AG68"/>
      <c r="AH68"/>
      <c r="AI68"/>
    </row>
    <row r="69" spans="1:35" s="33" customFormat="1" ht="15.75">
      <c r="A69" s="225"/>
      <c r="B69" s="208"/>
      <c r="C69" s="140"/>
      <c r="D69" s="140"/>
      <c r="E69" s="32"/>
      <c r="F69"/>
      <c r="G69"/>
      <c r="H69"/>
      <c r="I69"/>
      <c r="J69"/>
      <c r="K69"/>
      <c r="L69"/>
      <c r="M69"/>
      <c r="N69"/>
      <c r="O69"/>
      <c r="P69"/>
      <c r="Q69"/>
      <c r="R69"/>
      <c r="S69"/>
      <c r="T69"/>
      <c r="U69"/>
      <c r="V69"/>
      <c r="W69"/>
      <c r="X69"/>
      <c r="Y69"/>
      <c r="Z69"/>
      <c r="AA69"/>
      <c r="AB69"/>
      <c r="AC69"/>
      <c r="AD69"/>
      <c r="AE69"/>
      <c r="AF69"/>
      <c r="AG69"/>
      <c r="AH69"/>
      <c r="AI69"/>
    </row>
    <row r="70" spans="1:35" s="33" customFormat="1" ht="15.75">
      <c r="A70" s="225"/>
      <c r="B70" s="208"/>
      <c r="C70" s="140"/>
      <c r="D70" s="140"/>
      <c r="E70" s="32"/>
      <c r="F70"/>
      <c r="G70"/>
      <c r="H70"/>
      <c r="I70"/>
      <c r="J70"/>
      <c r="K70"/>
      <c r="L70"/>
      <c r="M70"/>
      <c r="N70"/>
      <c r="O70"/>
      <c r="P70"/>
      <c r="Q70"/>
      <c r="R70"/>
      <c r="S70"/>
      <c r="T70"/>
      <c r="U70"/>
      <c r="V70"/>
      <c r="W70"/>
      <c r="X70"/>
      <c r="Y70"/>
      <c r="Z70"/>
      <c r="AA70"/>
      <c r="AB70"/>
      <c r="AC70"/>
      <c r="AD70"/>
      <c r="AE70"/>
      <c r="AF70"/>
      <c r="AG70"/>
      <c r="AH70"/>
      <c r="AI70"/>
    </row>
    <row r="71" spans="1:35" s="33" customFormat="1" ht="15.75">
      <c r="A71" s="225"/>
      <c r="B71" s="208"/>
      <c r="C71" s="140"/>
      <c r="D71" s="140"/>
      <c r="E71" s="32"/>
      <c r="F71"/>
      <c r="G71"/>
      <c r="H71"/>
      <c r="I71"/>
      <c r="J71"/>
      <c r="K71"/>
      <c r="L71"/>
      <c r="M71"/>
      <c r="N71"/>
      <c r="O71"/>
      <c r="P71"/>
      <c r="Q71"/>
      <c r="R71"/>
      <c r="S71"/>
      <c r="T71"/>
      <c r="U71"/>
      <c r="V71"/>
      <c r="W71"/>
      <c r="X71"/>
      <c r="Y71"/>
      <c r="Z71"/>
      <c r="AA71"/>
      <c r="AB71"/>
      <c r="AC71"/>
      <c r="AD71"/>
      <c r="AE71"/>
      <c r="AF71"/>
      <c r="AG71"/>
      <c r="AH71"/>
      <c r="AI71"/>
    </row>
    <row r="72" spans="1:35" s="33" customFormat="1" ht="15.75">
      <c r="A72" s="225"/>
      <c r="B72" s="208"/>
      <c r="C72" s="140"/>
      <c r="D72" s="140"/>
      <c r="E72" s="32"/>
      <c r="F72"/>
      <c r="G72"/>
      <c r="H72"/>
      <c r="I72"/>
      <c r="J72"/>
      <c r="K72"/>
      <c r="L72"/>
      <c r="M72"/>
      <c r="N72"/>
      <c r="O72"/>
      <c r="P72"/>
      <c r="Q72"/>
      <c r="R72"/>
      <c r="S72"/>
      <c r="T72"/>
      <c r="U72"/>
      <c r="V72"/>
      <c r="W72"/>
      <c r="X72"/>
      <c r="Y72"/>
      <c r="Z72"/>
      <c r="AA72"/>
      <c r="AB72"/>
      <c r="AC72"/>
      <c r="AD72"/>
      <c r="AE72"/>
      <c r="AF72"/>
      <c r="AG72"/>
      <c r="AH72"/>
      <c r="AI72"/>
    </row>
    <row r="73" spans="1:35" s="33" customFormat="1" ht="15.75">
      <c r="A73" s="225"/>
      <c r="B73" s="208"/>
      <c r="C73" s="140"/>
      <c r="D73" s="140"/>
      <c r="E73" s="32"/>
      <c r="F73"/>
      <c r="G73"/>
      <c r="H73"/>
      <c r="I73"/>
      <c r="J73"/>
      <c r="K73"/>
      <c r="L73"/>
      <c r="M73"/>
      <c r="N73"/>
      <c r="O73"/>
      <c r="P73"/>
      <c r="Q73"/>
      <c r="R73"/>
      <c r="S73"/>
      <c r="T73"/>
      <c r="U73"/>
      <c r="V73"/>
      <c r="W73"/>
      <c r="X73"/>
      <c r="Y73"/>
      <c r="Z73"/>
      <c r="AA73"/>
      <c r="AB73"/>
      <c r="AC73"/>
      <c r="AD73"/>
      <c r="AE73"/>
      <c r="AF73"/>
      <c r="AG73"/>
      <c r="AH73"/>
      <c r="AI73"/>
    </row>
    <row r="74" spans="1:35" s="33" customFormat="1" ht="15.75">
      <c r="A74" s="225"/>
      <c r="B74" s="208"/>
      <c r="C74" s="140"/>
      <c r="D74" s="140"/>
      <c r="E74" s="32"/>
      <c r="F74"/>
      <c r="G74"/>
      <c r="H74"/>
      <c r="I74"/>
      <c r="J74"/>
      <c r="K74"/>
      <c r="L74"/>
      <c r="M74"/>
      <c r="N74"/>
      <c r="O74"/>
      <c r="P74"/>
      <c r="Q74"/>
      <c r="R74"/>
      <c r="S74"/>
      <c r="T74"/>
      <c r="U74"/>
      <c r="V74"/>
      <c r="W74"/>
      <c r="X74"/>
      <c r="Y74"/>
      <c r="Z74"/>
      <c r="AA74"/>
      <c r="AB74"/>
      <c r="AC74"/>
      <c r="AD74"/>
      <c r="AE74"/>
      <c r="AF74"/>
      <c r="AG74"/>
      <c r="AH74"/>
      <c r="AI74"/>
    </row>
    <row r="75" spans="1:35" s="33" customFormat="1" ht="15.75">
      <c r="A75" s="225"/>
      <c r="B75" s="208"/>
      <c r="C75" s="140"/>
      <c r="D75" s="140"/>
      <c r="E75" s="32"/>
      <c r="F75"/>
      <c r="G75"/>
      <c r="H75"/>
      <c r="I75"/>
      <c r="J75"/>
      <c r="K75"/>
      <c r="L75"/>
      <c r="M75"/>
      <c r="N75"/>
      <c r="O75"/>
      <c r="P75"/>
      <c r="Q75"/>
      <c r="R75"/>
      <c r="S75"/>
      <c r="T75"/>
      <c r="U75"/>
      <c r="V75"/>
      <c r="W75"/>
      <c r="X75"/>
      <c r="Y75"/>
      <c r="Z75"/>
      <c r="AA75"/>
      <c r="AB75"/>
      <c r="AC75"/>
      <c r="AD75"/>
      <c r="AE75"/>
      <c r="AF75"/>
      <c r="AG75"/>
      <c r="AH75"/>
      <c r="AI75"/>
    </row>
    <row r="76" spans="1:35" s="33" customFormat="1" ht="15.75">
      <c r="A76" s="225"/>
      <c r="B76" s="208"/>
      <c r="C76" s="140"/>
      <c r="D76" s="140"/>
      <c r="E76" s="32"/>
      <c r="F76"/>
      <c r="G76"/>
      <c r="H76"/>
      <c r="I76"/>
      <c r="J76"/>
      <c r="K76"/>
      <c r="L76"/>
      <c r="M76"/>
      <c r="N76"/>
      <c r="O76"/>
      <c r="P76"/>
      <c r="Q76"/>
      <c r="R76"/>
      <c r="S76"/>
      <c r="T76"/>
      <c r="U76"/>
      <c r="V76"/>
      <c r="W76"/>
      <c r="X76"/>
      <c r="Y76"/>
      <c r="Z76"/>
      <c r="AA76"/>
      <c r="AB76"/>
      <c r="AC76"/>
      <c r="AD76"/>
      <c r="AE76"/>
      <c r="AF76"/>
      <c r="AG76"/>
      <c r="AH76"/>
      <c r="AI76"/>
    </row>
    <row r="77" spans="1:35" s="33" customFormat="1" ht="15.75">
      <c r="A77" s="225"/>
      <c r="B77" s="208"/>
      <c r="C77" s="140"/>
      <c r="D77" s="140"/>
      <c r="E77" s="32"/>
      <c r="F77"/>
      <c r="G77"/>
      <c r="H77"/>
      <c r="I77"/>
      <c r="J77"/>
      <c r="K77"/>
      <c r="L77"/>
      <c r="M77"/>
      <c r="N77"/>
      <c r="O77"/>
      <c r="P77"/>
      <c r="Q77"/>
      <c r="R77"/>
      <c r="S77"/>
      <c r="T77"/>
      <c r="U77"/>
      <c r="V77"/>
      <c r="W77"/>
      <c r="X77"/>
      <c r="Y77"/>
      <c r="Z77"/>
      <c r="AA77"/>
      <c r="AB77"/>
      <c r="AC77"/>
      <c r="AD77"/>
      <c r="AE77"/>
      <c r="AF77"/>
      <c r="AG77"/>
      <c r="AH77"/>
      <c r="AI77"/>
    </row>
    <row r="78" spans="1:35" s="33" customFormat="1" ht="15.75">
      <c r="A78" s="225"/>
      <c r="B78" s="208"/>
      <c r="C78" s="140"/>
      <c r="D78" s="140"/>
      <c r="E78" s="32"/>
      <c r="F78"/>
      <c r="G78"/>
      <c r="H78"/>
      <c r="I78"/>
      <c r="J78"/>
      <c r="K78"/>
      <c r="L78"/>
      <c r="M78"/>
      <c r="N78"/>
      <c r="O78"/>
      <c r="P78"/>
      <c r="Q78"/>
      <c r="R78"/>
      <c r="S78"/>
      <c r="T78"/>
      <c r="U78"/>
      <c r="V78"/>
      <c r="W78"/>
      <c r="X78"/>
      <c r="Y78"/>
      <c r="Z78"/>
      <c r="AA78"/>
      <c r="AB78"/>
      <c r="AC78"/>
      <c r="AD78"/>
      <c r="AE78"/>
      <c r="AF78"/>
      <c r="AG78"/>
      <c r="AH78"/>
      <c r="AI78"/>
    </row>
    <row r="79" spans="1:35" s="33" customFormat="1" ht="15.75">
      <c r="A79" s="225"/>
      <c r="B79" s="208"/>
      <c r="C79" s="140"/>
      <c r="D79" s="140"/>
      <c r="E79" s="32"/>
      <c r="F79"/>
      <c r="G79"/>
      <c r="H79"/>
      <c r="I79"/>
      <c r="J79"/>
      <c r="K79"/>
      <c r="L79"/>
      <c r="M79"/>
      <c r="N79"/>
      <c r="O79"/>
      <c r="P79"/>
      <c r="Q79"/>
      <c r="R79"/>
      <c r="S79"/>
      <c r="T79"/>
      <c r="U79"/>
      <c r="V79"/>
      <c r="W79"/>
      <c r="X79"/>
      <c r="Y79"/>
      <c r="Z79"/>
      <c r="AA79"/>
      <c r="AB79"/>
      <c r="AC79"/>
      <c r="AD79"/>
      <c r="AE79"/>
      <c r="AF79"/>
      <c r="AG79"/>
      <c r="AH79"/>
      <c r="AI79"/>
    </row>
    <row r="80" spans="1:35" s="33" customFormat="1" ht="15.75">
      <c r="A80" s="225"/>
      <c r="B80" s="208"/>
      <c r="C80" s="140"/>
      <c r="D80" s="140"/>
      <c r="E80" s="32"/>
      <c r="F80"/>
      <c r="G80"/>
      <c r="H80"/>
      <c r="I80"/>
      <c r="J80"/>
      <c r="K80"/>
      <c r="L80"/>
      <c r="M80"/>
      <c r="N80"/>
      <c r="O80"/>
      <c r="P80"/>
      <c r="Q80"/>
      <c r="R80"/>
      <c r="S80"/>
      <c r="T80"/>
      <c r="U80"/>
      <c r="V80"/>
      <c r="W80"/>
      <c r="X80"/>
      <c r="Y80"/>
      <c r="Z80"/>
      <c r="AA80"/>
      <c r="AB80"/>
      <c r="AC80"/>
      <c r="AD80"/>
      <c r="AE80"/>
      <c r="AF80"/>
      <c r="AG80"/>
      <c r="AH80"/>
      <c r="AI80"/>
    </row>
    <row r="81" spans="1:35" s="33" customFormat="1" ht="15.75">
      <c r="A81" s="225"/>
      <c r="B81" s="208"/>
      <c r="C81" s="140"/>
      <c r="D81" s="140"/>
      <c r="E81" s="32"/>
      <c r="F81"/>
      <c r="G81"/>
      <c r="H81"/>
      <c r="I81"/>
      <c r="J81"/>
      <c r="K81"/>
      <c r="L81"/>
      <c r="M81"/>
      <c r="N81"/>
      <c r="O81"/>
      <c r="P81"/>
      <c r="Q81"/>
      <c r="R81"/>
      <c r="S81"/>
      <c r="T81"/>
      <c r="U81"/>
      <c r="V81"/>
      <c r="W81"/>
      <c r="X81"/>
      <c r="Y81"/>
      <c r="Z81"/>
      <c r="AA81"/>
      <c r="AB81"/>
      <c r="AC81"/>
      <c r="AD81"/>
      <c r="AE81"/>
      <c r="AF81"/>
      <c r="AG81"/>
      <c r="AH81"/>
      <c r="AI81"/>
    </row>
    <row r="82" spans="1:35" s="33" customFormat="1" ht="15.75">
      <c r="A82" s="225"/>
      <c r="B82" s="208"/>
      <c r="C82" s="140"/>
      <c r="D82" s="140"/>
      <c r="E82" s="32"/>
      <c r="F82"/>
      <c r="G82"/>
      <c r="H82"/>
      <c r="I82"/>
      <c r="J82"/>
      <c r="K82"/>
      <c r="L82"/>
      <c r="M82"/>
      <c r="N82"/>
      <c r="O82"/>
      <c r="P82"/>
      <c r="Q82"/>
      <c r="R82"/>
      <c r="S82"/>
      <c r="T82"/>
      <c r="U82"/>
      <c r="V82"/>
      <c r="W82"/>
      <c r="X82"/>
      <c r="Y82"/>
      <c r="Z82"/>
      <c r="AA82"/>
      <c r="AB82"/>
      <c r="AC82"/>
      <c r="AD82"/>
      <c r="AE82"/>
      <c r="AF82"/>
      <c r="AG82"/>
      <c r="AH82"/>
      <c r="AI82"/>
    </row>
    <row r="83" spans="1:35" s="33" customFormat="1" ht="15.75">
      <c r="A83" s="225"/>
      <c r="B83" s="208"/>
      <c r="C83" s="140"/>
      <c r="D83" s="140"/>
      <c r="E83" s="32"/>
      <c r="F83"/>
      <c r="G83"/>
      <c r="H83"/>
      <c r="I83"/>
      <c r="J83"/>
      <c r="K83"/>
      <c r="L83"/>
      <c r="M83"/>
      <c r="N83"/>
      <c r="O83"/>
      <c r="P83"/>
      <c r="Q83"/>
      <c r="R83"/>
      <c r="S83"/>
      <c r="T83"/>
      <c r="U83"/>
      <c r="V83"/>
      <c r="W83"/>
      <c r="X83"/>
      <c r="Y83"/>
      <c r="Z83"/>
      <c r="AA83"/>
      <c r="AB83"/>
      <c r="AC83"/>
      <c r="AD83"/>
      <c r="AE83"/>
      <c r="AF83"/>
      <c r="AG83"/>
      <c r="AH83"/>
      <c r="AI83"/>
    </row>
    <row r="84" spans="1:35" s="33" customFormat="1" ht="15.75">
      <c r="A84" s="225"/>
      <c r="B84" s="208"/>
      <c r="C84" s="140"/>
      <c r="D84" s="140"/>
      <c r="E84" s="32"/>
      <c r="F84"/>
      <c r="G84"/>
      <c r="H84"/>
      <c r="I84"/>
      <c r="J84"/>
      <c r="K84"/>
      <c r="L84"/>
      <c r="M84"/>
      <c r="N84"/>
      <c r="O84"/>
      <c r="P84"/>
      <c r="Q84"/>
      <c r="R84"/>
      <c r="S84"/>
      <c r="T84"/>
      <c r="U84"/>
      <c r="V84"/>
      <c r="W84"/>
      <c r="X84"/>
      <c r="Y84"/>
      <c r="Z84"/>
      <c r="AA84"/>
      <c r="AB84"/>
      <c r="AC84"/>
      <c r="AD84"/>
      <c r="AE84"/>
      <c r="AF84"/>
      <c r="AG84"/>
      <c r="AH84"/>
      <c r="AI84"/>
    </row>
    <row r="85" spans="1:35" s="33" customFormat="1" ht="15.75">
      <c r="A85" s="225"/>
      <c r="B85" s="208"/>
      <c r="C85" s="140"/>
      <c r="D85" s="140"/>
      <c r="E85" s="32"/>
      <c r="F85"/>
      <c r="G85"/>
      <c r="H85"/>
      <c r="I85"/>
      <c r="J85"/>
      <c r="K85"/>
      <c r="L85"/>
      <c r="M85"/>
      <c r="N85"/>
      <c r="O85"/>
      <c r="P85"/>
      <c r="Q85"/>
      <c r="R85"/>
      <c r="S85"/>
      <c r="T85"/>
      <c r="U85"/>
      <c r="V85"/>
      <c r="W85"/>
      <c r="X85"/>
      <c r="Y85"/>
      <c r="Z85"/>
      <c r="AA85"/>
      <c r="AB85"/>
      <c r="AC85"/>
      <c r="AD85"/>
      <c r="AE85"/>
      <c r="AF85"/>
      <c r="AG85"/>
      <c r="AH85"/>
      <c r="AI85"/>
    </row>
    <row r="86" spans="1:35" s="33" customFormat="1" ht="15.75">
      <c r="A86" s="225"/>
      <c r="B86" s="208"/>
      <c r="C86" s="140"/>
      <c r="D86" s="140"/>
      <c r="E86" s="32"/>
      <c r="F86"/>
      <c r="G86"/>
      <c r="H86"/>
      <c r="I86"/>
      <c r="J86"/>
      <c r="K86"/>
      <c r="L86"/>
      <c r="M86"/>
      <c r="N86"/>
      <c r="O86"/>
      <c r="P86"/>
      <c r="Q86"/>
      <c r="R86"/>
      <c r="S86"/>
      <c r="T86"/>
      <c r="U86"/>
      <c r="V86"/>
      <c r="W86"/>
      <c r="X86"/>
      <c r="Y86"/>
      <c r="Z86"/>
      <c r="AA86"/>
      <c r="AB86"/>
      <c r="AC86"/>
      <c r="AD86"/>
      <c r="AE86"/>
      <c r="AF86"/>
      <c r="AG86"/>
      <c r="AH86"/>
      <c r="AI86"/>
    </row>
    <row r="87" spans="1:35" s="33" customFormat="1" ht="15.75">
      <c r="A87" s="225"/>
      <c r="B87" s="208"/>
      <c r="C87" s="140"/>
      <c r="D87" s="140"/>
      <c r="E87" s="32"/>
      <c r="F87"/>
      <c r="G87"/>
      <c r="H87"/>
      <c r="I87"/>
      <c r="J87"/>
      <c r="K87"/>
      <c r="L87"/>
      <c r="M87"/>
      <c r="N87"/>
      <c r="O87"/>
      <c r="P87"/>
      <c r="Q87"/>
      <c r="R87"/>
      <c r="S87"/>
      <c r="T87"/>
      <c r="U87"/>
      <c r="V87"/>
      <c r="W87"/>
      <c r="X87"/>
      <c r="Y87"/>
      <c r="Z87"/>
      <c r="AA87"/>
      <c r="AB87"/>
      <c r="AC87"/>
      <c r="AD87"/>
      <c r="AE87"/>
      <c r="AF87"/>
      <c r="AG87"/>
      <c r="AH87"/>
      <c r="AI87"/>
    </row>
    <row r="88" spans="1:35" s="33" customFormat="1" ht="15.75">
      <c r="A88" s="225"/>
      <c r="B88" s="208"/>
      <c r="C88" s="140"/>
      <c r="D88" s="140"/>
      <c r="E88" s="32"/>
      <c r="F88"/>
      <c r="G88"/>
      <c r="H88"/>
      <c r="I88"/>
      <c r="J88"/>
      <c r="K88"/>
      <c r="L88"/>
      <c r="M88"/>
      <c r="N88"/>
      <c r="O88"/>
      <c r="P88"/>
      <c r="Q88"/>
      <c r="R88"/>
      <c r="S88"/>
      <c r="T88"/>
      <c r="U88"/>
      <c r="V88"/>
      <c r="W88"/>
      <c r="X88"/>
      <c r="Y88"/>
      <c r="Z88"/>
      <c r="AA88"/>
      <c r="AB88"/>
      <c r="AC88"/>
      <c r="AD88"/>
      <c r="AE88"/>
      <c r="AF88"/>
      <c r="AG88"/>
      <c r="AH88"/>
      <c r="AI88"/>
    </row>
    <row r="89" spans="1:35" s="33" customFormat="1" ht="15.75">
      <c r="A89" s="225"/>
      <c r="B89" s="208"/>
      <c r="C89" s="140"/>
      <c r="D89" s="140"/>
      <c r="E89" s="32"/>
      <c r="F89"/>
      <c r="G89"/>
      <c r="H89"/>
      <c r="I89"/>
      <c r="J89"/>
      <c r="K89"/>
      <c r="L89"/>
      <c r="M89"/>
      <c r="N89"/>
      <c r="O89"/>
      <c r="P89"/>
      <c r="Q89"/>
      <c r="R89"/>
      <c r="S89"/>
      <c r="T89"/>
      <c r="U89"/>
      <c r="V89"/>
      <c r="W89"/>
      <c r="X89"/>
      <c r="Y89"/>
      <c r="Z89"/>
      <c r="AA89"/>
      <c r="AB89"/>
      <c r="AC89"/>
      <c r="AD89"/>
      <c r="AE89"/>
      <c r="AF89"/>
      <c r="AG89"/>
      <c r="AH89"/>
      <c r="AI89"/>
    </row>
    <row r="90" spans="1:35" s="33" customFormat="1" ht="15.75">
      <c r="A90" s="225"/>
      <c r="B90" s="208"/>
      <c r="C90" s="140"/>
      <c r="D90" s="140"/>
      <c r="E90" s="32"/>
      <c r="F90"/>
      <c r="G90"/>
      <c r="H90"/>
      <c r="I90"/>
      <c r="J90"/>
      <c r="K90"/>
      <c r="L90"/>
      <c r="M90"/>
      <c r="N90"/>
      <c r="O90"/>
      <c r="P90"/>
      <c r="Q90"/>
      <c r="R90"/>
      <c r="S90"/>
      <c r="T90"/>
      <c r="U90"/>
      <c r="V90"/>
      <c r="W90"/>
      <c r="X90"/>
      <c r="Y90"/>
      <c r="Z90"/>
      <c r="AA90"/>
      <c r="AB90"/>
      <c r="AC90"/>
      <c r="AD90"/>
      <c r="AE90"/>
      <c r="AF90"/>
      <c r="AG90"/>
      <c r="AH90"/>
      <c r="AI90"/>
    </row>
    <row r="91" spans="1:35" s="33" customFormat="1" ht="15.75">
      <c r="A91" s="225"/>
      <c r="B91" s="208"/>
      <c r="C91" s="140"/>
      <c r="D91" s="140"/>
      <c r="E91" s="32"/>
      <c r="F91"/>
      <c r="G91"/>
      <c r="H91"/>
      <c r="I91"/>
      <c r="J91"/>
      <c r="K91"/>
      <c r="L91"/>
      <c r="M91"/>
      <c r="N91"/>
      <c r="O91"/>
      <c r="P91"/>
      <c r="Q91"/>
      <c r="R91"/>
      <c r="S91"/>
      <c r="T91"/>
      <c r="U91"/>
      <c r="V91"/>
      <c r="W91"/>
      <c r="X91"/>
      <c r="Y91"/>
      <c r="Z91"/>
      <c r="AA91"/>
      <c r="AB91"/>
      <c r="AC91"/>
      <c r="AD91"/>
      <c r="AE91"/>
      <c r="AF91"/>
      <c r="AG91"/>
      <c r="AH91"/>
      <c r="AI91"/>
    </row>
    <row r="92" spans="1:35" s="33" customFormat="1" ht="15.75">
      <c r="A92" s="225"/>
      <c r="B92" s="208"/>
      <c r="C92" s="140"/>
      <c r="D92" s="140"/>
      <c r="E92" s="32"/>
      <c r="F92"/>
      <c r="G92"/>
      <c r="H92"/>
      <c r="I92"/>
      <c r="J92"/>
      <c r="K92"/>
      <c r="L92"/>
      <c r="M92"/>
      <c r="N92"/>
      <c r="O92"/>
      <c r="P92"/>
      <c r="Q92"/>
      <c r="R92"/>
      <c r="S92"/>
      <c r="T92"/>
      <c r="U92"/>
      <c r="V92"/>
      <c r="W92"/>
      <c r="X92"/>
      <c r="Y92"/>
      <c r="Z92"/>
      <c r="AA92"/>
      <c r="AB92"/>
      <c r="AC92"/>
      <c r="AD92"/>
      <c r="AE92"/>
      <c r="AF92"/>
      <c r="AG92"/>
      <c r="AH92"/>
      <c r="AI92"/>
    </row>
    <row r="93" spans="1:35" s="33" customFormat="1" ht="15.75">
      <c r="A93" s="225"/>
      <c r="B93" s="208"/>
      <c r="C93" s="140"/>
      <c r="D93" s="140"/>
      <c r="E93" s="32"/>
      <c r="F93"/>
      <c r="G93"/>
      <c r="H93"/>
      <c r="I93"/>
      <c r="J93"/>
      <c r="K93"/>
      <c r="L93"/>
      <c r="M93"/>
      <c r="N93"/>
      <c r="O93"/>
      <c r="P93"/>
      <c r="Q93"/>
      <c r="R93"/>
      <c r="S93"/>
      <c r="T93"/>
      <c r="U93"/>
      <c r="V93"/>
      <c r="W93"/>
      <c r="X93"/>
      <c r="Y93"/>
      <c r="Z93"/>
      <c r="AA93"/>
      <c r="AB93"/>
      <c r="AC93"/>
      <c r="AD93"/>
      <c r="AE93"/>
      <c r="AF93"/>
      <c r="AG93"/>
      <c r="AH93"/>
      <c r="AI93"/>
    </row>
    <row r="94" spans="1:35" s="33" customFormat="1" ht="15.75">
      <c r="A94" s="225"/>
      <c r="B94" s="208"/>
      <c r="C94" s="140"/>
      <c r="D94" s="140"/>
      <c r="E94" s="32"/>
      <c r="F94"/>
      <c r="G94"/>
      <c r="H94"/>
      <c r="I94"/>
      <c r="J94"/>
      <c r="K94"/>
      <c r="L94"/>
      <c r="M94"/>
      <c r="N94"/>
      <c r="O94"/>
      <c r="P94"/>
      <c r="Q94"/>
      <c r="R94"/>
      <c r="S94"/>
      <c r="T94"/>
      <c r="U94"/>
      <c r="V94"/>
      <c r="W94"/>
      <c r="X94"/>
      <c r="Y94"/>
      <c r="Z94"/>
      <c r="AA94"/>
      <c r="AB94"/>
      <c r="AC94"/>
      <c r="AD94"/>
      <c r="AE94"/>
      <c r="AF94"/>
      <c r="AG94"/>
      <c r="AH94"/>
      <c r="AI94"/>
    </row>
    <row r="95" spans="1:35" s="33" customFormat="1" ht="15.75">
      <c r="A95" s="225"/>
      <c r="B95" s="208"/>
      <c r="C95" s="140"/>
      <c r="D95" s="140"/>
      <c r="E95" s="32"/>
      <c r="F95"/>
      <c r="G95"/>
      <c r="H95"/>
      <c r="I95"/>
      <c r="J95"/>
      <c r="K95"/>
      <c r="L95"/>
      <c r="M95"/>
      <c r="N95"/>
      <c r="O95"/>
      <c r="P95"/>
      <c r="Q95"/>
      <c r="R95"/>
      <c r="S95"/>
      <c r="T95"/>
      <c r="U95"/>
      <c r="V95"/>
      <c r="W95"/>
      <c r="X95"/>
      <c r="Y95"/>
      <c r="Z95"/>
      <c r="AA95"/>
      <c r="AB95"/>
      <c r="AC95"/>
      <c r="AD95"/>
      <c r="AE95"/>
      <c r="AF95"/>
      <c r="AG95"/>
      <c r="AH95"/>
      <c r="AI95"/>
    </row>
    <row r="96" spans="1:35" s="33" customFormat="1" ht="15.75">
      <c r="A96" s="225"/>
      <c r="B96" s="208"/>
      <c r="C96" s="140"/>
      <c r="D96" s="140"/>
      <c r="E96" s="32"/>
      <c r="F96"/>
      <c r="G96"/>
      <c r="H96"/>
      <c r="I96"/>
      <c r="J96"/>
      <c r="K96"/>
      <c r="L96"/>
      <c r="M96"/>
      <c r="N96"/>
      <c r="O96"/>
      <c r="P96"/>
      <c r="Q96"/>
      <c r="R96"/>
      <c r="S96"/>
      <c r="T96"/>
      <c r="U96"/>
      <c r="V96"/>
      <c r="W96"/>
      <c r="X96"/>
      <c r="Y96"/>
      <c r="Z96"/>
      <c r="AA96"/>
      <c r="AB96"/>
      <c r="AC96"/>
      <c r="AD96"/>
      <c r="AE96"/>
      <c r="AF96"/>
      <c r="AG96"/>
      <c r="AH96"/>
      <c r="AI96"/>
    </row>
    <row r="97" spans="1:35" s="33" customFormat="1" ht="15.75">
      <c r="A97" s="225"/>
      <c r="B97" s="208"/>
      <c r="C97" s="140"/>
      <c r="D97" s="140"/>
      <c r="E97" s="32"/>
      <c r="F97"/>
      <c r="G97"/>
      <c r="H97"/>
      <c r="I97"/>
      <c r="J97"/>
      <c r="K97"/>
      <c r="L97"/>
      <c r="M97"/>
      <c r="N97"/>
      <c r="O97"/>
      <c r="P97"/>
      <c r="Q97"/>
      <c r="R97"/>
      <c r="S97"/>
      <c r="T97"/>
      <c r="U97"/>
      <c r="V97"/>
      <c r="W97"/>
      <c r="X97"/>
      <c r="Y97"/>
      <c r="Z97"/>
      <c r="AA97"/>
      <c r="AB97"/>
      <c r="AC97"/>
      <c r="AD97"/>
      <c r="AE97"/>
      <c r="AF97"/>
      <c r="AG97"/>
      <c r="AH97"/>
      <c r="AI97"/>
    </row>
    <row r="98" spans="1:35" s="33" customFormat="1" ht="15.75">
      <c r="A98" s="225"/>
      <c r="B98" s="208"/>
      <c r="C98" s="140"/>
      <c r="D98" s="140"/>
      <c r="E98" s="32"/>
      <c r="F98"/>
      <c r="G98"/>
      <c r="H98"/>
      <c r="I98"/>
      <c r="J98"/>
      <c r="K98"/>
      <c r="L98"/>
      <c r="M98"/>
      <c r="N98"/>
      <c r="O98"/>
      <c r="P98"/>
      <c r="Q98"/>
      <c r="R98"/>
      <c r="S98"/>
      <c r="T98"/>
      <c r="U98"/>
      <c r="V98"/>
      <c r="W98"/>
      <c r="X98"/>
      <c r="Y98"/>
      <c r="Z98"/>
      <c r="AA98"/>
      <c r="AB98"/>
      <c r="AC98"/>
      <c r="AD98"/>
      <c r="AE98"/>
      <c r="AF98"/>
      <c r="AG98"/>
      <c r="AH98"/>
      <c r="AI98"/>
    </row>
    <row r="99" spans="1:35" s="33" customFormat="1" ht="15.75">
      <c r="A99" s="225"/>
      <c r="B99" s="208"/>
      <c r="C99" s="140"/>
      <c r="D99" s="140"/>
      <c r="E99" s="32"/>
      <c r="F99"/>
      <c r="G99"/>
      <c r="H99"/>
      <c r="I99"/>
      <c r="J99"/>
      <c r="K99"/>
      <c r="L99"/>
      <c r="M99"/>
      <c r="N99"/>
      <c r="O99"/>
      <c r="P99"/>
      <c r="Q99"/>
      <c r="R99"/>
      <c r="S99"/>
      <c r="T99"/>
      <c r="U99"/>
      <c r="V99"/>
      <c r="W99"/>
      <c r="X99"/>
      <c r="Y99"/>
      <c r="Z99"/>
      <c r="AA99"/>
      <c r="AB99"/>
      <c r="AC99"/>
      <c r="AD99"/>
      <c r="AE99"/>
      <c r="AF99"/>
      <c r="AG99"/>
      <c r="AH99"/>
      <c r="AI99"/>
    </row>
    <row r="100" spans="1:35" s="33" customFormat="1" ht="15.75">
      <c r="A100" s="225"/>
      <c r="B100" s="208"/>
      <c r="C100" s="140"/>
      <c r="D100" s="140"/>
      <c r="E100" s="32"/>
      <c r="F100"/>
      <c r="G100"/>
      <c r="H100"/>
      <c r="I100"/>
      <c r="J100"/>
      <c r="K100"/>
      <c r="L100"/>
      <c r="M100"/>
      <c r="N100"/>
      <c r="O100"/>
      <c r="P100"/>
      <c r="Q100"/>
      <c r="R100"/>
      <c r="S100"/>
      <c r="T100"/>
      <c r="U100"/>
      <c r="V100"/>
      <c r="W100"/>
      <c r="X100"/>
      <c r="Y100"/>
      <c r="Z100"/>
      <c r="AA100"/>
      <c r="AB100"/>
      <c r="AC100"/>
      <c r="AD100"/>
      <c r="AE100"/>
      <c r="AF100"/>
      <c r="AG100"/>
      <c r="AH100"/>
      <c r="AI100"/>
    </row>
    <row r="101" spans="1:35" s="33" customFormat="1" ht="15.75">
      <c r="A101" s="225"/>
      <c r="B101" s="208"/>
      <c r="C101" s="140"/>
      <c r="D101" s="140"/>
      <c r="E101" s="32"/>
      <c r="F101"/>
      <c r="G101"/>
      <c r="H101"/>
      <c r="I101"/>
      <c r="J101"/>
      <c r="K101"/>
      <c r="L101"/>
      <c r="M101"/>
      <c r="N101"/>
      <c r="O101"/>
      <c r="P101"/>
      <c r="Q101"/>
      <c r="R101"/>
      <c r="S101"/>
      <c r="T101"/>
      <c r="U101"/>
      <c r="V101"/>
      <c r="W101"/>
      <c r="X101"/>
      <c r="Y101"/>
      <c r="Z101"/>
      <c r="AA101"/>
      <c r="AB101"/>
      <c r="AC101"/>
      <c r="AD101"/>
      <c r="AE101"/>
      <c r="AF101"/>
      <c r="AG101"/>
      <c r="AH101"/>
      <c r="AI101"/>
    </row>
    <row r="102" spans="1:35" s="33" customFormat="1" ht="15.75">
      <c r="A102" s="225"/>
      <c r="B102" s="208"/>
      <c r="C102" s="140"/>
      <c r="D102" s="140"/>
      <c r="E102" s="32"/>
      <c r="F102"/>
      <c r="G102"/>
      <c r="H102"/>
      <c r="I102"/>
      <c r="J102"/>
      <c r="K102"/>
      <c r="L102"/>
      <c r="M102"/>
      <c r="N102"/>
      <c r="O102"/>
      <c r="P102"/>
      <c r="Q102"/>
      <c r="R102"/>
      <c r="S102"/>
      <c r="T102"/>
      <c r="U102"/>
      <c r="V102"/>
      <c r="W102"/>
      <c r="X102"/>
      <c r="Y102"/>
      <c r="Z102"/>
      <c r="AA102"/>
      <c r="AB102"/>
      <c r="AC102"/>
      <c r="AD102"/>
      <c r="AE102"/>
      <c r="AF102"/>
      <c r="AG102"/>
      <c r="AH102"/>
      <c r="AI102"/>
    </row>
    <row r="103" spans="1:35" s="33" customFormat="1" ht="15.75">
      <c r="A103" s="225"/>
      <c r="B103" s="208"/>
      <c r="C103" s="140"/>
      <c r="D103" s="140"/>
      <c r="E103" s="32"/>
      <c r="F103"/>
      <c r="G103"/>
      <c r="H103"/>
      <c r="I103"/>
      <c r="J103"/>
      <c r="K103"/>
      <c r="L103"/>
      <c r="M103"/>
      <c r="N103"/>
      <c r="O103"/>
      <c r="P103"/>
      <c r="Q103"/>
      <c r="R103"/>
      <c r="S103"/>
      <c r="T103"/>
      <c r="U103"/>
      <c r="V103"/>
      <c r="W103"/>
      <c r="X103"/>
      <c r="Y103"/>
      <c r="Z103"/>
      <c r="AA103"/>
      <c r="AB103"/>
      <c r="AC103"/>
      <c r="AD103"/>
      <c r="AE103"/>
      <c r="AF103"/>
      <c r="AG103"/>
      <c r="AH103"/>
      <c r="AI103"/>
    </row>
    <row r="104" spans="1:35" s="33" customFormat="1" ht="15.75">
      <c r="A104" s="225"/>
      <c r="B104" s="208"/>
      <c r="C104" s="140"/>
      <c r="D104" s="140"/>
      <c r="E104" s="32"/>
      <c r="F104"/>
      <c r="G104"/>
      <c r="H104"/>
      <c r="I104"/>
      <c r="J104"/>
      <c r="K104"/>
      <c r="L104"/>
      <c r="M104"/>
      <c r="N104"/>
      <c r="O104"/>
      <c r="P104"/>
      <c r="Q104"/>
      <c r="R104"/>
      <c r="S104"/>
      <c r="T104"/>
      <c r="U104"/>
      <c r="V104"/>
      <c r="W104"/>
      <c r="X104"/>
      <c r="Y104"/>
      <c r="Z104"/>
      <c r="AA104"/>
      <c r="AB104"/>
      <c r="AC104"/>
      <c r="AD104"/>
      <c r="AE104"/>
      <c r="AF104"/>
      <c r="AG104"/>
      <c r="AH104"/>
      <c r="AI104"/>
    </row>
    <row r="105" spans="1:35" s="33" customFormat="1" ht="15.75">
      <c r="A105" s="225"/>
      <c r="B105" s="208"/>
      <c r="C105" s="140"/>
      <c r="D105" s="140"/>
      <c r="E105" s="32"/>
      <c r="F105"/>
      <c r="G105"/>
      <c r="H105"/>
      <c r="I105"/>
      <c r="J105"/>
      <c r="K105"/>
      <c r="L105"/>
      <c r="M105"/>
      <c r="N105"/>
      <c r="O105"/>
      <c r="P105"/>
      <c r="Q105"/>
      <c r="R105"/>
      <c r="S105"/>
      <c r="T105"/>
      <c r="U105"/>
      <c r="V105"/>
      <c r="W105"/>
      <c r="X105"/>
      <c r="Y105"/>
      <c r="Z105"/>
      <c r="AA105"/>
      <c r="AB105"/>
      <c r="AC105"/>
      <c r="AD105"/>
      <c r="AE105"/>
      <c r="AF105"/>
      <c r="AG105"/>
      <c r="AH105"/>
      <c r="AI105"/>
    </row>
    <row r="106" spans="1:35" s="33" customFormat="1" ht="15.75">
      <c r="A106" s="225"/>
      <c r="B106" s="208"/>
      <c r="C106" s="140"/>
      <c r="D106" s="140"/>
      <c r="E106" s="32"/>
      <c r="F106"/>
      <c r="G106"/>
      <c r="H106"/>
      <c r="I106"/>
      <c r="J106"/>
      <c r="K106"/>
      <c r="L106"/>
      <c r="M106"/>
      <c r="N106"/>
      <c r="O106"/>
      <c r="P106"/>
      <c r="Q106"/>
      <c r="R106"/>
      <c r="S106"/>
      <c r="T106"/>
      <c r="U106"/>
      <c r="V106"/>
      <c r="W106"/>
      <c r="X106"/>
      <c r="Y106"/>
      <c r="Z106"/>
      <c r="AA106"/>
      <c r="AB106"/>
      <c r="AC106"/>
      <c r="AD106"/>
      <c r="AE106"/>
      <c r="AF106"/>
      <c r="AG106"/>
      <c r="AH106"/>
      <c r="AI106"/>
    </row>
    <row r="107" spans="1:35" s="33" customFormat="1" ht="15.75">
      <c r="A107" s="225"/>
      <c r="B107" s="208"/>
      <c r="C107" s="140"/>
      <c r="D107" s="140"/>
      <c r="E107" s="32"/>
      <c r="F107"/>
      <c r="G107"/>
      <c r="H107"/>
      <c r="I107"/>
      <c r="J107"/>
      <c r="K107"/>
      <c r="L107"/>
      <c r="M107"/>
      <c r="N107"/>
      <c r="O107"/>
      <c r="P107"/>
      <c r="Q107"/>
      <c r="R107"/>
      <c r="S107"/>
      <c r="T107"/>
      <c r="U107"/>
      <c r="V107"/>
      <c r="W107"/>
      <c r="X107"/>
      <c r="Y107"/>
      <c r="Z107"/>
      <c r="AA107"/>
      <c r="AB107"/>
      <c r="AC107"/>
      <c r="AD107"/>
      <c r="AE107"/>
      <c r="AF107"/>
      <c r="AG107"/>
      <c r="AH107"/>
      <c r="AI107"/>
    </row>
    <row r="108" spans="1:35" s="33" customFormat="1" ht="15.75">
      <c r="A108" s="225"/>
      <c r="B108" s="208"/>
      <c r="C108" s="140"/>
      <c r="D108" s="140"/>
      <c r="E108" s="32"/>
      <c r="F108"/>
      <c r="G108"/>
      <c r="H108"/>
      <c r="I108"/>
      <c r="J108"/>
      <c r="K108"/>
      <c r="L108"/>
      <c r="M108"/>
      <c r="N108"/>
      <c r="O108"/>
      <c r="P108"/>
      <c r="Q108"/>
      <c r="R108"/>
      <c r="S108"/>
      <c r="T108"/>
      <c r="U108"/>
      <c r="V108"/>
      <c r="W108"/>
      <c r="X108"/>
      <c r="Y108"/>
      <c r="Z108"/>
      <c r="AA108"/>
      <c r="AB108"/>
      <c r="AC108"/>
      <c r="AD108"/>
      <c r="AE108"/>
      <c r="AF108"/>
      <c r="AG108"/>
      <c r="AH108"/>
      <c r="AI108"/>
    </row>
    <row r="109" spans="1:35" s="33" customFormat="1" ht="15.75">
      <c r="A109" s="225"/>
      <c r="B109" s="208"/>
      <c r="C109" s="140"/>
      <c r="D109" s="140"/>
      <c r="E109" s="32"/>
      <c r="F109"/>
      <c r="G109"/>
      <c r="H109"/>
      <c r="I109"/>
      <c r="J109"/>
      <c r="K109"/>
      <c r="L109"/>
      <c r="M109"/>
      <c r="N109"/>
      <c r="O109"/>
      <c r="P109"/>
      <c r="Q109"/>
      <c r="R109"/>
      <c r="S109"/>
      <c r="T109"/>
      <c r="U109"/>
      <c r="V109"/>
      <c r="W109"/>
      <c r="X109"/>
      <c r="Y109"/>
      <c r="Z109"/>
      <c r="AA109"/>
      <c r="AB109"/>
      <c r="AC109"/>
      <c r="AD109"/>
      <c r="AE109"/>
      <c r="AF109"/>
      <c r="AG109"/>
      <c r="AH109"/>
      <c r="AI109"/>
    </row>
    <row r="110" spans="1:35" s="33" customFormat="1" ht="15.75">
      <c r="A110" s="225"/>
      <c r="B110" s="208"/>
      <c r="C110" s="140"/>
      <c r="D110" s="140"/>
      <c r="E110" s="32"/>
      <c r="F110"/>
      <c r="G110"/>
      <c r="H110"/>
      <c r="I110"/>
      <c r="J110"/>
      <c r="K110"/>
      <c r="L110"/>
      <c r="M110"/>
      <c r="N110"/>
      <c r="O110"/>
      <c r="P110"/>
      <c r="Q110"/>
      <c r="R110"/>
      <c r="S110"/>
      <c r="T110"/>
      <c r="U110"/>
      <c r="V110"/>
      <c r="W110"/>
      <c r="X110"/>
      <c r="Y110"/>
      <c r="Z110"/>
      <c r="AA110"/>
      <c r="AB110"/>
      <c r="AC110"/>
      <c r="AD110"/>
      <c r="AE110"/>
      <c r="AF110"/>
      <c r="AG110"/>
      <c r="AH110"/>
      <c r="AI110"/>
    </row>
    <row r="111" spans="1:35" s="33" customFormat="1" ht="15.75">
      <c r="A111" s="225"/>
      <c r="B111" s="208"/>
      <c r="C111" s="140"/>
      <c r="D111" s="140"/>
      <c r="E111" s="32"/>
      <c r="F111"/>
      <c r="G111"/>
      <c r="H111"/>
      <c r="I111"/>
      <c r="J111"/>
      <c r="K111"/>
      <c r="L111"/>
      <c r="M111"/>
      <c r="N111"/>
      <c r="O111"/>
      <c r="P111"/>
      <c r="Q111"/>
      <c r="R111"/>
      <c r="S111"/>
      <c r="T111"/>
      <c r="U111"/>
      <c r="V111"/>
      <c r="W111"/>
      <c r="X111"/>
      <c r="Y111"/>
      <c r="Z111"/>
      <c r="AA111"/>
      <c r="AB111"/>
      <c r="AC111"/>
      <c r="AD111"/>
      <c r="AE111"/>
      <c r="AF111"/>
      <c r="AG111"/>
      <c r="AH111"/>
      <c r="AI111"/>
    </row>
    <row r="112" spans="1:35" s="33" customFormat="1" ht="15.75">
      <c r="A112" s="225"/>
      <c r="B112" s="208"/>
      <c r="C112" s="140"/>
      <c r="D112" s="140"/>
      <c r="E112" s="32"/>
      <c r="F112"/>
      <c r="G112"/>
      <c r="H112"/>
      <c r="I112"/>
      <c r="J112"/>
      <c r="K112"/>
      <c r="L112"/>
      <c r="M112"/>
      <c r="N112"/>
      <c r="O112"/>
      <c r="P112"/>
      <c r="Q112"/>
      <c r="R112"/>
      <c r="S112"/>
      <c r="T112"/>
      <c r="U112"/>
      <c r="V112"/>
      <c r="W112"/>
      <c r="X112"/>
      <c r="Y112"/>
      <c r="Z112"/>
      <c r="AA112"/>
      <c r="AB112"/>
      <c r="AC112"/>
      <c r="AD112"/>
      <c r="AE112"/>
      <c r="AF112"/>
      <c r="AG112"/>
      <c r="AH112"/>
      <c r="AI112"/>
    </row>
    <row r="113" spans="1:35" s="33" customFormat="1" ht="15.75">
      <c r="A113" s="225"/>
      <c r="B113" s="208"/>
      <c r="C113" s="140"/>
      <c r="D113" s="140"/>
      <c r="E113" s="32"/>
      <c r="F113"/>
      <c r="G113"/>
      <c r="H113"/>
      <c r="I113"/>
      <c r="J113"/>
      <c r="K113"/>
      <c r="L113"/>
      <c r="M113"/>
      <c r="N113"/>
      <c r="O113"/>
      <c r="P113"/>
      <c r="Q113"/>
      <c r="R113"/>
      <c r="S113"/>
      <c r="T113"/>
      <c r="U113"/>
      <c r="V113"/>
      <c r="W113"/>
      <c r="X113"/>
      <c r="Y113"/>
      <c r="Z113"/>
      <c r="AA113"/>
      <c r="AB113"/>
      <c r="AC113"/>
      <c r="AD113"/>
      <c r="AE113"/>
      <c r="AF113"/>
      <c r="AG113"/>
      <c r="AH113"/>
      <c r="AI113"/>
    </row>
    <row r="114" spans="1:35" s="33" customFormat="1" ht="15.75">
      <c r="A114" s="225"/>
      <c r="B114" s="208"/>
      <c r="C114" s="140"/>
      <c r="D114" s="140"/>
      <c r="E114" s="32"/>
      <c r="F114"/>
      <c r="G114"/>
      <c r="H114"/>
      <c r="I114"/>
      <c r="J114"/>
      <c r="K114"/>
      <c r="L114"/>
      <c r="M114"/>
      <c r="N114"/>
      <c r="O114"/>
      <c r="P114"/>
      <c r="Q114"/>
      <c r="R114"/>
      <c r="S114"/>
      <c r="T114"/>
      <c r="U114"/>
      <c r="V114"/>
      <c r="W114"/>
      <c r="X114"/>
      <c r="Y114"/>
      <c r="Z114"/>
      <c r="AA114"/>
      <c r="AB114"/>
      <c r="AC114"/>
      <c r="AD114"/>
      <c r="AE114"/>
      <c r="AF114"/>
      <c r="AG114"/>
      <c r="AH114"/>
      <c r="AI114"/>
    </row>
    <row r="115" spans="1:35" s="33" customFormat="1" ht="15.75">
      <c r="A115" s="225"/>
      <c r="B115" s="208"/>
      <c r="C115" s="140"/>
      <c r="D115" s="140"/>
      <c r="E115" s="32"/>
      <c r="F115"/>
      <c r="G115"/>
      <c r="H115"/>
      <c r="I115"/>
      <c r="J115"/>
      <c r="K115"/>
      <c r="L115"/>
      <c r="M115"/>
      <c r="N115"/>
      <c r="O115"/>
      <c r="P115"/>
      <c r="Q115"/>
      <c r="R115"/>
      <c r="S115"/>
      <c r="T115"/>
      <c r="U115"/>
      <c r="V115"/>
      <c r="W115"/>
      <c r="X115"/>
      <c r="Y115"/>
      <c r="Z115"/>
      <c r="AA115"/>
      <c r="AB115"/>
      <c r="AC115"/>
      <c r="AD115"/>
      <c r="AE115"/>
      <c r="AF115"/>
      <c r="AG115"/>
      <c r="AH115"/>
      <c r="AI115"/>
    </row>
    <row r="116" spans="1:35" s="33" customFormat="1" ht="15.75">
      <c r="A116" s="225"/>
      <c r="B116" s="208"/>
      <c r="C116" s="140"/>
      <c r="D116" s="140"/>
      <c r="E116" s="32"/>
      <c r="F116"/>
      <c r="G116"/>
      <c r="H116"/>
      <c r="I116"/>
      <c r="J116"/>
      <c r="K116"/>
      <c r="L116"/>
      <c r="M116"/>
      <c r="N116"/>
      <c r="O116"/>
      <c r="P116"/>
      <c r="Q116"/>
      <c r="R116"/>
      <c r="S116"/>
      <c r="T116"/>
      <c r="U116"/>
      <c r="V116"/>
      <c r="W116"/>
      <c r="X116"/>
      <c r="Y116"/>
      <c r="Z116"/>
      <c r="AA116"/>
      <c r="AB116"/>
      <c r="AC116"/>
      <c r="AD116"/>
      <c r="AE116"/>
      <c r="AF116"/>
      <c r="AG116"/>
      <c r="AH116"/>
      <c r="AI116"/>
    </row>
    <row r="117" spans="1:35" s="33" customFormat="1" ht="15.75">
      <c r="A117" s="225"/>
      <c r="B117" s="208"/>
      <c r="C117" s="140"/>
      <c r="D117" s="140"/>
      <c r="E117" s="32"/>
      <c r="F117"/>
      <c r="G117"/>
      <c r="H117"/>
      <c r="I117"/>
      <c r="J117"/>
      <c r="K117"/>
      <c r="L117"/>
      <c r="M117"/>
      <c r="N117"/>
      <c r="O117"/>
      <c r="P117"/>
      <c r="Q117"/>
      <c r="R117"/>
      <c r="S117"/>
      <c r="T117"/>
      <c r="U117"/>
      <c r="V117"/>
      <c r="W117"/>
      <c r="X117"/>
      <c r="Y117"/>
      <c r="Z117"/>
      <c r="AA117"/>
      <c r="AB117"/>
      <c r="AC117"/>
      <c r="AD117"/>
      <c r="AE117"/>
      <c r="AF117"/>
      <c r="AG117"/>
      <c r="AH117"/>
      <c r="AI117"/>
    </row>
    <row r="118" spans="1:35" s="33" customFormat="1" ht="15.75">
      <c r="A118" s="225"/>
      <c r="B118" s="208"/>
      <c r="C118" s="140"/>
      <c r="D118" s="140"/>
      <c r="E118" s="32"/>
      <c r="F118"/>
      <c r="G118"/>
      <c r="H118"/>
      <c r="I118"/>
      <c r="J118"/>
      <c r="K118"/>
      <c r="L118"/>
      <c r="M118"/>
      <c r="N118"/>
      <c r="O118"/>
      <c r="P118"/>
      <c r="Q118"/>
      <c r="R118"/>
      <c r="S118"/>
      <c r="T118"/>
      <c r="U118"/>
      <c r="V118"/>
      <c r="W118"/>
      <c r="X118"/>
      <c r="Y118"/>
      <c r="Z118"/>
      <c r="AA118"/>
      <c r="AB118"/>
      <c r="AC118"/>
      <c r="AD118"/>
      <c r="AE118"/>
      <c r="AF118"/>
      <c r="AG118"/>
      <c r="AH118"/>
      <c r="AI118"/>
    </row>
    <row r="119" spans="1:35" s="33" customFormat="1" ht="15.75">
      <c r="A119" s="225"/>
      <c r="B119" s="208"/>
      <c r="C119" s="140"/>
      <c r="D119" s="140"/>
      <c r="E119" s="32"/>
      <c r="F119"/>
      <c r="G119"/>
      <c r="H119"/>
      <c r="I119"/>
      <c r="J119"/>
      <c r="K119"/>
      <c r="L119"/>
      <c r="M119"/>
      <c r="N119"/>
      <c r="O119"/>
      <c r="P119"/>
      <c r="Q119"/>
      <c r="R119"/>
      <c r="S119"/>
      <c r="T119"/>
      <c r="U119"/>
      <c r="V119"/>
      <c r="W119"/>
      <c r="X119"/>
      <c r="Y119"/>
      <c r="Z119"/>
      <c r="AA119"/>
      <c r="AB119"/>
      <c r="AC119"/>
      <c r="AD119"/>
      <c r="AE119"/>
      <c r="AF119"/>
      <c r="AG119"/>
      <c r="AH119"/>
      <c r="AI119"/>
    </row>
    <row r="120" spans="1:35" s="33" customFormat="1" ht="15.75">
      <c r="A120" s="225"/>
      <c r="B120" s="208"/>
      <c r="C120" s="140"/>
      <c r="D120" s="140"/>
      <c r="E120" s="32"/>
      <c r="F120"/>
      <c r="G120"/>
      <c r="H120"/>
      <c r="I120"/>
      <c r="J120"/>
      <c r="K120"/>
      <c r="L120"/>
      <c r="M120"/>
      <c r="N120"/>
      <c r="O120"/>
      <c r="P120"/>
      <c r="Q120"/>
      <c r="R120"/>
      <c r="S120"/>
      <c r="T120"/>
      <c r="U120"/>
      <c r="V120"/>
      <c r="W120"/>
      <c r="X120"/>
      <c r="Y120"/>
      <c r="Z120"/>
      <c r="AA120"/>
      <c r="AB120"/>
      <c r="AC120"/>
      <c r="AD120"/>
      <c r="AE120"/>
      <c r="AF120"/>
      <c r="AG120"/>
      <c r="AH120"/>
      <c r="AI120"/>
    </row>
    <row r="121" spans="1:35" s="33" customFormat="1" ht="15.75">
      <c r="A121" s="225"/>
      <c r="B121" s="208"/>
      <c r="C121" s="140"/>
      <c r="D121" s="140"/>
      <c r="E121" s="32"/>
      <c r="F121"/>
      <c r="G121"/>
      <c r="H121"/>
      <c r="I121"/>
      <c r="J121"/>
      <c r="K121"/>
      <c r="L121"/>
      <c r="M121"/>
      <c r="N121"/>
      <c r="O121"/>
      <c r="P121"/>
      <c r="Q121"/>
      <c r="R121"/>
      <c r="S121"/>
      <c r="T121"/>
      <c r="U121"/>
      <c r="V121"/>
      <c r="W121"/>
      <c r="X121"/>
      <c r="Y121"/>
      <c r="Z121"/>
      <c r="AA121"/>
      <c r="AB121"/>
      <c r="AC121"/>
      <c r="AD121"/>
      <c r="AE121"/>
      <c r="AF121"/>
      <c r="AG121"/>
      <c r="AH121"/>
      <c r="AI121"/>
    </row>
    <row r="122" spans="1:35" s="33" customFormat="1" ht="15.75">
      <c r="A122" s="225"/>
      <c r="B122" s="208"/>
      <c r="C122" s="140"/>
      <c r="D122" s="140"/>
      <c r="E122" s="32"/>
      <c r="F122"/>
      <c r="G122"/>
      <c r="H122"/>
      <c r="I122"/>
      <c r="J122"/>
      <c r="K122"/>
      <c r="L122"/>
      <c r="M122"/>
      <c r="N122"/>
      <c r="O122"/>
      <c r="P122"/>
      <c r="Q122"/>
      <c r="R122"/>
      <c r="S122"/>
      <c r="T122"/>
      <c r="U122"/>
      <c r="V122"/>
      <c r="W122"/>
      <c r="X122"/>
      <c r="Y122"/>
      <c r="Z122"/>
      <c r="AA122"/>
      <c r="AB122"/>
      <c r="AC122"/>
      <c r="AD122"/>
      <c r="AE122"/>
      <c r="AF122"/>
      <c r="AG122"/>
      <c r="AH122"/>
      <c r="AI122"/>
    </row>
    <row r="123" spans="1:35" s="33" customFormat="1" ht="15.75">
      <c r="A123" s="225"/>
      <c r="B123" s="208"/>
      <c r="C123" s="140"/>
      <c r="D123" s="140"/>
      <c r="E123" s="32"/>
      <c r="F123"/>
      <c r="G123"/>
      <c r="H123"/>
      <c r="I123"/>
      <c r="J123"/>
      <c r="K123"/>
      <c r="L123"/>
      <c r="M123"/>
      <c r="N123"/>
      <c r="O123"/>
      <c r="P123"/>
      <c r="Q123"/>
      <c r="R123"/>
      <c r="S123"/>
      <c r="T123"/>
      <c r="U123"/>
      <c r="V123"/>
      <c r="W123"/>
      <c r="X123"/>
      <c r="Y123"/>
      <c r="Z123"/>
      <c r="AA123"/>
      <c r="AB123"/>
      <c r="AC123"/>
      <c r="AD123"/>
      <c r="AE123"/>
      <c r="AF123"/>
      <c r="AG123"/>
      <c r="AH123"/>
      <c r="AI123"/>
    </row>
    <row r="124" spans="1:35" s="33" customFormat="1" ht="15.75">
      <c r="A124" s="225"/>
      <c r="B124" s="208"/>
      <c r="C124" s="140"/>
      <c r="D124" s="140"/>
      <c r="E124" s="32"/>
      <c r="F124"/>
      <c r="G124"/>
      <c r="H124"/>
      <c r="I124"/>
      <c r="J124"/>
      <c r="K124"/>
      <c r="L124"/>
      <c r="M124"/>
      <c r="N124"/>
      <c r="O124"/>
      <c r="P124"/>
      <c r="Q124"/>
      <c r="R124"/>
      <c r="S124"/>
      <c r="T124"/>
      <c r="U124"/>
      <c r="V124"/>
      <c r="W124"/>
      <c r="X124"/>
      <c r="Y124"/>
      <c r="Z124"/>
      <c r="AA124"/>
      <c r="AB124"/>
      <c r="AC124"/>
      <c r="AD124"/>
      <c r="AE124"/>
      <c r="AF124"/>
      <c r="AG124"/>
      <c r="AH124"/>
      <c r="AI124"/>
    </row>
    <row r="125" spans="1:35" s="33" customFormat="1" ht="15.75">
      <c r="A125" s="225"/>
      <c r="B125" s="208"/>
      <c r="C125" s="140"/>
      <c r="D125" s="140"/>
      <c r="E125" s="32"/>
      <c r="F125"/>
      <c r="G125"/>
      <c r="H125"/>
      <c r="I125"/>
      <c r="J125"/>
      <c r="K125"/>
      <c r="L125"/>
      <c r="M125"/>
      <c r="N125"/>
      <c r="O125"/>
      <c r="P125"/>
      <c r="Q125"/>
      <c r="R125"/>
      <c r="S125"/>
      <c r="T125"/>
      <c r="U125"/>
      <c r="V125"/>
      <c r="W125"/>
      <c r="X125"/>
      <c r="Y125"/>
      <c r="Z125"/>
      <c r="AA125"/>
      <c r="AB125"/>
      <c r="AC125"/>
      <c r="AD125"/>
      <c r="AE125"/>
      <c r="AF125"/>
      <c r="AG125"/>
      <c r="AH125"/>
      <c r="AI125"/>
    </row>
    <row r="126" spans="1:35" s="33" customFormat="1" ht="15.75">
      <c r="A126" s="225"/>
      <c r="B126" s="208"/>
      <c r="C126" s="140"/>
      <c r="D126" s="140"/>
      <c r="E126" s="32"/>
      <c r="F126"/>
      <c r="G126"/>
      <c r="H126"/>
      <c r="I126"/>
      <c r="J126"/>
      <c r="K126"/>
      <c r="L126"/>
      <c r="M126"/>
      <c r="N126"/>
      <c r="O126"/>
      <c r="P126"/>
      <c r="Q126"/>
      <c r="R126"/>
      <c r="S126"/>
      <c r="T126"/>
      <c r="U126"/>
      <c r="V126"/>
      <c r="W126"/>
      <c r="X126"/>
      <c r="Y126"/>
      <c r="Z126"/>
      <c r="AA126"/>
      <c r="AB126"/>
      <c r="AC126"/>
      <c r="AD126"/>
      <c r="AE126"/>
      <c r="AF126"/>
      <c r="AG126"/>
      <c r="AH126"/>
      <c r="AI126"/>
    </row>
    <row r="127" spans="1:35" s="33" customFormat="1" ht="15.75">
      <c r="A127" s="225"/>
      <c r="B127" s="208"/>
      <c r="C127" s="140"/>
      <c r="D127" s="140"/>
      <c r="E127" s="32"/>
      <c r="F127"/>
      <c r="G127"/>
      <c r="H127"/>
      <c r="I127"/>
      <c r="J127"/>
      <c r="K127"/>
      <c r="L127"/>
      <c r="M127"/>
      <c r="N127"/>
      <c r="O127"/>
      <c r="P127"/>
      <c r="Q127"/>
      <c r="R127"/>
      <c r="S127"/>
      <c r="T127"/>
      <c r="U127"/>
      <c r="V127"/>
      <c r="W127"/>
      <c r="X127"/>
      <c r="Y127"/>
      <c r="Z127"/>
      <c r="AA127"/>
      <c r="AB127"/>
      <c r="AC127"/>
      <c r="AD127"/>
      <c r="AE127"/>
      <c r="AF127"/>
      <c r="AG127"/>
      <c r="AH127"/>
      <c r="AI127"/>
    </row>
    <row r="128" spans="1:35" s="33" customFormat="1" ht="15.75">
      <c r="A128" s="225"/>
      <c r="B128" s="208"/>
      <c r="C128" s="140"/>
      <c r="D128" s="140"/>
      <c r="E128" s="32"/>
      <c r="F128"/>
      <c r="G128"/>
      <c r="H128"/>
      <c r="I128"/>
      <c r="J128"/>
      <c r="K128"/>
      <c r="L128"/>
      <c r="M128"/>
      <c r="N128"/>
      <c r="O128"/>
      <c r="P128"/>
      <c r="Q128"/>
      <c r="R128"/>
      <c r="S128"/>
      <c r="T128"/>
      <c r="U128"/>
      <c r="V128"/>
      <c r="W128"/>
      <c r="X128"/>
      <c r="Y128"/>
      <c r="Z128"/>
      <c r="AA128"/>
      <c r="AB128"/>
      <c r="AC128"/>
      <c r="AD128"/>
      <c r="AE128"/>
      <c r="AF128"/>
      <c r="AG128"/>
      <c r="AH128"/>
      <c r="AI128"/>
    </row>
    <row r="129" spans="1:35" s="33" customFormat="1" ht="15.75">
      <c r="A129" s="225"/>
      <c r="B129" s="208"/>
      <c r="C129" s="140"/>
      <c r="D129" s="140"/>
      <c r="E129" s="32"/>
      <c r="F129"/>
      <c r="G129"/>
      <c r="H129"/>
      <c r="I129"/>
      <c r="J129"/>
      <c r="K129"/>
      <c r="L129"/>
      <c r="M129"/>
      <c r="N129"/>
      <c r="O129"/>
      <c r="P129"/>
      <c r="Q129"/>
      <c r="R129"/>
      <c r="S129"/>
      <c r="T129"/>
      <c r="U129"/>
      <c r="V129"/>
      <c r="W129"/>
      <c r="X129"/>
      <c r="Y129"/>
      <c r="Z129"/>
      <c r="AA129"/>
      <c r="AB129"/>
      <c r="AC129"/>
      <c r="AD129"/>
      <c r="AE129"/>
      <c r="AF129"/>
      <c r="AG129"/>
      <c r="AH129"/>
      <c r="AI129"/>
    </row>
    <row r="130" spans="1:35" s="33" customFormat="1" ht="15.75">
      <c r="A130" s="225"/>
      <c r="B130" s="208"/>
      <c r="C130" s="140"/>
      <c r="D130" s="140"/>
      <c r="E130" s="32"/>
      <c r="F130"/>
      <c r="G130"/>
      <c r="H130"/>
      <c r="I130"/>
      <c r="J130"/>
      <c r="K130"/>
      <c r="L130"/>
      <c r="M130"/>
      <c r="N130"/>
      <c r="O130"/>
      <c r="P130"/>
      <c r="Q130"/>
      <c r="R130"/>
      <c r="S130"/>
      <c r="T130"/>
      <c r="U130"/>
      <c r="V130"/>
      <c r="W130"/>
      <c r="X130"/>
      <c r="Y130"/>
      <c r="Z130"/>
      <c r="AA130"/>
      <c r="AB130"/>
      <c r="AC130"/>
      <c r="AD130"/>
      <c r="AE130"/>
      <c r="AF130"/>
      <c r="AG130"/>
      <c r="AH130"/>
      <c r="AI130"/>
    </row>
    <row r="131" spans="1:35" s="33" customFormat="1" ht="15.75">
      <c r="A131" s="225"/>
      <c r="B131" s="208"/>
      <c r="C131" s="140"/>
      <c r="D131" s="140"/>
      <c r="E131" s="32"/>
      <c r="F131"/>
      <c r="G131"/>
      <c r="H131"/>
      <c r="I131"/>
      <c r="J131"/>
      <c r="K131"/>
      <c r="L131"/>
      <c r="M131"/>
      <c r="N131"/>
      <c r="O131"/>
      <c r="P131"/>
      <c r="Q131"/>
      <c r="R131"/>
      <c r="S131"/>
      <c r="T131"/>
      <c r="U131"/>
      <c r="V131"/>
      <c r="W131"/>
      <c r="X131"/>
      <c r="Y131"/>
      <c r="Z131"/>
      <c r="AA131"/>
      <c r="AB131"/>
      <c r="AC131"/>
      <c r="AD131"/>
      <c r="AE131"/>
      <c r="AF131"/>
      <c r="AG131"/>
      <c r="AH131"/>
      <c r="AI131"/>
    </row>
    <row r="132" spans="1:35" s="33" customFormat="1" ht="15.75">
      <c r="A132" s="225"/>
      <c r="B132" s="208"/>
      <c r="C132" s="140"/>
      <c r="D132" s="140"/>
      <c r="E132" s="32"/>
      <c r="F132"/>
      <c r="G132"/>
      <c r="H132"/>
      <c r="I132"/>
      <c r="J132"/>
      <c r="K132"/>
      <c r="L132"/>
      <c r="M132"/>
      <c r="N132"/>
      <c r="O132"/>
      <c r="P132"/>
      <c r="Q132"/>
      <c r="R132"/>
      <c r="S132"/>
      <c r="T132"/>
      <c r="U132"/>
      <c r="V132"/>
      <c r="W132"/>
      <c r="X132"/>
      <c r="Y132"/>
      <c r="Z132"/>
      <c r="AA132"/>
      <c r="AB132"/>
      <c r="AC132"/>
      <c r="AD132"/>
      <c r="AE132"/>
      <c r="AF132"/>
      <c r="AG132"/>
      <c r="AH132"/>
      <c r="AI132"/>
    </row>
    <row r="133" spans="1:35" s="33" customFormat="1" ht="15.75">
      <c r="A133" s="225"/>
      <c r="B133" s="208"/>
      <c r="C133" s="140"/>
      <c r="D133" s="140"/>
      <c r="E133" s="32"/>
      <c r="F133"/>
      <c r="G133"/>
      <c r="H133"/>
      <c r="I133"/>
      <c r="J133"/>
      <c r="K133"/>
      <c r="L133"/>
      <c r="M133"/>
      <c r="N133"/>
      <c r="O133"/>
      <c r="P133"/>
      <c r="Q133"/>
      <c r="R133"/>
      <c r="S133"/>
      <c r="T133"/>
      <c r="U133"/>
      <c r="V133"/>
      <c r="W133"/>
      <c r="X133"/>
      <c r="Y133"/>
      <c r="Z133"/>
      <c r="AA133"/>
      <c r="AB133"/>
      <c r="AC133"/>
      <c r="AD133"/>
      <c r="AE133"/>
      <c r="AF133"/>
      <c r="AG133"/>
      <c r="AH133"/>
      <c r="AI133"/>
    </row>
    <row r="134" spans="1:35" s="33" customFormat="1" ht="15.75">
      <c r="A134" s="225"/>
      <c r="B134" s="208"/>
      <c r="C134" s="140"/>
      <c r="D134" s="140"/>
      <c r="E134" s="32"/>
      <c r="F134"/>
      <c r="G134"/>
      <c r="H134"/>
      <c r="I134"/>
      <c r="J134"/>
      <c r="K134"/>
      <c r="L134"/>
      <c r="M134"/>
      <c r="N134"/>
      <c r="O134"/>
      <c r="P134"/>
      <c r="Q134"/>
      <c r="R134"/>
      <c r="S134"/>
      <c r="T134"/>
      <c r="U134"/>
      <c r="V134"/>
      <c r="W134"/>
      <c r="X134"/>
      <c r="Y134"/>
      <c r="Z134"/>
      <c r="AA134"/>
      <c r="AB134"/>
      <c r="AC134"/>
      <c r="AD134"/>
      <c r="AE134"/>
      <c r="AF134"/>
      <c r="AG134"/>
      <c r="AH134"/>
      <c r="AI134"/>
    </row>
    <row r="135" spans="1:35" s="33" customFormat="1" ht="15.75">
      <c r="A135" s="225"/>
      <c r="B135" s="208"/>
      <c r="C135" s="140"/>
      <c r="D135" s="140"/>
      <c r="E135" s="32"/>
      <c r="F135"/>
      <c r="G135"/>
      <c r="H135"/>
      <c r="I135"/>
      <c r="J135"/>
      <c r="K135"/>
      <c r="L135"/>
      <c r="M135"/>
      <c r="N135"/>
      <c r="O135"/>
      <c r="P135"/>
      <c r="Q135"/>
      <c r="R135"/>
      <c r="S135"/>
      <c r="T135"/>
      <c r="U135"/>
      <c r="V135"/>
      <c r="W135"/>
      <c r="X135"/>
      <c r="Y135"/>
      <c r="Z135"/>
      <c r="AA135"/>
      <c r="AB135"/>
      <c r="AC135"/>
      <c r="AD135"/>
      <c r="AE135"/>
      <c r="AF135"/>
      <c r="AG135"/>
      <c r="AH135"/>
      <c r="AI135"/>
    </row>
    <row r="136" spans="1:35" s="33" customFormat="1" ht="15.75">
      <c r="A136" s="225"/>
      <c r="B136" s="208"/>
      <c r="C136" s="140"/>
      <c r="D136" s="140"/>
      <c r="E136" s="32"/>
      <c r="F136"/>
      <c r="G136"/>
      <c r="H136"/>
      <c r="I136"/>
      <c r="J136"/>
      <c r="K136"/>
      <c r="L136"/>
      <c r="M136"/>
      <c r="N136"/>
      <c r="O136"/>
      <c r="P136"/>
      <c r="Q136"/>
      <c r="R136"/>
      <c r="S136"/>
      <c r="T136"/>
      <c r="U136"/>
      <c r="V136"/>
      <c r="W136"/>
      <c r="X136"/>
      <c r="Y136"/>
      <c r="Z136"/>
      <c r="AA136"/>
      <c r="AB136"/>
      <c r="AC136"/>
      <c r="AD136"/>
      <c r="AE136"/>
      <c r="AF136"/>
      <c r="AG136"/>
      <c r="AH136"/>
      <c r="AI136"/>
    </row>
    <row r="137" spans="1:35" s="33" customFormat="1" ht="15.75">
      <c r="A137" s="225"/>
      <c r="B137" s="208"/>
      <c r="C137" s="140"/>
      <c r="D137" s="140"/>
      <c r="E137" s="32"/>
      <c r="F137"/>
      <c r="G137"/>
      <c r="H137"/>
      <c r="I137"/>
      <c r="J137"/>
      <c r="K137"/>
      <c r="L137"/>
      <c r="M137"/>
      <c r="N137"/>
      <c r="O137"/>
      <c r="P137"/>
      <c r="Q137"/>
      <c r="R137"/>
      <c r="S137"/>
      <c r="T137"/>
      <c r="U137"/>
      <c r="V137"/>
      <c r="W137"/>
      <c r="X137"/>
      <c r="Y137"/>
      <c r="Z137"/>
      <c r="AA137"/>
      <c r="AB137"/>
      <c r="AC137"/>
      <c r="AD137"/>
      <c r="AE137"/>
      <c r="AF137"/>
      <c r="AG137"/>
      <c r="AH137"/>
      <c r="AI137"/>
    </row>
    <row r="138" spans="1:35" s="33" customFormat="1" ht="15.75">
      <c r="A138" s="225"/>
      <c r="B138" s="208"/>
      <c r="C138" s="140"/>
      <c r="D138" s="140"/>
      <c r="E138" s="32"/>
      <c r="F138"/>
      <c r="G138"/>
      <c r="H138"/>
      <c r="I138"/>
      <c r="J138"/>
      <c r="K138"/>
      <c r="L138"/>
      <c r="M138"/>
      <c r="N138"/>
      <c r="O138"/>
      <c r="P138"/>
      <c r="Q138"/>
      <c r="R138"/>
      <c r="S138"/>
      <c r="T138"/>
      <c r="U138"/>
      <c r="V138"/>
      <c r="W138"/>
      <c r="X138"/>
      <c r="Y138"/>
      <c r="Z138"/>
      <c r="AA138"/>
      <c r="AB138"/>
      <c r="AC138"/>
      <c r="AD138"/>
      <c r="AE138"/>
      <c r="AF138"/>
      <c r="AG138"/>
      <c r="AH138"/>
      <c r="AI138"/>
    </row>
    <row r="139" spans="1:35" s="33" customFormat="1" ht="15.75">
      <c r="A139" s="225"/>
      <c r="B139" s="208"/>
      <c r="C139" s="140"/>
      <c r="D139" s="140"/>
      <c r="E139" s="32"/>
      <c r="F139"/>
      <c r="G139"/>
      <c r="H139"/>
      <c r="I139"/>
      <c r="J139"/>
      <c r="K139"/>
      <c r="L139"/>
      <c r="M139"/>
      <c r="N139"/>
      <c r="O139"/>
      <c r="P139"/>
      <c r="Q139"/>
      <c r="R139"/>
      <c r="S139"/>
      <c r="T139"/>
      <c r="U139"/>
      <c r="V139"/>
      <c r="W139"/>
      <c r="X139"/>
      <c r="Y139"/>
      <c r="Z139"/>
      <c r="AA139"/>
      <c r="AB139"/>
      <c r="AC139"/>
      <c r="AD139"/>
      <c r="AE139"/>
      <c r="AF139"/>
      <c r="AG139"/>
      <c r="AH139"/>
      <c r="AI139"/>
    </row>
    <row r="140" spans="1:35" s="33" customFormat="1" ht="15.75">
      <c r="A140" s="225"/>
      <c r="B140" s="208"/>
      <c r="C140" s="140"/>
      <c r="D140" s="140"/>
      <c r="E140" s="32"/>
      <c r="F140"/>
      <c r="G140"/>
      <c r="H140"/>
      <c r="I140"/>
      <c r="J140"/>
      <c r="K140"/>
      <c r="L140"/>
      <c r="M140"/>
      <c r="N140"/>
      <c r="O140"/>
      <c r="P140"/>
      <c r="Q140"/>
      <c r="R140"/>
      <c r="S140"/>
      <c r="T140"/>
      <c r="U140"/>
      <c r="V140"/>
      <c r="W140"/>
      <c r="X140"/>
      <c r="Y140"/>
      <c r="Z140"/>
      <c r="AA140"/>
      <c r="AB140"/>
      <c r="AC140"/>
      <c r="AD140"/>
      <c r="AE140"/>
      <c r="AF140"/>
      <c r="AG140"/>
      <c r="AH140"/>
      <c r="AI140"/>
    </row>
    <row r="141" spans="1:35" s="33" customFormat="1" ht="15.75">
      <c r="A141" s="225"/>
      <c r="B141" s="208"/>
      <c r="C141" s="140"/>
      <c r="D141" s="140"/>
      <c r="E141" s="32"/>
      <c r="F141"/>
      <c r="G141"/>
      <c r="H141"/>
      <c r="I141"/>
      <c r="J141"/>
      <c r="K141"/>
      <c r="L141"/>
      <c r="M141"/>
      <c r="N141"/>
      <c r="O141"/>
      <c r="P141"/>
      <c r="Q141"/>
      <c r="R141"/>
      <c r="S141"/>
      <c r="T141"/>
      <c r="U141"/>
      <c r="V141"/>
      <c r="W141"/>
      <c r="X141"/>
      <c r="Y141"/>
      <c r="Z141"/>
      <c r="AA141"/>
      <c r="AB141"/>
      <c r="AC141"/>
      <c r="AD141"/>
      <c r="AE141"/>
      <c r="AF141"/>
      <c r="AG141"/>
      <c r="AH141"/>
      <c r="AI141"/>
    </row>
    <row r="142" spans="1:35" s="33" customFormat="1" ht="15.75">
      <c r="A142" s="225"/>
      <c r="B142" s="208"/>
      <c r="C142" s="140"/>
      <c r="D142" s="140"/>
      <c r="E142" s="32"/>
      <c r="F142"/>
      <c r="G142"/>
      <c r="H142"/>
      <c r="I142"/>
      <c r="J142"/>
      <c r="K142"/>
      <c r="L142"/>
      <c r="M142"/>
      <c r="N142"/>
      <c r="O142"/>
      <c r="P142"/>
      <c r="Q142"/>
      <c r="R142"/>
      <c r="S142"/>
      <c r="T142"/>
      <c r="U142"/>
      <c r="V142"/>
      <c r="W142"/>
      <c r="X142"/>
      <c r="Y142"/>
      <c r="Z142"/>
      <c r="AA142"/>
      <c r="AB142"/>
      <c r="AC142"/>
      <c r="AD142"/>
      <c r="AE142"/>
      <c r="AF142"/>
      <c r="AG142"/>
      <c r="AH142"/>
      <c r="AI142"/>
    </row>
    <row r="143" spans="1:35" s="33" customFormat="1" ht="15.75">
      <c r="A143" s="225"/>
      <c r="B143" s="208"/>
      <c r="C143" s="140"/>
      <c r="D143" s="140"/>
      <c r="E143" s="32"/>
      <c r="F143"/>
      <c r="G143"/>
      <c r="H143"/>
      <c r="I143"/>
      <c r="J143"/>
      <c r="K143"/>
      <c r="L143"/>
      <c r="M143"/>
      <c r="N143"/>
      <c r="O143"/>
      <c r="P143"/>
      <c r="Q143"/>
      <c r="R143"/>
      <c r="S143"/>
      <c r="T143"/>
      <c r="U143"/>
      <c r="V143"/>
      <c r="W143"/>
      <c r="X143"/>
      <c r="Y143"/>
      <c r="Z143"/>
      <c r="AA143"/>
      <c r="AB143"/>
      <c r="AC143"/>
      <c r="AD143"/>
      <c r="AE143"/>
      <c r="AF143"/>
      <c r="AG143"/>
      <c r="AH143"/>
      <c r="AI143"/>
    </row>
    <row r="144" spans="1:35" s="33" customFormat="1" ht="15.75">
      <c r="A144" s="225"/>
      <c r="B144" s="208"/>
      <c r="C144" s="140"/>
      <c r="D144" s="140"/>
      <c r="E144" s="32"/>
      <c r="F144"/>
      <c r="G144"/>
      <c r="H144"/>
      <c r="I144"/>
      <c r="J144"/>
      <c r="K144"/>
      <c r="L144"/>
      <c r="M144"/>
      <c r="N144"/>
      <c r="O144"/>
      <c r="P144"/>
      <c r="Q144"/>
      <c r="R144"/>
      <c r="S144"/>
      <c r="T144"/>
      <c r="U144"/>
      <c r="V144"/>
      <c r="W144"/>
      <c r="X144"/>
      <c r="Y144"/>
      <c r="Z144"/>
      <c r="AA144"/>
      <c r="AB144"/>
      <c r="AC144"/>
      <c r="AD144"/>
      <c r="AE144"/>
      <c r="AF144"/>
      <c r="AG144"/>
      <c r="AH144"/>
      <c r="AI144"/>
    </row>
    <row r="145" spans="1:35" s="33" customFormat="1" ht="15.75">
      <c r="A145" s="225"/>
      <c r="B145" s="208"/>
      <c r="C145" s="140"/>
      <c r="D145" s="140"/>
      <c r="E145" s="32"/>
      <c r="F145"/>
      <c r="G145"/>
      <c r="H145"/>
      <c r="I145"/>
      <c r="J145"/>
      <c r="K145"/>
      <c r="L145"/>
      <c r="M145"/>
      <c r="N145"/>
      <c r="O145"/>
      <c r="P145"/>
      <c r="Q145"/>
      <c r="R145"/>
      <c r="S145"/>
      <c r="T145"/>
      <c r="U145"/>
      <c r="V145"/>
      <c r="W145"/>
      <c r="X145"/>
      <c r="Y145"/>
      <c r="Z145"/>
      <c r="AA145"/>
      <c r="AB145"/>
      <c r="AC145"/>
      <c r="AD145"/>
      <c r="AE145"/>
      <c r="AF145"/>
      <c r="AG145"/>
      <c r="AH145"/>
      <c r="AI145"/>
    </row>
    <row r="146" spans="1:35" s="33" customFormat="1" ht="15.75">
      <c r="A146" s="225"/>
      <c r="B146" s="208"/>
      <c r="C146" s="140"/>
      <c r="D146" s="140"/>
      <c r="E146" s="32"/>
      <c r="F146"/>
      <c r="G146"/>
      <c r="H146"/>
      <c r="I146"/>
      <c r="J146"/>
      <c r="K146"/>
      <c r="L146"/>
      <c r="M146"/>
      <c r="N146"/>
      <c r="O146"/>
      <c r="P146"/>
      <c r="Q146"/>
      <c r="R146"/>
      <c r="S146"/>
      <c r="T146"/>
      <c r="U146"/>
      <c r="V146"/>
      <c r="W146"/>
      <c r="X146"/>
      <c r="Y146"/>
      <c r="Z146"/>
      <c r="AA146"/>
      <c r="AB146"/>
      <c r="AC146"/>
      <c r="AD146"/>
      <c r="AE146"/>
      <c r="AF146"/>
      <c r="AG146"/>
      <c r="AH146"/>
      <c r="AI146"/>
    </row>
    <row r="147" spans="1:35" s="33" customFormat="1" ht="15.75">
      <c r="A147" s="225"/>
      <c r="B147" s="208"/>
      <c r="C147" s="140"/>
      <c r="D147" s="140"/>
      <c r="E147" s="32"/>
      <c r="F147"/>
      <c r="G147"/>
      <c r="H147"/>
      <c r="I147"/>
      <c r="J147"/>
      <c r="K147"/>
      <c r="L147"/>
      <c r="M147"/>
      <c r="N147"/>
      <c r="O147"/>
      <c r="P147"/>
      <c r="Q147"/>
      <c r="R147"/>
      <c r="S147"/>
      <c r="T147"/>
      <c r="U147"/>
      <c r="V147"/>
      <c r="W147"/>
      <c r="X147"/>
      <c r="Y147"/>
      <c r="Z147"/>
      <c r="AA147"/>
      <c r="AB147"/>
      <c r="AC147"/>
      <c r="AD147"/>
      <c r="AE147"/>
      <c r="AF147"/>
      <c r="AG147"/>
      <c r="AH147"/>
      <c r="AI147"/>
    </row>
    <row r="148" spans="1:35" s="33" customFormat="1" ht="15.75">
      <c r="A148" s="225"/>
      <c r="B148" s="208"/>
      <c r="C148" s="140"/>
      <c r="D148" s="140"/>
      <c r="E148" s="32"/>
      <c r="F148"/>
      <c r="G148"/>
      <c r="H148"/>
      <c r="I148"/>
      <c r="J148"/>
      <c r="K148"/>
      <c r="L148"/>
      <c r="M148"/>
      <c r="N148"/>
      <c r="O148"/>
      <c r="P148"/>
      <c r="Q148"/>
      <c r="R148"/>
      <c r="S148"/>
      <c r="T148"/>
      <c r="U148"/>
      <c r="V148"/>
      <c r="W148"/>
      <c r="X148"/>
      <c r="Y148"/>
      <c r="Z148"/>
      <c r="AA148"/>
      <c r="AB148"/>
      <c r="AC148"/>
      <c r="AD148"/>
      <c r="AE148"/>
      <c r="AF148"/>
      <c r="AG148"/>
      <c r="AH148"/>
      <c r="AI148"/>
    </row>
    <row r="149" spans="1:35" s="33" customFormat="1" ht="15.75">
      <c r="A149" s="225"/>
      <c r="B149" s="208"/>
      <c r="C149" s="140"/>
      <c r="D149" s="140"/>
      <c r="E149" s="32"/>
      <c r="F149"/>
      <c r="G149"/>
      <c r="H149"/>
      <c r="I149"/>
      <c r="J149"/>
      <c r="K149"/>
      <c r="L149"/>
      <c r="M149"/>
      <c r="N149"/>
      <c r="O149"/>
      <c r="P149"/>
      <c r="Q149"/>
      <c r="R149"/>
      <c r="S149"/>
      <c r="T149"/>
      <c r="U149"/>
      <c r="V149"/>
      <c r="W149"/>
      <c r="X149"/>
      <c r="Y149"/>
      <c r="Z149"/>
      <c r="AA149"/>
      <c r="AB149"/>
      <c r="AC149"/>
      <c r="AD149"/>
      <c r="AE149"/>
      <c r="AF149"/>
      <c r="AG149"/>
      <c r="AH149"/>
      <c r="AI149"/>
    </row>
    <row r="150" spans="1:35" s="33" customFormat="1" ht="15.75">
      <c r="A150" s="225"/>
      <c r="B150" s="208"/>
      <c r="C150" s="140"/>
      <c r="D150" s="140"/>
      <c r="E150" s="32"/>
      <c r="F150"/>
      <c r="G150"/>
      <c r="H150"/>
      <c r="I150"/>
      <c r="J150"/>
      <c r="K150"/>
      <c r="L150"/>
      <c r="M150"/>
      <c r="N150"/>
      <c r="O150"/>
      <c r="P150"/>
      <c r="Q150"/>
      <c r="R150"/>
      <c r="S150"/>
      <c r="T150"/>
      <c r="U150"/>
      <c r="V150"/>
      <c r="W150"/>
      <c r="X150"/>
      <c r="Y150"/>
      <c r="Z150"/>
      <c r="AA150"/>
      <c r="AB150"/>
      <c r="AC150"/>
      <c r="AD150"/>
      <c r="AE150"/>
      <c r="AF150"/>
      <c r="AG150"/>
      <c r="AH150"/>
      <c r="AI150"/>
    </row>
    <row r="151" spans="1:35" s="33" customFormat="1" ht="15.75">
      <c r="A151" s="225"/>
      <c r="B151" s="208"/>
      <c r="C151" s="140"/>
      <c r="D151" s="140"/>
      <c r="E151" s="32"/>
      <c r="F151"/>
      <c r="G151"/>
      <c r="H151"/>
      <c r="I151"/>
      <c r="J151"/>
      <c r="K151"/>
      <c r="L151"/>
      <c r="M151"/>
      <c r="N151"/>
      <c r="O151"/>
      <c r="P151"/>
      <c r="Q151"/>
      <c r="R151"/>
      <c r="S151"/>
      <c r="T151"/>
      <c r="U151"/>
      <c r="V151"/>
      <c r="W151"/>
      <c r="X151"/>
      <c r="Y151"/>
      <c r="Z151"/>
      <c r="AA151"/>
      <c r="AB151"/>
      <c r="AC151"/>
      <c r="AD151"/>
      <c r="AE151"/>
      <c r="AF151"/>
      <c r="AG151"/>
      <c r="AH151"/>
      <c r="AI151"/>
    </row>
    <row r="152" spans="1:35" s="33" customFormat="1" ht="15.75">
      <c r="A152" s="225"/>
      <c r="B152" s="208"/>
      <c r="C152" s="140"/>
      <c r="D152" s="140"/>
      <c r="E152" s="32"/>
      <c r="F152"/>
      <c r="G152"/>
      <c r="H152"/>
      <c r="I152"/>
      <c r="J152"/>
      <c r="K152"/>
      <c r="L152"/>
      <c r="M152"/>
      <c r="N152"/>
      <c r="O152"/>
      <c r="P152"/>
      <c r="Q152"/>
      <c r="R152"/>
      <c r="S152"/>
      <c r="T152"/>
      <c r="U152"/>
      <c r="V152"/>
      <c r="W152"/>
      <c r="X152"/>
      <c r="Y152"/>
      <c r="Z152"/>
      <c r="AA152"/>
      <c r="AB152"/>
      <c r="AC152"/>
      <c r="AD152"/>
      <c r="AE152"/>
      <c r="AF152"/>
      <c r="AG152"/>
      <c r="AH152"/>
      <c r="AI152"/>
    </row>
    <row r="153" spans="1:35" s="33" customFormat="1" ht="15.75">
      <c r="A153" s="225"/>
      <c r="B153" s="208"/>
      <c r="C153" s="140"/>
      <c r="D153" s="140"/>
      <c r="E153" s="32"/>
      <c r="F153"/>
      <c r="G153"/>
      <c r="H153"/>
      <c r="I153"/>
      <c r="J153"/>
      <c r="K153"/>
      <c r="L153"/>
      <c r="M153"/>
      <c r="N153"/>
      <c r="O153"/>
      <c r="P153"/>
      <c r="Q153"/>
      <c r="R153"/>
      <c r="S153"/>
      <c r="T153"/>
      <c r="U153"/>
      <c r="V153"/>
      <c r="W153"/>
      <c r="X153"/>
      <c r="Y153"/>
      <c r="Z153"/>
      <c r="AA153"/>
      <c r="AB153"/>
      <c r="AC153"/>
      <c r="AD153"/>
      <c r="AE153"/>
      <c r="AF153"/>
      <c r="AG153"/>
      <c r="AH153"/>
      <c r="AI153"/>
    </row>
    <row r="154" spans="1:35" s="33" customFormat="1" ht="15.75">
      <c r="A154" s="225"/>
      <c r="B154" s="208"/>
      <c r="C154" s="140"/>
      <c r="D154" s="140"/>
      <c r="E154" s="32"/>
      <c r="F154"/>
      <c r="G154"/>
      <c r="H154"/>
      <c r="I154"/>
      <c r="J154"/>
      <c r="K154"/>
      <c r="L154"/>
      <c r="M154"/>
      <c r="N154"/>
      <c r="O154"/>
      <c r="P154"/>
      <c r="Q154"/>
      <c r="R154"/>
      <c r="S154"/>
      <c r="T154"/>
      <c r="U154"/>
      <c r="V154"/>
      <c r="W154"/>
      <c r="X154"/>
      <c r="Y154"/>
      <c r="Z154"/>
      <c r="AA154"/>
      <c r="AB154"/>
      <c r="AC154"/>
      <c r="AD154"/>
      <c r="AE154"/>
      <c r="AF154"/>
      <c r="AG154"/>
      <c r="AH154"/>
      <c r="AI154"/>
    </row>
    <row r="155" spans="1:35" s="33" customFormat="1" ht="15.75">
      <c r="A155" s="225"/>
      <c r="B155" s="208"/>
      <c r="C155" s="140"/>
      <c r="D155" s="140"/>
      <c r="E155" s="32"/>
      <c r="F155"/>
      <c r="G155"/>
      <c r="H155"/>
      <c r="I155"/>
      <c r="J155"/>
      <c r="K155"/>
      <c r="L155"/>
      <c r="M155"/>
      <c r="N155"/>
      <c r="O155"/>
      <c r="P155"/>
      <c r="Q155"/>
      <c r="R155"/>
      <c r="S155"/>
      <c r="T155"/>
      <c r="U155"/>
      <c r="V155"/>
      <c r="W155"/>
      <c r="X155"/>
      <c r="Y155"/>
      <c r="Z155"/>
      <c r="AA155"/>
      <c r="AB155"/>
      <c r="AC155"/>
      <c r="AD155"/>
      <c r="AE155"/>
      <c r="AF155"/>
      <c r="AG155"/>
      <c r="AH155"/>
      <c r="AI155"/>
    </row>
    <row r="156" spans="1:35" s="33" customFormat="1" ht="15.75">
      <c r="A156" s="225"/>
      <c r="B156" s="208"/>
      <c r="C156" s="140"/>
      <c r="D156" s="140"/>
      <c r="E156" s="32"/>
      <c r="F156"/>
      <c r="G156"/>
      <c r="H156"/>
      <c r="I156"/>
      <c r="J156"/>
      <c r="K156"/>
      <c r="L156"/>
      <c r="M156"/>
      <c r="N156"/>
      <c r="O156"/>
      <c r="P156"/>
      <c r="Q156"/>
      <c r="R156"/>
      <c r="S156"/>
      <c r="T156"/>
      <c r="U156"/>
      <c r="V156"/>
      <c r="W156"/>
      <c r="X156"/>
      <c r="Y156"/>
      <c r="Z156"/>
      <c r="AA156"/>
      <c r="AB156"/>
      <c r="AC156"/>
      <c r="AD156"/>
      <c r="AE156"/>
      <c r="AF156"/>
      <c r="AG156"/>
      <c r="AH156"/>
      <c r="AI156"/>
    </row>
    <row r="157" spans="1:35" s="33" customFormat="1" ht="15.75">
      <c r="A157" s="225"/>
      <c r="B157" s="208"/>
      <c r="C157" s="140"/>
      <c r="D157" s="140"/>
      <c r="E157" s="32"/>
      <c r="F157"/>
      <c r="G157"/>
      <c r="H157"/>
      <c r="I157"/>
      <c r="J157"/>
      <c r="K157"/>
      <c r="L157"/>
      <c r="M157"/>
      <c r="N157"/>
      <c r="O157"/>
      <c r="P157"/>
      <c r="Q157"/>
      <c r="R157"/>
      <c r="S157"/>
      <c r="T157"/>
      <c r="U157"/>
      <c r="V157"/>
      <c r="W157"/>
      <c r="X157"/>
      <c r="Y157"/>
      <c r="Z157"/>
      <c r="AA157"/>
      <c r="AB157"/>
      <c r="AC157"/>
      <c r="AD157"/>
      <c r="AE157"/>
      <c r="AF157"/>
      <c r="AG157"/>
      <c r="AH157"/>
      <c r="AI157"/>
    </row>
    <row r="158" spans="1:35" s="33" customFormat="1" ht="15.75">
      <c r="A158" s="225"/>
      <c r="B158" s="208"/>
      <c r="C158" s="140"/>
      <c r="D158" s="140"/>
      <c r="E158" s="32"/>
      <c r="F158"/>
      <c r="G158"/>
      <c r="H158"/>
      <c r="I158"/>
      <c r="J158"/>
      <c r="K158"/>
      <c r="L158"/>
      <c r="M158"/>
      <c r="N158"/>
      <c r="O158"/>
      <c r="P158"/>
      <c r="Q158"/>
      <c r="R158"/>
      <c r="S158"/>
      <c r="T158"/>
      <c r="U158"/>
      <c r="V158"/>
      <c r="W158"/>
      <c r="X158"/>
      <c r="Y158"/>
      <c r="Z158"/>
      <c r="AA158"/>
      <c r="AB158"/>
      <c r="AC158"/>
      <c r="AD158"/>
      <c r="AE158"/>
      <c r="AF158"/>
      <c r="AG158"/>
      <c r="AH158"/>
      <c r="AI158"/>
    </row>
    <row r="159" spans="1:35" s="33" customFormat="1" ht="15.75">
      <c r="A159" s="225"/>
      <c r="B159" s="208"/>
      <c r="C159" s="140"/>
      <c r="D159" s="140"/>
      <c r="E159" s="32"/>
      <c r="F159"/>
      <c r="G159"/>
      <c r="H159"/>
      <c r="I159"/>
      <c r="J159"/>
      <c r="K159"/>
      <c r="L159"/>
      <c r="M159"/>
      <c r="N159"/>
      <c r="O159"/>
      <c r="P159"/>
      <c r="Q159"/>
      <c r="R159"/>
      <c r="S159"/>
      <c r="T159"/>
      <c r="U159"/>
      <c r="V159"/>
      <c r="W159"/>
      <c r="X159"/>
      <c r="Y159"/>
      <c r="Z159"/>
      <c r="AA159"/>
      <c r="AB159"/>
      <c r="AC159"/>
      <c r="AD159"/>
      <c r="AE159"/>
      <c r="AF159"/>
      <c r="AG159"/>
      <c r="AH159"/>
      <c r="AI159"/>
    </row>
    <row r="160" spans="1:35" s="33" customFormat="1" ht="15.75">
      <c r="A160" s="225"/>
      <c r="B160" s="208"/>
      <c r="C160" s="140"/>
      <c r="D160" s="140"/>
      <c r="E160" s="32"/>
      <c r="F160"/>
      <c r="G160"/>
      <c r="H160"/>
      <c r="I160"/>
      <c r="J160"/>
      <c r="K160"/>
      <c r="L160"/>
      <c r="M160"/>
      <c r="N160"/>
      <c r="O160"/>
      <c r="P160"/>
      <c r="Q160"/>
      <c r="R160"/>
      <c r="S160"/>
      <c r="T160"/>
      <c r="U160"/>
      <c r="V160"/>
      <c r="W160"/>
      <c r="X160"/>
      <c r="Y160"/>
      <c r="Z160"/>
      <c r="AA160"/>
      <c r="AB160"/>
      <c r="AC160"/>
      <c r="AD160"/>
      <c r="AE160"/>
      <c r="AF160"/>
      <c r="AG160"/>
      <c r="AH160"/>
      <c r="AI160"/>
    </row>
    <row r="161" spans="1:35" s="33" customFormat="1" ht="15.75">
      <c r="A161" s="225"/>
      <c r="B161" s="208"/>
      <c r="C161" s="140"/>
      <c r="D161" s="140"/>
      <c r="E161" s="32"/>
      <c r="F161"/>
      <c r="G161"/>
      <c r="H161"/>
      <c r="I161"/>
      <c r="J161"/>
      <c r="K161"/>
      <c r="L161"/>
      <c r="M161"/>
      <c r="N161"/>
      <c r="O161"/>
      <c r="P161"/>
      <c r="Q161"/>
      <c r="R161"/>
      <c r="S161"/>
      <c r="T161"/>
      <c r="U161"/>
      <c r="V161"/>
      <c r="W161"/>
      <c r="X161"/>
      <c r="Y161"/>
      <c r="Z161"/>
      <c r="AA161"/>
      <c r="AB161"/>
      <c r="AC161"/>
      <c r="AD161"/>
      <c r="AE161"/>
      <c r="AF161"/>
      <c r="AG161"/>
      <c r="AH161"/>
      <c r="AI161"/>
    </row>
    <row r="162" spans="1:35" s="33" customFormat="1" ht="15.75">
      <c r="A162" s="225"/>
      <c r="B162" s="208"/>
      <c r="C162" s="140"/>
      <c r="D162" s="140"/>
      <c r="E162" s="32"/>
      <c r="F162"/>
      <c r="G162"/>
      <c r="H162"/>
      <c r="I162"/>
      <c r="J162"/>
      <c r="K162"/>
      <c r="L162"/>
      <c r="M162"/>
      <c r="N162"/>
      <c r="O162"/>
      <c r="P162"/>
      <c r="Q162"/>
      <c r="R162"/>
      <c r="S162"/>
      <c r="T162"/>
      <c r="U162"/>
      <c r="V162"/>
      <c r="W162"/>
      <c r="X162"/>
      <c r="Y162"/>
      <c r="Z162"/>
      <c r="AA162"/>
      <c r="AB162"/>
      <c r="AC162"/>
      <c r="AD162"/>
      <c r="AE162"/>
      <c r="AF162"/>
      <c r="AG162"/>
      <c r="AH162"/>
      <c r="AI162"/>
    </row>
    <row r="163" spans="1:35" s="33" customFormat="1" ht="15.75">
      <c r="A163" s="225"/>
      <c r="B163" s="208"/>
      <c r="C163" s="140"/>
      <c r="D163" s="140"/>
      <c r="E163" s="32"/>
      <c r="F163"/>
      <c r="G163"/>
      <c r="H163"/>
      <c r="I163"/>
      <c r="J163"/>
      <c r="K163"/>
      <c r="L163"/>
      <c r="M163"/>
      <c r="N163"/>
      <c r="O163"/>
      <c r="P163"/>
      <c r="Q163"/>
      <c r="R163"/>
      <c r="S163"/>
      <c r="T163"/>
      <c r="U163"/>
      <c r="V163"/>
      <c r="W163"/>
      <c r="X163"/>
      <c r="Y163"/>
      <c r="Z163"/>
      <c r="AA163"/>
      <c r="AB163"/>
      <c r="AC163"/>
      <c r="AD163"/>
      <c r="AE163"/>
      <c r="AF163"/>
      <c r="AG163"/>
      <c r="AH163"/>
      <c r="AI163"/>
    </row>
    <row r="164" spans="1:35" s="33" customFormat="1" ht="15.75">
      <c r="A164" s="225"/>
      <c r="B164" s="208"/>
      <c r="C164" s="140"/>
      <c r="D164" s="140"/>
      <c r="E164" s="32"/>
      <c r="F164"/>
      <c r="G164"/>
      <c r="H164"/>
      <c r="I164"/>
      <c r="J164"/>
      <c r="K164"/>
      <c r="L164"/>
      <c r="M164"/>
      <c r="N164"/>
      <c r="O164"/>
      <c r="P164"/>
      <c r="Q164"/>
      <c r="R164"/>
      <c r="S164"/>
      <c r="T164"/>
      <c r="U164"/>
      <c r="V164"/>
      <c r="W164"/>
      <c r="X164"/>
      <c r="Y164"/>
      <c r="Z164"/>
      <c r="AA164"/>
      <c r="AB164"/>
      <c r="AC164"/>
      <c r="AD164"/>
      <c r="AE164"/>
      <c r="AF164"/>
      <c r="AG164"/>
      <c r="AH164"/>
      <c r="AI164"/>
    </row>
    <row r="165" spans="1:35" s="33" customFormat="1" ht="15.75">
      <c r="A165" s="225"/>
      <c r="B165" s="208"/>
      <c r="C165" s="140"/>
      <c r="D165" s="140"/>
      <c r="E165" s="32"/>
      <c r="F165"/>
      <c r="G165"/>
      <c r="H165"/>
      <c r="I165"/>
      <c r="J165"/>
      <c r="K165"/>
      <c r="L165"/>
      <c r="M165"/>
      <c r="N165"/>
      <c r="O165"/>
      <c r="P165"/>
      <c r="Q165"/>
      <c r="R165"/>
      <c r="S165"/>
      <c r="T165"/>
      <c r="U165"/>
      <c r="V165"/>
      <c r="W165"/>
      <c r="X165"/>
      <c r="Y165"/>
      <c r="Z165"/>
      <c r="AA165"/>
      <c r="AB165"/>
      <c r="AC165"/>
      <c r="AD165"/>
      <c r="AE165"/>
      <c r="AF165"/>
      <c r="AG165"/>
      <c r="AH165"/>
      <c r="AI165"/>
    </row>
    <row r="166" spans="1:35" s="33" customFormat="1" ht="15.75">
      <c r="A166" s="225"/>
      <c r="B166" s="208"/>
      <c r="C166" s="140"/>
      <c r="D166" s="140"/>
      <c r="E166" s="32"/>
      <c r="F166"/>
      <c r="G166"/>
      <c r="H166"/>
      <c r="I166"/>
      <c r="J166"/>
      <c r="K166"/>
      <c r="L166"/>
      <c r="M166"/>
      <c r="N166"/>
      <c r="O166"/>
      <c r="P166"/>
      <c r="Q166"/>
      <c r="R166"/>
      <c r="S166"/>
      <c r="T166"/>
      <c r="U166"/>
      <c r="V166"/>
      <c r="W166"/>
      <c r="X166"/>
      <c r="Y166"/>
      <c r="Z166"/>
      <c r="AA166"/>
      <c r="AB166"/>
      <c r="AC166"/>
      <c r="AD166"/>
      <c r="AE166"/>
      <c r="AF166"/>
      <c r="AG166"/>
      <c r="AH166"/>
      <c r="AI166"/>
    </row>
    <row r="167" spans="1:35" s="33" customFormat="1" ht="15.75">
      <c r="A167" s="225"/>
      <c r="B167" s="208"/>
      <c r="C167" s="140"/>
      <c r="D167" s="140"/>
      <c r="E167" s="32"/>
      <c r="F167"/>
      <c r="G167"/>
      <c r="H167"/>
      <c r="I167"/>
      <c r="J167"/>
      <c r="K167"/>
      <c r="L167"/>
      <c r="M167"/>
      <c r="N167"/>
      <c r="O167"/>
      <c r="P167"/>
      <c r="Q167"/>
      <c r="R167"/>
      <c r="S167"/>
      <c r="T167"/>
      <c r="U167"/>
      <c r="V167"/>
      <c r="W167"/>
      <c r="X167"/>
      <c r="Y167"/>
      <c r="Z167"/>
      <c r="AA167"/>
      <c r="AB167"/>
      <c r="AC167"/>
      <c r="AD167"/>
      <c r="AE167"/>
      <c r="AF167"/>
      <c r="AG167"/>
      <c r="AH167"/>
      <c r="AI167"/>
    </row>
    <row r="168" spans="1:35" s="33" customFormat="1" ht="15.75">
      <c r="A168" s="225"/>
      <c r="B168" s="208"/>
      <c r="C168" s="140"/>
      <c r="D168" s="140"/>
      <c r="E168" s="32"/>
      <c r="F168"/>
      <c r="G168"/>
      <c r="H168"/>
      <c r="I168"/>
      <c r="J168"/>
      <c r="K168"/>
      <c r="L168"/>
      <c r="M168"/>
      <c r="N168"/>
      <c r="O168"/>
      <c r="P168"/>
      <c r="Q168"/>
      <c r="R168"/>
      <c r="S168"/>
      <c r="T168"/>
      <c r="U168"/>
      <c r="V168"/>
      <c r="W168"/>
      <c r="X168"/>
      <c r="Y168"/>
      <c r="Z168"/>
      <c r="AA168"/>
      <c r="AB168"/>
      <c r="AC168"/>
      <c r="AD168"/>
      <c r="AE168"/>
      <c r="AF168"/>
      <c r="AG168"/>
      <c r="AH168"/>
      <c r="AI168"/>
    </row>
    <row r="169" spans="1:35" s="33" customFormat="1" ht="15.75">
      <c r="A169" s="225"/>
      <c r="B169" s="208"/>
      <c r="C169" s="140"/>
      <c r="D169" s="140"/>
      <c r="E169" s="32"/>
      <c r="F169"/>
      <c r="G169"/>
      <c r="H169"/>
      <c r="I169"/>
      <c r="J169"/>
      <c r="K169"/>
      <c r="L169"/>
      <c r="M169"/>
      <c r="N169"/>
      <c r="O169"/>
      <c r="P169"/>
      <c r="Q169"/>
      <c r="R169"/>
      <c r="S169"/>
      <c r="T169"/>
      <c r="U169"/>
      <c r="V169"/>
      <c r="W169"/>
      <c r="X169"/>
      <c r="Y169"/>
      <c r="Z169"/>
      <c r="AA169"/>
      <c r="AB169"/>
      <c r="AC169"/>
      <c r="AD169"/>
      <c r="AE169"/>
      <c r="AF169"/>
      <c r="AG169"/>
      <c r="AH169"/>
      <c r="AI169"/>
    </row>
    <row r="170" spans="1:35" s="33" customFormat="1" ht="15.75">
      <c r="A170" s="225"/>
      <c r="B170" s="208"/>
      <c r="C170" s="140"/>
      <c r="D170" s="140"/>
      <c r="E170" s="32"/>
      <c r="F170"/>
      <c r="G170"/>
      <c r="H170"/>
      <c r="I170"/>
      <c r="J170"/>
      <c r="K170"/>
      <c r="L170"/>
      <c r="M170"/>
      <c r="N170"/>
      <c r="O170"/>
      <c r="P170"/>
      <c r="Q170"/>
      <c r="R170"/>
      <c r="S170"/>
      <c r="T170"/>
      <c r="U170"/>
      <c r="V170"/>
      <c r="W170"/>
      <c r="X170"/>
      <c r="Y170"/>
      <c r="Z170"/>
      <c r="AA170"/>
      <c r="AB170"/>
      <c r="AC170"/>
      <c r="AD170"/>
      <c r="AE170"/>
      <c r="AF170"/>
      <c r="AG170"/>
      <c r="AH170"/>
      <c r="AI170"/>
    </row>
    <row r="171" spans="1:35" s="33" customFormat="1" ht="15.75">
      <c r="A171" s="225"/>
      <c r="B171" s="208"/>
      <c r="C171" s="140"/>
      <c r="D171" s="140"/>
      <c r="E171" s="32"/>
      <c r="F171"/>
      <c r="G171"/>
      <c r="H171"/>
      <c r="I171"/>
      <c r="J171"/>
      <c r="K171"/>
      <c r="L171"/>
      <c r="M171"/>
      <c r="N171"/>
      <c r="O171"/>
      <c r="P171"/>
      <c r="Q171"/>
      <c r="R171"/>
      <c r="S171"/>
      <c r="T171"/>
      <c r="U171"/>
      <c r="V171"/>
      <c r="W171"/>
      <c r="X171"/>
      <c r="Y171"/>
      <c r="Z171"/>
      <c r="AA171"/>
      <c r="AB171"/>
      <c r="AC171"/>
      <c r="AD171"/>
      <c r="AE171"/>
      <c r="AF171"/>
      <c r="AG171"/>
      <c r="AH171"/>
      <c r="AI171"/>
    </row>
    <row r="172" spans="1:35" s="33" customFormat="1" ht="15.75">
      <c r="A172" s="225"/>
      <c r="B172" s="208"/>
      <c r="C172" s="140"/>
      <c r="D172" s="140"/>
      <c r="E172" s="32"/>
      <c r="F172"/>
      <c r="G172"/>
      <c r="H172"/>
      <c r="I172"/>
      <c r="J172"/>
      <c r="K172"/>
      <c r="L172"/>
      <c r="M172"/>
      <c r="N172"/>
      <c r="O172"/>
      <c r="P172"/>
      <c r="Q172"/>
      <c r="R172"/>
      <c r="S172"/>
      <c r="T172"/>
      <c r="U172"/>
      <c r="V172"/>
      <c r="W172"/>
      <c r="X172"/>
      <c r="Y172"/>
      <c r="Z172"/>
      <c r="AA172"/>
      <c r="AB172"/>
      <c r="AC172"/>
      <c r="AD172"/>
      <c r="AE172"/>
      <c r="AF172"/>
      <c r="AG172"/>
      <c r="AH172"/>
      <c r="AI172"/>
    </row>
    <row r="173" spans="1:35" s="33" customFormat="1" ht="15.75">
      <c r="A173" s="225"/>
      <c r="B173" s="208"/>
      <c r="C173" s="140"/>
      <c r="D173" s="140"/>
      <c r="E173" s="32"/>
      <c r="F173"/>
      <c r="G173"/>
      <c r="H173"/>
      <c r="I173"/>
      <c r="J173"/>
      <c r="K173"/>
      <c r="L173"/>
      <c r="M173"/>
      <c r="N173"/>
      <c r="O173"/>
      <c r="P173"/>
      <c r="Q173"/>
      <c r="R173"/>
      <c r="S173"/>
      <c r="T173"/>
      <c r="U173"/>
      <c r="V173"/>
      <c r="W173"/>
      <c r="X173"/>
      <c r="Y173"/>
      <c r="Z173"/>
      <c r="AA173"/>
      <c r="AB173"/>
      <c r="AC173"/>
      <c r="AD173"/>
      <c r="AE173"/>
      <c r="AF173"/>
      <c r="AG173"/>
      <c r="AH173"/>
      <c r="AI173"/>
    </row>
    <row r="174" spans="1:35" s="33" customFormat="1" ht="15.75">
      <c r="A174" s="225"/>
      <c r="B174" s="208"/>
      <c r="C174" s="140"/>
      <c r="D174" s="140"/>
      <c r="E174" s="32"/>
      <c r="F174"/>
      <c r="G174"/>
      <c r="H174"/>
      <c r="I174"/>
      <c r="J174"/>
      <c r="K174"/>
      <c r="L174"/>
      <c r="M174"/>
      <c r="N174"/>
      <c r="O174"/>
      <c r="P174"/>
      <c r="Q174"/>
      <c r="R174"/>
      <c r="S174"/>
      <c r="T174"/>
      <c r="U174"/>
      <c r="V174"/>
      <c r="W174"/>
      <c r="X174"/>
      <c r="Y174"/>
      <c r="Z174"/>
      <c r="AA174"/>
      <c r="AB174"/>
      <c r="AC174"/>
      <c r="AD174"/>
      <c r="AE174"/>
      <c r="AF174"/>
      <c r="AG174"/>
      <c r="AH174"/>
      <c r="AI174"/>
    </row>
    <row r="175" spans="1:35" s="33" customFormat="1" ht="15.75">
      <c r="A175" s="225"/>
      <c r="B175" s="208"/>
      <c r="C175" s="140"/>
      <c r="D175" s="140"/>
      <c r="E175" s="32"/>
      <c r="F175"/>
      <c r="G175"/>
      <c r="H175"/>
      <c r="I175"/>
      <c r="J175"/>
      <c r="K175"/>
      <c r="L175"/>
      <c r="M175"/>
      <c r="N175"/>
      <c r="O175"/>
      <c r="P175"/>
      <c r="Q175"/>
      <c r="R175"/>
      <c r="S175"/>
      <c r="T175"/>
      <c r="U175"/>
      <c r="V175"/>
      <c r="W175"/>
      <c r="X175"/>
      <c r="Y175"/>
      <c r="Z175"/>
      <c r="AA175"/>
      <c r="AB175"/>
      <c r="AC175"/>
      <c r="AD175"/>
      <c r="AE175"/>
      <c r="AF175"/>
      <c r="AG175"/>
      <c r="AH175"/>
      <c r="AI175"/>
    </row>
    <row r="176" spans="1:35" s="33" customFormat="1" ht="15.75">
      <c r="A176" s="225"/>
      <c r="B176" s="208"/>
      <c r="C176" s="140"/>
      <c r="D176" s="140"/>
      <c r="E176" s="32"/>
      <c r="F176"/>
      <c r="G176"/>
      <c r="H176"/>
      <c r="I176"/>
      <c r="J176"/>
      <c r="K176"/>
      <c r="L176"/>
      <c r="M176"/>
      <c r="N176"/>
      <c r="O176"/>
      <c r="P176"/>
      <c r="Q176"/>
      <c r="R176"/>
      <c r="S176"/>
      <c r="T176"/>
      <c r="U176"/>
      <c r="V176"/>
      <c r="W176"/>
      <c r="X176"/>
      <c r="Y176"/>
      <c r="Z176"/>
      <c r="AA176"/>
      <c r="AB176"/>
      <c r="AC176"/>
      <c r="AD176"/>
      <c r="AE176"/>
      <c r="AF176"/>
      <c r="AG176"/>
      <c r="AH176"/>
      <c r="AI176"/>
    </row>
    <row r="177" spans="1:35" s="33" customFormat="1" ht="15.75">
      <c r="A177" s="225"/>
      <c r="B177" s="208"/>
      <c r="C177" s="140"/>
      <c r="D177" s="140"/>
      <c r="E177" s="32"/>
      <c r="F177"/>
      <c r="G177"/>
      <c r="H177"/>
      <c r="I177"/>
      <c r="J177"/>
      <c r="K177"/>
      <c r="L177"/>
      <c r="M177"/>
      <c r="N177"/>
      <c r="O177"/>
      <c r="P177"/>
      <c r="Q177"/>
      <c r="R177"/>
      <c r="S177"/>
      <c r="T177"/>
      <c r="U177"/>
      <c r="V177"/>
      <c r="W177"/>
      <c r="X177"/>
      <c r="Y177"/>
      <c r="Z177"/>
      <c r="AA177"/>
      <c r="AB177"/>
      <c r="AC177"/>
      <c r="AD177"/>
      <c r="AE177"/>
      <c r="AF177"/>
      <c r="AG177"/>
      <c r="AH177"/>
      <c r="AI177"/>
    </row>
    <row r="178" spans="1:35" s="33" customFormat="1" ht="15.75">
      <c r="A178" s="225"/>
      <c r="B178" s="208"/>
      <c r="C178" s="140"/>
      <c r="D178" s="140"/>
      <c r="E178" s="32"/>
      <c r="F178"/>
      <c r="G178"/>
      <c r="H178"/>
      <c r="I178"/>
      <c r="J178"/>
      <c r="K178"/>
      <c r="L178"/>
      <c r="M178"/>
      <c r="N178"/>
      <c r="O178"/>
      <c r="P178"/>
      <c r="Q178"/>
      <c r="R178"/>
      <c r="S178"/>
      <c r="T178"/>
      <c r="U178"/>
      <c r="V178"/>
      <c r="W178"/>
      <c r="X178"/>
      <c r="Y178"/>
      <c r="Z178"/>
      <c r="AA178"/>
      <c r="AB178"/>
      <c r="AC178"/>
      <c r="AD178"/>
      <c r="AE178"/>
      <c r="AF178"/>
      <c r="AG178"/>
      <c r="AH178"/>
      <c r="AI178"/>
    </row>
    <row r="179" spans="1:35" s="33" customFormat="1" ht="15.75">
      <c r="A179" s="225"/>
      <c r="B179" s="208"/>
      <c r="C179" s="140"/>
      <c r="D179" s="140"/>
      <c r="E179" s="32"/>
      <c r="F179"/>
      <c r="G179"/>
      <c r="H179"/>
      <c r="I179"/>
      <c r="J179"/>
      <c r="K179"/>
      <c r="L179"/>
      <c r="M179"/>
      <c r="N179"/>
      <c r="O179"/>
      <c r="P179"/>
      <c r="Q179"/>
      <c r="R179"/>
      <c r="S179"/>
      <c r="T179"/>
      <c r="U179"/>
      <c r="V179"/>
      <c r="W179"/>
      <c r="X179"/>
      <c r="Y179"/>
      <c r="Z179"/>
      <c r="AA179"/>
      <c r="AB179"/>
      <c r="AC179"/>
      <c r="AD179"/>
      <c r="AE179"/>
      <c r="AF179"/>
      <c r="AG179"/>
      <c r="AH179"/>
      <c r="AI179"/>
    </row>
    <row r="180" spans="1:35" s="33" customFormat="1" ht="15.75">
      <c r="A180" s="225"/>
      <c r="B180" s="208"/>
      <c r="C180" s="140"/>
      <c r="D180" s="140"/>
      <c r="E180" s="32"/>
      <c r="F180"/>
      <c r="G180"/>
      <c r="H180"/>
      <c r="I180"/>
      <c r="J180"/>
      <c r="K180"/>
      <c r="L180"/>
      <c r="M180"/>
      <c r="N180"/>
      <c r="O180"/>
      <c r="P180"/>
      <c r="Q180"/>
      <c r="R180"/>
      <c r="S180"/>
      <c r="T180"/>
      <c r="U180"/>
      <c r="V180"/>
      <c r="W180"/>
      <c r="X180"/>
      <c r="Y180"/>
      <c r="Z180"/>
      <c r="AA180"/>
      <c r="AB180"/>
      <c r="AC180"/>
      <c r="AD180"/>
      <c r="AE180"/>
      <c r="AF180"/>
      <c r="AG180"/>
      <c r="AH180"/>
      <c r="AI180"/>
    </row>
    <row r="181" spans="1:35" s="33" customFormat="1" ht="15.75">
      <c r="A181" s="225"/>
      <c r="B181" s="208"/>
      <c r="C181" s="140"/>
      <c r="D181" s="140"/>
      <c r="E181" s="32"/>
      <c r="F181"/>
      <c r="G181"/>
      <c r="H181"/>
      <c r="I181"/>
      <c r="J181"/>
      <c r="K181"/>
      <c r="L181"/>
      <c r="M181"/>
      <c r="N181"/>
      <c r="O181"/>
      <c r="P181"/>
      <c r="Q181"/>
      <c r="R181"/>
      <c r="S181"/>
      <c r="T181"/>
      <c r="U181"/>
      <c r="V181"/>
      <c r="W181"/>
      <c r="X181"/>
      <c r="Y181"/>
      <c r="Z181"/>
      <c r="AA181"/>
      <c r="AB181"/>
      <c r="AC181"/>
      <c r="AD181"/>
      <c r="AE181"/>
      <c r="AF181"/>
      <c r="AG181"/>
      <c r="AH181"/>
      <c r="AI181"/>
    </row>
    <row r="182" spans="1:35" s="33" customFormat="1" ht="15.75">
      <c r="A182" s="225"/>
      <c r="B182" s="208"/>
      <c r="C182" s="140"/>
      <c r="D182" s="140"/>
      <c r="E182" s="32"/>
      <c r="F182"/>
      <c r="G182"/>
      <c r="H182"/>
      <c r="I182"/>
      <c r="J182"/>
      <c r="K182"/>
      <c r="L182"/>
      <c r="M182"/>
      <c r="N182"/>
      <c r="O182"/>
      <c r="P182"/>
      <c r="Q182"/>
      <c r="R182"/>
      <c r="S182"/>
      <c r="T182"/>
      <c r="U182"/>
      <c r="V182"/>
      <c r="W182"/>
      <c r="X182"/>
      <c r="Y182"/>
      <c r="Z182"/>
      <c r="AA182"/>
      <c r="AB182"/>
      <c r="AC182"/>
      <c r="AD182"/>
      <c r="AE182"/>
      <c r="AF182"/>
      <c r="AG182"/>
      <c r="AH182"/>
      <c r="AI182"/>
    </row>
    <row r="183" spans="1:35" s="33" customFormat="1" ht="15.75">
      <c r="A183" s="225"/>
      <c r="B183" s="208"/>
      <c r="C183" s="140"/>
      <c r="D183" s="140"/>
      <c r="E183" s="32"/>
      <c r="F183"/>
      <c r="G183"/>
      <c r="H183"/>
      <c r="I183"/>
      <c r="J183"/>
      <c r="K183"/>
      <c r="L183"/>
      <c r="M183"/>
      <c r="N183"/>
      <c r="O183"/>
      <c r="P183"/>
      <c r="Q183"/>
      <c r="R183"/>
      <c r="S183"/>
      <c r="T183"/>
      <c r="U183"/>
      <c r="V183"/>
      <c r="W183"/>
      <c r="X183"/>
      <c r="Y183"/>
      <c r="Z183"/>
      <c r="AA183"/>
      <c r="AB183"/>
      <c r="AC183"/>
      <c r="AD183"/>
      <c r="AE183"/>
      <c r="AF183"/>
      <c r="AG183"/>
      <c r="AH183"/>
      <c r="AI183"/>
    </row>
    <row r="184" spans="1:35" s="33" customFormat="1" ht="15.75">
      <c r="A184" s="225"/>
      <c r="B184" s="208"/>
      <c r="C184" s="140"/>
      <c r="D184" s="140"/>
      <c r="E184" s="32"/>
      <c r="F184"/>
      <c r="G184"/>
      <c r="H184"/>
      <c r="I184"/>
      <c r="J184"/>
      <c r="K184"/>
      <c r="L184"/>
      <c r="M184"/>
      <c r="N184"/>
      <c r="O184"/>
      <c r="P184"/>
      <c r="Q184"/>
      <c r="R184"/>
      <c r="S184"/>
      <c r="T184"/>
      <c r="U184"/>
      <c r="V184"/>
      <c r="W184"/>
      <c r="X184"/>
      <c r="Y184"/>
      <c r="Z184"/>
      <c r="AA184"/>
      <c r="AB184"/>
      <c r="AC184"/>
      <c r="AD184"/>
      <c r="AE184"/>
      <c r="AF184"/>
      <c r="AG184"/>
      <c r="AH184"/>
      <c r="AI184"/>
    </row>
    <row r="185" spans="1:35" s="33" customFormat="1" ht="15.75">
      <c r="A185" s="225"/>
      <c r="B185" s="208"/>
      <c r="C185" s="140"/>
      <c r="D185" s="140"/>
      <c r="E185" s="32"/>
      <c r="F185"/>
      <c r="G185"/>
      <c r="H185"/>
      <c r="I185"/>
      <c r="J185"/>
      <c r="K185"/>
      <c r="L185"/>
      <c r="M185"/>
      <c r="N185"/>
      <c r="O185"/>
      <c r="P185"/>
      <c r="Q185"/>
      <c r="R185"/>
      <c r="S185"/>
      <c r="T185"/>
      <c r="U185"/>
      <c r="V185"/>
      <c r="W185"/>
      <c r="X185"/>
      <c r="Y185"/>
      <c r="Z185"/>
      <c r="AA185"/>
      <c r="AB185"/>
      <c r="AC185"/>
      <c r="AD185"/>
      <c r="AE185"/>
      <c r="AF185"/>
      <c r="AG185"/>
      <c r="AH185"/>
      <c r="AI185"/>
    </row>
    <row r="186" spans="1:35" s="33" customFormat="1" ht="15.75">
      <c r="A186" s="225"/>
      <c r="B186" s="208"/>
      <c r="C186" s="140"/>
      <c r="D186" s="140"/>
      <c r="E186" s="32"/>
      <c r="F186"/>
      <c r="G186"/>
      <c r="H186"/>
      <c r="I186"/>
      <c r="J186"/>
      <c r="K186"/>
      <c r="L186"/>
      <c r="M186"/>
      <c r="N186"/>
      <c r="O186"/>
      <c r="P186"/>
      <c r="Q186"/>
      <c r="R186"/>
      <c r="S186"/>
      <c r="T186"/>
      <c r="U186"/>
      <c r="V186"/>
      <c r="W186"/>
      <c r="X186"/>
      <c r="Y186"/>
      <c r="Z186"/>
      <c r="AA186"/>
      <c r="AB186"/>
      <c r="AC186"/>
      <c r="AD186"/>
      <c r="AE186"/>
      <c r="AF186"/>
      <c r="AG186"/>
      <c r="AH186"/>
      <c r="AI186"/>
    </row>
    <row r="187" spans="1:35" s="33" customFormat="1" ht="15.75">
      <c r="A187" s="225"/>
      <c r="B187" s="208"/>
      <c r="C187" s="140"/>
      <c r="D187" s="140"/>
      <c r="E187" s="32"/>
      <c r="F187"/>
      <c r="G187"/>
      <c r="H187"/>
      <c r="I187"/>
      <c r="J187"/>
      <c r="K187"/>
      <c r="L187"/>
      <c r="M187"/>
      <c r="N187"/>
      <c r="O187"/>
      <c r="P187"/>
      <c r="Q187"/>
      <c r="R187"/>
      <c r="S187"/>
      <c r="T187"/>
      <c r="U187"/>
      <c r="V187"/>
      <c r="W187"/>
      <c r="X187"/>
      <c r="Y187"/>
      <c r="Z187"/>
      <c r="AA187"/>
      <c r="AB187"/>
      <c r="AC187"/>
      <c r="AD187"/>
      <c r="AE187"/>
      <c r="AF187"/>
      <c r="AG187"/>
      <c r="AH187"/>
      <c r="AI187"/>
    </row>
    <row r="188" spans="1:35" s="33" customFormat="1" ht="15.75">
      <c r="A188" s="225"/>
      <c r="B188" s="208"/>
      <c r="C188" s="140"/>
      <c r="D188" s="140"/>
      <c r="E188" s="32"/>
      <c r="F188"/>
      <c r="G188"/>
      <c r="H188"/>
      <c r="I188"/>
      <c r="J188"/>
      <c r="K188"/>
      <c r="L188"/>
      <c r="M188"/>
      <c r="N188"/>
      <c r="O188"/>
      <c r="P188"/>
      <c r="Q188"/>
      <c r="R188"/>
      <c r="S188"/>
      <c r="T188"/>
      <c r="U188"/>
      <c r="V188"/>
      <c r="W188"/>
      <c r="X188"/>
      <c r="Y188"/>
      <c r="Z188"/>
      <c r="AA188"/>
      <c r="AB188"/>
      <c r="AC188"/>
      <c r="AD188"/>
      <c r="AE188"/>
      <c r="AF188"/>
      <c r="AG188"/>
      <c r="AH188"/>
      <c r="AI188"/>
    </row>
    <row r="189" spans="1:35" s="33" customFormat="1" ht="15.75">
      <c r="A189" s="225"/>
      <c r="B189" s="208"/>
      <c r="C189" s="140"/>
      <c r="D189" s="140"/>
      <c r="E189" s="32"/>
      <c r="F189"/>
      <c r="G189"/>
      <c r="H189"/>
      <c r="I189"/>
      <c r="J189"/>
      <c r="K189"/>
      <c r="L189"/>
      <c r="M189"/>
      <c r="N189"/>
      <c r="O189"/>
      <c r="P189"/>
      <c r="Q189"/>
      <c r="R189"/>
      <c r="S189"/>
      <c r="T189"/>
      <c r="U189"/>
      <c r="V189"/>
      <c r="W189"/>
      <c r="X189"/>
      <c r="Y189"/>
      <c r="Z189"/>
      <c r="AA189"/>
      <c r="AB189"/>
      <c r="AC189"/>
      <c r="AD189"/>
      <c r="AE189"/>
      <c r="AF189"/>
      <c r="AG189"/>
      <c r="AH189"/>
      <c r="AI189"/>
    </row>
    <row r="190" spans="1:35" s="33" customFormat="1" ht="15.75">
      <c r="A190" s="225"/>
      <c r="B190" s="208"/>
      <c r="C190" s="140"/>
      <c r="D190" s="140"/>
      <c r="E190" s="32"/>
      <c r="F190"/>
      <c r="G190"/>
      <c r="H190"/>
      <c r="I190"/>
      <c r="J190"/>
      <c r="K190"/>
      <c r="L190"/>
      <c r="M190"/>
      <c r="N190"/>
      <c r="O190"/>
      <c r="P190"/>
      <c r="Q190"/>
      <c r="R190"/>
      <c r="S190"/>
      <c r="T190"/>
      <c r="U190"/>
      <c r="V190"/>
      <c r="W190"/>
      <c r="X190"/>
      <c r="Y190"/>
      <c r="Z190"/>
      <c r="AA190"/>
      <c r="AB190"/>
      <c r="AC190"/>
      <c r="AD190"/>
      <c r="AE190"/>
      <c r="AF190"/>
      <c r="AG190"/>
      <c r="AH190"/>
      <c r="AI190"/>
    </row>
    <row r="191" spans="1:35" s="33" customFormat="1" ht="15.75">
      <c r="A191" s="225"/>
      <c r="B191" s="208"/>
      <c r="C191" s="140"/>
      <c r="D191" s="140"/>
      <c r="E191" s="32"/>
      <c r="F191"/>
      <c r="G191"/>
      <c r="H191"/>
      <c r="I191"/>
      <c r="J191"/>
      <c r="K191"/>
      <c r="L191"/>
      <c r="M191"/>
      <c r="N191"/>
      <c r="O191"/>
      <c r="P191"/>
      <c r="Q191"/>
      <c r="R191"/>
      <c r="S191"/>
      <c r="T191"/>
      <c r="U191"/>
      <c r="V191"/>
      <c r="W191"/>
      <c r="X191"/>
      <c r="Y191"/>
      <c r="Z191"/>
      <c r="AA191"/>
      <c r="AB191"/>
      <c r="AC191"/>
      <c r="AD191"/>
      <c r="AE191"/>
      <c r="AF191"/>
      <c r="AG191"/>
      <c r="AH191"/>
      <c r="AI191"/>
    </row>
    <row r="192" spans="1:35" s="33" customFormat="1" ht="15.75">
      <c r="A192" s="225"/>
      <c r="B192" s="208"/>
      <c r="C192" s="140"/>
      <c r="D192" s="140"/>
      <c r="E192" s="32"/>
      <c r="F192"/>
      <c r="G192"/>
      <c r="H192"/>
      <c r="I192"/>
      <c r="J192"/>
      <c r="K192"/>
      <c r="L192"/>
      <c r="M192"/>
      <c r="N192"/>
      <c r="O192"/>
      <c r="P192"/>
      <c r="Q192"/>
      <c r="R192"/>
      <c r="S192"/>
      <c r="T192"/>
      <c r="U192"/>
      <c r="V192"/>
      <c r="W192"/>
      <c r="X192"/>
      <c r="Y192"/>
      <c r="Z192"/>
      <c r="AA192"/>
      <c r="AB192"/>
      <c r="AC192"/>
      <c r="AD192"/>
      <c r="AE192"/>
      <c r="AF192"/>
      <c r="AG192"/>
      <c r="AH192"/>
      <c r="AI192"/>
    </row>
    <row r="193" spans="1:35" s="33" customFormat="1" ht="15.75">
      <c r="A193" s="225"/>
      <c r="B193" s="208"/>
      <c r="C193" s="140"/>
      <c r="D193" s="140"/>
      <c r="E193" s="32"/>
      <c r="F193"/>
      <c r="G193"/>
      <c r="H193"/>
      <c r="I193"/>
      <c r="J193"/>
      <c r="K193"/>
      <c r="L193"/>
      <c r="M193"/>
      <c r="N193"/>
      <c r="O193"/>
      <c r="P193"/>
      <c r="Q193"/>
      <c r="R193"/>
      <c r="S193"/>
      <c r="T193"/>
      <c r="U193"/>
      <c r="V193"/>
      <c r="W193"/>
      <c r="X193"/>
      <c r="Y193"/>
      <c r="Z193"/>
      <c r="AA193"/>
      <c r="AB193"/>
      <c r="AC193"/>
      <c r="AD193"/>
      <c r="AE193"/>
      <c r="AF193"/>
      <c r="AG193"/>
      <c r="AH193"/>
      <c r="AI193"/>
    </row>
    <row r="194" spans="1:35" s="33" customFormat="1" ht="15.75">
      <c r="A194" s="225"/>
      <c r="B194" s="208"/>
      <c r="C194" s="140"/>
      <c r="D194" s="140"/>
      <c r="E194" s="32"/>
      <c r="F194"/>
      <c r="G194"/>
      <c r="H194"/>
      <c r="I194"/>
      <c r="J194"/>
      <c r="K194"/>
      <c r="L194"/>
      <c r="M194"/>
      <c r="N194"/>
      <c r="O194"/>
      <c r="P194"/>
      <c r="Q194"/>
      <c r="R194"/>
      <c r="S194"/>
      <c r="T194"/>
      <c r="U194"/>
      <c r="V194"/>
      <c r="W194"/>
      <c r="X194"/>
      <c r="Y194"/>
      <c r="Z194"/>
      <c r="AA194"/>
      <c r="AB194"/>
      <c r="AC194"/>
      <c r="AD194"/>
      <c r="AE194"/>
      <c r="AF194"/>
      <c r="AG194"/>
      <c r="AH194"/>
      <c r="AI194"/>
    </row>
    <row r="195" spans="1:35" s="33" customFormat="1" ht="15.75">
      <c r="A195" s="225"/>
      <c r="B195" s="208"/>
      <c r="C195" s="140"/>
      <c r="D195" s="140"/>
      <c r="E195" s="32"/>
      <c r="F195"/>
      <c r="G195"/>
      <c r="H195"/>
      <c r="I195"/>
      <c r="J195"/>
      <c r="K195"/>
      <c r="L195"/>
      <c r="M195"/>
      <c r="N195"/>
      <c r="O195"/>
      <c r="P195"/>
      <c r="Q195"/>
      <c r="R195"/>
      <c r="S195"/>
      <c r="T195"/>
      <c r="U195"/>
      <c r="V195"/>
      <c r="W195"/>
      <c r="X195"/>
      <c r="Y195"/>
      <c r="Z195"/>
      <c r="AA195"/>
      <c r="AB195"/>
      <c r="AC195"/>
      <c r="AD195"/>
      <c r="AE195"/>
      <c r="AF195"/>
      <c r="AG195"/>
      <c r="AH195"/>
      <c r="AI195"/>
    </row>
    <row r="196" spans="1:35" s="33" customFormat="1" ht="15.75">
      <c r="A196" s="225"/>
      <c r="B196" s="208"/>
      <c r="C196" s="140"/>
      <c r="D196" s="140"/>
      <c r="E196" s="32"/>
      <c r="F196"/>
      <c r="G196"/>
      <c r="H196"/>
      <c r="I196"/>
      <c r="J196"/>
      <c r="K196"/>
      <c r="L196"/>
      <c r="M196"/>
      <c r="N196"/>
      <c r="O196"/>
      <c r="P196"/>
      <c r="Q196"/>
      <c r="R196"/>
      <c r="S196"/>
      <c r="T196"/>
      <c r="U196"/>
      <c r="V196"/>
      <c r="W196"/>
      <c r="X196"/>
      <c r="Y196"/>
      <c r="Z196"/>
      <c r="AA196"/>
      <c r="AB196"/>
      <c r="AC196"/>
      <c r="AD196"/>
      <c r="AE196"/>
      <c r="AF196"/>
      <c r="AG196"/>
      <c r="AH196"/>
      <c r="AI196"/>
    </row>
    <row r="197" spans="1:35" s="33" customFormat="1" ht="15.75">
      <c r="A197" s="225"/>
      <c r="B197" s="208"/>
      <c r="C197" s="140"/>
      <c r="D197" s="140"/>
      <c r="E197" s="32"/>
      <c r="F197"/>
      <c r="G197"/>
      <c r="H197"/>
      <c r="I197"/>
      <c r="J197"/>
      <c r="K197"/>
      <c r="L197"/>
      <c r="M197"/>
      <c r="N197"/>
      <c r="O197"/>
      <c r="P197"/>
      <c r="Q197"/>
      <c r="R197"/>
      <c r="S197"/>
      <c r="T197"/>
      <c r="U197"/>
      <c r="V197"/>
      <c r="W197"/>
      <c r="X197"/>
      <c r="Y197"/>
      <c r="Z197"/>
      <c r="AA197"/>
      <c r="AB197"/>
      <c r="AC197"/>
      <c r="AD197"/>
      <c r="AE197"/>
      <c r="AF197"/>
      <c r="AG197"/>
      <c r="AH197"/>
      <c r="AI197"/>
    </row>
    <row r="198" spans="1:35" s="33" customFormat="1" ht="15.75">
      <c r="A198" s="225"/>
      <c r="B198" s="208"/>
      <c r="C198" s="140"/>
      <c r="D198" s="140"/>
      <c r="E198" s="32"/>
      <c r="F198"/>
      <c r="G198"/>
      <c r="H198"/>
      <c r="I198"/>
      <c r="J198"/>
      <c r="K198"/>
      <c r="L198"/>
      <c r="M198"/>
      <c r="N198"/>
      <c r="O198"/>
      <c r="P198"/>
      <c r="Q198"/>
      <c r="R198"/>
      <c r="S198"/>
      <c r="T198"/>
      <c r="U198"/>
      <c r="V198"/>
      <c r="W198"/>
      <c r="X198"/>
      <c r="Y198"/>
      <c r="Z198"/>
      <c r="AA198"/>
      <c r="AB198"/>
      <c r="AC198"/>
      <c r="AD198"/>
      <c r="AE198"/>
      <c r="AF198"/>
      <c r="AG198"/>
      <c r="AH198"/>
      <c r="AI198"/>
    </row>
    <row r="199" spans="1:35" s="33" customFormat="1" ht="15.75">
      <c r="A199" s="225"/>
      <c r="B199" s="208"/>
      <c r="C199" s="140"/>
      <c r="D199" s="140"/>
      <c r="E199" s="32"/>
      <c r="F199"/>
      <c r="G199"/>
      <c r="H199"/>
      <c r="I199"/>
      <c r="J199"/>
      <c r="K199"/>
      <c r="L199"/>
      <c r="M199"/>
      <c r="N199"/>
      <c r="O199"/>
      <c r="P199"/>
      <c r="Q199"/>
      <c r="R199"/>
      <c r="S199"/>
      <c r="T199"/>
      <c r="U199"/>
      <c r="V199"/>
      <c r="W199"/>
      <c r="X199"/>
      <c r="Y199"/>
      <c r="Z199"/>
      <c r="AA199"/>
      <c r="AB199"/>
      <c r="AC199"/>
      <c r="AD199"/>
      <c r="AE199"/>
      <c r="AF199"/>
      <c r="AG199"/>
      <c r="AH199"/>
      <c r="AI199"/>
    </row>
    <row r="200" spans="1:35" s="33" customFormat="1" ht="15.75">
      <c r="A200" s="225"/>
      <c r="B200" s="208"/>
      <c r="C200" s="140"/>
      <c r="D200" s="140"/>
      <c r="E200" s="32"/>
      <c r="F200"/>
      <c r="G200"/>
      <c r="H200"/>
      <c r="I200"/>
      <c r="J200"/>
      <c r="K200"/>
      <c r="L200"/>
      <c r="M200"/>
      <c r="N200"/>
      <c r="O200"/>
      <c r="P200"/>
      <c r="Q200"/>
      <c r="R200"/>
      <c r="S200"/>
      <c r="T200"/>
      <c r="U200"/>
      <c r="V200"/>
      <c r="W200"/>
      <c r="X200"/>
      <c r="Y200"/>
      <c r="Z200"/>
      <c r="AA200"/>
      <c r="AB200"/>
      <c r="AC200"/>
      <c r="AD200"/>
      <c r="AE200"/>
      <c r="AF200"/>
      <c r="AG200"/>
      <c r="AH200"/>
      <c r="AI200"/>
    </row>
    <row r="201" spans="1:35" s="33" customFormat="1" ht="15.75">
      <c r="A201" s="225"/>
      <c r="B201" s="208"/>
      <c r="C201" s="140"/>
      <c r="D201" s="140"/>
      <c r="E201" s="32"/>
      <c r="F201"/>
      <c r="G201"/>
      <c r="H201"/>
      <c r="I201"/>
      <c r="J201"/>
      <c r="K201"/>
      <c r="L201"/>
      <c r="M201"/>
      <c r="N201"/>
      <c r="O201"/>
      <c r="P201"/>
      <c r="Q201"/>
      <c r="R201"/>
      <c r="S201"/>
      <c r="T201"/>
      <c r="U201"/>
      <c r="V201"/>
      <c r="W201"/>
      <c r="X201"/>
      <c r="Y201"/>
      <c r="Z201"/>
      <c r="AA201"/>
      <c r="AB201"/>
      <c r="AC201"/>
      <c r="AD201"/>
      <c r="AE201"/>
      <c r="AF201"/>
      <c r="AG201"/>
      <c r="AH201"/>
      <c r="AI201"/>
    </row>
    <row r="202" spans="1:35" s="33" customFormat="1" ht="15.75">
      <c r="A202" s="225"/>
      <c r="B202" s="208"/>
      <c r="C202" s="140"/>
      <c r="D202" s="140"/>
      <c r="E202" s="32"/>
      <c r="F202"/>
      <c r="G202"/>
      <c r="H202"/>
      <c r="I202"/>
      <c r="J202"/>
      <c r="K202"/>
      <c r="L202"/>
      <c r="M202"/>
      <c r="N202"/>
      <c r="O202"/>
      <c r="P202"/>
      <c r="Q202"/>
      <c r="R202"/>
      <c r="S202"/>
      <c r="T202"/>
      <c r="U202"/>
      <c r="V202"/>
      <c r="W202"/>
      <c r="X202"/>
      <c r="Y202"/>
      <c r="Z202"/>
      <c r="AA202"/>
      <c r="AB202"/>
      <c r="AC202"/>
      <c r="AD202"/>
      <c r="AE202"/>
      <c r="AF202"/>
      <c r="AG202"/>
      <c r="AH202"/>
      <c r="AI202"/>
    </row>
    <row r="203" spans="1:35" s="33" customFormat="1" ht="15.75">
      <c r="A203" s="225"/>
      <c r="B203" s="208"/>
      <c r="C203" s="140"/>
      <c r="D203" s="140"/>
      <c r="E203" s="32"/>
      <c r="F203"/>
      <c r="G203"/>
      <c r="H203"/>
      <c r="I203"/>
      <c r="J203"/>
      <c r="K203"/>
      <c r="L203"/>
      <c r="M203"/>
      <c r="N203"/>
      <c r="O203"/>
      <c r="P203"/>
      <c r="Q203"/>
      <c r="R203"/>
      <c r="S203"/>
      <c r="T203"/>
      <c r="U203"/>
      <c r="V203"/>
      <c r="W203"/>
      <c r="X203"/>
      <c r="Y203"/>
      <c r="Z203"/>
      <c r="AA203"/>
      <c r="AB203"/>
      <c r="AC203"/>
      <c r="AD203"/>
      <c r="AE203"/>
      <c r="AF203"/>
      <c r="AG203"/>
      <c r="AH203"/>
      <c r="AI203"/>
    </row>
    <row r="204" spans="1:35" s="33" customFormat="1" ht="15.75">
      <c r="A204" s="225"/>
      <c r="B204" s="208"/>
      <c r="C204" s="140"/>
      <c r="D204" s="140"/>
      <c r="E204" s="32"/>
      <c r="F204"/>
      <c r="G204"/>
      <c r="H204"/>
      <c r="I204"/>
      <c r="J204"/>
      <c r="K204"/>
      <c r="L204"/>
      <c r="M204"/>
      <c r="N204"/>
      <c r="O204"/>
      <c r="P204"/>
      <c r="Q204"/>
      <c r="R204"/>
      <c r="S204"/>
      <c r="T204"/>
      <c r="U204"/>
      <c r="V204"/>
      <c r="W204"/>
      <c r="X204"/>
      <c r="Y204"/>
      <c r="Z204"/>
      <c r="AA204"/>
      <c r="AB204"/>
      <c r="AC204"/>
      <c r="AD204"/>
      <c r="AE204"/>
      <c r="AF204"/>
      <c r="AG204"/>
      <c r="AH204"/>
      <c r="AI204"/>
    </row>
    <row r="205" spans="1:35" s="33" customFormat="1" ht="15.75">
      <c r="A205" s="225"/>
      <c r="B205" s="208"/>
      <c r="C205" s="140"/>
      <c r="D205" s="140"/>
      <c r="E205" s="32"/>
      <c r="F205"/>
      <c r="G205"/>
      <c r="H205"/>
      <c r="I205"/>
      <c r="J205"/>
      <c r="K205"/>
      <c r="L205"/>
      <c r="M205"/>
      <c r="N205"/>
      <c r="O205"/>
      <c r="P205"/>
      <c r="Q205"/>
      <c r="R205"/>
      <c r="S205"/>
      <c r="T205"/>
      <c r="U205"/>
      <c r="V205"/>
      <c r="W205"/>
      <c r="X205"/>
      <c r="Y205"/>
      <c r="Z205"/>
      <c r="AA205"/>
      <c r="AB205"/>
      <c r="AC205"/>
      <c r="AD205"/>
      <c r="AE205"/>
      <c r="AF205"/>
      <c r="AG205"/>
      <c r="AH205"/>
      <c r="AI205"/>
    </row>
    <row r="206" spans="1:35" s="33" customFormat="1" ht="15.75">
      <c r="A206" s="225"/>
      <c r="B206" s="208"/>
      <c r="C206" s="140"/>
      <c r="D206" s="140"/>
      <c r="E206" s="32"/>
      <c r="F206"/>
      <c r="G206"/>
      <c r="H206"/>
      <c r="I206"/>
      <c r="J206"/>
      <c r="K206"/>
      <c r="L206"/>
      <c r="M206"/>
      <c r="N206"/>
      <c r="O206"/>
      <c r="P206"/>
      <c r="Q206"/>
      <c r="R206"/>
      <c r="S206"/>
      <c r="T206"/>
      <c r="U206"/>
      <c r="V206"/>
      <c r="W206"/>
      <c r="X206"/>
      <c r="Y206"/>
      <c r="Z206"/>
      <c r="AA206"/>
      <c r="AB206"/>
      <c r="AC206"/>
      <c r="AD206"/>
      <c r="AE206"/>
      <c r="AF206"/>
      <c r="AG206"/>
      <c r="AH206"/>
      <c r="AI206"/>
    </row>
    <row r="207" spans="1:35" s="33" customFormat="1" ht="15.75">
      <c r="A207" s="225"/>
      <c r="B207" s="208"/>
      <c r="C207" s="140"/>
      <c r="D207" s="140"/>
      <c r="E207" s="32"/>
      <c r="F207"/>
      <c r="G207"/>
      <c r="H207"/>
      <c r="I207"/>
      <c r="J207"/>
      <c r="K207"/>
      <c r="L207"/>
      <c r="M207"/>
      <c r="N207"/>
      <c r="O207"/>
      <c r="P207"/>
      <c r="Q207"/>
      <c r="R207"/>
      <c r="S207"/>
      <c r="T207"/>
      <c r="U207"/>
      <c r="V207"/>
      <c r="W207"/>
      <c r="X207"/>
      <c r="Y207"/>
      <c r="Z207"/>
      <c r="AA207"/>
      <c r="AB207"/>
      <c r="AC207"/>
      <c r="AD207"/>
      <c r="AE207"/>
      <c r="AF207"/>
      <c r="AG207"/>
      <c r="AH207"/>
      <c r="AI207"/>
    </row>
    <row r="208" spans="1:35" s="33" customFormat="1" ht="15.75">
      <c r="A208" s="225"/>
      <c r="B208" s="208"/>
      <c r="C208" s="140"/>
      <c r="D208" s="140"/>
      <c r="E208" s="32"/>
      <c r="F208"/>
      <c r="G208"/>
      <c r="H208"/>
      <c r="I208"/>
      <c r="J208"/>
      <c r="K208"/>
      <c r="L208"/>
      <c r="M208"/>
      <c r="N208"/>
      <c r="O208"/>
      <c r="P208"/>
      <c r="Q208"/>
      <c r="R208"/>
      <c r="S208"/>
      <c r="T208"/>
      <c r="U208"/>
      <c r="V208"/>
      <c r="W208"/>
      <c r="X208"/>
      <c r="Y208"/>
      <c r="Z208"/>
      <c r="AA208"/>
      <c r="AB208"/>
      <c r="AC208"/>
      <c r="AD208"/>
      <c r="AE208"/>
      <c r="AF208"/>
      <c r="AG208"/>
      <c r="AH208"/>
      <c r="AI208"/>
    </row>
    <row r="209" spans="1:35" s="33" customFormat="1" ht="15.75">
      <c r="A209" s="225"/>
      <c r="B209" s="208"/>
      <c r="C209" s="140"/>
      <c r="D209" s="140"/>
      <c r="E209" s="32"/>
      <c r="F209"/>
      <c r="G209"/>
      <c r="H209"/>
      <c r="I209"/>
      <c r="J209"/>
      <c r="K209"/>
      <c r="L209"/>
      <c r="M209"/>
      <c r="N209"/>
      <c r="O209"/>
      <c r="P209"/>
      <c r="Q209"/>
      <c r="R209"/>
      <c r="S209"/>
      <c r="T209"/>
      <c r="U209"/>
      <c r="V209"/>
      <c r="W209"/>
      <c r="X209"/>
      <c r="Y209"/>
      <c r="Z209"/>
      <c r="AA209"/>
      <c r="AB209"/>
      <c r="AC209"/>
      <c r="AD209"/>
      <c r="AE209"/>
      <c r="AF209"/>
      <c r="AG209"/>
      <c r="AH209"/>
      <c r="AI209"/>
    </row>
    <row r="210" spans="1:35" s="33" customFormat="1" ht="15.75">
      <c r="A210" s="225"/>
      <c r="B210" s="208"/>
      <c r="C210" s="140"/>
      <c r="D210" s="140"/>
      <c r="E210" s="32"/>
      <c r="F210"/>
      <c r="G210"/>
      <c r="H210"/>
      <c r="I210"/>
      <c r="J210"/>
      <c r="K210"/>
      <c r="L210"/>
      <c r="M210"/>
      <c r="N210"/>
      <c r="O210"/>
      <c r="P210"/>
      <c r="Q210"/>
      <c r="R210"/>
      <c r="S210"/>
      <c r="T210"/>
      <c r="U210"/>
      <c r="V210"/>
      <c r="W210"/>
      <c r="X210"/>
      <c r="Y210"/>
      <c r="Z210"/>
      <c r="AA210"/>
      <c r="AB210"/>
      <c r="AC210"/>
      <c r="AD210"/>
      <c r="AE210"/>
      <c r="AF210"/>
      <c r="AG210"/>
      <c r="AH210"/>
      <c r="AI210"/>
    </row>
    <row r="211" spans="1:35" s="33" customFormat="1" ht="15.75">
      <c r="A211" s="225"/>
      <c r="B211" s="208"/>
      <c r="C211" s="140"/>
      <c r="D211" s="140"/>
      <c r="E211" s="32"/>
      <c r="F211"/>
      <c r="G211"/>
      <c r="H211"/>
      <c r="I211"/>
      <c r="J211"/>
      <c r="K211"/>
      <c r="L211"/>
      <c r="M211"/>
      <c r="N211"/>
      <c r="O211"/>
      <c r="P211"/>
      <c r="Q211"/>
      <c r="R211"/>
      <c r="S211"/>
      <c r="T211"/>
      <c r="U211"/>
      <c r="V211"/>
      <c r="W211"/>
      <c r="X211"/>
      <c r="Y211"/>
      <c r="Z211"/>
      <c r="AA211"/>
      <c r="AB211"/>
      <c r="AC211"/>
      <c r="AD211"/>
      <c r="AE211"/>
      <c r="AF211"/>
      <c r="AG211"/>
      <c r="AH211"/>
      <c r="AI211"/>
    </row>
    <row r="212" spans="1:35" s="33" customFormat="1" ht="15.75">
      <c r="A212" s="225"/>
      <c r="B212" s="208"/>
      <c r="C212" s="140"/>
      <c r="D212" s="140"/>
      <c r="E212" s="32"/>
      <c r="F212"/>
      <c r="G212"/>
      <c r="H212"/>
      <c r="I212"/>
      <c r="J212"/>
      <c r="K212"/>
      <c r="L212"/>
      <c r="M212"/>
      <c r="N212"/>
      <c r="O212"/>
      <c r="P212"/>
      <c r="Q212"/>
      <c r="R212"/>
      <c r="S212"/>
      <c r="T212"/>
      <c r="U212"/>
      <c r="V212"/>
      <c r="W212"/>
      <c r="X212"/>
      <c r="Y212"/>
      <c r="Z212"/>
      <c r="AA212"/>
      <c r="AB212"/>
      <c r="AC212"/>
      <c r="AD212"/>
      <c r="AE212"/>
      <c r="AF212"/>
      <c r="AG212"/>
      <c r="AH212"/>
      <c r="AI212"/>
    </row>
    <row r="213" spans="1:35" s="33" customFormat="1" ht="15.75">
      <c r="A213" s="225"/>
      <c r="B213" s="208"/>
      <c r="C213" s="140"/>
      <c r="D213" s="140"/>
      <c r="E213" s="32"/>
      <c r="F213"/>
      <c r="G213"/>
      <c r="H213"/>
      <c r="I213"/>
      <c r="J213"/>
      <c r="K213"/>
      <c r="L213"/>
      <c r="M213"/>
      <c r="N213"/>
      <c r="O213"/>
      <c r="P213"/>
      <c r="Q213"/>
      <c r="R213"/>
      <c r="S213"/>
      <c r="T213"/>
      <c r="U213"/>
      <c r="V213"/>
      <c r="W213"/>
      <c r="X213"/>
      <c r="Y213"/>
      <c r="Z213"/>
      <c r="AA213"/>
      <c r="AB213"/>
      <c r="AC213"/>
      <c r="AD213"/>
      <c r="AE213"/>
      <c r="AF213"/>
      <c r="AG213"/>
      <c r="AH213"/>
      <c r="AI213"/>
    </row>
    <row r="214" spans="1:35" s="33" customFormat="1" ht="15.75">
      <c r="A214" s="225"/>
      <c r="B214" s="208"/>
      <c r="C214" s="140"/>
      <c r="D214" s="140"/>
      <c r="E214" s="32"/>
      <c r="F214"/>
      <c r="G214"/>
      <c r="H214"/>
      <c r="I214"/>
      <c r="J214"/>
      <c r="K214"/>
      <c r="L214"/>
      <c r="M214"/>
      <c r="N214"/>
      <c r="O214"/>
      <c r="P214"/>
      <c r="Q214"/>
      <c r="R214"/>
      <c r="S214"/>
      <c r="T214"/>
      <c r="U214"/>
      <c r="V214"/>
      <c r="W214"/>
      <c r="X214"/>
      <c r="Y214"/>
      <c r="Z214"/>
      <c r="AA214"/>
      <c r="AB214"/>
      <c r="AC214"/>
      <c r="AD214"/>
      <c r="AE214"/>
      <c r="AF214"/>
      <c r="AG214"/>
      <c r="AH214"/>
      <c r="AI214"/>
    </row>
    <row r="215" spans="1:35" s="33" customFormat="1" ht="15.75">
      <c r="A215" s="225"/>
      <c r="B215" s="208"/>
      <c r="C215" s="140"/>
      <c r="D215" s="140"/>
      <c r="E215" s="32"/>
      <c r="F215"/>
      <c r="G215"/>
      <c r="H215"/>
      <c r="I215"/>
      <c r="J215"/>
      <c r="K215"/>
      <c r="L215"/>
      <c r="M215"/>
      <c r="N215"/>
      <c r="O215"/>
      <c r="P215"/>
      <c r="Q215"/>
      <c r="R215"/>
      <c r="S215"/>
      <c r="T215"/>
      <c r="U215"/>
      <c r="V215"/>
      <c r="W215"/>
      <c r="X215"/>
      <c r="Y215"/>
      <c r="Z215"/>
      <c r="AA215"/>
      <c r="AB215"/>
      <c r="AC215"/>
      <c r="AD215"/>
      <c r="AE215"/>
      <c r="AF215"/>
      <c r="AG215"/>
      <c r="AH215"/>
      <c r="AI215"/>
    </row>
    <row r="216" spans="1:35" s="33" customFormat="1" ht="15.75">
      <c r="A216" s="225"/>
      <c r="B216" s="208"/>
      <c r="C216" s="140"/>
      <c r="D216" s="140"/>
      <c r="E216" s="32"/>
      <c r="F216"/>
      <c r="G216"/>
      <c r="H216"/>
      <c r="I216"/>
      <c r="J216"/>
      <c r="K216"/>
      <c r="L216"/>
      <c r="M216"/>
      <c r="N216"/>
      <c r="O216"/>
      <c r="P216"/>
      <c r="Q216"/>
      <c r="R216"/>
      <c r="S216"/>
      <c r="T216"/>
      <c r="U216"/>
      <c r="V216"/>
      <c r="W216"/>
      <c r="X216"/>
      <c r="Y216"/>
      <c r="Z216"/>
      <c r="AA216"/>
      <c r="AB216"/>
      <c r="AC216"/>
      <c r="AD216"/>
      <c r="AE216"/>
      <c r="AF216"/>
      <c r="AG216"/>
      <c r="AH216"/>
      <c r="AI216"/>
    </row>
    <row r="217" spans="1:35" s="33" customFormat="1" ht="15.75">
      <c r="A217" s="225"/>
      <c r="B217" s="208"/>
      <c r="C217" s="140"/>
      <c r="D217" s="140"/>
      <c r="E217" s="32"/>
      <c r="F217"/>
      <c r="G217"/>
      <c r="H217"/>
      <c r="I217"/>
      <c r="J217"/>
      <c r="K217"/>
      <c r="L217"/>
      <c r="M217"/>
      <c r="N217"/>
      <c r="O217"/>
      <c r="P217"/>
      <c r="Q217"/>
      <c r="R217"/>
      <c r="S217"/>
      <c r="T217"/>
      <c r="U217"/>
      <c r="V217"/>
      <c r="W217"/>
      <c r="X217"/>
      <c r="Y217"/>
      <c r="Z217"/>
      <c r="AA217"/>
      <c r="AB217"/>
      <c r="AC217"/>
      <c r="AD217"/>
      <c r="AE217"/>
      <c r="AF217"/>
      <c r="AG217"/>
      <c r="AH217"/>
      <c r="AI217"/>
    </row>
    <row r="218" spans="1:35" s="33" customFormat="1" ht="15.75">
      <c r="A218" s="225"/>
      <c r="B218" s="208"/>
      <c r="C218" s="140"/>
      <c r="D218" s="140"/>
      <c r="E218" s="32"/>
      <c r="F218"/>
      <c r="G218"/>
      <c r="H218"/>
      <c r="I218"/>
      <c r="J218"/>
      <c r="K218"/>
      <c r="L218"/>
      <c r="M218"/>
      <c r="N218"/>
      <c r="O218"/>
      <c r="P218"/>
      <c r="Q218"/>
      <c r="R218"/>
      <c r="S218"/>
      <c r="T218"/>
      <c r="U218"/>
      <c r="V218"/>
      <c r="W218"/>
      <c r="X218"/>
      <c r="Y218"/>
      <c r="Z218"/>
      <c r="AA218"/>
      <c r="AB218"/>
      <c r="AC218"/>
      <c r="AD218"/>
      <c r="AE218"/>
      <c r="AF218"/>
      <c r="AG218"/>
      <c r="AH218"/>
      <c r="AI218"/>
    </row>
    <row r="219" spans="1:35" s="33" customFormat="1" ht="15.75">
      <c r="A219" s="225"/>
      <c r="B219" s="208"/>
      <c r="C219" s="140"/>
      <c r="D219" s="140"/>
      <c r="E219" s="32"/>
      <c r="F219"/>
      <c r="G219"/>
      <c r="H219"/>
      <c r="I219"/>
      <c r="J219"/>
      <c r="K219"/>
      <c r="L219"/>
      <c r="M219"/>
      <c r="N219"/>
      <c r="O219"/>
      <c r="P219"/>
      <c r="Q219"/>
      <c r="R219"/>
      <c r="S219"/>
      <c r="T219"/>
      <c r="U219"/>
      <c r="V219"/>
      <c r="W219"/>
      <c r="X219"/>
      <c r="Y219"/>
      <c r="Z219"/>
      <c r="AA219"/>
      <c r="AB219"/>
      <c r="AC219"/>
      <c r="AD219"/>
      <c r="AE219"/>
      <c r="AF219"/>
      <c r="AG219"/>
      <c r="AH219"/>
      <c r="AI219"/>
    </row>
    <row r="220" spans="1:35" s="33" customFormat="1" ht="15.75">
      <c r="A220" s="225"/>
      <c r="B220" s="208"/>
      <c r="C220" s="140"/>
      <c r="D220" s="140"/>
      <c r="E220" s="32"/>
      <c r="F220"/>
      <c r="G220"/>
      <c r="H220"/>
      <c r="I220"/>
      <c r="J220"/>
      <c r="K220"/>
      <c r="L220"/>
      <c r="M220"/>
      <c r="N220"/>
      <c r="O220"/>
      <c r="P220"/>
      <c r="Q220"/>
      <c r="R220"/>
      <c r="S220"/>
      <c r="T220"/>
      <c r="U220"/>
      <c r="V220"/>
      <c r="W220"/>
      <c r="X220"/>
      <c r="Y220"/>
      <c r="Z220"/>
      <c r="AA220"/>
      <c r="AB220"/>
      <c r="AC220"/>
      <c r="AD220"/>
      <c r="AE220"/>
      <c r="AF220"/>
      <c r="AG220"/>
      <c r="AH220"/>
      <c r="AI220"/>
    </row>
    <row r="221" spans="1:35" s="33" customFormat="1" ht="15.75">
      <c r="A221" s="225"/>
      <c r="B221" s="208"/>
      <c r="C221" s="140"/>
      <c r="D221" s="140"/>
      <c r="E221" s="32"/>
      <c r="F221"/>
      <c r="G221"/>
      <c r="H221"/>
      <c r="I221"/>
      <c r="J221"/>
      <c r="K221"/>
      <c r="L221"/>
      <c r="M221"/>
      <c r="N221"/>
      <c r="O221"/>
      <c r="P221"/>
      <c r="Q221"/>
      <c r="R221"/>
      <c r="S221"/>
      <c r="T221"/>
      <c r="U221"/>
      <c r="V221"/>
      <c r="W221"/>
      <c r="X221"/>
      <c r="Y221"/>
      <c r="Z221"/>
      <c r="AA221"/>
      <c r="AB221"/>
      <c r="AC221"/>
      <c r="AD221"/>
      <c r="AE221"/>
      <c r="AF221"/>
      <c r="AG221"/>
      <c r="AH221"/>
      <c r="AI221"/>
    </row>
    <row r="222" spans="1:35" s="33" customFormat="1" ht="15.75">
      <c r="A222" s="225"/>
      <c r="B222" s="208"/>
      <c r="C222" s="140"/>
      <c r="D222" s="140"/>
      <c r="E222" s="32"/>
      <c r="F222"/>
      <c r="G222"/>
      <c r="H222"/>
      <c r="I222"/>
      <c r="J222"/>
      <c r="K222"/>
      <c r="L222"/>
      <c r="M222"/>
      <c r="N222"/>
      <c r="O222"/>
      <c r="P222"/>
      <c r="Q222"/>
      <c r="R222"/>
      <c r="S222"/>
      <c r="T222"/>
      <c r="U222"/>
      <c r="V222"/>
      <c r="W222"/>
      <c r="X222"/>
      <c r="Y222"/>
      <c r="Z222"/>
      <c r="AA222"/>
      <c r="AB222"/>
      <c r="AC222"/>
      <c r="AD222"/>
      <c r="AE222"/>
      <c r="AF222"/>
      <c r="AG222"/>
      <c r="AH222"/>
      <c r="AI222"/>
    </row>
    <row r="223" spans="1:35" s="33" customFormat="1" ht="15.75">
      <c r="A223" s="225"/>
      <c r="B223" s="208"/>
      <c r="C223" s="140"/>
      <c r="D223" s="140"/>
      <c r="E223" s="32"/>
      <c r="F223"/>
      <c r="G223"/>
      <c r="H223"/>
      <c r="I223"/>
      <c r="J223"/>
      <c r="K223"/>
      <c r="L223"/>
      <c r="M223"/>
      <c r="N223"/>
      <c r="O223"/>
      <c r="P223"/>
      <c r="Q223"/>
      <c r="R223"/>
      <c r="S223"/>
      <c r="T223"/>
      <c r="U223"/>
      <c r="V223"/>
      <c r="W223"/>
      <c r="X223"/>
      <c r="Y223"/>
      <c r="Z223"/>
      <c r="AA223"/>
      <c r="AB223"/>
      <c r="AC223"/>
      <c r="AD223"/>
      <c r="AE223"/>
      <c r="AF223"/>
      <c r="AG223"/>
      <c r="AH223"/>
      <c r="AI223"/>
    </row>
    <row r="224" spans="1:35" s="33" customFormat="1" ht="15.75">
      <c r="A224" s="225"/>
      <c r="B224" s="208"/>
      <c r="C224" s="140"/>
      <c r="D224" s="140"/>
      <c r="E224" s="32"/>
      <c r="F224"/>
      <c r="G224"/>
      <c r="H224"/>
      <c r="I224"/>
      <c r="J224"/>
      <c r="K224"/>
      <c r="L224"/>
      <c r="M224"/>
      <c r="N224"/>
      <c r="O224"/>
      <c r="P224"/>
      <c r="Q224"/>
      <c r="R224"/>
      <c r="S224"/>
      <c r="T224"/>
      <c r="U224"/>
      <c r="V224"/>
      <c r="W224"/>
      <c r="X224"/>
      <c r="Y224"/>
      <c r="Z224"/>
      <c r="AA224"/>
      <c r="AB224"/>
      <c r="AC224"/>
      <c r="AD224"/>
      <c r="AE224"/>
      <c r="AF224"/>
      <c r="AG224"/>
      <c r="AH224"/>
      <c r="AI224"/>
    </row>
    <row r="225" spans="1:35" s="33" customFormat="1" ht="15.75">
      <c r="A225" s="225"/>
      <c r="B225" s="208"/>
      <c r="C225" s="140"/>
      <c r="D225" s="140"/>
      <c r="E225" s="32"/>
      <c r="F225"/>
      <c r="G225"/>
      <c r="H225"/>
      <c r="I225"/>
      <c r="J225"/>
      <c r="K225"/>
      <c r="L225"/>
      <c r="M225"/>
      <c r="N225"/>
      <c r="O225"/>
      <c r="P225"/>
      <c r="Q225"/>
      <c r="R225"/>
      <c r="S225"/>
      <c r="T225"/>
      <c r="U225"/>
      <c r="V225"/>
      <c r="W225"/>
      <c r="X225"/>
      <c r="Y225"/>
      <c r="Z225"/>
      <c r="AA225"/>
      <c r="AB225"/>
      <c r="AC225"/>
      <c r="AD225"/>
      <c r="AE225"/>
      <c r="AF225"/>
      <c r="AG225"/>
      <c r="AH225"/>
      <c r="AI225"/>
    </row>
    <row r="226" spans="1:35" s="33" customFormat="1" ht="15.75">
      <c r="A226" s="225"/>
      <c r="B226" s="208"/>
      <c r="C226" s="140"/>
      <c r="D226" s="140"/>
      <c r="E226" s="32"/>
      <c r="F226"/>
      <c r="G226"/>
      <c r="H226"/>
      <c r="I226"/>
      <c r="J226"/>
      <c r="K226"/>
      <c r="L226"/>
      <c r="M226"/>
      <c r="N226"/>
      <c r="O226"/>
      <c r="P226"/>
      <c r="Q226"/>
      <c r="R226"/>
      <c r="S226"/>
      <c r="T226"/>
      <c r="U226"/>
      <c r="V226"/>
      <c r="W226"/>
      <c r="X226"/>
      <c r="Y226"/>
      <c r="Z226"/>
      <c r="AA226"/>
      <c r="AB226"/>
      <c r="AC226"/>
      <c r="AD226"/>
      <c r="AE226"/>
      <c r="AF226"/>
      <c r="AG226"/>
      <c r="AH226"/>
      <c r="AI226"/>
    </row>
    <row r="227" spans="1:35" s="33" customFormat="1" ht="15.75">
      <c r="A227" s="225"/>
      <c r="B227" s="208"/>
      <c r="C227" s="140"/>
      <c r="D227" s="140"/>
      <c r="E227" s="32"/>
      <c r="F227"/>
      <c r="G227"/>
      <c r="H227"/>
      <c r="I227"/>
      <c r="J227"/>
      <c r="K227"/>
      <c r="L227"/>
      <c r="M227"/>
      <c r="N227"/>
      <c r="O227"/>
      <c r="P227"/>
      <c r="Q227"/>
      <c r="R227"/>
      <c r="S227"/>
      <c r="T227"/>
      <c r="U227"/>
      <c r="V227"/>
      <c r="W227"/>
      <c r="X227"/>
      <c r="Y227"/>
      <c r="Z227"/>
      <c r="AA227"/>
      <c r="AB227"/>
      <c r="AC227"/>
      <c r="AD227"/>
      <c r="AE227"/>
      <c r="AF227"/>
      <c r="AG227"/>
      <c r="AH227"/>
      <c r="AI227"/>
    </row>
    <row r="228" spans="1:35" s="33" customFormat="1" ht="15.75">
      <c r="A228" s="225"/>
      <c r="B228" s="208"/>
      <c r="C228" s="140"/>
      <c r="D228" s="140"/>
      <c r="E228" s="32"/>
      <c r="F228"/>
      <c r="G228"/>
      <c r="H228"/>
      <c r="I228"/>
      <c r="J228"/>
      <c r="K228"/>
      <c r="L228"/>
      <c r="M228"/>
      <c r="N228"/>
      <c r="O228"/>
      <c r="P228"/>
      <c r="Q228"/>
      <c r="R228"/>
      <c r="S228"/>
      <c r="T228"/>
      <c r="U228"/>
      <c r="V228"/>
      <c r="W228"/>
      <c r="X228"/>
      <c r="Y228"/>
      <c r="Z228"/>
      <c r="AA228"/>
      <c r="AB228"/>
      <c r="AC228"/>
      <c r="AD228"/>
      <c r="AE228"/>
      <c r="AF228"/>
      <c r="AG228"/>
      <c r="AH228"/>
      <c r="AI228"/>
    </row>
    <row r="229" spans="1:35" s="33" customFormat="1" ht="15.75">
      <c r="A229" s="225"/>
      <c r="B229" s="208"/>
      <c r="C229" s="140"/>
      <c r="D229" s="140"/>
      <c r="E229" s="32"/>
      <c r="F229"/>
      <c r="G229"/>
      <c r="H229"/>
      <c r="I229"/>
      <c r="J229"/>
      <c r="K229"/>
      <c r="L229"/>
      <c r="M229"/>
      <c r="N229"/>
      <c r="O229"/>
      <c r="P229"/>
      <c r="Q229"/>
      <c r="R229"/>
      <c r="S229"/>
      <c r="T229"/>
      <c r="U229"/>
      <c r="V229"/>
      <c r="W229"/>
      <c r="X229"/>
      <c r="Y229"/>
      <c r="Z229"/>
      <c r="AA229"/>
      <c r="AB229"/>
      <c r="AC229"/>
      <c r="AD229"/>
      <c r="AE229"/>
      <c r="AF229"/>
      <c r="AG229"/>
      <c r="AH229"/>
      <c r="AI229"/>
    </row>
    <row r="230" spans="1:35" s="33" customFormat="1" ht="15.75">
      <c r="A230" s="225"/>
      <c r="B230" s="208"/>
      <c r="C230" s="140"/>
      <c r="D230" s="140"/>
      <c r="E230" s="32"/>
      <c r="F230"/>
      <c r="G230"/>
      <c r="H230"/>
      <c r="I230"/>
      <c r="J230"/>
      <c r="K230"/>
      <c r="L230"/>
      <c r="M230"/>
      <c r="N230"/>
      <c r="O230"/>
      <c r="P230"/>
      <c r="Q230"/>
      <c r="R230"/>
      <c r="S230"/>
      <c r="T230"/>
      <c r="U230"/>
      <c r="V230"/>
      <c r="W230"/>
      <c r="X230"/>
      <c r="Y230"/>
      <c r="Z230"/>
      <c r="AA230"/>
      <c r="AB230"/>
      <c r="AC230"/>
      <c r="AD230"/>
      <c r="AE230"/>
      <c r="AF230"/>
      <c r="AG230"/>
      <c r="AH230"/>
      <c r="AI230"/>
    </row>
    <row r="231" spans="1:35" s="33" customFormat="1" ht="15.75">
      <c r="A231" s="225"/>
      <c r="B231" s="208"/>
      <c r="C231" s="140"/>
      <c r="D231" s="140"/>
      <c r="E231" s="32"/>
      <c r="F231"/>
      <c r="G231"/>
      <c r="H231"/>
      <c r="I231"/>
      <c r="J231"/>
      <c r="K231"/>
      <c r="L231"/>
      <c r="M231"/>
      <c r="N231"/>
      <c r="O231"/>
      <c r="P231"/>
      <c r="Q231"/>
      <c r="R231"/>
      <c r="S231"/>
      <c r="T231"/>
      <c r="U231"/>
      <c r="V231"/>
      <c r="W231"/>
      <c r="X231"/>
      <c r="Y231"/>
      <c r="Z231"/>
      <c r="AA231"/>
      <c r="AB231"/>
      <c r="AC231"/>
      <c r="AD231"/>
      <c r="AE231"/>
      <c r="AF231"/>
      <c r="AG231"/>
      <c r="AH231"/>
      <c r="AI231"/>
    </row>
    <row r="232" spans="1:35" s="33" customFormat="1" ht="15.75">
      <c r="A232" s="225"/>
      <c r="B232" s="208"/>
      <c r="C232" s="140"/>
      <c r="D232" s="140"/>
      <c r="E232" s="32"/>
      <c r="F232"/>
      <c r="G232"/>
      <c r="H232"/>
      <c r="I232"/>
      <c r="J232"/>
      <c r="K232"/>
      <c r="L232"/>
      <c r="M232"/>
      <c r="N232"/>
      <c r="O232"/>
      <c r="P232"/>
      <c r="Q232"/>
      <c r="R232"/>
      <c r="S232"/>
      <c r="T232"/>
      <c r="U232"/>
      <c r="V232"/>
      <c r="W232"/>
      <c r="X232"/>
      <c r="Y232"/>
      <c r="Z232"/>
      <c r="AA232"/>
      <c r="AB232"/>
      <c r="AC232"/>
      <c r="AD232"/>
      <c r="AE232"/>
      <c r="AF232"/>
      <c r="AG232"/>
      <c r="AH232"/>
      <c r="AI232"/>
    </row>
    <row r="233" spans="1:35" s="33" customFormat="1" ht="15.75">
      <c r="A233" s="225"/>
      <c r="B233" s="208"/>
      <c r="C233" s="140"/>
      <c r="D233" s="140"/>
      <c r="E233" s="32"/>
      <c r="F233"/>
      <c r="G233"/>
      <c r="H233"/>
      <c r="I233"/>
      <c r="J233"/>
      <c r="K233"/>
      <c r="L233"/>
      <c r="M233"/>
      <c r="N233"/>
      <c r="O233"/>
      <c r="P233"/>
      <c r="Q233"/>
      <c r="R233"/>
      <c r="S233"/>
      <c r="T233"/>
      <c r="U233"/>
      <c r="V233"/>
      <c r="W233"/>
      <c r="X233"/>
      <c r="Y233"/>
      <c r="Z233"/>
      <c r="AA233"/>
      <c r="AB233"/>
      <c r="AC233"/>
      <c r="AD233"/>
      <c r="AE233"/>
      <c r="AF233"/>
      <c r="AG233"/>
      <c r="AH233"/>
      <c r="AI233"/>
    </row>
    <row r="234" spans="1:35" s="33" customFormat="1" ht="15.75">
      <c r="A234" s="225"/>
      <c r="B234" s="208"/>
      <c r="C234" s="140"/>
      <c r="D234" s="140"/>
      <c r="E234" s="32"/>
      <c r="F234"/>
      <c r="G234"/>
      <c r="H234"/>
      <c r="I234"/>
      <c r="J234"/>
      <c r="K234"/>
      <c r="L234"/>
      <c r="M234"/>
      <c r="N234"/>
      <c r="O234"/>
      <c r="P234"/>
      <c r="Q234"/>
      <c r="R234"/>
      <c r="S234"/>
      <c r="T234"/>
      <c r="U234"/>
      <c r="V234"/>
      <c r="W234"/>
      <c r="X234"/>
      <c r="Y234"/>
      <c r="Z234"/>
      <c r="AA234"/>
      <c r="AB234"/>
      <c r="AC234"/>
      <c r="AD234"/>
      <c r="AE234"/>
      <c r="AF234"/>
      <c r="AG234"/>
      <c r="AH234"/>
      <c r="AI234"/>
    </row>
    <row r="235" spans="1:35" s="33" customFormat="1" ht="15.75">
      <c r="A235" s="225"/>
      <c r="B235" s="208"/>
      <c r="C235" s="140"/>
      <c r="D235" s="140"/>
      <c r="E235" s="32"/>
      <c r="F235"/>
      <c r="G235"/>
      <c r="H235"/>
      <c r="I235"/>
      <c r="J235"/>
      <c r="K235"/>
      <c r="L235"/>
      <c r="M235"/>
      <c r="N235"/>
      <c r="O235"/>
      <c r="P235"/>
      <c r="Q235"/>
      <c r="R235"/>
      <c r="S235"/>
      <c r="T235"/>
      <c r="U235"/>
      <c r="V235"/>
      <c r="W235"/>
      <c r="X235"/>
      <c r="Y235"/>
      <c r="Z235"/>
      <c r="AA235"/>
      <c r="AB235"/>
      <c r="AC235"/>
      <c r="AD235"/>
      <c r="AE235"/>
      <c r="AF235"/>
      <c r="AG235"/>
      <c r="AH235"/>
      <c r="AI235"/>
    </row>
    <row r="236" spans="1:35" s="33" customFormat="1" ht="15.75">
      <c r="A236" s="225"/>
      <c r="B236" s="208"/>
      <c r="C236" s="140"/>
      <c r="D236" s="140"/>
      <c r="E236" s="32"/>
      <c r="F236"/>
      <c r="G236"/>
      <c r="H236"/>
      <c r="I236"/>
      <c r="J236"/>
      <c r="K236"/>
      <c r="L236"/>
      <c r="M236"/>
      <c r="N236"/>
      <c r="O236"/>
      <c r="P236"/>
      <c r="Q236"/>
      <c r="R236"/>
      <c r="S236"/>
      <c r="T236"/>
      <c r="U236"/>
      <c r="V236"/>
      <c r="W236"/>
      <c r="X236"/>
      <c r="Y236"/>
      <c r="Z236"/>
      <c r="AA236"/>
      <c r="AB236"/>
      <c r="AC236"/>
      <c r="AD236"/>
      <c r="AE236"/>
      <c r="AF236"/>
      <c r="AG236"/>
      <c r="AH236"/>
      <c r="AI236"/>
    </row>
    <row r="237" spans="1:35" s="33" customFormat="1" ht="15.75">
      <c r="A237" s="225"/>
      <c r="B237" s="208"/>
      <c r="C237" s="140"/>
      <c r="D237" s="140"/>
      <c r="E237" s="32"/>
      <c r="F237"/>
      <c r="G237"/>
      <c r="H237"/>
      <c r="I237"/>
      <c r="J237"/>
      <c r="K237"/>
      <c r="L237"/>
      <c r="M237"/>
      <c r="N237"/>
      <c r="O237"/>
      <c r="P237"/>
      <c r="Q237"/>
      <c r="R237"/>
      <c r="S237"/>
      <c r="T237"/>
      <c r="U237"/>
      <c r="V237"/>
      <c r="W237"/>
      <c r="X237"/>
      <c r="Y237"/>
      <c r="Z237"/>
      <c r="AA237"/>
      <c r="AB237"/>
      <c r="AC237"/>
      <c r="AD237"/>
      <c r="AE237"/>
      <c r="AF237"/>
      <c r="AG237"/>
      <c r="AH237"/>
      <c r="AI237"/>
    </row>
    <row r="238" spans="1:35" s="33" customFormat="1" ht="15.75">
      <c r="A238" s="225"/>
      <c r="B238" s="208"/>
      <c r="C238" s="140"/>
      <c r="D238" s="140"/>
      <c r="E238" s="32"/>
      <c r="F238"/>
      <c r="G238"/>
      <c r="H238"/>
      <c r="I238"/>
      <c r="J238"/>
      <c r="K238"/>
      <c r="L238"/>
      <c r="M238"/>
      <c r="N238"/>
      <c r="O238"/>
      <c r="P238"/>
      <c r="Q238"/>
      <c r="R238"/>
      <c r="S238"/>
      <c r="T238"/>
      <c r="U238"/>
      <c r="V238"/>
      <c r="W238"/>
      <c r="X238"/>
      <c r="Y238"/>
      <c r="Z238"/>
      <c r="AA238"/>
      <c r="AB238"/>
      <c r="AC238"/>
      <c r="AD238"/>
      <c r="AE238"/>
      <c r="AF238"/>
      <c r="AG238"/>
      <c r="AH238"/>
      <c r="AI238"/>
    </row>
    <row r="239" spans="1:35" s="33" customFormat="1" ht="15.75">
      <c r="A239" s="225"/>
      <c r="B239" s="208"/>
      <c r="C239" s="140"/>
      <c r="D239" s="140"/>
      <c r="E239" s="32"/>
      <c r="F239"/>
      <c r="G239"/>
      <c r="H239"/>
      <c r="I239"/>
      <c r="J239"/>
      <c r="K239"/>
      <c r="L239"/>
      <c r="M239"/>
      <c r="N239"/>
      <c r="O239"/>
      <c r="P239"/>
      <c r="Q239"/>
      <c r="R239"/>
      <c r="S239"/>
      <c r="T239"/>
      <c r="U239"/>
      <c r="V239"/>
      <c r="W239"/>
      <c r="X239"/>
      <c r="Y239"/>
      <c r="Z239"/>
      <c r="AA239"/>
      <c r="AB239"/>
      <c r="AC239"/>
      <c r="AD239"/>
      <c r="AE239"/>
      <c r="AF239"/>
      <c r="AG239"/>
      <c r="AH239"/>
      <c r="AI239"/>
    </row>
    <row r="240" spans="1:35" s="33" customFormat="1" ht="15.75">
      <c r="A240" s="225"/>
      <c r="B240" s="208"/>
      <c r="C240" s="140"/>
      <c r="D240" s="140"/>
      <c r="E240" s="32"/>
      <c r="F240"/>
      <c r="G240"/>
      <c r="H240"/>
      <c r="I240"/>
      <c r="J240"/>
      <c r="K240"/>
      <c r="L240"/>
      <c r="M240"/>
      <c r="N240"/>
      <c r="O240"/>
      <c r="P240"/>
      <c r="Q240"/>
      <c r="R240"/>
      <c r="S240"/>
      <c r="T240"/>
      <c r="U240"/>
      <c r="V240"/>
      <c r="W240"/>
      <c r="X240"/>
      <c r="Y240"/>
      <c r="Z240"/>
      <c r="AA240"/>
      <c r="AB240"/>
      <c r="AC240"/>
      <c r="AD240"/>
      <c r="AE240"/>
      <c r="AF240"/>
      <c r="AG240"/>
      <c r="AH240"/>
      <c r="AI240"/>
    </row>
    <row r="241" spans="1:35" s="33" customFormat="1" ht="15.75">
      <c r="A241" s="225"/>
      <c r="B241" s="208"/>
      <c r="C241" s="140"/>
      <c r="D241" s="140"/>
      <c r="E241" s="32"/>
      <c r="F241"/>
      <c r="G241"/>
      <c r="H241"/>
      <c r="I241"/>
      <c r="J241"/>
      <c r="K241"/>
      <c r="L241"/>
      <c r="M241"/>
      <c r="N241"/>
      <c r="O241"/>
      <c r="P241"/>
      <c r="Q241"/>
      <c r="R241"/>
      <c r="S241"/>
      <c r="T241"/>
      <c r="U241"/>
      <c r="V241"/>
      <c r="W241"/>
      <c r="X241"/>
      <c r="Y241"/>
      <c r="Z241"/>
      <c r="AA241"/>
      <c r="AB241"/>
      <c r="AC241"/>
      <c r="AD241"/>
      <c r="AE241"/>
      <c r="AF241"/>
      <c r="AG241"/>
      <c r="AH241"/>
      <c r="AI241"/>
    </row>
    <row r="242" spans="1:35" s="33" customFormat="1" ht="15.75">
      <c r="A242" s="225"/>
      <c r="B242" s="208"/>
      <c r="C242" s="140"/>
      <c r="D242" s="140"/>
      <c r="E242" s="32"/>
      <c r="F242"/>
      <c r="G242"/>
      <c r="H242"/>
      <c r="I242"/>
      <c r="J242"/>
      <c r="K242"/>
      <c r="L242"/>
      <c r="M242"/>
      <c r="N242"/>
      <c r="O242"/>
      <c r="P242"/>
      <c r="Q242"/>
      <c r="R242"/>
      <c r="S242"/>
      <c r="T242"/>
      <c r="U242"/>
      <c r="V242"/>
      <c r="W242"/>
      <c r="X242"/>
      <c r="Y242"/>
      <c r="Z242"/>
      <c r="AA242"/>
      <c r="AB242"/>
      <c r="AC242"/>
      <c r="AD242"/>
      <c r="AE242"/>
      <c r="AF242"/>
      <c r="AG242"/>
      <c r="AH242"/>
      <c r="AI242"/>
    </row>
    <row r="243" spans="1:35" s="33" customFormat="1" ht="15.75">
      <c r="A243" s="225"/>
      <c r="B243" s="208"/>
      <c r="C243" s="140"/>
      <c r="D243" s="140"/>
      <c r="E243" s="32"/>
      <c r="F243"/>
      <c r="G243"/>
      <c r="H243"/>
      <c r="I243"/>
      <c r="J243"/>
      <c r="K243"/>
      <c r="L243"/>
      <c r="M243"/>
      <c r="N243"/>
      <c r="O243"/>
      <c r="P243"/>
      <c r="Q243"/>
      <c r="R243"/>
      <c r="S243"/>
      <c r="T243"/>
      <c r="U243"/>
      <c r="V243"/>
      <c r="W243"/>
      <c r="X243"/>
      <c r="Y243"/>
      <c r="Z243"/>
      <c r="AA243"/>
      <c r="AB243"/>
      <c r="AC243"/>
      <c r="AD243"/>
      <c r="AE243"/>
      <c r="AF243"/>
      <c r="AG243"/>
      <c r="AH243"/>
      <c r="AI243"/>
    </row>
    <row r="244" spans="1:35" s="33" customFormat="1" ht="15.75">
      <c r="A244" s="225"/>
      <c r="B244" s="208"/>
      <c r="C244" s="140"/>
      <c r="D244" s="140"/>
      <c r="E244" s="32"/>
      <c r="F244"/>
      <c r="G244"/>
      <c r="H244"/>
      <c r="I244"/>
      <c r="J244"/>
      <c r="K244"/>
      <c r="L244"/>
      <c r="M244"/>
      <c r="N244"/>
      <c r="O244"/>
      <c r="P244"/>
      <c r="Q244"/>
      <c r="R244"/>
      <c r="S244"/>
      <c r="T244"/>
      <c r="U244"/>
      <c r="V244"/>
      <c r="W244"/>
      <c r="X244"/>
      <c r="Y244"/>
      <c r="Z244"/>
      <c r="AA244"/>
      <c r="AB244"/>
      <c r="AC244"/>
      <c r="AD244"/>
      <c r="AE244"/>
      <c r="AF244"/>
      <c r="AG244"/>
      <c r="AH244"/>
      <c r="AI244"/>
    </row>
    <row r="245" spans="1:35" s="33" customFormat="1" ht="15.75">
      <c r="A245" s="225"/>
      <c r="B245" s="208"/>
      <c r="C245" s="140"/>
      <c r="D245" s="140"/>
      <c r="E245" s="32"/>
      <c r="F245"/>
      <c r="G245"/>
      <c r="H245"/>
      <c r="I245"/>
      <c r="J245"/>
      <c r="K245"/>
      <c r="L245"/>
      <c r="M245"/>
      <c r="N245"/>
      <c r="O245"/>
      <c r="P245"/>
      <c r="Q245"/>
      <c r="R245"/>
      <c r="S245"/>
      <c r="T245"/>
      <c r="U245"/>
      <c r="V245"/>
      <c r="W245"/>
      <c r="X245"/>
      <c r="Y245"/>
      <c r="Z245"/>
      <c r="AA245"/>
      <c r="AB245"/>
      <c r="AC245"/>
      <c r="AD245"/>
      <c r="AE245"/>
      <c r="AF245"/>
      <c r="AG245"/>
      <c r="AH245"/>
      <c r="AI245"/>
    </row>
    <row r="246" spans="1:35" s="33" customFormat="1" ht="15.75">
      <c r="A246" s="225"/>
      <c r="B246" s="208"/>
      <c r="C246" s="140"/>
      <c r="D246" s="140"/>
      <c r="E246" s="32"/>
      <c r="F246"/>
      <c r="G246"/>
      <c r="H246"/>
      <c r="I246"/>
      <c r="J246"/>
      <c r="K246"/>
      <c r="L246"/>
      <c r="M246"/>
      <c r="N246"/>
      <c r="O246"/>
      <c r="P246"/>
      <c r="Q246"/>
      <c r="R246"/>
      <c r="S246"/>
      <c r="T246"/>
      <c r="U246"/>
      <c r="V246"/>
      <c r="W246"/>
      <c r="X246"/>
      <c r="Y246"/>
      <c r="Z246"/>
      <c r="AA246"/>
      <c r="AB246"/>
      <c r="AC246"/>
      <c r="AD246"/>
      <c r="AE246"/>
      <c r="AF246"/>
      <c r="AG246"/>
      <c r="AH246"/>
      <c r="AI246"/>
    </row>
    <row r="247" spans="1:35" s="33" customFormat="1" ht="15.75">
      <c r="A247" s="225"/>
      <c r="B247" s="208"/>
      <c r="C247" s="140"/>
      <c r="D247" s="140"/>
      <c r="E247" s="32"/>
      <c r="F247"/>
      <c r="G247"/>
      <c r="H247"/>
      <c r="I247"/>
      <c r="J247"/>
      <c r="K247"/>
      <c r="L247"/>
      <c r="M247"/>
      <c r="N247"/>
      <c r="O247"/>
      <c r="P247"/>
      <c r="Q247"/>
      <c r="R247"/>
      <c r="S247"/>
      <c r="T247"/>
      <c r="U247"/>
      <c r="V247"/>
      <c r="W247"/>
      <c r="X247"/>
      <c r="Y247"/>
      <c r="Z247"/>
      <c r="AA247"/>
      <c r="AB247"/>
      <c r="AC247"/>
      <c r="AD247"/>
      <c r="AE247"/>
      <c r="AF247"/>
      <c r="AG247"/>
      <c r="AH247"/>
      <c r="AI247"/>
    </row>
    <row r="248" spans="1:35" s="33" customFormat="1" ht="15.75">
      <c r="A248" s="225"/>
      <c r="B248" s="208"/>
      <c r="C248" s="140"/>
      <c r="D248" s="140"/>
      <c r="E248" s="32"/>
      <c r="F248"/>
      <c r="G248"/>
      <c r="H248"/>
      <c r="I248"/>
      <c r="J248"/>
      <c r="K248"/>
      <c r="L248"/>
      <c r="M248"/>
      <c r="N248"/>
      <c r="O248"/>
      <c r="P248"/>
      <c r="Q248"/>
      <c r="R248"/>
      <c r="S248"/>
      <c r="T248"/>
      <c r="U248"/>
      <c r="V248"/>
      <c r="W248"/>
      <c r="X248"/>
      <c r="Y248"/>
      <c r="Z248"/>
      <c r="AA248"/>
      <c r="AB248"/>
      <c r="AC248"/>
      <c r="AD248"/>
      <c r="AE248"/>
      <c r="AF248"/>
      <c r="AG248"/>
      <c r="AH248"/>
      <c r="AI248"/>
    </row>
    <row r="249" spans="1:35" s="33" customFormat="1" ht="15.75">
      <c r="A249" s="225"/>
      <c r="B249" s="208"/>
      <c r="C249" s="140"/>
      <c r="D249" s="140"/>
      <c r="E249" s="32"/>
      <c r="F249"/>
      <c r="G249"/>
      <c r="H249"/>
      <c r="I249"/>
      <c r="J249"/>
      <c r="K249"/>
      <c r="L249"/>
      <c r="M249"/>
      <c r="N249"/>
      <c r="O249"/>
      <c r="P249"/>
      <c r="Q249"/>
      <c r="R249"/>
      <c r="S249"/>
      <c r="T249"/>
      <c r="U249"/>
      <c r="V249"/>
      <c r="W249"/>
      <c r="X249"/>
      <c r="Y249"/>
      <c r="Z249"/>
      <c r="AA249"/>
      <c r="AB249"/>
      <c r="AC249"/>
      <c r="AD249"/>
      <c r="AE249"/>
      <c r="AF249"/>
      <c r="AG249"/>
      <c r="AH249"/>
      <c r="AI249"/>
    </row>
    <row r="250" spans="1:35" s="33" customFormat="1" ht="15.75">
      <c r="A250" s="225"/>
      <c r="B250" s="208"/>
      <c r="C250" s="140"/>
      <c r="D250" s="140"/>
      <c r="E250" s="32"/>
      <c r="F250"/>
      <c r="G250"/>
      <c r="H250"/>
      <c r="I250"/>
      <c r="J250"/>
      <c r="K250"/>
      <c r="L250"/>
      <c r="M250"/>
      <c r="N250"/>
      <c r="O250"/>
      <c r="P250"/>
      <c r="Q250"/>
      <c r="R250"/>
      <c r="S250"/>
      <c r="T250"/>
      <c r="U250"/>
      <c r="V250"/>
      <c r="W250"/>
      <c r="X250"/>
      <c r="Y250"/>
      <c r="Z250"/>
      <c r="AA250"/>
      <c r="AB250"/>
      <c r="AC250"/>
      <c r="AD250"/>
      <c r="AE250"/>
      <c r="AF250"/>
      <c r="AG250"/>
      <c r="AH250"/>
      <c r="AI250"/>
    </row>
    <row r="251" spans="1:35" s="33" customFormat="1" ht="15.75">
      <c r="A251" s="225"/>
      <c r="B251" s="208"/>
      <c r="C251" s="140"/>
      <c r="D251" s="140"/>
      <c r="E251" s="32"/>
      <c r="F251"/>
      <c r="G251"/>
      <c r="H251"/>
      <c r="I251"/>
      <c r="J251"/>
      <c r="K251"/>
      <c r="L251"/>
      <c r="M251"/>
      <c r="N251"/>
      <c r="O251"/>
      <c r="P251"/>
      <c r="Q251"/>
      <c r="R251"/>
      <c r="S251"/>
      <c r="T251"/>
      <c r="U251"/>
      <c r="V251"/>
      <c r="W251"/>
      <c r="X251"/>
      <c r="Y251"/>
      <c r="Z251"/>
      <c r="AA251"/>
      <c r="AB251"/>
      <c r="AC251"/>
      <c r="AD251"/>
      <c r="AE251"/>
      <c r="AF251"/>
      <c r="AG251"/>
      <c r="AH251"/>
      <c r="AI251"/>
    </row>
    <row r="252" spans="1:35" s="33" customFormat="1" ht="15.75">
      <c r="A252" s="225"/>
      <c r="B252" s="208"/>
      <c r="C252" s="140"/>
      <c r="D252" s="140"/>
      <c r="E252" s="32"/>
      <c r="F252"/>
      <c r="G252"/>
      <c r="H252"/>
      <c r="I252"/>
      <c r="J252"/>
      <c r="K252"/>
      <c r="L252"/>
      <c r="M252"/>
      <c r="N252"/>
      <c r="O252"/>
      <c r="P252"/>
      <c r="Q252"/>
      <c r="R252"/>
      <c r="S252"/>
      <c r="T252"/>
      <c r="U252"/>
      <c r="V252"/>
      <c r="W252"/>
      <c r="X252"/>
      <c r="Y252"/>
      <c r="Z252"/>
      <c r="AA252"/>
      <c r="AB252"/>
      <c r="AC252"/>
      <c r="AD252"/>
      <c r="AE252"/>
      <c r="AF252"/>
      <c r="AG252"/>
      <c r="AH252"/>
      <c r="AI252"/>
    </row>
    <row r="253" spans="1:35" s="33" customFormat="1" ht="15.75">
      <c r="A253" s="225"/>
      <c r="B253" s="208"/>
      <c r="C253" s="140"/>
      <c r="D253" s="140"/>
      <c r="E253" s="32"/>
      <c r="F253"/>
      <c r="G253"/>
      <c r="H253"/>
      <c r="I253"/>
      <c r="J253"/>
      <c r="K253"/>
      <c r="L253"/>
      <c r="M253"/>
      <c r="N253"/>
      <c r="O253"/>
      <c r="P253"/>
      <c r="Q253"/>
      <c r="R253"/>
      <c r="S253"/>
      <c r="T253"/>
      <c r="U253"/>
      <c r="V253"/>
      <c r="W253"/>
      <c r="X253"/>
      <c r="Y253"/>
      <c r="Z253"/>
      <c r="AA253"/>
      <c r="AB253"/>
      <c r="AC253"/>
      <c r="AD253"/>
      <c r="AE253"/>
      <c r="AF253"/>
      <c r="AG253"/>
      <c r="AH253"/>
      <c r="AI253"/>
    </row>
    <row r="254" spans="1:35" s="33" customFormat="1" ht="15.75">
      <c r="A254" s="225"/>
      <c r="B254" s="208"/>
      <c r="C254" s="140"/>
      <c r="D254" s="140"/>
      <c r="E254" s="32"/>
      <c r="F254"/>
      <c r="G254"/>
      <c r="H254"/>
      <c r="I254"/>
      <c r="J254"/>
      <c r="K254"/>
      <c r="L254"/>
      <c r="M254"/>
      <c r="N254"/>
      <c r="O254"/>
      <c r="P254"/>
      <c r="Q254"/>
      <c r="R254"/>
      <c r="S254"/>
      <c r="T254"/>
      <c r="U254"/>
      <c r="V254"/>
      <c r="W254"/>
      <c r="X254"/>
      <c r="Y254"/>
      <c r="Z254"/>
      <c r="AA254"/>
      <c r="AB254"/>
      <c r="AC254"/>
      <c r="AD254"/>
      <c r="AE254"/>
      <c r="AF254"/>
      <c r="AG254"/>
      <c r="AH254"/>
      <c r="AI254"/>
    </row>
    <row r="255" spans="1:35" s="33" customFormat="1" ht="15.75">
      <c r="A255" s="225"/>
      <c r="B255" s="208"/>
      <c r="C255" s="140"/>
      <c r="D255" s="140"/>
      <c r="E255" s="32"/>
      <c r="F255"/>
      <c r="G255"/>
      <c r="H255"/>
      <c r="I255"/>
      <c r="J255"/>
      <c r="K255"/>
      <c r="L255"/>
      <c r="M255"/>
      <c r="N255"/>
      <c r="O255"/>
      <c r="P255"/>
      <c r="Q255"/>
      <c r="R255"/>
      <c r="S255"/>
      <c r="T255"/>
      <c r="U255"/>
      <c r="V255"/>
      <c r="W255"/>
      <c r="X255"/>
      <c r="Y255"/>
      <c r="Z255"/>
      <c r="AA255"/>
      <c r="AB255"/>
      <c r="AC255"/>
      <c r="AD255"/>
      <c r="AE255"/>
      <c r="AF255"/>
      <c r="AG255"/>
      <c r="AH255"/>
      <c r="AI255"/>
    </row>
    <row r="256" spans="1:35" s="33" customFormat="1" ht="15.75">
      <c r="A256" s="225"/>
      <c r="B256" s="208"/>
      <c r="C256" s="140"/>
      <c r="D256" s="140"/>
      <c r="E256" s="32"/>
      <c r="F256"/>
      <c r="G256"/>
      <c r="H256"/>
      <c r="I256"/>
      <c r="J256"/>
      <c r="K256"/>
      <c r="L256"/>
      <c r="M256"/>
      <c r="N256"/>
      <c r="O256"/>
      <c r="P256"/>
      <c r="Q256"/>
      <c r="R256"/>
      <c r="S256"/>
      <c r="T256"/>
      <c r="U256"/>
      <c r="V256"/>
      <c r="W256"/>
      <c r="X256"/>
      <c r="Y256"/>
      <c r="Z256"/>
      <c r="AA256"/>
      <c r="AB256"/>
      <c r="AC256"/>
      <c r="AD256"/>
      <c r="AE256"/>
      <c r="AF256"/>
      <c r="AG256"/>
      <c r="AH256"/>
      <c r="AI256"/>
    </row>
    <row r="257" spans="1:35" s="33" customFormat="1" ht="15.75">
      <c r="A257" s="225"/>
      <c r="B257" s="208"/>
      <c r="C257" s="140"/>
      <c r="D257" s="140"/>
      <c r="E257" s="32"/>
      <c r="F257"/>
      <c r="G257"/>
      <c r="H257"/>
      <c r="I257"/>
      <c r="J257"/>
      <c r="K257"/>
      <c r="L257"/>
      <c r="M257"/>
      <c r="N257"/>
      <c r="O257"/>
      <c r="P257"/>
      <c r="Q257"/>
      <c r="R257"/>
      <c r="S257"/>
      <c r="T257"/>
      <c r="U257"/>
      <c r="V257"/>
      <c r="W257"/>
      <c r="X257"/>
      <c r="Y257"/>
      <c r="Z257"/>
      <c r="AA257"/>
      <c r="AB257"/>
      <c r="AC257"/>
      <c r="AD257"/>
      <c r="AE257"/>
      <c r="AF257"/>
      <c r="AG257"/>
      <c r="AH257"/>
      <c r="AI257"/>
    </row>
    <row r="258" spans="1:35" s="33" customFormat="1" ht="15.75">
      <c r="A258" s="225"/>
      <c r="B258" s="208"/>
      <c r="C258" s="140"/>
      <c r="D258" s="140"/>
      <c r="E258" s="32"/>
      <c r="F258"/>
      <c r="G258"/>
      <c r="H258"/>
      <c r="I258"/>
      <c r="J258"/>
      <c r="K258"/>
      <c r="L258"/>
      <c r="M258"/>
      <c r="N258"/>
      <c r="O258"/>
      <c r="P258"/>
      <c r="Q258"/>
      <c r="R258"/>
      <c r="S258"/>
      <c r="T258"/>
      <c r="U258"/>
      <c r="V258"/>
      <c r="W258"/>
      <c r="X258"/>
      <c r="Y258"/>
      <c r="Z258"/>
      <c r="AA258"/>
      <c r="AB258"/>
      <c r="AC258"/>
      <c r="AD258"/>
      <c r="AE258"/>
      <c r="AF258"/>
      <c r="AG258"/>
      <c r="AH258"/>
      <c r="AI258"/>
    </row>
    <row r="259" spans="1:35" s="33" customFormat="1" ht="15.75">
      <c r="A259" s="225"/>
      <c r="B259" s="208"/>
      <c r="C259" s="140"/>
      <c r="D259" s="140"/>
      <c r="E259" s="32"/>
      <c r="F259"/>
      <c r="G259"/>
      <c r="H259"/>
      <c r="I259"/>
      <c r="J259"/>
      <c r="K259"/>
      <c r="L259"/>
      <c r="M259"/>
      <c r="N259"/>
      <c r="O259"/>
      <c r="P259"/>
      <c r="Q259"/>
      <c r="R259"/>
      <c r="S259"/>
      <c r="T259"/>
      <c r="U259"/>
      <c r="V259"/>
      <c r="W259"/>
      <c r="X259"/>
      <c r="Y259"/>
      <c r="Z259"/>
      <c r="AA259"/>
      <c r="AB259"/>
      <c r="AC259"/>
      <c r="AD259"/>
      <c r="AE259"/>
      <c r="AF259"/>
      <c r="AG259"/>
      <c r="AH259"/>
      <c r="AI259"/>
    </row>
    <row r="260" spans="1:35" s="33" customFormat="1" ht="15.75">
      <c r="A260" s="225"/>
      <c r="B260" s="208"/>
      <c r="C260" s="140"/>
      <c r="D260" s="140"/>
      <c r="E260" s="32"/>
      <c r="F260"/>
      <c r="G260"/>
      <c r="H260"/>
      <c r="I260"/>
      <c r="J260"/>
      <c r="K260"/>
      <c r="L260"/>
      <c r="M260"/>
      <c r="N260"/>
      <c r="O260"/>
      <c r="P260"/>
      <c r="Q260"/>
      <c r="R260"/>
      <c r="S260"/>
      <c r="T260"/>
      <c r="U260"/>
      <c r="V260"/>
      <c r="W260"/>
      <c r="X260"/>
      <c r="Y260"/>
      <c r="Z260"/>
      <c r="AA260"/>
      <c r="AB260"/>
      <c r="AC260"/>
      <c r="AD260"/>
      <c r="AE260"/>
      <c r="AF260"/>
      <c r="AG260"/>
      <c r="AH260"/>
      <c r="AI260"/>
    </row>
    <row r="261" spans="1:35" s="33" customFormat="1" ht="15.75">
      <c r="A261" s="225"/>
      <c r="B261" s="208"/>
      <c r="C261" s="140"/>
      <c r="D261" s="140"/>
      <c r="E261" s="32"/>
      <c r="F261"/>
      <c r="G261"/>
      <c r="H261"/>
      <c r="I261"/>
      <c r="J261"/>
      <c r="K261"/>
      <c r="L261"/>
      <c r="M261"/>
      <c r="N261"/>
      <c r="O261"/>
      <c r="P261"/>
      <c r="Q261"/>
      <c r="R261"/>
      <c r="S261"/>
      <c r="T261"/>
      <c r="U261"/>
      <c r="V261"/>
      <c r="W261"/>
      <c r="X261"/>
      <c r="Y261"/>
      <c r="Z261"/>
      <c r="AA261"/>
      <c r="AB261"/>
      <c r="AC261"/>
      <c r="AD261"/>
      <c r="AE261"/>
      <c r="AF261"/>
      <c r="AG261"/>
      <c r="AH261"/>
      <c r="AI261"/>
    </row>
    <row r="262" spans="1:35" s="33" customFormat="1" ht="15.75">
      <c r="A262" s="225"/>
      <c r="B262" s="208"/>
      <c r="C262" s="140"/>
      <c r="D262" s="140"/>
      <c r="E262" s="32"/>
      <c r="F262"/>
      <c r="G262"/>
      <c r="H262"/>
      <c r="I262"/>
      <c r="J262"/>
      <c r="K262"/>
      <c r="L262"/>
      <c r="M262"/>
      <c r="N262"/>
      <c r="O262"/>
      <c r="P262"/>
      <c r="Q262"/>
      <c r="R262"/>
      <c r="S262"/>
      <c r="T262"/>
      <c r="U262"/>
      <c r="V262"/>
      <c r="W262"/>
      <c r="X262"/>
      <c r="Y262"/>
      <c r="Z262"/>
      <c r="AA262"/>
      <c r="AB262"/>
      <c r="AC262"/>
      <c r="AD262"/>
      <c r="AE262"/>
      <c r="AF262"/>
      <c r="AG262"/>
      <c r="AH262"/>
      <c r="AI262"/>
    </row>
    <row r="263" spans="1:35" s="33" customFormat="1" ht="15.75">
      <c r="A263" s="225"/>
      <c r="B263" s="208"/>
      <c r="C263" s="140"/>
      <c r="D263" s="140"/>
      <c r="E263" s="32"/>
      <c r="F263"/>
      <c r="G263"/>
      <c r="H263"/>
      <c r="I263"/>
      <c r="J263"/>
      <c r="K263"/>
      <c r="L263"/>
      <c r="M263"/>
      <c r="N263"/>
      <c r="O263"/>
      <c r="P263"/>
      <c r="Q263"/>
      <c r="R263"/>
      <c r="S263"/>
      <c r="T263"/>
      <c r="U263"/>
      <c r="V263"/>
      <c r="W263"/>
      <c r="X263"/>
      <c r="Y263"/>
      <c r="Z263"/>
      <c r="AA263"/>
      <c r="AB263"/>
      <c r="AC263"/>
      <c r="AD263"/>
      <c r="AE263"/>
      <c r="AF263"/>
      <c r="AG263"/>
      <c r="AH263"/>
      <c r="AI263"/>
    </row>
    <row r="264" spans="1:35" s="33" customFormat="1" ht="15.75">
      <c r="A264" s="225"/>
      <c r="B264" s="208"/>
      <c r="C264" s="140"/>
      <c r="D264" s="140"/>
      <c r="E264" s="32"/>
      <c r="F264"/>
      <c r="G264"/>
      <c r="H264"/>
      <c r="I264"/>
      <c r="J264"/>
      <c r="K264"/>
      <c r="L264"/>
      <c r="M264"/>
      <c r="N264"/>
      <c r="O264"/>
      <c r="P264"/>
      <c r="Q264"/>
      <c r="R264"/>
      <c r="S264"/>
      <c r="T264"/>
      <c r="U264"/>
      <c r="V264"/>
      <c r="W264"/>
      <c r="X264"/>
      <c r="Y264"/>
      <c r="Z264"/>
      <c r="AA264"/>
      <c r="AB264"/>
      <c r="AC264"/>
      <c r="AD264"/>
      <c r="AE264"/>
      <c r="AF264"/>
      <c r="AG264"/>
      <c r="AH264"/>
      <c r="AI264"/>
    </row>
    <row r="265" spans="1:35" s="33" customFormat="1" ht="15.75">
      <c r="A265" s="225"/>
      <c r="B265" s="208"/>
      <c r="C265" s="140"/>
      <c r="D265" s="140"/>
      <c r="E265" s="32"/>
      <c r="F265"/>
      <c r="G265"/>
      <c r="H265"/>
      <c r="I265"/>
      <c r="J265"/>
      <c r="K265"/>
      <c r="L265"/>
      <c r="M265"/>
      <c r="N265"/>
      <c r="O265"/>
      <c r="P265"/>
      <c r="Q265"/>
      <c r="R265"/>
      <c r="S265"/>
      <c r="T265"/>
      <c r="U265"/>
      <c r="V265"/>
      <c r="W265"/>
      <c r="X265"/>
      <c r="Y265"/>
      <c r="Z265"/>
      <c r="AA265"/>
      <c r="AB265"/>
      <c r="AC265"/>
      <c r="AD265"/>
      <c r="AE265"/>
      <c r="AF265"/>
      <c r="AG265"/>
      <c r="AH265"/>
      <c r="AI265"/>
    </row>
    <row r="266" spans="1:35" s="33" customFormat="1" ht="15.75">
      <c r="A266" s="225"/>
      <c r="B266" s="208"/>
      <c r="C266" s="140"/>
      <c r="D266" s="140"/>
      <c r="E266" s="32"/>
      <c r="F266"/>
      <c r="G266"/>
      <c r="H266"/>
      <c r="I266"/>
      <c r="J266"/>
      <c r="K266"/>
      <c r="L266"/>
      <c r="M266"/>
      <c r="N266"/>
      <c r="O266"/>
      <c r="P266"/>
      <c r="Q266"/>
      <c r="R266"/>
      <c r="S266"/>
      <c r="T266"/>
      <c r="U266"/>
      <c r="V266"/>
      <c r="W266"/>
      <c r="X266"/>
      <c r="Y266"/>
      <c r="Z266"/>
      <c r="AA266"/>
      <c r="AB266"/>
      <c r="AC266"/>
      <c r="AD266"/>
      <c r="AE266"/>
      <c r="AF266"/>
      <c r="AG266"/>
      <c r="AH266"/>
      <c r="AI266"/>
    </row>
    <row r="267" spans="1:35" s="33" customFormat="1" ht="15.75">
      <c r="A267" s="225"/>
      <c r="B267" s="208"/>
      <c r="C267" s="140"/>
      <c r="D267" s="140"/>
      <c r="E267" s="32"/>
      <c r="F267"/>
      <c r="G267"/>
      <c r="H267"/>
      <c r="I267"/>
      <c r="J267"/>
      <c r="K267"/>
      <c r="L267"/>
      <c r="M267"/>
      <c r="N267"/>
      <c r="O267"/>
      <c r="P267"/>
      <c r="Q267"/>
      <c r="R267"/>
      <c r="S267"/>
      <c r="T267"/>
      <c r="U267"/>
      <c r="V267"/>
      <c r="W267"/>
      <c r="X267"/>
      <c r="Y267"/>
      <c r="Z267"/>
      <c r="AA267"/>
      <c r="AB267"/>
      <c r="AC267"/>
      <c r="AD267"/>
      <c r="AE267"/>
      <c r="AF267"/>
      <c r="AG267"/>
      <c r="AH267"/>
      <c r="AI267"/>
    </row>
    <row r="268" spans="1:35" s="33" customFormat="1" ht="15.75">
      <c r="A268" s="225"/>
      <c r="B268" s="208"/>
      <c r="C268" s="140"/>
      <c r="D268" s="140"/>
      <c r="E268" s="32"/>
      <c r="F268"/>
      <c r="G268"/>
      <c r="H268"/>
      <c r="I268"/>
      <c r="J268"/>
      <c r="K268"/>
      <c r="L268"/>
      <c r="M268"/>
      <c r="N268"/>
      <c r="O268"/>
      <c r="P268"/>
      <c r="Q268"/>
      <c r="R268"/>
      <c r="S268"/>
      <c r="T268"/>
      <c r="U268"/>
      <c r="V268"/>
      <c r="W268"/>
      <c r="X268"/>
      <c r="Y268"/>
      <c r="Z268"/>
      <c r="AA268"/>
      <c r="AB268"/>
      <c r="AC268"/>
      <c r="AD268"/>
      <c r="AE268"/>
      <c r="AF268"/>
      <c r="AG268"/>
      <c r="AH268"/>
      <c r="AI268"/>
    </row>
    <row r="269" spans="1:35" s="33" customFormat="1" ht="15.75">
      <c r="A269" s="225"/>
      <c r="B269" s="208"/>
      <c r="C269" s="140"/>
      <c r="D269" s="140"/>
      <c r="E269" s="32"/>
      <c r="F269"/>
      <c r="G269"/>
      <c r="H269"/>
      <c r="I269"/>
      <c r="J269"/>
      <c r="K269"/>
      <c r="L269"/>
      <c r="M269"/>
      <c r="N269"/>
      <c r="O269"/>
      <c r="P269"/>
      <c r="Q269"/>
      <c r="R269"/>
      <c r="S269"/>
      <c r="T269"/>
      <c r="U269"/>
      <c r="V269"/>
      <c r="W269"/>
      <c r="X269"/>
      <c r="Y269"/>
      <c r="Z269"/>
      <c r="AA269"/>
      <c r="AB269"/>
      <c r="AC269"/>
      <c r="AD269"/>
      <c r="AE269"/>
      <c r="AF269"/>
      <c r="AG269"/>
      <c r="AH269"/>
      <c r="AI269"/>
    </row>
    <row r="270" spans="1:35" s="33" customFormat="1" ht="15.75">
      <c r="A270" s="225"/>
      <c r="B270" s="208"/>
      <c r="C270" s="140"/>
      <c r="D270" s="140"/>
      <c r="E270" s="32"/>
      <c r="F270"/>
      <c r="G270"/>
      <c r="H270"/>
      <c r="I270"/>
      <c r="J270"/>
      <c r="K270"/>
      <c r="L270"/>
      <c r="M270"/>
      <c r="N270"/>
      <c r="O270"/>
      <c r="P270"/>
      <c r="Q270"/>
      <c r="R270"/>
      <c r="S270"/>
      <c r="T270"/>
      <c r="U270"/>
      <c r="V270"/>
      <c r="W270"/>
      <c r="X270"/>
      <c r="Y270"/>
      <c r="Z270"/>
      <c r="AA270"/>
      <c r="AB270"/>
      <c r="AC270"/>
      <c r="AD270"/>
      <c r="AE270"/>
      <c r="AF270"/>
      <c r="AG270"/>
      <c r="AH270"/>
      <c r="AI270"/>
    </row>
    <row r="271" spans="1:35" s="33" customFormat="1" ht="15.75">
      <c r="A271" s="225"/>
      <c r="B271" s="208"/>
      <c r="C271" s="140"/>
      <c r="D271" s="140"/>
      <c r="E271" s="32"/>
      <c r="F271"/>
      <c r="G271"/>
      <c r="H271"/>
      <c r="I271"/>
      <c r="J271"/>
      <c r="K271"/>
      <c r="L271"/>
      <c r="M271"/>
      <c r="N271"/>
      <c r="O271"/>
      <c r="P271"/>
      <c r="Q271"/>
      <c r="R271"/>
      <c r="S271"/>
      <c r="T271"/>
      <c r="U271"/>
      <c r="V271"/>
      <c r="W271"/>
      <c r="X271"/>
      <c r="Y271"/>
      <c r="Z271"/>
      <c r="AA271"/>
      <c r="AB271"/>
      <c r="AC271"/>
      <c r="AD271"/>
      <c r="AE271"/>
      <c r="AF271"/>
      <c r="AG271"/>
      <c r="AH271"/>
      <c r="AI271"/>
    </row>
    <row r="272" spans="1:35" s="33" customFormat="1" ht="15.75">
      <c r="A272" s="225"/>
      <c r="B272" s="208"/>
      <c r="C272" s="140"/>
      <c r="D272" s="140"/>
      <c r="E272" s="32"/>
      <c r="F272"/>
      <c r="G272"/>
      <c r="H272"/>
      <c r="I272"/>
      <c r="J272"/>
      <c r="K272"/>
      <c r="L272"/>
      <c r="M272"/>
      <c r="N272"/>
      <c r="O272"/>
      <c r="P272"/>
      <c r="Q272"/>
      <c r="R272"/>
      <c r="S272"/>
      <c r="T272"/>
      <c r="U272"/>
      <c r="V272"/>
      <c r="W272"/>
      <c r="X272"/>
      <c r="Y272"/>
      <c r="Z272"/>
      <c r="AA272"/>
      <c r="AB272"/>
      <c r="AC272"/>
      <c r="AD272"/>
      <c r="AE272"/>
      <c r="AF272"/>
      <c r="AG272"/>
      <c r="AH272"/>
      <c r="AI272"/>
    </row>
    <row r="273" spans="1:35" s="33" customFormat="1" ht="15.75">
      <c r="A273" s="225"/>
      <c r="B273" s="208"/>
      <c r="C273" s="140"/>
      <c r="D273" s="140"/>
      <c r="E273" s="32"/>
      <c r="F273"/>
      <c r="G273"/>
      <c r="H273"/>
      <c r="I273"/>
      <c r="J273"/>
      <c r="K273"/>
      <c r="L273"/>
      <c r="M273"/>
      <c r="N273"/>
      <c r="O273"/>
      <c r="P273"/>
      <c r="Q273"/>
      <c r="R273"/>
      <c r="S273"/>
      <c r="T273"/>
      <c r="U273"/>
      <c r="V273"/>
      <c r="W273"/>
      <c r="X273"/>
      <c r="Y273"/>
      <c r="Z273"/>
      <c r="AA273"/>
      <c r="AB273"/>
      <c r="AC273"/>
      <c r="AD273"/>
      <c r="AE273"/>
      <c r="AF273"/>
      <c r="AG273"/>
      <c r="AH273"/>
      <c r="AI273"/>
    </row>
    <row r="274" spans="1:35" s="33" customFormat="1" ht="15.75">
      <c r="A274" s="225"/>
      <c r="B274" s="208"/>
      <c r="C274" s="140"/>
      <c r="D274" s="140"/>
      <c r="E274" s="32"/>
      <c r="F274"/>
      <c r="G274"/>
      <c r="H274"/>
      <c r="I274"/>
      <c r="J274"/>
      <c r="K274"/>
      <c r="L274"/>
      <c r="M274"/>
      <c r="N274"/>
      <c r="O274"/>
      <c r="P274"/>
      <c r="Q274"/>
      <c r="R274"/>
      <c r="S274"/>
      <c r="T274"/>
      <c r="U274"/>
      <c r="V274"/>
      <c r="W274"/>
      <c r="X274"/>
      <c r="Y274"/>
      <c r="Z274"/>
      <c r="AA274"/>
      <c r="AB274"/>
      <c r="AC274"/>
      <c r="AD274"/>
      <c r="AE274"/>
      <c r="AF274"/>
      <c r="AG274"/>
      <c r="AH274"/>
      <c r="AI274"/>
    </row>
    <row r="275" spans="1:35" s="33" customFormat="1" ht="15.75">
      <c r="A275" s="225"/>
      <c r="B275" s="208"/>
      <c r="C275" s="140"/>
      <c r="D275" s="140"/>
      <c r="E275" s="32"/>
      <c r="F275"/>
      <c r="G275"/>
      <c r="H275"/>
      <c r="I275"/>
      <c r="J275"/>
      <c r="K275"/>
      <c r="L275"/>
      <c r="M275"/>
      <c r="N275"/>
      <c r="O275"/>
      <c r="P275"/>
      <c r="Q275"/>
      <c r="R275"/>
      <c r="S275"/>
      <c r="T275"/>
      <c r="U275"/>
      <c r="V275"/>
      <c r="W275"/>
      <c r="X275"/>
      <c r="Y275"/>
      <c r="Z275"/>
      <c r="AA275"/>
      <c r="AB275"/>
      <c r="AC275"/>
      <c r="AD275"/>
      <c r="AE275"/>
      <c r="AF275"/>
      <c r="AG275"/>
      <c r="AH275"/>
      <c r="AI275"/>
    </row>
    <row r="276" spans="1:35" s="33" customFormat="1" ht="15.75">
      <c r="A276" s="225"/>
      <c r="B276" s="208"/>
      <c r="C276" s="140"/>
      <c r="D276" s="140"/>
      <c r="E276" s="32"/>
      <c r="F276"/>
      <c r="G276"/>
      <c r="H276"/>
      <c r="I276"/>
      <c r="J276"/>
      <c r="K276"/>
      <c r="L276"/>
      <c r="M276"/>
      <c r="N276"/>
      <c r="O276"/>
      <c r="P276"/>
      <c r="Q276"/>
      <c r="R276"/>
      <c r="S276"/>
      <c r="T276"/>
      <c r="U276"/>
      <c r="V276"/>
      <c r="W276"/>
      <c r="X276"/>
      <c r="Y276"/>
      <c r="Z276"/>
      <c r="AA276"/>
      <c r="AB276"/>
      <c r="AC276"/>
      <c r="AD276"/>
      <c r="AE276"/>
      <c r="AF276"/>
      <c r="AG276"/>
      <c r="AH276"/>
      <c r="AI276"/>
    </row>
    <row r="277" spans="1:35" s="33" customFormat="1" ht="15.75">
      <c r="A277" s="225"/>
      <c r="B277" s="208"/>
      <c r="C277" s="140"/>
      <c r="D277" s="140"/>
      <c r="E277" s="32"/>
      <c r="F277"/>
      <c r="G277"/>
      <c r="H277"/>
      <c r="I277"/>
      <c r="J277"/>
      <c r="K277"/>
      <c r="L277"/>
      <c r="M277"/>
      <c r="N277"/>
      <c r="O277"/>
      <c r="P277"/>
      <c r="Q277"/>
      <c r="R277"/>
      <c r="S277"/>
      <c r="T277"/>
      <c r="U277"/>
      <c r="V277"/>
      <c r="W277"/>
      <c r="X277"/>
      <c r="Y277"/>
      <c r="Z277"/>
      <c r="AA277"/>
      <c r="AB277"/>
      <c r="AC277"/>
      <c r="AD277"/>
      <c r="AE277"/>
      <c r="AF277"/>
      <c r="AG277"/>
      <c r="AH277"/>
      <c r="AI277"/>
    </row>
    <row r="278" spans="1:35" s="33" customFormat="1" ht="15.75">
      <c r="A278" s="225"/>
      <c r="B278" s="208"/>
      <c r="C278" s="140"/>
      <c r="D278" s="140"/>
      <c r="E278" s="32"/>
      <c r="F278"/>
      <c r="G278"/>
      <c r="H278"/>
      <c r="I278"/>
      <c r="J278"/>
      <c r="K278"/>
      <c r="L278"/>
      <c r="M278"/>
      <c r="N278"/>
      <c r="O278"/>
      <c r="P278"/>
      <c r="Q278"/>
      <c r="R278"/>
      <c r="S278"/>
      <c r="T278"/>
      <c r="U278"/>
      <c r="V278"/>
      <c r="W278"/>
      <c r="X278"/>
      <c r="Y278"/>
      <c r="Z278"/>
      <c r="AA278"/>
      <c r="AB278"/>
      <c r="AC278"/>
      <c r="AD278"/>
      <c r="AE278"/>
      <c r="AF278"/>
      <c r="AG278"/>
      <c r="AH278"/>
      <c r="AI278"/>
    </row>
    <row r="279" spans="1:35" s="33" customFormat="1" ht="15.75">
      <c r="A279" s="225"/>
      <c r="B279" s="208"/>
      <c r="C279" s="140"/>
      <c r="D279" s="140"/>
      <c r="E279" s="32"/>
      <c r="F279"/>
      <c r="G279"/>
      <c r="H279"/>
      <c r="I279"/>
      <c r="J279"/>
      <c r="K279"/>
      <c r="L279"/>
      <c r="M279"/>
      <c r="N279"/>
      <c r="O279"/>
      <c r="P279"/>
      <c r="Q279"/>
      <c r="R279"/>
      <c r="S279"/>
      <c r="T279"/>
      <c r="U279"/>
      <c r="V279"/>
      <c r="W279"/>
      <c r="X279"/>
      <c r="Y279"/>
      <c r="Z279"/>
      <c r="AA279"/>
      <c r="AB279"/>
      <c r="AC279"/>
      <c r="AD279"/>
      <c r="AE279"/>
      <c r="AF279"/>
      <c r="AG279"/>
      <c r="AH279"/>
      <c r="AI279"/>
    </row>
    <row r="280" spans="1:35" s="33" customFormat="1" ht="15.75">
      <c r="A280" s="225"/>
      <c r="B280" s="208"/>
      <c r="C280" s="140"/>
      <c r="D280" s="140"/>
      <c r="E280" s="32"/>
      <c r="F280"/>
      <c r="G280"/>
      <c r="H280"/>
      <c r="I280"/>
      <c r="J280"/>
      <c r="K280"/>
      <c r="L280"/>
      <c r="M280"/>
      <c r="N280"/>
      <c r="O280"/>
      <c r="P280"/>
      <c r="Q280"/>
      <c r="R280"/>
      <c r="S280"/>
      <c r="T280"/>
      <c r="U280"/>
      <c r="V280"/>
      <c r="W280"/>
      <c r="X280"/>
      <c r="Y280"/>
      <c r="Z280"/>
      <c r="AA280"/>
      <c r="AB280"/>
      <c r="AC280"/>
      <c r="AD280"/>
      <c r="AE280"/>
      <c r="AF280"/>
      <c r="AG280"/>
      <c r="AH280"/>
      <c r="AI280"/>
    </row>
    <row r="281" spans="1:35" s="33" customFormat="1" ht="15.75">
      <c r="A281" s="225"/>
      <c r="B281" s="208"/>
      <c r="C281" s="140"/>
      <c r="D281" s="140"/>
      <c r="E281" s="32"/>
      <c r="F281"/>
      <c r="G281"/>
      <c r="H281"/>
      <c r="I281"/>
      <c r="J281"/>
      <c r="K281"/>
      <c r="L281"/>
      <c r="M281"/>
      <c r="N281"/>
      <c r="O281"/>
      <c r="P281"/>
      <c r="Q281"/>
      <c r="R281"/>
      <c r="S281"/>
      <c r="T281"/>
      <c r="U281"/>
      <c r="V281"/>
      <c r="W281"/>
      <c r="X281"/>
      <c r="Y281"/>
      <c r="Z281"/>
      <c r="AA281"/>
      <c r="AB281"/>
      <c r="AC281"/>
      <c r="AD281"/>
      <c r="AE281"/>
      <c r="AF281"/>
      <c r="AG281"/>
      <c r="AH281"/>
      <c r="AI281"/>
    </row>
    <row r="282" spans="1:35" s="33" customFormat="1" ht="15.75">
      <c r="A282" s="225"/>
      <c r="B282" s="208"/>
      <c r="C282" s="140"/>
      <c r="D282" s="140"/>
      <c r="E282" s="32"/>
      <c r="F282"/>
      <c r="G282"/>
      <c r="H282"/>
      <c r="I282"/>
      <c r="J282"/>
      <c r="K282"/>
      <c r="L282"/>
      <c r="M282"/>
      <c r="N282"/>
      <c r="O282"/>
      <c r="P282"/>
      <c r="Q282"/>
      <c r="R282"/>
      <c r="S282"/>
      <c r="T282"/>
      <c r="U282"/>
      <c r="V282"/>
      <c r="W282"/>
      <c r="X282"/>
      <c r="Y282"/>
      <c r="Z282"/>
      <c r="AA282"/>
      <c r="AB282"/>
      <c r="AC282"/>
      <c r="AD282"/>
      <c r="AE282"/>
      <c r="AF282"/>
      <c r="AG282"/>
      <c r="AH282"/>
      <c r="AI282"/>
    </row>
    <row r="283" spans="1:35" s="33" customFormat="1" ht="15.75">
      <c r="A283" s="225"/>
      <c r="B283" s="208"/>
      <c r="C283" s="140"/>
      <c r="D283" s="140"/>
      <c r="E283" s="32"/>
      <c r="F283"/>
      <c r="G283"/>
      <c r="H283"/>
      <c r="I283"/>
      <c r="J283"/>
      <c r="K283"/>
      <c r="L283"/>
      <c r="M283"/>
      <c r="N283"/>
      <c r="O283"/>
      <c r="P283"/>
      <c r="Q283"/>
      <c r="R283"/>
      <c r="S283"/>
      <c r="T283"/>
      <c r="U283"/>
      <c r="V283"/>
      <c r="W283"/>
      <c r="X283"/>
      <c r="Y283"/>
      <c r="Z283"/>
      <c r="AA283"/>
      <c r="AB283"/>
      <c r="AC283"/>
      <c r="AD283"/>
      <c r="AE283"/>
      <c r="AF283"/>
      <c r="AG283"/>
      <c r="AH283"/>
      <c r="AI283"/>
    </row>
    <row r="284" spans="1:35" s="33" customFormat="1" ht="15.75">
      <c r="A284" s="225"/>
      <c r="B284" s="208"/>
      <c r="C284" s="140"/>
      <c r="D284" s="140"/>
      <c r="E284" s="32"/>
      <c r="F284"/>
      <c r="G284"/>
      <c r="H284"/>
      <c r="I284"/>
      <c r="J284"/>
      <c r="K284"/>
      <c r="L284"/>
      <c r="M284"/>
      <c r="N284"/>
      <c r="O284"/>
      <c r="P284"/>
      <c r="Q284"/>
      <c r="R284"/>
      <c r="S284"/>
      <c r="T284"/>
      <c r="U284"/>
      <c r="V284"/>
      <c r="W284"/>
      <c r="X284"/>
      <c r="Y284"/>
      <c r="Z284"/>
      <c r="AA284"/>
      <c r="AB284"/>
      <c r="AC284"/>
      <c r="AD284"/>
      <c r="AE284"/>
      <c r="AF284"/>
      <c r="AG284"/>
      <c r="AH284"/>
      <c r="AI284"/>
    </row>
    <row r="285" spans="1:35" s="33" customFormat="1" ht="15.75">
      <c r="A285" s="225"/>
      <c r="B285" s="208"/>
      <c r="C285" s="140"/>
      <c r="D285" s="140"/>
      <c r="E285" s="32"/>
      <c r="F285"/>
      <c r="G285"/>
      <c r="H285"/>
      <c r="I285"/>
      <c r="J285"/>
      <c r="K285"/>
      <c r="L285"/>
      <c r="M285"/>
      <c r="N285"/>
      <c r="O285"/>
      <c r="P285"/>
      <c r="Q285"/>
      <c r="R285"/>
      <c r="S285"/>
      <c r="T285"/>
      <c r="U285"/>
      <c r="V285"/>
      <c r="W285"/>
      <c r="X285"/>
      <c r="Y285"/>
      <c r="Z285"/>
      <c r="AA285"/>
      <c r="AB285"/>
      <c r="AC285"/>
      <c r="AD285"/>
      <c r="AE285"/>
      <c r="AF285"/>
      <c r="AG285"/>
      <c r="AH285"/>
      <c r="AI285"/>
    </row>
    <row r="286" spans="1:35" s="33" customFormat="1" ht="15.75">
      <c r="A286" s="225"/>
      <c r="B286" s="208"/>
      <c r="C286" s="140"/>
      <c r="D286" s="140"/>
      <c r="E286" s="32"/>
      <c r="F286"/>
      <c r="G286"/>
      <c r="H286"/>
      <c r="I286"/>
      <c r="J286"/>
      <c r="K286"/>
      <c r="L286"/>
      <c r="M286"/>
      <c r="N286"/>
      <c r="O286"/>
      <c r="P286"/>
      <c r="Q286"/>
      <c r="R286"/>
      <c r="S286"/>
      <c r="T286"/>
      <c r="U286"/>
      <c r="V286"/>
      <c r="W286"/>
      <c r="X286"/>
      <c r="Y286"/>
      <c r="Z286"/>
      <c r="AA286"/>
      <c r="AB286"/>
      <c r="AC286"/>
      <c r="AD286"/>
      <c r="AE286"/>
      <c r="AF286"/>
      <c r="AG286"/>
      <c r="AH286"/>
      <c r="AI286"/>
    </row>
    <row r="287" spans="1:35" s="33" customFormat="1" ht="15.75">
      <c r="A287" s="225"/>
      <c r="B287" s="208"/>
      <c r="C287" s="140"/>
      <c r="D287" s="140"/>
      <c r="E287" s="32"/>
      <c r="F287"/>
      <c r="G287"/>
      <c r="H287"/>
      <c r="I287"/>
      <c r="J287"/>
      <c r="K287"/>
      <c r="L287"/>
      <c r="M287"/>
      <c r="N287"/>
      <c r="O287"/>
      <c r="P287"/>
      <c r="Q287"/>
      <c r="R287"/>
      <c r="S287"/>
      <c r="T287"/>
      <c r="U287"/>
      <c r="V287"/>
      <c r="W287"/>
      <c r="X287"/>
      <c r="Y287"/>
      <c r="Z287"/>
      <c r="AA287"/>
      <c r="AB287"/>
      <c r="AC287"/>
      <c r="AD287"/>
      <c r="AE287"/>
      <c r="AF287"/>
      <c r="AG287"/>
      <c r="AH287"/>
      <c r="AI287"/>
    </row>
    <row r="288" spans="1:35" s="33" customFormat="1" ht="15.75">
      <c r="A288" s="225"/>
      <c r="B288" s="208"/>
      <c r="C288" s="140"/>
      <c r="D288" s="140"/>
      <c r="E288" s="32"/>
      <c r="F288"/>
      <c r="G288"/>
      <c r="H288"/>
      <c r="I288"/>
      <c r="J288"/>
      <c r="K288"/>
      <c r="L288"/>
      <c r="M288"/>
      <c r="N288"/>
      <c r="O288"/>
      <c r="P288"/>
      <c r="Q288"/>
      <c r="R288"/>
      <c r="S288"/>
      <c r="T288"/>
      <c r="U288"/>
      <c r="V288"/>
      <c r="W288"/>
      <c r="X288"/>
      <c r="Y288"/>
      <c r="Z288"/>
      <c r="AA288"/>
      <c r="AB288"/>
      <c r="AC288"/>
      <c r="AD288"/>
      <c r="AE288"/>
      <c r="AF288"/>
      <c r="AG288"/>
      <c r="AH288"/>
      <c r="AI288"/>
    </row>
    <row r="289" spans="1:35" s="33" customFormat="1" ht="15.75">
      <c r="A289" s="225"/>
      <c r="B289" s="208"/>
      <c r="C289" s="140"/>
      <c r="D289" s="140"/>
      <c r="E289" s="32"/>
      <c r="F289"/>
      <c r="G289"/>
      <c r="H289"/>
      <c r="I289"/>
      <c r="J289"/>
      <c r="K289"/>
      <c r="L289"/>
      <c r="M289"/>
      <c r="N289"/>
      <c r="O289"/>
      <c r="P289"/>
      <c r="Q289"/>
      <c r="R289"/>
      <c r="S289"/>
      <c r="T289"/>
      <c r="U289"/>
      <c r="V289"/>
      <c r="W289"/>
      <c r="X289"/>
      <c r="Y289"/>
      <c r="Z289"/>
      <c r="AA289"/>
      <c r="AB289"/>
      <c r="AC289"/>
      <c r="AD289"/>
      <c r="AE289"/>
      <c r="AF289"/>
      <c r="AG289"/>
      <c r="AH289"/>
      <c r="AI289"/>
    </row>
    <row r="290" spans="1:35" s="33" customFormat="1" ht="15.75">
      <c r="A290" s="225"/>
      <c r="B290" s="208"/>
      <c r="C290" s="140"/>
      <c r="D290" s="140"/>
      <c r="E290" s="32"/>
      <c r="F290"/>
      <c r="G290"/>
      <c r="H290"/>
      <c r="I290"/>
      <c r="J290"/>
      <c r="K290"/>
      <c r="L290"/>
      <c r="M290"/>
      <c r="N290"/>
      <c r="O290"/>
      <c r="P290"/>
      <c r="Q290"/>
      <c r="R290"/>
      <c r="S290"/>
      <c r="T290"/>
      <c r="U290"/>
      <c r="V290"/>
      <c r="W290"/>
      <c r="X290"/>
      <c r="Y290"/>
      <c r="Z290"/>
      <c r="AA290"/>
      <c r="AB290"/>
      <c r="AC290"/>
      <c r="AD290"/>
      <c r="AE290"/>
      <c r="AF290"/>
      <c r="AG290"/>
      <c r="AH290"/>
      <c r="AI290"/>
    </row>
    <row r="291" spans="1:35" s="33" customFormat="1" ht="15.75">
      <c r="A291" s="225"/>
      <c r="B291" s="208"/>
      <c r="C291" s="140"/>
      <c r="D291" s="140"/>
      <c r="E291" s="32"/>
      <c r="F291"/>
      <c r="G291"/>
      <c r="H291"/>
      <c r="I291"/>
      <c r="J291"/>
      <c r="K291"/>
      <c r="L291"/>
      <c r="M291"/>
      <c r="N291"/>
      <c r="O291"/>
      <c r="P291"/>
      <c r="Q291"/>
      <c r="R291"/>
      <c r="S291"/>
      <c r="T291"/>
      <c r="U291"/>
      <c r="V291"/>
      <c r="W291"/>
      <c r="X291"/>
      <c r="Y291"/>
      <c r="Z291"/>
      <c r="AA291"/>
      <c r="AB291"/>
      <c r="AC291"/>
      <c r="AD291"/>
      <c r="AE291"/>
      <c r="AF291"/>
      <c r="AG291"/>
      <c r="AH291"/>
      <c r="AI291"/>
    </row>
    <row r="292" spans="1:35" s="33" customFormat="1" ht="15.75">
      <c r="A292" s="225"/>
      <c r="B292" s="208"/>
      <c r="C292" s="140"/>
      <c r="D292" s="140"/>
      <c r="E292" s="32"/>
      <c r="F292"/>
      <c r="G292"/>
      <c r="H292"/>
      <c r="I292"/>
      <c r="J292"/>
      <c r="K292"/>
      <c r="L292"/>
      <c r="M292"/>
      <c r="N292"/>
      <c r="O292"/>
      <c r="P292"/>
      <c r="Q292"/>
      <c r="R292"/>
      <c r="S292"/>
      <c r="T292"/>
      <c r="U292"/>
      <c r="V292"/>
      <c r="W292"/>
      <c r="X292"/>
      <c r="Y292"/>
      <c r="Z292"/>
      <c r="AA292"/>
      <c r="AB292"/>
      <c r="AC292"/>
      <c r="AD292"/>
      <c r="AE292"/>
      <c r="AF292"/>
      <c r="AG292"/>
      <c r="AH292"/>
      <c r="AI292"/>
    </row>
    <row r="293" spans="1:35" s="33" customFormat="1" ht="15.75">
      <c r="A293" s="225"/>
      <c r="B293" s="208"/>
      <c r="C293" s="140"/>
      <c r="D293" s="140"/>
      <c r="E293" s="32"/>
      <c r="F293"/>
      <c r="G293"/>
      <c r="H293"/>
      <c r="I293"/>
      <c r="J293"/>
      <c r="K293"/>
      <c r="L293"/>
      <c r="M293"/>
      <c r="N293"/>
      <c r="O293"/>
      <c r="P293"/>
      <c r="Q293"/>
      <c r="R293"/>
      <c r="S293"/>
      <c r="T293"/>
      <c r="U293"/>
      <c r="V293"/>
      <c r="W293"/>
      <c r="X293"/>
      <c r="Y293"/>
      <c r="Z293"/>
      <c r="AA293"/>
      <c r="AB293"/>
      <c r="AC293"/>
      <c r="AD293"/>
      <c r="AE293"/>
      <c r="AF293"/>
      <c r="AG293"/>
      <c r="AH293"/>
      <c r="AI293"/>
    </row>
    <row r="294" spans="1:35" s="33" customFormat="1" ht="15.75">
      <c r="A294" s="225"/>
      <c r="B294" s="208"/>
      <c r="C294" s="140"/>
      <c r="D294" s="140"/>
      <c r="E294" s="32"/>
      <c r="F294"/>
      <c r="G294"/>
      <c r="H294"/>
      <c r="I294"/>
      <c r="J294"/>
      <c r="K294"/>
      <c r="L294"/>
      <c r="M294"/>
      <c r="N294"/>
      <c r="O294"/>
      <c r="P294"/>
      <c r="Q294"/>
      <c r="R294"/>
      <c r="S294"/>
      <c r="T294"/>
      <c r="U294"/>
      <c r="V294"/>
      <c r="W294"/>
      <c r="X294"/>
      <c r="Y294"/>
      <c r="Z294"/>
      <c r="AA294"/>
      <c r="AB294"/>
      <c r="AC294"/>
      <c r="AD294"/>
      <c r="AE294"/>
      <c r="AF294"/>
      <c r="AG294"/>
      <c r="AH294"/>
      <c r="AI294"/>
    </row>
    <row r="295" spans="1:35" s="33" customFormat="1" ht="15.75">
      <c r="A295" s="225"/>
      <c r="B295" s="208"/>
      <c r="C295" s="140"/>
      <c r="D295" s="140"/>
      <c r="E295" s="32"/>
      <c r="F295"/>
      <c r="G295"/>
      <c r="H295"/>
      <c r="I295"/>
      <c r="J295"/>
      <c r="K295"/>
      <c r="L295"/>
      <c r="M295"/>
      <c r="N295"/>
      <c r="O295"/>
      <c r="P295"/>
      <c r="Q295"/>
      <c r="R295"/>
      <c r="S295"/>
      <c r="T295"/>
      <c r="U295"/>
      <c r="V295"/>
      <c r="W295"/>
      <c r="X295"/>
      <c r="Y295"/>
      <c r="Z295"/>
      <c r="AA295"/>
      <c r="AB295"/>
      <c r="AC295"/>
      <c r="AD295"/>
      <c r="AE295"/>
      <c r="AF295"/>
      <c r="AG295"/>
      <c r="AH295"/>
      <c r="AI295"/>
    </row>
    <row r="296" spans="1:35" s="33" customFormat="1" ht="15.75">
      <c r="A296" s="225"/>
      <c r="B296" s="208"/>
      <c r="C296" s="140"/>
      <c r="D296" s="140"/>
      <c r="E296" s="32"/>
      <c r="F296"/>
      <c r="G296"/>
      <c r="H296"/>
      <c r="I296"/>
      <c r="J296"/>
      <c r="K296"/>
      <c r="L296"/>
      <c r="M296"/>
      <c r="N296"/>
      <c r="O296"/>
      <c r="P296"/>
      <c r="Q296"/>
      <c r="R296"/>
      <c r="S296"/>
      <c r="T296"/>
      <c r="U296"/>
      <c r="V296"/>
      <c r="W296"/>
      <c r="X296"/>
      <c r="Y296"/>
      <c r="Z296"/>
      <c r="AA296"/>
      <c r="AB296"/>
      <c r="AC296"/>
      <c r="AD296"/>
      <c r="AE296"/>
      <c r="AF296"/>
      <c r="AG296"/>
      <c r="AH296"/>
      <c r="AI296"/>
    </row>
    <row r="297" spans="1:35" s="33" customFormat="1" ht="15.75">
      <c r="A297" s="225"/>
      <c r="B297" s="208"/>
      <c r="C297" s="140"/>
      <c r="D297" s="140"/>
      <c r="E297" s="32"/>
      <c r="F297"/>
      <c r="G297"/>
      <c r="H297"/>
      <c r="I297"/>
      <c r="J297"/>
      <c r="K297"/>
      <c r="L297"/>
      <c r="M297"/>
      <c r="N297"/>
      <c r="O297"/>
      <c r="P297"/>
      <c r="Q297"/>
      <c r="R297"/>
      <c r="S297"/>
      <c r="T297"/>
      <c r="U297"/>
      <c r="V297"/>
      <c r="W297"/>
      <c r="X297"/>
      <c r="Y297"/>
      <c r="Z297"/>
      <c r="AA297"/>
      <c r="AB297"/>
      <c r="AC297"/>
      <c r="AD297"/>
      <c r="AE297"/>
      <c r="AF297"/>
      <c r="AG297"/>
      <c r="AH297"/>
      <c r="AI297"/>
    </row>
    <row r="298" spans="1:35" s="33" customFormat="1" ht="15.75">
      <c r="A298" s="225"/>
      <c r="B298" s="208"/>
      <c r="C298" s="140"/>
      <c r="D298" s="140"/>
      <c r="E298" s="32"/>
      <c r="F298"/>
      <c r="G298"/>
      <c r="H298"/>
      <c r="I298"/>
      <c r="J298"/>
      <c r="K298"/>
      <c r="L298"/>
      <c r="M298"/>
      <c r="N298"/>
      <c r="O298"/>
      <c r="P298"/>
      <c r="Q298"/>
      <c r="R298"/>
      <c r="S298"/>
      <c r="T298"/>
      <c r="U298"/>
      <c r="V298"/>
      <c r="W298"/>
      <c r="X298"/>
      <c r="Y298"/>
      <c r="Z298"/>
      <c r="AA298"/>
      <c r="AB298"/>
      <c r="AC298"/>
      <c r="AD298"/>
      <c r="AE298"/>
      <c r="AF298"/>
      <c r="AG298"/>
      <c r="AH298"/>
      <c r="AI298"/>
    </row>
    <row r="299" spans="1:35" s="33" customFormat="1" ht="15.75">
      <c r="A299" s="225"/>
      <c r="B299" s="208"/>
      <c r="C299" s="140"/>
      <c r="D299" s="140"/>
      <c r="E299" s="32"/>
      <c r="F299"/>
      <c r="G299"/>
      <c r="H299"/>
      <c r="I299"/>
      <c r="J299"/>
      <c r="K299"/>
      <c r="L299"/>
      <c r="M299"/>
      <c r="N299"/>
      <c r="O299"/>
      <c r="P299"/>
      <c r="Q299"/>
      <c r="R299"/>
      <c r="S299"/>
      <c r="T299"/>
      <c r="U299"/>
      <c r="V299"/>
      <c r="W299"/>
      <c r="X299"/>
      <c r="Y299"/>
      <c r="Z299"/>
      <c r="AA299"/>
      <c r="AB299"/>
      <c r="AC299"/>
      <c r="AD299"/>
      <c r="AE299"/>
      <c r="AF299"/>
      <c r="AG299"/>
      <c r="AH299"/>
      <c r="AI299"/>
    </row>
    <row r="300" spans="1:35" s="33" customFormat="1" ht="15.75">
      <c r="A300" s="225"/>
      <c r="B300" s="208"/>
      <c r="C300" s="140"/>
      <c r="D300" s="140"/>
      <c r="E300" s="32"/>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226"/>
      <c r="B301" s="408" t="str">
        <f ca="1">OFFSET(L!$C$1,MATCH("General"&amp;"Cpy",L!$A:$A,0)-1,SL,,)</f>
        <v>© 2014 Conflict-Free Sourcing Initiative. All rights reserved.</v>
      </c>
      <c r="C301" s="408"/>
      <c r="D301" s="408"/>
      <c r="E301" s="31"/>
    </row>
    <row r="302" spans="1:35" ht="13.5" thickTop="1">
      <c r="D302" s="157"/>
    </row>
  </sheetData>
  <sheetProtection password="E815" sheet="1" formatCells="0" formatColumns="0" formatRows="0" insertRows="0" deleteRows="0" sort="0" autoFilter="0"/>
  <mergeCells count="3">
    <mergeCell ref="B4:D4"/>
    <mergeCell ref="A1:D1"/>
    <mergeCell ref="B301:D301"/>
  </mergeCells>
  <phoneticPr fontId="31"/>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P240"/>
  <sheetViews>
    <sheetView zoomScale="60" zoomScaleNormal="60" workbookViewId="0">
      <pane xSplit="3" ySplit="1" topLeftCell="D2" activePane="bottomRight" state="frozen"/>
      <selection pane="topRight" activeCell="D1" sqref="D1"/>
      <selection pane="bottomLeft" activeCell="A2" sqref="A2"/>
      <selection pane="bottomRight" activeCell="N25" sqref="N25"/>
    </sheetView>
  </sheetViews>
  <sheetFormatPr defaultColWidth="8.75" defaultRowHeight="12.75"/>
  <cols>
    <col min="1" max="1" width="13.125" style="52" bestFit="1" customWidth="1"/>
    <col min="2" max="2" width="10.875" style="52" bestFit="1" customWidth="1"/>
    <col min="3" max="3" width="5" style="52" bestFit="1" customWidth="1"/>
    <col min="4" max="4" width="10.625" style="52" customWidth="1"/>
    <col min="5" max="7" width="10.625" style="248" customWidth="1"/>
    <col min="8" max="11" width="10.625" style="52" customWidth="1"/>
    <col min="12" max="12" width="10.625" style="53" customWidth="1"/>
    <col min="13" max="16384" width="8.75" style="52"/>
  </cols>
  <sheetData>
    <row r="1" spans="1:12">
      <c r="B1" s="51" t="s">
        <v>1566</v>
      </c>
      <c r="C1" s="51" t="s">
        <v>1879</v>
      </c>
      <c r="D1" s="52" t="s">
        <v>2304</v>
      </c>
      <c r="E1" s="243" t="s">
        <v>1568</v>
      </c>
      <c r="F1" s="243" t="s">
        <v>1569</v>
      </c>
      <c r="G1" s="245" t="s">
        <v>1567</v>
      </c>
      <c r="H1" s="52" t="s">
        <v>1570</v>
      </c>
      <c r="I1" s="52" t="s">
        <v>1571</v>
      </c>
      <c r="J1" s="52" t="s">
        <v>1572</v>
      </c>
      <c r="K1" s="52" t="s">
        <v>1573</v>
      </c>
      <c r="L1" s="53" t="s">
        <v>1574</v>
      </c>
    </row>
    <row r="2" spans="1:12" ht="13.5">
      <c r="A2" s="52" t="str">
        <f>B2&amp;C2</f>
        <v>InstructionsA1</v>
      </c>
      <c r="B2" s="52" t="s">
        <v>1565</v>
      </c>
      <c r="C2" s="52" t="s">
        <v>1880</v>
      </c>
      <c r="D2" s="228" t="s">
        <v>1290</v>
      </c>
      <c r="E2" s="244" t="s">
        <v>1659</v>
      </c>
      <c r="F2" s="244" t="s">
        <v>2150</v>
      </c>
      <c r="G2" s="245" t="s">
        <v>1071</v>
      </c>
      <c r="H2" s="261" t="s">
        <v>948</v>
      </c>
      <c r="I2" s="261" t="s">
        <v>512</v>
      </c>
      <c r="J2" s="261" t="s">
        <v>139</v>
      </c>
      <c r="K2" s="263" t="s">
        <v>1207</v>
      </c>
      <c r="L2" s="264" t="s">
        <v>331</v>
      </c>
    </row>
    <row r="3" spans="1:12" ht="13.5">
      <c r="A3" s="52" t="str">
        <f t="shared" ref="A3:A80" si="0">B3&amp;C3</f>
        <v>InstructionsA2</v>
      </c>
      <c r="B3" s="52" t="s">
        <v>1565</v>
      </c>
      <c r="C3" s="52" t="s">
        <v>1881</v>
      </c>
      <c r="D3" s="52" t="s">
        <v>2294</v>
      </c>
      <c r="E3" s="245" t="s">
        <v>1660</v>
      </c>
      <c r="F3" s="244" t="s">
        <v>2831</v>
      </c>
      <c r="G3" s="245" t="s">
        <v>2767</v>
      </c>
      <c r="H3" s="261" t="s">
        <v>2294</v>
      </c>
      <c r="I3" s="261" t="s">
        <v>2768</v>
      </c>
      <c r="J3" s="261" t="s">
        <v>2769</v>
      </c>
      <c r="K3" s="265" t="s">
        <v>1208</v>
      </c>
      <c r="L3" s="264" t="s">
        <v>3242</v>
      </c>
    </row>
    <row r="4" spans="1:12" ht="17.25">
      <c r="A4" s="52" t="str">
        <f t="shared" si="0"/>
        <v>InstructionsA3</v>
      </c>
      <c r="B4" s="52" t="s">
        <v>1565</v>
      </c>
      <c r="C4" s="52" t="s">
        <v>1882</v>
      </c>
      <c r="D4" s="228" t="s">
        <v>1291</v>
      </c>
      <c r="E4" s="244" t="s">
        <v>843</v>
      </c>
      <c r="F4" s="244" t="s">
        <v>2151</v>
      </c>
      <c r="G4" s="245" t="s">
        <v>1072</v>
      </c>
      <c r="H4" s="261" t="s">
        <v>949</v>
      </c>
      <c r="I4" s="261" t="s">
        <v>513</v>
      </c>
      <c r="J4" s="261" t="s">
        <v>14</v>
      </c>
      <c r="K4" s="263" t="s">
        <v>1209</v>
      </c>
      <c r="L4" s="264" t="s">
        <v>3243</v>
      </c>
    </row>
    <row r="5" spans="1:12" ht="17.25">
      <c r="A5" s="52" t="str">
        <f t="shared" si="0"/>
        <v>InstructionsA4</v>
      </c>
      <c r="B5" s="52" t="s">
        <v>1565</v>
      </c>
      <c r="C5" s="52" t="s">
        <v>1883</v>
      </c>
      <c r="D5" s="247" t="s">
        <v>2149</v>
      </c>
      <c r="E5" s="244" t="s">
        <v>844</v>
      </c>
      <c r="F5" s="244" t="s">
        <v>2152</v>
      </c>
      <c r="G5" s="245" t="s">
        <v>1073</v>
      </c>
      <c r="H5" s="244" t="s">
        <v>950</v>
      </c>
      <c r="I5" s="261" t="s">
        <v>779</v>
      </c>
      <c r="J5" s="261" t="s">
        <v>15</v>
      </c>
      <c r="K5" s="263" t="s">
        <v>1210</v>
      </c>
      <c r="L5" s="264" t="s">
        <v>429</v>
      </c>
    </row>
    <row r="6" spans="1:12" ht="13.5">
      <c r="A6" s="52" t="str">
        <f t="shared" si="0"/>
        <v>InstructionsA6</v>
      </c>
      <c r="B6" s="52" t="s">
        <v>1565</v>
      </c>
      <c r="C6" s="52" t="s">
        <v>1884</v>
      </c>
      <c r="D6" s="228" t="s">
        <v>1292</v>
      </c>
      <c r="E6" s="244" t="s">
        <v>1661</v>
      </c>
      <c r="F6" s="244" t="s">
        <v>2153</v>
      </c>
      <c r="G6" s="245" t="s">
        <v>2770</v>
      </c>
      <c r="H6" s="261" t="s">
        <v>951</v>
      </c>
      <c r="I6" s="262" t="s">
        <v>780</v>
      </c>
      <c r="J6" s="262" t="s">
        <v>16</v>
      </c>
      <c r="K6" s="263" t="s">
        <v>1211</v>
      </c>
      <c r="L6" s="266" t="s">
        <v>430</v>
      </c>
    </row>
    <row r="7" spans="1:12" ht="13.5">
      <c r="A7" s="52" t="str">
        <f t="shared" si="0"/>
        <v>InstructionsA7</v>
      </c>
      <c r="B7" s="52" t="s">
        <v>1565</v>
      </c>
      <c r="C7" s="52" t="s">
        <v>1885</v>
      </c>
      <c r="D7" s="52" t="s">
        <v>1575</v>
      </c>
      <c r="E7" s="244" t="s">
        <v>1662</v>
      </c>
      <c r="F7" s="244" t="s">
        <v>2154</v>
      </c>
      <c r="G7" s="245" t="s">
        <v>2771</v>
      </c>
      <c r="H7" s="261" t="s">
        <v>1576</v>
      </c>
      <c r="I7" s="261" t="s">
        <v>781</v>
      </c>
      <c r="J7" s="261" t="s">
        <v>3468</v>
      </c>
      <c r="K7" s="267" t="s">
        <v>1212</v>
      </c>
      <c r="L7" s="264" t="s">
        <v>3244</v>
      </c>
    </row>
    <row r="8" spans="1:12" ht="13.5">
      <c r="A8" s="52" t="str">
        <f t="shared" si="0"/>
        <v>InstructionsA8</v>
      </c>
      <c r="B8" s="52" t="s">
        <v>1565</v>
      </c>
      <c r="C8" s="52" t="s">
        <v>1886</v>
      </c>
      <c r="D8" s="52" t="s">
        <v>1309</v>
      </c>
      <c r="E8" s="245" t="s">
        <v>1663</v>
      </c>
      <c r="F8" s="244" t="s">
        <v>2155</v>
      </c>
      <c r="G8" s="245" t="s">
        <v>2772</v>
      </c>
      <c r="H8" s="261" t="s">
        <v>952</v>
      </c>
      <c r="I8" s="261" t="s">
        <v>723</v>
      </c>
      <c r="J8" s="261" t="s">
        <v>3469</v>
      </c>
      <c r="K8" s="267" t="s">
        <v>1213</v>
      </c>
      <c r="L8" s="264" t="s">
        <v>3472</v>
      </c>
    </row>
    <row r="9" spans="1:12" ht="15">
      <c r="A9" s="52" t="str">
        <f t="shared" si="0"/>
        <v>InstructionsA9</v>
      </c>
      <c r="B9" s="52" t="s">
        <v>1565</v>
      </c>
      <c r="C9" s="52" t="s">
        <v>3250</v>
      </c>
      <c r="D9" s="228" t="s">
        <v>1293</v>
      </c>
      <c r="E9" s="244" t="s">
        <v>845</v>
      </c>
      <c r="F9" s="255" t="s">
        <v>2156</v>
      </c>
      <c r="G9" s="245" t="s">
        <v>1074</v>
      </c>
      <c r="H9" s="261" t="s">
        <v>459</v>
      </c>
      <c r="I9" s="261" t="s">
        <v>782</v>
      </c>
      <c r="J9" s="261" t="s">
        <v>17</v>
      </c>
      <c r="K9" s="268" t="s">
        <v>1214</v>
      </c>
      <c r="L9" s="264" t="s">
        <v>56</v>
      </c>
    </row>
    <row r="10" spans="1:12" ht="15">
      <c r="A10" s="52" t="str">
        <f t="shared" si="0"/>
        <v>InstructionsA10</v>
      </c>
      <c r="B10" s="52" t="s">
        <v>1565</v>
      </c>
      <c r="C10" s="52" t="s">
        <v>3251</v>
      </c>
      <c r="D10" s="228" t="s">
        <v>1310</v>
      </c>
      <c r="E10" s="244" t="s">
        <v>1664</v>
      </c>
      <c r="F10" s="244" t="s">
        <v>904</v>
      </c>
      <c r="G10" s="245" t="s">
        <v>2230</v>
      </c>
      <c r="H10" s="261" t="s">
        <v>953</v>
      </c>
      <c r="I10" s="261" t="s">
        <v>783</v>
      </c>
      <c r="J10" s="261" t="s">
        <v>18</v>
      </c>
      <c r="K10" s="268" t="s">
        <v>1215</v>
      </c>
      <c r="L10" s="264" t="s">
        <v>3473</v>
      </c>
    </row>
    <row r="11" spans="1:12" ht="15">
      <c r="A11" s="52" t="str">
        <f>B11&amp;C11</f>
        <v>InstructionsA11</v>
      </c>
      <c r="B11" s="52" t="s">
        <v>1565</v>
      </c>
      <c r="C11" s="52" t="s">
        <v>3252</v>
      </c>
      <c r="D11" s="228" t="s">
        <v>1311</v>
      </c>
      <c r="E11" s="244" t="s">
        <v>1665</v>
      </c>
      <c r="F11" s="255" t="s">
        <v>2157</v>
      </c>
      <c r="G11" s="245" t="s">
        <v>1075</v>
      </c>
      <c r="H11" s="261" t="s">
        <v>1338</v>
      </c>
      <c r="I11" s="261" t="s">
        <v>784</v>
      </c>
      <c r="J11" s="261" t="s">
        <v>19</v>
      </c>
      <c r="K11" s="268" t="s">
        <v>1216</v>
      </c>
      <c r="L11" s="264" t="s">
        <v>57</v>
      </c>
    </row>
    <row r="12" spans="1:12" ht="15">
      <c r="A12" s="52" t="str">
        <f t="shared" si="0"/>
        <v>InstructionsA12</v>
      </c>
      <c r="B12" s="52" t="s">
        <v>1565</v>
      </c>
      <c r="C12" s="52" t="s">
        <v>3253</v>
      </c>
      <c r="D12" s="228" t="s">
        <v>1312</v>
      </c>
      <c r="E12" s="244" t="s">
        <v>1666</v>
      </c>
      <c r="F12" s="244" t="s">
        <v>2158</v>
      </c>
      <c r="G12" s="245" t="s">
        <v>1076</v>
      </c>
      <c r="H12" s="261" t="s">
        <v>1339</v>
      </c>
      <c r="I12" s="261" t="s">
        <v>785</v>
      </c>
      <c r="J12" s="261" t="s">
        <v>20</v>
      </c>
      <c r="K12" s="268" t="s">
        <v>450</v>
      </c>
      <c r="L12" s="264" t="s">
        <v>58</v>
      </c>
    </row>
    <row r="13" spans="1:12" ht="15">
      <c r="A13" s="52" t="str">
        <f t="shared" si="0"/>
        <v>InstructionsA13</v>
      </c>
      <c r="B13" s="52" t="s">
        <v>1565</v>
      </c>
      <c r="C13" s="52" t="s">
        <v>3254</v>
      </c>
      <c r="D13" s="228" t="s">
        <v>1294</v>
      </c>
      <c r="E13" s="244" t="s">
        <v>1667</v>
      </c>
      <c r="F13" s="244" t="s">
        <v>2159</v>
      </c>
      <c r="G13" s="245" t="s">
        <v>1077</v>
      </c>
      <c r="H13" s="261" t="s">
        <v>1340</v>
      </c>
      <c r="I13" s="261" t="s">
        <v>786</v>
      </c>
      <c r="J13" s="261" t="s">
        <v>21</v>
      </c>
      <c r="K13" s="268" t="s">
        <v>449</v>
      </c>
      <c r="L13" s="264" t="s">
        <v>59</v>
      </c>
    </row>
    <row r="14" spans="1:12" ht="15">
      <c r="A14" s="52" t="str">
        <f t="shared" ref="A14:A19" si="1">B14&amp;C14</f>
        <v>InstructionsA14</v>
      </c>
      <c r="B14" s="52" t="s">
        <v>1565</v>
      </c>
      <c r="C14" s="52" t="s">
        <v>3255</v>
      </c>
      <c r="D14" s="228" t="s">
        <v>1295</v>
      </c>
      <c r="E14" s="244" t="s">
        <v>1668</v>
      </c>
      <c r="F14" s="255" t="s">
        <v>905</v>
      </c>
      <c r="G14" s="245" t="s">
        <v>1078</v>
      </c>
      <c r="H14" s="261" t="s">
        <v>1341</v>
      </c>
      <c r="I14" s="261" t="s">
        <v>787</v>
      </c>
      <c r="J14" s="261" t="s">
        <v>22</v>
      </c>
      <c r="K14" s="268" t="s">
        <v>448</v>
      </c>
      <c r="L14" s="264" t="s">
        <v>60</v>
      </c>
    </row>
    <row r="15" spans="1:12" ht="15">
      <c r="A15" s="52" t="str">
        <f t="shared" si="1"/>
        <v>InstructionsA15</v>
      </c>
      <c r="B15" s="52" t="s">
        <v>1565</v>
      </c>
      <c r="C15" s="52" t="s">
        <v>1297</v>
      </c>
      <c r="D15" s="228" t="s">
        <v>1296</v>
      </c>
      <c r="E15" s="244" t="s">
        <v>1669</v>
      </c>
      <c r="F15" s="255" t="s">
        <v>2160</v>
      </c>
      <c r="G15" s="245" t="s">
        <v>1079</v>
      </c>
      <c r="H15" s="261" t="s">
        <v>1342</v>
      </c>
      <c r="I15" s="261" t="s">
        <v>788</v>
      </c>
      <c r="J15" s="261" t="s">
        <v>23</v>
      </c>
      <c r="K15" s="268" t="s">
        <v>447</v>
      </c>
      <c r="L15" s="264" t="s">
        <v>61</v>
      </c>
    </row>
    <row r="16" spans="1:12" ht="13.5">
      <c r="A16" s="52" t="str">
        <f t="shared" si="1"/>
        <v>InstructionsA16</v>
      </c>
      <c r="B16" s="52" t="s">
        <v>1565</v>
      </c>
      <c r="C16" s="52" t="s">
        <v>3256</v>
      </c>
      <c r="D16" s="228" t="s">
        <v>1313</v>
      </c>
      <c r="E16" s="244" t="s">
        <v>1670</v>
      </c>
      <c r="F16" s="255" t="s">
        <v>906</v>
      </c>
      <c r="G16" s="245" t="s">
        <v>1080</v>
      </c>
      <c r="H16" s="261" t="s">
        <v>1343</v>
      </c>
      <c r="I16" s="261" t="s">
        <v>789</v>
      </c>
      <c r="J16" s="261" t="s">
        <v>24</v>
      </c>
      <c r="K16" s="269" t="s">
        <v>1217</v>
      </c>
      <c r="L16" s="264" t="s">
        <v>62</v>
      </c>
    </row>
    <row r="17" spans="1:12" ht="13.5">
      <c r="A17" s="52" t="str">
        <f t="shared" si="1"/>
        <v>InstructionsA17</v>
      </c>
      <c r="B17" s="52" t="s">
        <v>1565</v>
      </c>
      <c r="C17" s="52" t="s">
        <v>3257</v>
      </c>
      <c r="D17" s="228" t="s">
        <v>1298</v>
      </c>
      <c r="E17" s="244" t="s">
        <v>1671</v>
      </c>
      <c r="F17" s="255" t="s">
        <v>2161</v>
      </c>
      <c r="G17" s="245" t="s">
        <v>1081</v>
      </c>
      <c r="H17" s="261" t="s">
        <v>1344</v>
      </c>
      <c r="I17" s="261" t="s">
        <v>790</v>
      </c>
      <c r="J17" s="261" t="s">
        <v>25</v>
      </c>
      <c r="K17" s="269" t="s">
        <v>1218</v>
      </c>
      <c r="L17" s="264" t="s">
        <v>63</v>
      </c>
    </row>
    <row r="18" spans="1:12" ht="13.5">
      <c r="A18" s="52" t="str">
        <f t="shared" si="1"/>
        <v>InstructionsA18</v>
      </c>
      <c r="B18" s="52" t="s">
        <v>1565</v>
      </c>
      <c r="C18" s="52" t="s">
        <v>3258</v>
      </c>
      <c r="D18" s="228" t="s">
        <v>1299</v>
      </c>
      <c r="E18" s="244" t="s">
        <v>1672</v>
      </c>
      <c r="F18" s="255" t="s">
        <v>2162</v>
      </c>
      <c r="G18" s="245" t="s">
        <v>1082</v>
      </c>
      <c r="H18" s="261" t="s">
        <v>1345</v>
      </c>
      <c r="I18" s="261" t="s">
        <v>791</v>
      </c>
      <c r="J18" s="261" t="s">
        <v>26</v>
      </c>
      <c r="K18" s="269" t="s">
        <v>1219</v>
      </c>
      <c r="L18" s="264" t="s">
        <v>64</v>
      </c>
    </row>
    <row r="19" spans="1:12" ht="13.5">
      <c r="A19" s="52" t="str">
        <f t="shared" si="1"/>
        <v>InstructionsA19</v>
      </c>
      <c r="B19" s="52" t="s">
        <v>1565</v>
      </c>
      <c r="C19" s="52" t="s">
        <v>3259</v>
      </c>
      <c r="D19" s="228" t="s">
        <v>1300</v>
      </c>
      <c r="E19" s="244" t="s">
        <v>1673</v>
      </c>
      <c r="F19" s="255" t="s">
        <v>907</v>
      </c>
      <c r="G19" s="245" t="s">
        <v>1083</v>
      </c>
      <c r="H19" s="261" t="s">
        <v>1346</v>
      </c>
      <c r="I19" s="261" t="s">
        <v>792</v>
      </c>
      <c r="J19" s="261" t="s">
        <v>27</v>
      </c>
      <c r="K19" s="269" t="s">
        <v>1220</v>
      </c>
      <c r="L19" s="264" t="s">
        <v>65</v>
      </c>
    </row>
    <row r="20" spans="1:12" ht="13.5">
      <c r="A20" s="52" t="str">
        <f t="shared" si="0"/>
        <v>InstructionsA20</v>
      </c>
      <c r="B20" s="52" t="s">
        <v>1565</v>
      </c>
      <c r="C20" s="52" t="s">
        <v>3260</v>
      </c>
      <c r="D20" s="228" t="s">
        <v>1314</v>
      </c>
      <c r="E20" s="244" t="s">
        <v>1674</v>
      </c>
      <c r="F20" s="244" t="s">
        <v>2163</v>
      </c>
      <c r="G20" s="245" t="s">
        <v>1084</v>
      </c>
      <c r="H20" s="261" t="s">
        <v>1347</v>
      </c>
      <c r="I20" s="261" t="s">
        <v>793</v>
      </c>
      <c r="J20" s="261" t="s">
        <v>28</v>
      </c>
      <c r="K20" s="269" t="s">
        <v>1221</v>
      </c>
      <c r="L20" s="264" t="s">
        <v>66</v>
      </c>
    </row>
    <row r="21" spans="1:12" ht="13.5">
      <c r="A21" s="52" t="str">
        <f t="shared" si="0"/>
        <v>InstructionsA21</v>
      </c>
      <c r="B21" s="52" t="s">
        <v>1565</v>
      </c>
      <c r="C21" s="52" t="s">
        <v>3261</v>
      </c>
      <c r="D21" s="228" t="s">
        <v>1315</v>
      </c>
      <c r="E21" s="244" t="s">
        <v>1675</v>
      </c>
      <c r="F21" s="244" t="s">
        <v>2164</v>
      </c>
      <c r="G21" s="245" t="s">
        <v>1085</v>
      </c>
      <c r="H21" s="261" t="s">
        <v>1348</v>
      </c>
      <c r="I21" s="261" t="s">
        <v>794</v>
      </c>
      <c r="J21" s="261" t="s">
        <v>29</v>
      </c>
      <c r="K21" s="269" t="s">
        <v>1222</v>
      </c>
      <c r="L21" s="264" t="s">
        <v>67</v>
      </c>
    </row>
    <row r="22" spans="1:12" ht="12.6" customHeight="1">
      <c r="A22" s="52" t="str">
        <f t="shared" si="0"/>
        <v>InstructionsA23</v>
      </c>
      <c r="B22" s="52" t="s">
        <v>1565</v>
      </c>
      <c r="C22" s="52" t="s">
        <v>3262</v>
      </c>
      <c r="D22" s="228" t="s">
        <v>1301</v>
      </c>
      <c r="E22" s="244" t="s">
        <v>877</v>
      </c>
      <c r="F22" s="244" t="s">
        <v>2165</v>
      </c>
      <c r="G22" s="245" t="s">
        <v>1086</v>
      </c>
      <c r="H22" s="261" t="s">
        <v>1349</v>
      </c>
      <c r="I22" s="261" t="s">
        <v>795</v>
      </c>
      <c r="J22" s="261" t="s">
        <v>30</v>
      </c>
      <c r="K22" s="269" t="s">
        <v>1223</v>
      </c>
      <c r="L22" s="264" t="s">
        <v>68</v>
      </c>
    </row>
    <row r="23" spans="1:12" ht="13.5">
      <c r="A23" s="52" t="str">
        <f t="shared" si="0"/>
        <v>InstructionsA24</v>
      </c>
      <c r="B23" s="52" t="s">
        <v>1565</v>
      </c>
      <c r="C23" s="52" t="s">
        <v>3263</v>
      </c>
      <c r="D23" s="228" t="s">
        <v>1302</v>
      </c>
      <c r="E23" s="244" t="s">
        <v>1676</v>
      </c>
      <c r="F23" s="244" t="s">
        <v>2166</v>
      </c>
      <c r="G23" s="245" t="s">
        <v>1087</v>
      </c>
      <c r="H23" s="261" t="s">
        <v>1350</v>
      </c>
      <c r="I23" s="261" t="s">
        <v>796</v>
      </c>
      <c r="J23" s="261" t="s">
        <v>31</v>
      </c>
      <c r="K23" s="269" t="s">
        <v>1224</v>
      </c>
      <c r="L23" s="264" t="s">
        <v>69</v>
      </c>
    </row>
    <row r="24" spans="1:12" ht="13.5">
      <c r="A24" s="52" t="str">
        <f t="shared" si="0"/>
        <v>InstructionsA25</v>
      </c>
      <c r="B24" s="52" t="s">
        <v>1565</v>
      </c>
      <c r="C24" s="52" t="s">
        <v>3264</v>
      </c>
      <c r="D24" s="228" t="s">
        <v>1303</v>
      </c>
      <c r="E24" s="244" t="s">
        <v>1677</v>
      </c>
      <c r="F24" s="244" t="s">
        <v>2167</v>
      </c>
      <c r="G24" s="245" t="s">
        <v>1088</v>
      </c>
      <c r="H24" s="261" t="s">
        <v>1351</v>
      </c>
      <c r="I24" s="261" t="s">
        <v>797</v>
      </c>
      <c r="J24" s="261" t="s">
        <v>32</v>
      </c>
      <c r="K24" s="269" t="s">
        <v>1225</v>
      </c>
      <c r="L24" s="264" t="s">
        <v>70</v>
      </c>
    </row>
    <row r="25" spans="1:12" ht="13.5">
      <c r="A25" s="52" t="str">
        <f t="shared" si="0"/>
        <v>InstructionsA26</v>
      </c>
      <c r="B25" s="52" t="s">
        <v>1565</v>
      </c>
      <c r="C25" s="52" t="s">
        <v>3265</v>
      </c>
      <c r="D25" s="228" t="s">
        <v>1305</v>
      </c>
      <c r="E25" s="244" t="s">
        <v>1678</v>
      </c>
      <c r="F25" s="255" t="s">
        <v>908</v>
      </c>
      <c r="G25" s="245" t="s">
        <v>1089</v>
      </c>
      <c r="H25" s="261" t="s">
        <v>1352</v>
      </c>
      <c r="I25" s="261" t="s">
        <v>798</v>
      </c>
      <c r="J25" s="261" t="s">
        <v>33</v>
      </c>
      <c r="K25" s="269" t="s">
        <v>1226</v>
      </c>
      <c r="L25" s="264" t="s">
        <v>71</v>
      </c>
    </row>
    <row r="26" spans="1:12" ht="13.5">
      <c r="A26" s="52" t="str">
        <f t="shared" si="0"/>
        <v>InstructionsA27</v>
      </c>
      <c r="B26" s="52" t="s">
        <v>1565</v>
      </c>
      <c r="C26" s="52" t="s">
        <v>1304</v>
      </c>
      <c r="D26" s="228" t="s">
        <v>1306</v>
      </c>
      <c r="E26" s="244" t="s">
        <v>1679</v>
      </c>
      <c r="F26" s="255" t="s">
        <v>2168</v>
      </c>
      <c r="G26" s="245" t="s">
        <v>1090</v>
      </c>
      <c r="H26" s="261" t="s">
        <v>1353</v>
      </c>
      <c r="I26" s="261" t="s">
        <v>799</v>
      </c>
      <c r="J26" s="261" t="s">
        <v>34</v>
      </c>
      <c r="K26" s="269" t="s">
        <v>1227</v>
      </c>
      <c r="L26" s="264" t="s">
        <v>72</v>
      </c>
    </row>
    <row r="27" spans="1:12" ht="13.5">
      <c r="A27" s="52" t="str">
        <f t="shared" si="0"/>
        <v>InstructionsA28</v>
      </c>
      <c r="B27" s="52" t="s">
        <v>1565</v>
      </c>
      <c r="C27" s="52" t="s">
        <v>2671</v>
      </c>
      <c r="D27" s="228" t="s">
        <v>1308</v>
      </c>
      <c r="E27" s="244" t="s">
        <v>1680</v>
      </c>
      <c r="F27" s="255" t="s">
        <v>909</v>
      </c>
      <c r="G27" s="245" t="s">
        <v>1091</v>
      </c>
      <c r="H27" s="261" t="s">
        <v>460</v>
      </c>
      <c r="I27" s="261" t="s">
        <v>800</v>
      </c>
      <c r="J27" s="261" t="s">
        <v>35</v>
      </c>
      <c r="K27" s="269" t="s">
        <v>446</v>
      </c>
      <c r="L27" s="264" t="s">
        <v>73</v>
      </c>
    </row>
    <row r="28" spans="1:12" ht="15">
      <c r="A28" s="52" t="str">
        <f>B28&amp;C28</f>
        <v>InstructionsA29</v>
      </c>
      <c r="B28" s="52" t="s">
        <v>1565</v>
      </c>
      <c r="C28" s="52" t="s">
        <v>3266</v>
      </c>
      <c r="D28" s="228" t="s">
        <v>1307</v>
      </c>
      <c r="E28" s="244" t="s">
        <v>846</v>
      </c>
      <c r="F28" s="255" t="s">
        <v>910</v>
      </c>
      <c r="G28" s="245" t="s">
        <v>1092</v>
      </c>
      <c r="H28" s="270" t="s">
        <v>1354</v>
      </c>
      <c r="I28" s="261" t="s">
        <v>801</v>
      </c>
      <c r="J28" s="261" t="s">
        <v>36</v>
      </c>
      <c r="K28" s="269" t="s">
        <v>445</v>
      </c>
      <c r="L28" s="264" t="s">
        <v>74</v>
      </c>
    </row>
    <row r="29" spans="1:12" ht="13.5">
      <c r="A29" s="52" t="str">
        <f t="shared" si="0"/>
        <v>InstructionsA30</v>
      </c>
      <c r="B29" s="52" t="s">
        <v>1565</v>
      </c>
      <c r="C29" s="52" t="s">
        <v>3267</v>
      </c>
      <c r="D29" s="228" t="s">
        <v>1316</v>
      </c>
      <c r="E29" s="244" t="s">
        <v>1681</v>
      </c>
      <c r="F29" s="255" t="s">
        <v>911</v>
      </c>
      <c r="G29" s="245" t="s">
        <v>1093</v>
      </c>
      <c r="H29" s="261" t="s">
        <v>1355</v>
      </c>
      <c r="I29" s="261" t="s">
        <v>802</v>
      </c>
      <c r="J29" s="261" t="s">
        <v>37</v>
      </c>
      <c r="K29" s="269" t="s">
        <v>444</v>
      </c>
      <c r="L29" s="264" t="s">
        <v>75</v>
      </c>
    </row>
    <row r="30" spans="1:12" ht="13.5">
      <c r="A30" s="52" t="str">
        <f t="shared" si="0"/>
        <v>InstructionsA31</v>
      </c>
      <c r="B30" s="52" t="s">
        <v>1565</v>
      </c>
      <c r="C30" s="52" t="s">
        <v>3268</v>
      </c>
      <c r="D30" s="228" t="s">
        <v>1317</v>
      </c>
      <c r="E30" s="244" t="s">
        <v>1682</v>
      </c>
      <c r="F30" s="244" t="s">
        <v>912</v>
      </c>
      <c r="G30" s="245" t="s">
        <v>1094</v>
      </c>
      <c r="H30" s="270" t="s">
        <v>1356</v>
      </c>
      <c r="I30" s="261" t="s">
        <v>803</v>
      </c>
      <c r="J30" s="261" t="s">
        <v>38</v>
      </c>
      <c r="K30" s="269" t="s">
        <v>1228</v>
      </c>
      <c r="L30" s="264" t="s">
        <v>76</v>
      </c>
    </row>
    <row r="31" spans="1:12" ht="13.5">
      <c r="A31" s="52" t="str">
        <f t="shared" si="0"/>
        <v>InstructionsA32</v>
      </c>
      <c r="B31" s="52" t="s">
        <v>1565</v>
      </c>
      <c r="C31" s="52" t="s">
        <v>3269</v>
      </c>
      <c r="D31" s="228" t="s">
        <v>1318</v>
      </c>
      <c r="E31" s="244" t="s">
        <v>1683</v>
      </c>
      <c r="F31" s="244" t="s">
        <v>913</v>
      </c>
      <c r="G31" s="245" t="s">
        <v>1095</v>
      </c>
      <c r="H31" s="270" t="s">
        <v>1357</v>
      </c>
      <c r="I31" s="261" t="s">
        <v>804</v>
      </c>
      <c r="J31" s="261" t="s">
        <v>39</v>
      </c>
      <c r="K31" s="269" t="s">
        <v>1229</v>
      </c>
      <c r="L31" s="264" t="s">
        <v>77</v>
      </c>
    </row>
    <row r="32" spans="1:12" ht="13.5">
      <c r="A32" s="52" t="str">
        <f t="shared" si="0"/>
        <v>InstructionsA33</v>
      </c>
      <c r="B32" s="52" t="s">
        <v>1565</v>
      </c>
      <c r="C32" s="52" t="s">
        <v>3270</v>
      </c>
      <c r="D32" s="228" t="s">
        <v>1319</v>
      </c>
      <c r="E32" s="244" t="s">
        <v>1684</v>
      </c>
      <c r="F32" s="244" t="s">
        <v>914</v>
      </c>
      <c r="G32" s="245" t="s">
        <v>1096</v>
      </c>
      <c r="H32" s="270" t="s">
        <v>1358</v>
      </c>
      <c r="I32" s="261" t="s">
        <v>805</v>
      </c>
      <c r="J32" s="261" t="s">
        <v>40</v>
      </c>
      <c r="K32" s="269" t="s">
        <v>1230</v>
      </c>
      <c r="L32" s="264" t="s">
        <v>333</v>
      </c>
    </row>
    <row r="33" spans="1:12" ht="14.25">
      <c r="A33" s="52" t="str">
        <f t="shared" si="0"/>
        <v>InstructionsA34</v>
      </c>
      <c r="B33" s="52" t="s">
        <v>1565</v>
      </c>
      <c r="C33" s="52" t="s">
        <v>3271</v>
      </c>
      <c r="D33" s="52" t="s">
        <v>2750</v>
      </c>
      <c r="E33" s="245" t="s">
        <v>2617</v>
      </c>
      <c r="F33" s="244" t="s">
        <v>2618</v>
      </c>
      <c r="G33" s="245" t="s">
        <v>2619</v>
      </c>
      <c r="H33" s="261" t="s">
        <v>2620</v>
      </c>
      <c r="I33" s="261" t="s">
        <v>806</v>
      </c>
      <c r="J33" s="261" t="s">
        <v>2773</v>
      </c>
      <c r="K33" s="271" t="s">
        <v>1231</v>
      </c>
      <c r="L33" s="264" t="s">
        <v>3474</v>
      </c>
    </row>
    <row r="34" spans="1:12" ht="13.5">
      <c r="A34" s="52" t="str">
        <f t="shared" si="0"/>
        <v>InstructionsA36</v>
      </c>
      <c r="B34" s="52" t="s">
        <v>1565</v>
      </c>
      <c r="C34" s="52" t="s">
        <v>3272</v>
      </c>
      <c r="D34" s="228" t="s">
        <v>1320</v>
      </c>
      <c r="E34" s="244" t="s">
        <v>1685</v>
      </c>
      <c r="F34" s="244" t="s">
        <v>2169</v>
      </c>
      <c r="G34" s="245" t="s">
        <v>1097</v>
      </c>
      <c r="H34" s="270" t="s">
        <v>1359</v>
      </c>
      <c r="I34" s="262" t="s">
        <v>807</v>
      </c>
      <c r="J34" s="262" t="s">
        <v>41</v>
      </c>
      <c r="K34" s="269" t="s">
        <v>1232</v>
      </c>
      <c r="L34" s="266" t="s">
        <v>78</v>
      </c>
    </row>
    <row r="35" spans="1:12" ht="13.5">
      <c r="A35" s="52" t="str">
        <f t="shared" si="0"/>
        <v>InstructionsA37</v>
      </c>
      <c r="B35" s="52" t="s">
        <v>1565</v>
      </c>
      <c r="C35" s="52" t="s">
        <v>3273</v>
      </c>
      <c r="D35" s="52" t="s">
        <v>2723</v>
      </c>
      <c r="E35" s="244" t="s">
        <v>1686</v>
      </c>
      <c r="F35" s="244" t="s">
        <v>2170</v>
      </c>
      <c r="G35" s="245" t="s">
        <v>1098</v>
      </c>
      <c r="H35" s="261" t="s">
        <v>3220</v>
      </c>
      <c r="I35" s="261" t="s">
        <v>808</v>
      </c>
      <c r="J35" s="261" t="s">
        <v>2774</v>
      </c>
      <c r="K35" s="272" t="s">
        <v>826</v>
      </c>
      <c r="L35" s="264" t="s">
        <v>3475</v>
      </c>
    </row>
    <row r="36" spans="1:12" ht="13.5">
      <c r="A36" s="52" t="str">
        <f t="shared" si="0"/>
        <v>InstructionsA38</v>
      </c>
      <c r="B36" s="52" t="s">
        <v>1565</v>
      </c>
      <c r="C36" s="52" t="s">
        <v>3274</v>
      </c>
      <c r="D36" s="52" t="s">
        <v>1331</v>
      </c>
      <c r="E36" s="244" t="s">
        <v>1687</v>
      </c>
      <c r="F36" s="244" t="s">
        <v>2171</v>
      </c>
      <c r="G36" s="245" t="s">
        <v>1099</v>
      </c>
      <c r="H36" s="261" t="s">
        <v>3221</v>
      </c>
      <c r="I36" s="261" t="s">
        <v>809</v>
      </c>
      <c r="J36" s="261" t="s">
        <v>2775</v>
      </c>
      <c r="K36" s="267" t="s">
        <v>827</v>
      </c>
      <c r="L36" s="264" t="s">
        <v>3476</v>
      </c>
    </row>
    <row r="37" spans="1:12" ht="13.5">
      <c r="A37" s="52" t="str">
        <f t="shared" si="0"/>
        <v>InstructionsA39</v>
      </c>
      <c r="B37" s="52" t="s">
        <v>1565</v>
      </c>
      <c r="C37" s="52" t="s">
        <v>3275</v>
      </c>
      <c r="D37" s="52" t="s">
        <v>1330</v>
      </c>
      <c r="E37" s="244" t="s">
        <v>1688</v>
      </c>
      <c r="F37" s="244" t="s">
        <v>915</v>
      </c>
      <c r="G37" s="245" t="s">
        <v>3222</v>
      </c>
      <c r="H37" s="261" t="s">
        <v>2231</v>
      </c>
      <c r="I37" s="261" t="s">
        <v>810</v>
      </c>
      <c r="J37" s="261" t="s">
        <v>2776</v>
      </c>
      <c r="K37" s="267" t="s">
        <v>828</v>
      </c>
      <c r="L37" s="264" t="s">
        <v>3477</v>
      </c>
    </row>
    <row r="38" spans="1:12" ht="13.5">
      <c r="A38" s="52" t="str">
        <f t="shared" si="0"/>
        <v>InstructionsA40</v>
      </c>
      <c r="B38" s="52" t="s">
        <v>1565</v>
      </c>
      <c r="C38" s="52" t="s">
        <v>1321</v>
      </c>
      <c r="D38" s="228" t="s">
        <v>1329</v>
      </c>
      <c r="E38" s="244" t="s">
        <v>1689</v>
      </c>
      <c r="F38" s="244" t="s">
        <v>916</v>
      </c>
      <c r="G38" s="245" t="s">
        <v>1100</v>
      </c>
      <c r="H38" s="270" t="s">
        <v>1360</v>
      </c>
      <c r="I38" s="261" t="s">
        <v>811</v>
      </c>
      <c r="J38" s="261" t="s">
        <v>42</v>
      </c>
      <c r="K38" s="269" t="s">
        <v>829</v>
      </c>
      <c r="L38" s="264" t="s">
        <v>1787</v>
      </c>
    </row>
    <row r="39" spans="1:12" ht="13.5">
      <c r="A39" s="52" t="str">
        <f t="shared" si="0"/>
        <v>InstructionsA41</v>
      </c>
      <c r="B39" s="52" t="s">
        <v>1565</v>
      </c>
      <c r="C39" s="52" t="s">
        <v>2672</v>
      </c>
      <c r="D39" s="228" t="s">
        <v>1328</v>
      </c>
      <c r="E39" s="244" t="s">
        <v>1690</v>
      </c>
      <c r="F39" s="244" t="s">
        <v>917</v>
      </c>
      <c r="G39" s="245" t="s">
        <v>1101</v>
      </c>
      <c r="H39" s="270" t="s">
        <v>1361</v>
      </c>
      <c r="I39" s="261" t="s">
        <v>812</v>
      </c>
      <c r="J39" s="261" t="s">
        <v>43</v>
      </c>
      <c r="K39" s="269" t="s">
        <v>830</v>
      </c>
      <c r="L39" s="264" t="s">
        <v>79</v>
      </c>
    </row>
    <row r="40" spans="1:12" ht="15">
      <c r="A40" s="52" t="str">
        <f t="shared" si="0"/>
        <v>InstructionsA42</v>
      </c>
      <c r="B40" s="52" t="s">
        <v>1565</v>
      </c>
      <c r="C40" s="52" t="s">
        <v>3276</v>
      </c>
      <c r="D40" s="228" t="s">
        <v>1327</v>
      </c>
      <c r="E40" s="244" t="s">
        <v>847</v>
      </c>
      <c r="F40" s="244" t="s">
        <v>918</v>
      </c>
      <c r="G40" s="245" t="s">
        <v>1102</v>
      </c>
      <c r="H40" s="270" t="s">
        <v>1362</v>
      </c>
      <c r="I40" s="261" t="s">
        <v>813</v>
      </c>
      <c r="J40" s="261" t="s">
        <v>44</v>
      </c>
      <c r="K40" s="273" t="s">
        <v>581</v>
      </c>
      <c r="L40" s="264" t="s">
        <v>1788</v>
      </c>
    </row>
    <row r="41" spans="1:12" ht="13.5">
      <c r="A41" s="52" t="str">
        <f t="shared" si="0"/>
        <v>InstructionsA43</v>
      </c>
      <c r="B41" s="52" t="s">
        <v>1565</v>
      </c>
      <c r="C41" s="52" t="s">
        <v>3277</v>
      </c>
      <c r="D41" s="228" t="s">
        <v>1326</v>
      </c>
      <c r="E41" s="244" t="s">
        <v>1691</v>
      </c>
      <c r="F41" s="255" t="s">
        <v>2172</v>
      </c>
      <c r="G41" s="245" t="s">
        <v>1103</v>
      </c>
      <c r="H41" s="261" t="s">
        <v>1191</v>
      </c>
      <c r="I41" s="261" t="s">
        <v>814</v>
      </c>
      <c r="J41" s="261" t="s">
        <v>45</v>
      </c>
      <c r="K41" s="273" t="s">
        <v>582</v>
      </c>
      <c r="L41" s="264" t="s">
        <v>1789</v>
      </c>
    </row>
    <row r="42" spans="1:12" ht="14.25">
      <c r="A42" s="52" t="str">
        <f t="shared" si="0"/>
        <v>InstructionsA44</v>
      </c>
      <c r="B42" s="52" t="s">
        <v>1565</v>
      </c>
      <c r="C42" s="52" t="s">
        <v>3278</v>
      </c>
      <c r="D42" s="52" t="s">
        <v>1325</v>
      </c>
      <c r="E42" s="244" t="s">
        <v>1692</v>
      </c>
      <c r="F42" s="244" t="s">
        <v>2173</v>
      </c>
      <c r="G42" s="245" t="s">
        <v>2232</v>
      </c>
      <c r="H42" s="261" t="s">
        <v>2233</v>
      </c>
      <c r="I42" s="261" t="s">
        <v>815</v>
      </c>
      <c r="J42" s="261" t="s">
        <v>3245</v>
      </c>
      <c r="K42" s="271" t="s">
        <v>583</v>
      </c>
      <c r="L42" s="264" t="s">
        <v>1790</v>
      </c>
    </row>
    <row r="43" spans="1:12" ht="15">
      <c r="A43" s="52" t="str">
        <f t="shared" si="0"/>
        <v>InstructionsA45</v>
      </c>
      <c r="B43" s="52" t="s">
        <v>1565</v>
      </c>
      <c r="C43" s="52" t="s">
        <v>3279</v>
      </c>
      <c r="D43" s="228" t="s">
        <v>1324</v>
      </c>
      <c r="E43" s="244" t="s">
        <v>848</v>
      </c>
      <c r="F43" s="244" t="s">
        <v>919</v>
      </c>
      <c r="G43" s="245" t="s">
        <v>1104</v>
      </c>
      <c r="H43" s="261" t="s">
        <v>1192</v>
      </c>
      <c r="I43" s="261" t="s">
        <v>816</v>
      </c>
      <c r="J43" s="261" t="s">
        <v>46</v>
      </c>
      <c r="K43" s="274" t="s">
        <v>584</v>
      </c>
      <c r="L43" s="264" t="s">
        <v>1791</v>
      </c>
    </row>
    <row r="44" spans="1:12" ht="13.5">
      <c r="A44" s="52" t="str">
        <f t="shared" si="0"/>
        <v>InstructionsA46</v>
      </c>
      <c r="B44" s="52" t="s">
        <v>1565</v>
      </c>
      <c r="C44" s="52" t="s">
        <v>3280</v>
      </c>
      <c r="D44" s="52" t="s">
        <v>1323</v>
      </c>
      <c r="E44" s="244" t="s">
        <v>1693</v>
      </c>
      <c r="F44" s="244" t="s">
        <v>2174</v>
      </c>
      <c r="G44" s="245" t="s">
        <v>2234</v>
      </c>
      <c r="H44" s="261" t="s">
        <v>1363</v>
      </c>
      <c r="I44" s="261" t="s">
        <v>817</v>
      </c>
      <c r="J44" s="261" t="s">
        <v>3246</v>
      </c>
      <c r="K44" s="267" t="s">
        <v>585</v>
      </c>
      <c r="L44" s="264" t="s">
        <v>1792</v>
      </c>
    </row>
    <row r="45" spans="1:12" ht="13.5">
      <c r="A45" s="52" t="str">
        <f t="shared" si="0"/>
        <v>InstructionsA47</v>
      </c>
      <c r="B45" s="52" t="s">
        <v>1565</v>
      </c>
      <c r="C45" s="52" t="s">
        <v>3281</v>
      </c>
      <c r="D45" s="52" t="s">
        <v>1322</v>
      </c>
      <c r="E45" s="244" t="s">
        <v>1694</v>
      </c>
      <c r="F45" s="244" t="s">
        <v>2175</v>
      </c>
      <c r="G45" s="245" t="s">
        <v>1872</v>
      </c>
      <c r="H45" s="261" t="s">
        <v>1364</v>
      </c>
      <c r="I45" s="261" t="s">
        <v>818</v>
      </c>
      <c r="J45" s="261" t="s">
        <v>3247</v>
      </c>
      <c r="K45" s="272" t="s">
        <v>586</v>
      </c>
      <c r="L45" s="264" t="s">
        <v>1793</v>
      </c>
    </row>
    <row r="46" spans="1:12" ht="13.5">
      <c r="A46" s="52" t="str">
        <f t="shared" si="0"/>
        <v>InstructionsA49</v>
      </c>
      <c r="B46" s="52" t="s">
        <v>1565</v>
      </c>
      <c r="C46" s="52" t="s">
        <v>3282</v>
      </c>
      <c r="D46" s="52" t="s">
        <v>2724</v>
      </c>
      <c r="E46" s="244" t="s">
        <v>1695</v>
      </c>
      <c r="F46" s="244" t="s">
        <v>2176</v>
      </c>
      <c r="G46" s="245" t="s">
        <v>3233</v>
      </c>
      <c r="H46" s="261" t="s">
        <v>1365</v>
      </c>
      <c r="I46" s="261" t="s">
        <v>819</v>
      </c>
      <c r="J46" s="261" t="s">
        <v>3248</v>
      </c>
      <c r="K46" s="267" t="s">
        <v>587</v>
      </c>
      <c r="L46" s="264" t="s">
        <v>1794</v>
      </c>
    </row>
    <row r="47" spans="1:12" ht="13.5">
      <c r="A47" s="52" t="str">
        <f t="shared" si="0"/>
        <v>InstructionsA50</v>
      </c>
      <c r="B47" s="52" t="s">
        <v>1565</v>
      </c>
      <c r="C47" s="52" t="s">
        <v>3283</v>
      </c>
      <c r="D47" s="52" t="s">
        <v>2295</v>
      </c>
      <c r="E47" s="244" t="s">
        <v>1696</v>
      </c>
      <c r="F47" s="244" t="s">
        <v>2177</v>
      </c>
      <c r="G47" s="245" t="s">
        <v>3234</v>
      </c>
      <c r="H47" s="261" t="s">
        <v>1366</v>
      </c>
      <c r="I47" s="261" t="s">
        <v>820</v>
      </c>
      <c r="J47" s="261" t="s">
        <v>3249</v>
      </c>
      <c r="K47" s="267" t="s">
        <v>588</v>
      </c>
      <c r="L47" s="264" t="s">
        <v>1795</v>
      </c>
    </row>
    <row r="48" spans="1:12" ht="13.5">
      <c r="A48" s="52" t="str">
        <f t="shared" si="0"/>
        <v>InstructionsA51</v>
      </c>
      <c r="B48" s="52" t="s">
        <v>1565</v>
      </c>
      <c r="C48" s="52" t="s">
        <v>3284</v>
      </c>
      <c r="D48" s="52" t="s">
        <v>3186</v>
      </c>
      <c r="E48" s="244" t="s">
        <v>1697</v>
      </c>
      <c r="F48" s="244" t="s">
        <v>2178</v>
      </c>
      <c r="G48" s="245" t="s">
        <v>1877</v>
      </c>
      <c r="H48" s="261" t="s">
        <v>1367</v>
      </c>
      <c r="I48" s="261" t="s">
        <v>821</v>
      </c>
      <c r="J48" s="261" t="s">
        <v>3187</v>
      </c>
      <c r="K48" s="267" t="s">
        <v>589</v>
      </c>
      <c r="L48" s="264" t="s">
        <v>1854</v>
      </c>
    </row>
    <row r="49" spans="1:12" ht="17.25">
      <c r="A49" s="52" t="str">
        <f t="shared" si="0"/>
        <v>InstructionsA52</v>
      </c>
      <c r="B49" s="52" t="s">
        <v>1565</v>
      </c>
      <c r="C49" s="52" t="s">
        <v>3285</v>
      </c>
      <c r="D49" s="228" t="s">
        <v>1332</v>
      </c>
      <c r="E49" s="244" t="s">
        <v>849</v>
      </c>
      <c r="F49" s="244" t="s">
        <v>2179</v>
      </c>
      <c r="G49" s="245" t="s">
        <v>1105</v>
      </c>
      <c r="H49" s="261" t="s">
        <v>1368</v>
      </c>
      <c r="I49" s="261" t="s">
        <v>822</v>
      </c>
      <c r="J49" s="261" t="s">
        <v>47</v>
      </c>
      <c r="K49" s="269" t="s">
        <v>590</v>
      </c>
      <c r="L49" s="264" t="s">
        <v>80</v>
      </c>
    </row>
    <row r="50" spans="1:12" ht="17.25">
      <c r="A50" s="52" t="str">
        <f t="shared" si="0"/>
        <v>InstructionsA53</v>
      </c>
      <c r="B50" s="52" t="s">
        <v>1565</v>
      </c>
      <c r="C50" s="52" t="s">
        <v>3286</v>
      </c>
      <c r="D50" s="228" t="s">
        <v>1333</v>
      </c>
      <c r="E50" s="244" t="s">
        <v>850</v>
      </c>
      <c r="F50" s="244" t="s">
        <v>920</v>
      </c>
      <c r="G50" s="245" t="s">
        <v>1106</v>
      </c>
      <c r="H50" s="261" t="s">
        <v>1369</v>
      </c>
      <c r="I50" s="261" t="s">
        <v>823</v>
      </c>
      <c r="J50" s="261" t="s">
        <v>48</v>
      </c>
      <c r="K50" s="269" t="s">
        <v>591</v>
      </c>
      <c r="L50" s="264" t="s">
        <v>81</v>
      </c>
    </row>
    <row r="51" spans="1:12" ht="17.25">
      <c r="A51" s="52" t="str">
        <f t="shared" si="0"/>
        <v>InstructionsA54</v>
      </c>
      <c r="B51" s="52" t="s">
        <v>1565</v>
      </c>
      <c r="C51" s="52" t="s">
        <v>3287</v>
      </c>
      <c r="D51" s="228" t="s">
        <v>1334</v>
      </c>
      <c r="E51" s="244" t="s">
        <v>851</v>
      </c>
      <c r="F51" s="244" t="s">
        <v>2180</v>
      </c>
      <c r="G51" s="245" t="s">
        <v>1107</v>
      </c>
      <c r="H51" s="270" t="s">
        <v>1370</v>
      </c>
      <c r="I51" s="261" t="s">
        <v>824</v>
      </c>
      <c r="J51" s="261" t="s">
        <v>49</v>
      </c>
      <c r="K51" s="273" t="s">
        <v>592</v>
      </c>
      <c r="L51" s="264" t="s">
        <v>82</v>
      </c>
    </row>
    <row r="52" spans="1:12" ht="17.25">
      <c r="A52" s="52" t="str">
        <f t="shared" si="0"/>
        <v>InstructionsA55</v>
      </c>
      <c r="B52" s="52" t="s">
        <v>1565</v>
      </c>
      <c r="C52" s="52" t="s">
        <v>3288</v>
      </c>
      <c r="D52" s="228" t="s">
        <v>1335</v>
      </c>
      <c r="E52" s="244" t="s">
        <v>852</v>
      </c>
      <c r="F52" s="244" t="s">
        <v>2181</v>
      </c>
      <c r="G52" s="245" t="s">
        <v>1108</v>
      </c>
      <c r="H52" s="261" t="s">
        <v>1371</v>
      </c>
      <c r="I52" s="261" t="s">
        <v>825</v>
      </c>
      <c r="J52" s="261" t="s">
        <v>50</v>
      </c>
      <c r="K52" s="273" t="s">
        <v>593</v>
      </c>
      <c r="L52" s="264" t="s">
        <v>83</v>
      </c>
    </row>
    <row r="53" spans="1:12" ht="13.5">
      <c r="A53" s="52" t="str">
        <f>B53&amp;C53</f>
        <v>InstructionsA56</v>
      </c>
      <c r="B53" s="52" t="s">
        <v>1565</v>
      </c>
      <c r="C53" s="52" t="s">
        <v>3289</v>
      </c>
      <c r="D53" s="228" t="s">
        <v>1337</v>
      </c>
      <c r="E53" s="244" t="s">
        <v>1698</v>
      </c>
      <c r="F53" s="255" t="s">
        <v>2182</v>
      </c>
      <c r="G53" s="245" t="s">
        <v>1109</v>
      </c>
      <c r="H53" s="261" t="s">
        <v>1372</v>
      </c>
      <c r="I53" s="261" t="s">
        <v>576</v>
      </c>
      <c r="J53" s="261" t="s">
        <v>387</v>
      </c>
      <c r="K53" s="273" t="s">
        <v>594</v>
      </c>
      <c r="L53" s="264" t="s">
        <v>84</v>
      </c>
    </row>
    <row r="54" spans="1:12" ht="13.5">
      <c r="A54" s="52" t="str">
        <f>B54&amp;C54</f>
        <v>InstructionsA57</v>
      </c>
      <c r="B54" s="52" t="s">
        <v>1565</v>
      </c>
      <c r="C54" s="52" t="s">
        <v>1336</v>
      </c>
      <c r="D54" s="228" t="s">
        <v>1887</v>
      </c>
      <c r="E54" s="244" t="s">
        <v>1699</v>
      </c>
      <c r="F54" s="255" t="s">
        <v>921</v>
      </c>
      <c r="G54" s="245" t="s">
        <v>1110</v>
      </c>
      <c r="H54" s="261" t="s">
        <v>1373</v>
      </c>
      <c r="I54" s="261" t="s">
        <v>577</v>
      </c>
      <c r="J54" s="261" t="s">
        <v>388</v>
      </c>
      <c r="K54" s="273" t="s">
        <v>595</v>
      </c>
      <c r="L54" s="264" t="s">
        <v>85</v>
      </c>
    </row>
    <row r="55" spans="1:12" ht="13.5">
      <c r="A55" s="52" t="str">
        <f t="shared" si="0"/>
        <v>InstructionsA58</v>
      </c>
      <c r="B55" s="52" t="s">
        <v>1565</v>
      </c>
      <c r="C55" s="52" t="s">
        <v>3290</v>
      </c>
      <c r="D55" s="228" t="s">
        <v>1888</v>
      </c>
      <c r="E55" s="244" t="s">
        <v>1700</v>
      </c>
      <c r="F55" s="244" t="s">
        <v>922</v>
      </c>
      <c r="G55" s="245" t="s">
        <v>1653</v>
      </c>
      <c r="H55" s="261" t="s">
        <v>1374</v>
      </c>
      <c r="I55" s="261" t="s">
        <v>578</v>
      </c>
      <c r="J55" s="261" t="s">
        <v>389</v>
      </c>
      <c r="K55" s="273" t="s">
        <v>596</v>
      </c>
      <c r="L55" s="264" t="s">
        <v>86</v>
      </c>
    </row>
    <row r="56" spans="1:12" ht="13.5">
      <c r="A56" s="52" t="str">
        <f t="shared" si="0"/>
        <v>InstructionsA59</v>
      </c>
      <c r="B56" s="52" t="s">
        <v>1565</v>
      </c>
      <c r="C56" s="52" t="s">
        <v>3291</v>
      </c>
      <c r="D56" s="228" t="s">
        <v>1889</v>
      </c>
      <c r="E56" s="244" t="s">
        <v>1701</v>
      </c>
      <c r="F56" s="244" t="s">
        <v>2183</v>
      </c>
      <c r="G56" s="245" t="s">
        <v>1654</v>
      </c>
      <c r="H56" s="261" t="s">
        <v>1375</v>
      </c>
      <c r="I56" s="261" t="s">
        <v>579</v>
      </c>
      <c r="J56" s="261" t="s">
        <v>390</v>
      </c>
      <c r="K56" s="273" t="s">
        <v>597</v>
      </c>
      <c r="L56" s="264" t="s">
        <v>87</v>
      </c>
    </row>
    <row r="57" spans="1:12" ht="13.5">
      <c r="A57" s="52" t="str">
        <f t="shared" si="0"/>
        <v>InstructionsA60</v>
      </c>
      <c r="B57" s="52" t="s">
        <v>1565</v>
      </c>
      <c r="C57" s="52" t="s">
        <v>3292</v>
      </c>
      <c r="D57" s="228" t="s">
        <v>1890</v>
      </c>
      <c r="E57" s="244" t="s">
        <v>1702</v>
      </c>
      <c r="F57" s="244" t="s">
        <v>923</v>
      </c>
      <c r="G57" s="245" t="s">
        <v>1655</v>
      </c>
      <c r="H57" s="261" t="s">
        <v>1376</v>
      </c>
      <c r="I57" s="261" t="s">
        <v>580</v>
      </c>
      <c r="J57" s="261" t="s">
        <v>391</v>
      </c>
      <c r="K57" s="273" t="s">
        <v>598</v>
      </c>
      <c r="L57" s="264" t="s">
        <v>88</v>
      </c>
    </row>
    <row r="58" spans="1:12" ht="15">
      <c r="A58" s="52" t="str">
        <f t="shared" si="0"/>
        <v>InstructionsA61</v>
      </c>
      <c r="B58" s="52" t="s">
        <v>1565</v>
      </c>
      <c r="C58" s="52" t="s">
        <v>3293</v>
      </c>
      <c r="D58" s="228" t="s">
        <v>1891</v>
      </c>
      <c r="E58" s="244" t="s">
        <v>853</v>
      </c>
      <c r="F58" s="255" t="s">
        <v>2184</v>
      </c>
      <c r="G58" s="246" t="s">
        <v>1111</v>
      </c>
      <c r="H58" s="261" t="s">
        <v>1377</v>
      </c>
      <c r="I58" s="261" t="s">
        <v>336</v>
      </c>
      <c r="J58" s="261" t="s">
        <v>392</v>
      </c>
      <c r="K58" s="273" t="s">
        <v>599</v>
      </c>
      <c r="L58" s="264" t="s">
        <v>89</v>
      </c>
    </row>
    <row r="59" spans="1:12" ht="13.5">
      <c r="A59" s="52" t="str">
        <f t="shared" si="0"/>
        <v>InstructionsA62</v>
      </c>
      <c r="B59" s="52" t="s">
        <v>1565</v>
      </c>
      <c r="C59" s="52" t="s">
        <v>3294</v>
      </c>
      <c r="D59" s="228" t="s">
        <v>1892</v>
      </c>
      <c r="E59" s="244" t="s">
        <v>1703</v>
      </c>
      <c r="F59" s="244" t="s">
        <v>1383</v>
      </c>
      <c r="G59" s="245" t="s">
        <v>1656</v>
      </c>
      <c r="H59" s="261" t="s">
        <v>1378</v>
      </c>
      <c r="I59" s="261" t="s">
        <v>337</v>
      </c>
      <c r="J59" s="261" t="s">
        <v>393</v>
      </c>
      <c r="K59" s="273" t="s">
        <v>600</v>
      </c>
      <c r="L59" s="264" t="s">
        <v>90</v>
      </c>
    </row>
    <row r="60" spans="1:12" ht="13.5">
      <c r="A60" s="52" t="str">
        <f t="shared" si="0"/>
        <v>InstructionsA63</v>
      </c>
      <c r="B60" s="52" t="s">
        <v>1565</v>
      </c>
      <c r="C60" s="52" t="s">
        <v>3295</v>
      </c>
      <c r="D60" s="228" t="s">
        <v>1902</v>
      </c>
      <c r="E60" s="244" t="s">
        <v>1704</v>
      </c>
      <c r="F60" s="244" t="s">
        <v>1384</v>
      </c>
      <c r="G60" s="245" t="s">
        <v>1112</v>
      </c>
      <c r="H60" s="261" t="s">
        <v>1379</v>
      </c>
      <c r="I60" s="261" t="s">
        <v>338</v>
      </c>
      <c r="J60" s="261" t="s">
        <v>394</v>
      </c>
      <c r="K60" s="273" t="s">
        <v>601</v>
      </c>
      <c r="L60" s="264" t="s">
        <v>91</v>
      </c>
    </row>
    <row r="61" spans="1:12" ht="13.5">
      <c r="A61" s="52" t="str">
        <f t="shared" si="0"/>
        <v>InstructionsA64</v>
      </c>
      <c r="B61" s="52" t="s">
        <v>1565</v>
      </c>
      <c r="C61" s="52" t="s">
        <v>3296</v>
      </c>
      <c r="D61" s="228" t="s">
        <v>1901</v>
      </c>
      <c r="E61" s="244" t="s">
        <v>1705</v>
      </c>
      <c r="F61" s="244" t="s">
        <v>1385</v>
      </c>
      <c r="G61" s="245" t="s">
        <v>1113</v>
      </c>
      <c r="H61" s="261" t="s">
        <v>1380</v>
      </c>
      <c r="I61" s="261" t="s">
        <v>339</v>
      </c>
      <c r="J61" s="261" t="s">
        <v>395</v>
      </c>
      <c r="K61" s="273" t="s">
        <v>602</v>
      </c>
      <c r="L61" s="264" t="s">
        <v>92</v>
      </c>
    </row>
    <row r="62" spans="1:12" ht="13.5">
      <c r="A62" s="52" t="str">
        <f t="shared" si="0"/>
        <v>InstructionsA65</v>
      </c>
      <c r="B62" s="52" t="s">
        <v>1565</v>
      </c>
      <c r="C62" s="52" t="s">
        <v>1893</v>
      </c>
      <c r="D62" s="228" t="s">
        <v>1903</v>
      </c>
      <c r="E62" s="244" t="s">
        <v>1706</v>
      </c>
      <c r="F62" s="244" t="s">
        <v>1386</v>
      </c>
      <c r="G62" s="245" t="s">
        <v>1114</v>
      </c>
      <c r="H62" s="261" t="s">
        <v>1381</v>
      </c>
      <c r="I62" s="261" t="s">
        <v>340</v>
      </c>
      <c r="J62" s="261" t="s">
        <v>396</v>
      </c>
      <c r="K62" s="273" t="s">
        <v>603</v>
      </c>
      <c r="L62" s="264" t="s">
        <v>93</v>
      </c>
    </row>
    <row r="63" spans="1:12" ht="13.5">
      <c r="A63" s="52" t="str">
        <f>B63&amp;C63</f>
        <v>InstructionsA66</v>
      </c>
      <c r="B63" s="52" t="s">
        <v>1565</v>
      </c>
      <c r="C63" s="52" t="s">
        <v>1894</v>
      </c>
      <c r="D63" s="228" t="s">
        <v>1895</v>
      </c>
      <c r="E63" s="244" t="s">
        <v>1707</v>
      </c>
      <c r="F63" s="255" t="s">
        <v>924</v>
      </c>
      <c r="G63" s="245" t="s">
        <v>1115</v>
      </c>
      <c r="H63" s="261" t="s">
        <v>1382</v>
      </c>
      <c r="I63" s="261" t="s">
        <v>341</v>
      </c>
      <c r="J63" s="261" t="s">
        <v>397</v>
      </c>
      <c r="K63" s="273" t="s">
        <v>604</v>
      </c>
      <c r="L63" s="264" t="s">
        <v>94</v>
      </c>
    </row>
    <row r="64" spans="1:12" ht="13.5">
      <c r="A64" s="52" t="str">
        <f t="shared" si="0"/>
        <v>InstructionsA67</v>
      </c>
      <c r="B64" s="52" t="s">
        <v>1565</v>
      </c>
      <c r="C64" s="52" t="s">
        <v>1897</v>
      </c>
      <c r="D64" s="52" t="s">
        <v>1896</v>
      </c>
      <c r="E64" s="244" t="s">
        <v>1708</v>
      </c>
      <c r="F64" s="244" t="s">
        <v>1387</v>
      </c>
      <c r="G64" s="245" t="s">
        <v>1898</v>
      </c>
      <c r="H64" s="261" t="s">
        <v>1002</v>
      </c>
      <c r="I64" s="261" t="s">
        <v>342</v>
      </c>
      <c r="J64" s="261" t="s">
        <v>1899</v>
      </c>
      <c r="K64" s="272" t="s">
        <v>605</v>
      </c>
      <c r="L64" s="264" t="s">
        <v>1900</v>
      </c>
    </row>
    <row r="65" spans="1:12" ht="15">
      <c r="A65" s="52" t="str">
        <f>B65&amp;C65</f>
        <v>InstructionsA69</v>
      </c>
      <c r="B65" s="52" t="s">
        <v>1565</v>
      </c>
      <c r="C65" s="52" t="s">
        <v>1904</v>
      </c>
      <c r="D65" s="228" t="s">
        <v>1912</v>
      </c>
      <c r="E65" s="244" t="s">
        <v>1709</v>
      </c>
      <c r="F65" s="255" t="s">
        <v>1388</v>
      </c>
      <c r="G65" s="245" t="s">
        <v>1116</v>
      </c>
      <c r="H65" s="244" t="s">
        <v>1003</v>
      </c>
      <c r="I65" s="261" t="s">
        <v>343</v>
      </c>
      <c r="J65" s="261" t="s">
        <v>398</v>
      </c>
      <c r="K65" s="273" t="s">
        <v>606</v>
      </c>
      <c r="L65" s="264" t="s">
        <v>514</v>
      </c>
    </row>
    <row r="66" spans="1:12" ht="13.5">
      <c r="A66" s="52" t="str">
        <f t="shared" si="0"/>
        <v>InstructionsA71</v>
      </c>
      <c r="B66" s="52" t="s">
        <v>1565</v>
      </c>
      <c r="C66" s="52" t="s">
        <v>1905</v>
      </c>
      <c r="D66" s="52" t="s">
        <v>2582</v>
      </c>
      <c r="E66" s="245" t="s">
        <v>3235</v>
      </c>
      <c r="F66" s="244" t="s">
        <v>3236</v>
      </c>
      <c r="G66" s="245" t="s">
        <v>2740</v>
      </c>
      <c r="H66" s="244" t="s">
        <v>1004</v>
      </c>
      <c r="I66" s="261" t="s">
        <v>3237</v>
      </c>
      <c r="J66" s="261" t="s">
        <v>3238</v>
      </c>
      <c r="K66" s="272"/>
      <c r="L66" s="264" t="s">
        <v>3505</v>
      </c>
    </row>
    <row r="67" spans="1:12" ht="13.5">
      <c r="A67" s="52" t="str">
        <f t="shared" si="0"/>
        <v>InstructionsA72</v>
      </c>
      <c r="B67" s="52" t="s">
        <v>1565</v>
      </c>
      <c r="C67" s="52" t="s">
        <v>1906</v>
      </c>
      <c r="D67" s="52" t="s">
        <v>2583</v>
      </c>
      <c r="E67" s="245" t="s">
        <v>1710</v>
      </c>
      <c r="F67" s="244" t="s">
        <v>3239</v>
      </c>
      <c r="G67" s="245" t="s">
        <v>1873</v>
      </c>
      <c r="H67" s="244" t="s">
        <v>477</v>
      </c>
      <c r="I67" s="261" t="s">
        <v>344</v>
      </c>
      <c r="J67" s="261" t="s">
        <v>1783</v>
      </c>
      <c r="K67" s="272" t="s">
        <v>607</v>
      </c>
      <c r="L67" s="264" t="s">
        <v>1878</v>
      </c>
    </row>
    <row r="68" spans="1:12" ht="13.5">
      <c r="A68" s="52" t="str">
        <f t="shared" si="0"/>
        <v>InstructionsA73</v>
      </c>
      <c r="B68" s="52" t="s">
        <v>1565</v>
      </c>
      <c r="C68" s="52" t="s">
        <v>1907</v>
      </c>
      <c r="D68" s="52" t="s">
        <v>2607</v>
      </c>
      <c r="E68" s="245" t="s">
        <v>1711</v>
      </c>
      <c r="F68" s="244" t="s">
        <v>2239</v>
      </c>
      <c r="G68" s="245" t="s">
        <v>2240</v>
      </c>
      <c r="H68" s="244" t="s">
        <v>1005</v>
      </c>
      <c r="I68" s="261" t="s">
        <v>345</v>
      </c>
      <c r="J68" s="261" t="s">
        <v>2241</v>
      </c>
      <c r="K68" s="272" t="s">
        <v>2478</v>
      </c>
      <c r="L68" s="264" t="s">
        <v>3506</v>
      </c>
    </row>
    <row r="69" spans="1:12" ht="13.5">
      <c r="A69" s="52" t="str">
        <f t="shared" si="0"/>
        <v>InstructionsA74</v>
      </c>
      <c r="B69" s="52" t="s">
        <v>1565</v>
      </c>
      <c r="C69" s="52" t="s">
        <v>1908</v>
      </c>
      <c r="D69" s="52" t="s">
        <v>2608</v>
      </c>
      <c r="E69" s="245" t="s">
        <v>1712</v>
      </c>
      <c r="F69" s="244" t="s">
        <v>2242</v>
      </c>
      <c r="G69" s="245" t="s">
        <v>2243</v>
      </c>
      <c r="H69" s="244" t="s">
        <v>478</v>
      </c>
      <c r="I69" s="261" t="s">
        <v>346</v>
      </c>
      <c r="J69" s="261" t="s">
        <v>2244</v>
      </c>
      <c r="K69" s="272" t="s">
        <v>608</v>
      </c>
      <c r="L69" s="264" t="s">
        <v>3507</v>
      </c>
    </row>
    <row r="70" spans="1:12" ht="13.5">
      <c r="A70" s="52" t="str">
        <f t="shared" si="0"/>
        <v>InstructionsA75</v>
      </c>
      <c r="B70" s="52" t="s">
        <v>1565</v>
      </c>
      <c r="C70" s="52" t="s">
        <v>1909</v>
      </c>
      <c r="D70" s="52" t="s">
        <v>2624</v>
      </c>
      <c r="E70" s="245" t="s">
        <v>1713</v>
      </c>
      <c r="F70" s="244" t="s">
        <v>2674</v>
      </c>
      <c r="G70" s="245" t="s">
        <v>2625</v>
      </c>
      <c r="H70" s="244" t="s">
        <v>479</v>
      </c>
      <c r="I70" s="261" t="s">
        <v>347</v>
      </c>
      <c r="J70" s="261" t="s">
        <v>3461</v>
      </c>
      <c r="K70" s="272" t="s">
        <v>2673</v>
      </c>
      <c r="L70" s="264" t="s">
        <v>3240</v>
      </c>
    </row>
    <row r="71" spans="1:12" ht="13.5">
      <c r="A71" s="52" t="str">
        <f t="shared" si="0"/>
        <v>InstructionsA76</v>
      </c>
      <c r="B71" s="52" t="s">
        <v>1565</v>
      </c>
      <c r="C71" s="52" t="s">
        <v>1910</v>
      </c>
      <c r="D71" s="52" t="s">
        <v>2609</v>
      </c>
      <c r="E71" s="245" t="s">
        <v>1714</v>
      </c>
      <c r="F71" s="244" t="s">
        <v>2675</v>
      </c>
      <c r="G71" s="245" t="s">
        <v>2245</v>
      </c>
      <c r="H71" s="244" t="s">
        <v>480</v>
      </c>
      <c r="I71" s="261" t="s">
        <v>348</v>
      </c>
      <c r="J71" s="261" t="s">
        <v>2246</v>
      </c>
      <c r="K71" s="272" t="s">
        <v>3127</v>
      </c>
      <c r="L71" s="264" t="s">
        <v>3508</v>
      </c>
    </row>
    <row r="72" spans="1:12" ht="13.5">
      <c r="A72" s="52" t="str">
        <f t="shared" si="0"/>
        <v>InstructionsA77</v>
      </c>
      <c r="B72" s="52" t="s">
        <v>1565</v>
      </c>
      <c r="C72" s="52" t="s">
        <v>1911</v>
      </c>
      <c r="D72" s="52" t="s">
        <v>2610</v>
      </c>
      <c r="E72" s="245" t="s">
        <v>2247</v>
      </c>
      <c r="F72" s="244" t="s">
        <v>2248</v>
      </c>
      <c r="G72" s="245" t="s">
        <v>2249</v>
      </c>
      <c r="H72" s="244" t="s">
        <v>481</v>
      </c>
      <c r="I72" s="261" t="s">
        <v>349</v>
      </c>
      <c r="J72" s="261" t="s">
        <v>2777</v>
      </c>
      <c r="K72" s="272" t="s">
        <v>3128</v>
      </c>
      <c r="L72" s="264" t="s">
        <v>3509</v>
      </c>
    </row>
    <row r="73" spans="1:12" ht="13.5">
      <c r="A73" s="52" t="str">
        <f t="shared" si="0"/>
        <v>DefinitionsB2</v>
      </c>
      <c r="B73" s="52" t="s">
        <v>2626</v>
      </c>
      <c r="C73" s="51" t="s">
        <v>2676</v>
      </c>
      <c r="D73" s="52" t="s">
        <v>2778</v>
      </c>
      <c r="E73" s="245" t="s">
        <v>2308</v>
      </c>
      <c r="F73" s="244" t="s">
        <v>2832</v>
      </c>
      <c r="G73" s="245" t="s">
        <v>2313</v>
      </c>
      <c r="H73" s="244" t="s">
        <v>2778</v>
      </c>
      <c r="I73" s="261" t="s">
        <v>350</v>
      </c>
      <c r="J73" s="261" t="s">
        <v>2779</v>
      </c>
      <c r="K73" s="272" t="s">
        <v>3129</v>
      </c>
      <c r="L73" s="264" t="s">
        <v>1796</v>
      </c>
    </row>
    <row r="74" spans="1:12" ht="13.5">
      <c r="A74" s="52" t="str">
        <f>B74&amp;C74</f>
        <v>DefinitionsB3</v>
      </c>
      <c r="B74" s="52" t="s">
        <v>2626</v>
      </c>
      <c r="C74" s="185" t="s">
        <v>2627</v>
      </c>
      <c r="D74" s="228" t="s">
        <v>2689</v>
      </c>
      <c r="E74" s="244" t="s">
        <v>1715</v>
      </c>
      <c r="F74" s="244" t="s">
        <v>2689</v>
      </c>
      <c r="G74" s="245" t="s">
        <v>2689</v>
      </c>
      <c r="H74" s="244" t="s">
        <v>2689</v>
      </c>
      <c r="I74" s="261" t="s">
        <v>2689</v>
      </c>
      <c r="J74" s="261" t="s">
        <v>2689</v>
      </c>
      <c r="K74" s="273" t="s">
        <v>2689</v>
      </c>
      <c r="L74" s="264" t="s">
        <v>2689</v>
      </c>
    </row>
    <row r="75" spans="1:12" ht="13.5">
      <c r="A75" s="52" t="str">
        <f t="shared" si="0"/>
        <v>DefinitionsB4</v>
      </c>
      <c r="B75" s="52" t="s">
        <v>2626</v>
      </c>
      <c r="C75" s="185" t="s">
        <v>2628</v>
      </c>
      <c r="D75" s="228" t="s">
        <v>2691</v>
      </c>
      <c r="E75" s="244" t="s">
        <v>1716</v>
      </c>
      <c r="F75" s="244" t="s">
        <v>1389</v>
      </c>
      <c r="G75" s="245" t="s">
        <v>1117</v>
      </c>
      <c r="H75" s="244" t="s">
        <v>461</v>
      </c>
      <c r="I75" s="261" t="s">
        <v>351</v>
      </c>
      <c r="J75" s="261" t="s">
        <v>399</v>
      </c>
      <c r="K75" s="273" t="s">
        <v>609</v>
      </c>
      <c r="L75" s="264" t="s">
        <v>515</v>
      </c>
    </row>
    <row r="76" spans="1:12" ht="13.5">
      <c r="A76" s="52" t="str">
        <f t="shared" si="0"/>
        <v>DefinitionsB5</v>
      </c>
      <c r="B76" s="52" t="s">
        <v>2626</v>
      </c>
      <c r="C76" s="185" t="s">
        <v>2629</v>
      </c>
      <c r="D76" s="228" t="s">
        <v>2693</v>
      </c>
      <c r="E76" s="244" t="s">
        <v>1717</v>
      </c>
      <c r="F76" s="244" t="s">
        <v>2780</v>
      </c>
      <c r="G76" s="245" t="s">
        <v>1874</v>
      </c>
      <c r="H76" s="261" t="s">
        <v>1006</v>
      </c>
      <c r="I76" s="261" t="s">
        <v>352</v>
      </c>
      <c r="J76" s="261" t="s">
        <v>400</v>
      </c>
      <c r="K76" s="273" t="s">
        <v>3130</v>
      </c>
      <c r="L76" s="264" t="s">
        <v>1797</v>
      </c>
    </row>
    <row r="77" spans="1:12" ht="13.5">
      <c r="A77" s="52" t="str">
        <f t="shared" si="0"/>
        <v>DefinitionsB6</v>
      </c>
      <c r="B77" s="52" t="s">
        <v>2626</v>
      </c>
      <c r="C77" s="185" t="s">
        <v>2630</v>
      </c>
      <c r="D77" s="228" t="s">
        <v>2695</v>
      </c>
      <c r="E77" s="244" t="s">
        <v>1718</v>
      </c>
      <c r="F77" s="244" t="s">
        <v>2848</v>
      </c>
      <c r="G77" s="245" t="s">
        <v>1875</v>
      </c>
      <c r="H77" s="244" t="s">
        <v>1007</v>
      </c>
      <c r="I77" s="261" t="s">
        <v>353</v>
      </c>
      <c r="J77" s="261" t="s">
        <v>401</v>
      </c>
      <c r="K77" s="273" t="s">
        <v>3131</v>
      </c>
      <c r="L77" s="264" t="s">
        <v>1798</v>
      </c>
    </row>
    <row r="78" spans="1:12" ht="13.5">
      <c r="A78" s="52" t="str">
        <f t="shared" si="0"/>
        <v>DefinitionsB7</v>
      </c>
      <c r="B78" s="52" t="s">
        <v>2626</v>
      </c>
      <c r="C78" s="51" t="s">
        <v>2631</v>
      </c>
      <c r="D78" s="228" t="s">
        <v>2697</v>
      </c>
      <c r="E78" s="244" t="s">
        <v>1719</v>
      </c>
      <c r="F78" s="244" t="s">
        <v>1390</v>
      </c>
      <c r="G78" s="245" t="s">
        <v>1118</v>
      </c>
      <c r="H78" s="244" t="s">
        <v>1008</v>
      </c>
      <c r="I78" s="261" t="s">
        <v>354</v>
      </c>
      <c r="J78" s="261" t="s">
        <v>402</v>
      </c>
      <c r="K78" s="273" t="s">
        <v>610</v>
      </c>
      <c r="L78" s="264" t="s">
        <v>516</v>
      </c>
    </row>
    <row r="79" spans="1:12" ht="13.5">
      <c r="A79" s="52" t="str">
        <f>B79&amp;C79</f>
        <v>DefinitionsB8</v>
      </c>
      <c r="B79" s="52" t="s">
        <v>2626</v>
      </c>
      <c r="C79" s="185" t="s">
        <v>2632</v>
      </c>
      <c r="D79" s="228" t="s">
        <v>2699</v>
      </c>
      <c r="E79" s="244" t="s">
        <v>1720</v>
      </c>
      <c r="F79" s="244" t="s">
        <v>1391</v>
      </c>
      <c r="G79" s="245" t="s">
        <v>1119</v>
      </c>
      <c r="H79" s="245" t="s">
        <v>1009</v>
      </c>
      <c r="I79" s="261" t="s">
        <v>355</v>
      </c>
      <c r="J79" s="261" t="s">
        <v>403</v>
      </c>
      <c r="K79" s="273" t="s">
        <v>611</v>
      </c>
      <c r="L79" s="264" t="s">
        <v>517</v>
      </c>
    </row>
    <row r="80" spans="1:12" ht="13.5">
      <c r="A80" s="52" t="str">
        <f t="shared" si="0"/>
        <v>DefinitionsB9</v>
      </c>
      <c r="B80" s="52" t="s">
        <v>2626</v>
      </c>
      <c r="C80" s="185" t="s">
        <v>2633</v>
      </c>
      <c r="D80" s="52" t="s">
        <v>2300</v>
      </c>
      <c r="E80" s="244" t="s">
        <v>1721</v>
      </c>
      <c r="F80" s="244" t="s">
        <v>2849</v>
      </c>
      <c r="G80" s="245" t="s">
        <v>1876</v>
      </c>
      <c r="H80" s="261" t="s">
        <v>2781</v>
      </c>
      <c r="I80" s="261" t="s">
        <v>356</v>
      </c>
      <c r="J80" s="261" t="s">
        <v>3467</v>
      </c>
      <c r="K80" s="272" t="s">
        <v>3132</v>
      </c>
      <c r="L80" s="264" t="s">
        <v>1799</v>
      </c>
    </row>
    <row r="81" spans="1:12" ht="13.5">
      <c r="A81" s="52" t="str">
        <f>B81&amp;C81</f>
        <v>DefinitionsB10</v>
      </c>
      <c r="B81" s="52" t="s">
        <v>2626</v>
      </c>
      <c r="C81" s="185" t="s">
        <v>2634</v>
      </c>
      <c r="D81" s="228" t="s">
        <v>2701</v>
      </c>
      <c r="E81" s="244" t="s">
        <v>1722</v>
      </c>
      <c r="F81" s="244" t="s">
        <v>1392</v>
      </c>
      <c r="G81" s="245" t="s">
        <v>1120</v>
      </c>
      <c r="H81" s="245" t="s">
        <v>1010</v>
      </c>
      <c r="I81" s="261" t="s">
        <v>357</v>
      </c>
      <c r="J81" s="261" t="s">
        <v>404</v>
      </c>
      <c r="K81" s="273" t="s">
        <v>612</v>
      </c>
      <c r="L81" s="264" t="s">
        <v>518</v>
      </c>
    </row>
    <row r="82" spans="1:12" ht="13.5">
      <c r="A82" s="52" t="str">
        <f t="shared" ref="A82:A166" si="2">B82&amp;C82</f>
        <v>DefinitionsB11</v>
      </c>
      <c r="B82" s="52" t="s">
        <v>2626</v>
      </c>
      <c r="C82" s="185" t="s">
        <v>2635</v>
      </c>
      <c r="D82" s="228" t="s">
        <v>2703</v>
      </c>
      <c r="E82" s="244" t="s">
        <v>1723</v>
      </c>
      <c r="F82" s="244" t="s">
        <v>1393</v>
      </c>
      <c r="G82" s="245" t="s">
        <v>2782</v>
      </c>
      <c r="H82" s="261" t="s">
        <v>2783</v>
      </c>
      <c r="I82" s="261" t="s">
        <v>358</v>
      </c>
      <c r="J82" s="261" t="s">
        <v>405</v>
      </c>
      <c r="K82" s="273" t="s">
        <v>613</v>
      </c>
      <c r="L82" s="264" t="s">
        <v>1800</v>
      </c>
    </row>
    <row r="83" spans="1:12" ht="13.5">
      <c r="A83" s="52" t="str">
        <f t="shared" si="2"/>
        <v>DefinitionsB12</v>
      </c>
      <c r="B83" s="52" t="s">
        <v>2626</v>
      </c>
      <c r="C83" s="185" t="s">
        <v>2636</v>
      </c>
      <c r="D83" s="52" t="s">
        <v>2312</v>
      </c>
      <c r="E83" s="245" t="s">
        <v>1724</v>
      </c>
      <c r="F83" s="244" t="s">
        <v>1394</v>
      </c>
      <c r="G83" s="245" t="s">
        <v>2312</v>
      </c>
      <c r="H83" s="261" t="s">
        <v>2312</v>
      </c>
      <c r="I83" s="261" t="s">
        <v>2312</v>
      </c>
      <c r="J83" s="261" t="s">
        <v>2312</v>
      </c>
      <c r="K83" s="272" t="s">
        <v>2312</v>
      </c>
      <c r="L83" s="266" t="s">
        <v>2312</v>
      </c>
    </row>
    <row r="84" spans="1:12" ht="13.5">
      <c r="A84" s="52" t="str">
        <f t="shared" si="2"/>
        <v>DefinitionsB13</v>
      </c>
      <c r="B84" s="52" t="s">
        <v>2626</v>
      </c>
      <c r="C84" s="185" t="s">
        <v>2637</v>
      </c>
      <c r="D84" s="52" t="s">
        <v>2301</v>
      </c>
      <c r="E84" s="245" t="s">
        <v>1725</v>
      </c>
      <c r="F84" s="244" t="s">
        <v>2784</v>
      </c>
      <c r="G84" s="245" t="s">
        <v>2785</v>
      </c>
      <c r="H84" s="261" t="s">
        <v>2786</v>
      </c>
      <c r="I84" s="261" t="s">
        <v>2786</v>
      </c>
      <c r="J84" s="261" t="s">
        <v>2301</v>
      </c>
      <c r="K84" s="272" t="s">
        <v>2301</v>
      </c>
      <c r="L84" s="264" t="s">
        <v>2786</v>
      </c>
    </row>
    <row r="85" spans="1:12" ht="13.5">
      <c r="A85" s="52" t="str">
        <f t="shared" si="2"/>
        <v>DefinitionsB14</v>
      </c>
      <c r="B85" s="52" t="s">
        <v>2626</v>
      </c>
      <c r="C85" s="185" t="s">
        <v>2638</v>
      </c>
      <c r="D85" s="52" t="s">
        <v>2705</v>
      </c>
      <c r="E85" s="245" t="s">
        <v>1726</v>
      </c>
      <c r="F85" s="244" t="s">
        <v>2850</v>
      </c>
      <c r="G85" s="245" t="s">
        <v>2302</v>
      </c>
      <c r="H85" s="261" t="s">
        <v>2787</v>
      </c>
      <c r="I85" s="261" t="s">
        <v>2788</v>
      </c>
      <c r="J85" s="261" t="s">
        <v>2789</v>
      </c>
      <c r="K85" s="272" t="s">
        <v>614</v>
      </c>
      <c r="L85" s="264" t="s">
        <v>1801</v>
      </c>
    </row>
    <row r="86" spans="1:12" ht="13.5">
      <c r="A86" s="52" t="str">
        <f t="shared" si="2"/>
        <v>DefinitionsB15</v>
      </c>
      <c r="B86" s="52" t="s">
        <v>2626</v>
      </c>
      <c r="C86" s="185" t="s">
        <v>2639</v>
      </c>
      <c r="D86" s="52" t="s">
        <v>2296</v>
      </c>
      <c r="E86" s="245" t="s">
        <v>2790</v>
      </c>
      <c r="F86" s="244" t="s">
        <v>2296</v>
      </c>
      <c r="G86" s="245" t="s">
        <v>2296</v>
      </c>
      <c r="H86" s="261" t="s">
        <v>2296</v>
      </c>
      <c r="I86" s="261" t="s">
        <v>2296</v>
      </c>
      <c r="J86" s="261" t="s">
        <v>2296</v>
      </c>
      <c r="K86" s="272" t="s">
        <v>2296</v>
      </c>
      <c r="L86" s="264" t="s">
        <v>2296</v>
      </c>
    </row>
    <row r="87" spans="1:12" ht="13.5">
      <c r="A87" s="52" t="str">
        <f t="shared" si="2"/>
        <v>DefinitionsB16</v>
      </c>
      <c r="B87" s="52" t="s">
        <v>2626</v>
      </c>
      <c r="C87" s="185" t="s">
        <v>2640</v>
      </c>
      <c r="D87" s="52" t="s">
        <v>2297</v>
      </c>
      <c r="E87" s="245" t="s">
        <v>1727</v>
      </c>
      <c r="F87" s="244" t="s">
        <v>2311</v>
      </c>
      <c r="G87" s="245" t="s">
        <v>2311</v>
      </c>
      <c r="H87" s="261" t="s">
        <v>2311</v>
      </c>
      <c r="I87" s="261" t="s">
        <v>359</v>
      </c>
      <c r="J87" s="261" t="s">
        <v>2311</v>
      </c>
      <c r="K87" s="272" t="s">
        <v>2297</v>
      </c>
      <c r="L87" s="264" t="s">
        <v>2311</v>
      </c>
    </row>
    <row r="88" spans="1:12" ht="13.5">
      <c r="A88" s="52" t="str">
        <f t="shared" si="2"/>
        <v>DefinitionsB17</v>
      </c>
      <c r="B88" s="52" t="s">
        <v>2626</v>
      </c>
      <c r="C88" s="185" t="s">
        <v>2641</v>
      </c>
      <c r="D88" s="228" t="s">
        <v>2712</v>
      </c>
      <c r="E88" s="244" t="s">
        <v>2791</v>
      </c>
      <c r="F88" s="244" t="s">
        <v>2792</v>
      </c>
      <c r="G88" s="245" t="s">
        <v>1121</v>
      </c>
      <c r="H88" s="261" t="s">
        <v>2793</v>
      </c>
      <c r="I88" s="261" t="s">
        <v>360</v>
      </c>
      <c r="J88" s="261" t="s">
        <v>406</v>
      </c>
      <c r="K88" s="273" t="s">
        <v>615</v>
      </c>
      <c r="L88" s="264" t="s">
        <v>1802</v>
      </c>
    </row>
    <row r="89" spans="1:12" ht="13.5">
      <c r="A89" s="52" t="str">
        <f t="shared" ref="A89:A94" si="3">B89&amp;C89</f>
        <v>DefinitionsB18</v>
      </c>
      <c r="B89" s="52" t="s">
        <v>2626</v>
      </c>
      <c r="C89" s="185" t="s">
        <v>2642</v>
      </c>
      <c r="D89" s="228" t="s">
        <v>2713</v>
      </c>
      <c r="E89" s="244" t="s">
        <v>1728</v>
      </c>
      <c r="F89" s="244" t="s">
        <v>1395</v>
      </c>
      <c r="G89" s="245" t="s">
        <v>1122</v>
      </c>
      <c r="H89" s="261" t="s">
        <v>1011</v>
      </c>
      <c r="I89" s="261" t="s">
        <v>361</v>
      </c>
      <c r="J89" s="261" t="s">
        <v>407</v>
      </c>
      <c r="K89" s="273" t="s">
        <v>616</v>
      </c>
      <c r="L89" s="264" t="s">
        <v>519</v>
      </c>
    </row>
    <row r="90" spans="1:12" ht="13.5">
      <c r="A90" s="52" t="str">
        <f t="shared" si="3"/>
        <v>DefinitionsB19</v>
      </c>
      <c r="B90" s="52" t="s">
        <v>2626</v>
      </c>
      <c r="C90" s="185" t="s">
        <v>2643</v>
      </c>
      <c r="D90" s="228" t="s">
        <v>2716</v>
      </c>
      <c r="E90" s="244" t="s">
        <v>1729</v>
      </c>
      <c r="F90" s="244" t="s">
        <v>1396</v>
      </c>
      <c r="G90" s="245" t="s">
        <v>1123</v>
      </c>
      <c r="H90" s="261" t="s">
        <v>1012</v>
      </c>
      <c r="I90" s="261" t="s">
        <v>362</v>
      </c>
      <c r="J90" s="261" t="s">
        <v>408</v>
      </c>
      <c r="K90" s="273" t="s">
        <v>617</v>
      </c>
      <c r="L90" s="264" t="s">
        <v>520</v>
      </c>
    </row>
    <row r="91" spans="1:12" ht="13.5">
      <c r="A91" s="52" t="str">
        <f t="shared" si="3"/>
        <v>DefinitionsB20</v>
      </c>
      <c r="B91" s="52" t="s">
        <v>2626</v>
      </c>
      <c r="C91" s="185" t="s">
        <v>2644</v>
      </c>
      <c r="D91" s="228" t="s">
        <v>2717</v>
      </c>
      <c r="E91" s="244" t="s">
        <v>1730</v>
      </c>
      <c r="F91" s="244" t="s">
        <v>2717</v>
      </c>
      <c r="G91" s="245" t="s">
        <v>2717</v>
      </c>
      <c r="H91" s="261" t="s">
        <v>2717</v>
      </c>
      <c r="I91" s="261" t="s">
        <v>2717</v>
      </c>
      <c r="J91" s="261" t="s">
        <v>2717</v>
      </c>
      <c r="K91" s="273" t="s">
        <v>2717</v>
      </c>
      <c r="L91" s="264" t="s">
        <v>2717</v>
      </c>
    </row>
    <row r="92" spans="1:12" ht="13.5">
      <c r="A92" s="52" t="str">
        <f t="shared" si="3"/>
        <v>DefinitionsB21</v>
      </c>
      <c r="B92" s="52" t="s">
        <v>2626</v>
      </c>
      <c r="C92" s="185" t="s">
        <v>2645</v>
      </c>
      <c r="D92" s="228" t="s">
        <v>2719</v>
      </c>
      <c r="E92" s="244" t="s">
        <v>1731</v>
      </c>
      <c r="F92" s="244" t="s">
        <v>1397</v>
      </c>
      <c r="G92" s="245" t="s">
        <v>1124</v>
      </c>
      <c r="H92" s="261" t="s">
        <v>1013</v>
      </c>
      <c r="I92" s="261" t="s">
        <v>363</v>
      </c>
      <c r="J92" s="261" t="s">
        <v>2719</v>
      </c>
      <c r="K92" s="273" t="s">
        <v>618</v>
      </c>
      <c r="L92" s="264" t="s">
        <v>2719</v>
      </c>
    </row>
    <row r="93" spans="1:12" ht="13.5">
      <c r="A93" s="52" t="str">
        <f t="shared" si="3"/>
        <v>DefinitionsB22</v>
      </c>
      <c r="B93" s="52" t="s">
        <v>2626</v>
      </c>
      <c r="C93" s="185" t="s">
        <v>2646</v>
      </c>
      <c r="D93" s="228" t="s">
        <v>2721</v>
      </c>
      <c r="E93" s="244" t="s">
        <v>1732</v>
      </c>
      <c r="F93" s="244" t="s">
        <v>1398</v>
      </c>
      <c r="G93" s="245" t="s">
        <v>1125</v>
      </c>
      <c r="H93" s="261" t="s">
        <v>1014</v>
      </c>
      <c r="I93" s="261" t="s">
        <v>364</v>
      </c>
      <c r="J93" s="261" t="s">
        <v>409</v>
      </c>
      <c r="K93" s="273" t="s">
        <v>619</v>
      </c>
      <c r="L93" s="264" t="s">
        <v>521</v>
      </c>
    </row>
    <row r="94" spans="1:12" ht="13.5">
      <c r="A94" s="52" t="str">
        <f t="shared" si="3"/>
        <v>DefinitionsB23</v>
      </c>
      <c r="B94" s="52" t="s">
        <v>2626</v>
      </c>
      <c r="C94" s="185" t="s">
        <v>2647</v>
      </c>
      <c r="D94" s="228" t="s">
        <v>1755</v>
      </c>
      <c r="E94" s="244" t="s">
        <v>1733</v>
      </c>
      <c r="F94" s="244" t="s">
        <v>1399</v>
      </c>
      <c r="G94" s="245" t="s">
        <v>1126</v>
      </c>
      <c r="H94" s="261" t="s">
        <v>1015</v>
      </c>
      <c r="I94" s="261" t="s">
        <v>365</v>
      </c>
      <c r="J94" s="261" t="s">
        <v>410</v>
      </c>
      <c r="K94" s="273" t="s">
        <v>620</v>
      </c>
      <c r="L94" s="264" t="s">
        <v>522</v>
      </c>
    </row>
    <row r="95" spans="1:12" ht="13.5">
      <c r="A95" s="52" t="str">
        <f t="shared" si="2"/>
        <v>DefinitionsB24</v>
      </c>
      <c r="B95" s="52" t="s">
        <v>2626</v>
      </c>
      <c r="C95" s="185" t="s">
        <v>2677</v>
      </c>
      <c r="D95" s="52" t="s">
        <v>2299</v>
      </c>
      <c r="E95" s="245" t="s">
        <v>1734</v>
      </c>
      <c r="F95" s="244" t="s">
        <v>2794</v>
      </c>
      <c r="G95" s="245" t="s">
        <v>2299</v>
      </c>
      <c r="H95" s="261" t="s">
        <v>2795</v>
      </c>
      <c r="I95" s="261" t="s">
        <v>2795</v>
      </c>
      <c r="J95" s="261" t="s">
        <v>2299</v>
      </c>
      <c r="K95" s="272" t="s">
        <v>2299</v>
      </c>
      <c r="L95" s="264" t="s">
        <v>2299</v>
      </c>
    </row>
    <row r="96" spans="1:12" ht="13.5">
      <c r="A96" s="52" t="str">
        <f t="shared" si="2"/>
        <v>DefinitionsB25</v>
      </c>
      <c r="B96" s="52" t="s">
        <v>2626</v>
      </c>
      <c r="C96" s="185" t="s">
        <v>1478</v>
      </c>
      <c r="D96" s="52" t="s">
        <v>2622</v>
      </c>
      <c r="E96" s="245" t="s">
        <v>2796</v>
      </c>
      <c r="F96" s="244" t="s">
        <v>2797</v>
      </c>
      <c r="G96" s="245" t="s">
        <v>2798</v>
      </c>
      <c r="H96" s="261" t="s">
        <v>2799</v>
      </c>
      <c r="I96" s="261" t="s">
        <v>2800</v>
      </c>
      <c r="J96" s="261" t="s">
        <v>2801</v>
      </c>
      <c r="K96" s="272" t="s">
        <v>3133</v>
      </c>
      <c r="L96" s="264" t="s">
        <v>1803</v>
      </c>
    </row>
    <row r="97" spans="1:12" ht="13.5">
      <c r="A97" s="52" t="str">
        <f t="shared" si="2"/>
        <v>DefinitionsB26</v>
      </c>
      <c r="B97" s="52" t="s">
        <v>2626</v>
      </c>
      <c r="C97" s="185" t="s">
        <v>1760</v>
      </c>
      <c r="D97" s="228" t="s">
        <v>1759</v>
      </c>
      <c r="E97" s="245" t="s">
        <v>1735</v>
      </c>
      <c r="F97" s="244" t="s">
        <v>1400</v>
      </c>
      <c r="G97" s="245" t="s">
        <v>1127</v>
      </c>
      <c r="H97" s="244" t="s">
        <v>1016</v>
      </c>
      <c r="I97" s="261" t="s">
        <v>366</v>
      </c>
      <c r="J97" s="261" t="s">
        <v>411</v>
      </c>
      <c r="K97" s="273" t="s">
        <v>621</v>
      </c>
      <c r="L97" s="264" t="s">
        <v>1804</v>
      </c>
    </row>
    <row r="98" spans="1:12" ht="13.5">
      <c r="A98" s="52" t="str">
        <f t="shared" si="2"/>
        <v>DefinitionsB27</v>
      </c>
      <c r="B98" s="52" t="s">
        <v>2626</v>
      </c>
      <c r="C98" s="185" t="s">
        <v>1763</v>
      </c>
      <c r="D98" s="52" t="s">
        <v>2298</v>
      </c>
      <c r="E98" s="244" t="s">
        <v>2802</v>
      </c>
      <c r="F98" s="244" t="s">
        <v>2803</v>
      </c>
      <c r="G98" s="245" t="s">
        <v>2804</v>
      </c>
      <c r="H98" s="261" t="s">
        <v>2298</v>
      </c>
      <c r="I98" s="261" t="s">
        <v>2298</v>
      </c>
      <c r="J98" s="261" t="s">
        <v>2298</v>
      </c>
      <c r="K98" s="272" t="s">
        <v>2298</v>
      </c>
      <c r="L98" s="264" t="s">
        <v>2298</v>
      </c>
    </row>
    <row r="99" spans="1:12" ht="13.5">
      <c r="A99" s="52" t="str">
        <f t="shared" si="2"/>
        <v>DefinitionsB28</v>
      </c>
      <c r="B99" s="52" t="s">
        <v>2626</v>
      </c>
      <c r="C99" s="185" t="s">
        <v>1766</v>
      </c>
      <c r="D99" s="52" t="s">
        <v>2851</v>
      </c>
      <c r="E99" s="245" t="s">
        <v>2805</v>
      </c>
      <c r="F99" s="244" t="s">
        <v>2322</v>
      </c>
      <c r="G99" s="245" t="s">
        <v>2806</v>
      </c>
      <c r="H99" s="261" t="s">
        <v>2807</v>
      </c>
      <c r="I99" s="261" t="s">
        <v>2808</v>
      </c>
      <c r="J99" s="261" t="s">
        <v>2809</v>
      </c>
      <c r="K99" s="272" t="s">
        <v>3134</v>
      </c>
      <c r="L99" s="264" t="s">
        <v>1805</v>
      </c>
    </row>
    <row r="100" spans="1:12" ht="13.5">
      <c r="A100" s="52" t="str">
        <f>B100&amp;C100</f>
        <v>DefinitionsB29</v>
      </c>
      <c r="B100" s="52" t="s">
        <v>2626</v>
      </c>
      <c r="C100" s="185" t="s">
        <v>1769</v>
      </c>
      <c r="D100" s="228" t="s">
        <v>1771</v>
      </c>
      <c r="E100" s="244" t="s">
        <v>1736</v>
      </c>
      <c r="F100" s="244" t="s">
        <v>3228</v>
      </c>
      <c r="G100" s="245" t="s">
        <v>1128</v>
      </c>
      <c r="H100" s="261" t="s">
        <v>1017</v>
      </c>
      <c r="I100" s="261" t="s">
        <v>367</v>
      </c>
      <c r="J100" s="261" t="s">
        <v>412</v>
      </c>
      <c r="K100" s="273" t="s">
        <v>622</v>
      </c>
      <c r="L100" s="264" t="s">
        <v>523</v>
      </c>
    </row>
    <row r="101" spans="1:12" ht="13.5">
      <c r="A101" s="52" t="str">
        <f t="shared" si="2"/>
        <v>DefinitionsB30</v>
      </c>
      <c r="B101" s="52" t="s">
        <v>2626</v>
      </c>
      <c r="C101" s="185" t="s">
        <v>1774</v>
      </c>
      <c r="D101" s="228" t="s">
        <v>1773</v>
      </c>
      <c r="E101" s="244" t="s">
        <v>1737</v>
      </c>
      <c r="F101" s="244" t="s">
        <v>2323</v>
      </c>
      <c r="G101" s="245" t="s">
        <v>1129</v>
      </c>
      <c r="H101" s="261" t="s">
        <v>2810</v>
      </c>
      <c r="I101" s="261" t="s">
        <v>368</v>
      </c>
      <c r="J101" s="261" t="s">
        <v>413</v>
      </c>
      <c r="K101" s="273" t="s">
        <v>623</v>
      </c>
      <c r="L101" s="264" t="s">
        <v>1806</v>
      </c>
    </row>
    <row r="102" spans="1:12" ht="13.5">
      <c r="A102" s="52" t="str">
        <f t="shared" si="2"/>
        <v>DefinitionsB31</v>
      </c>
      <c r="B102" s="52" t="s">
        <v>2626</v>
      </c>
      <c r="C102" s="185" t="s">
        <v>1479</v>
      </c>
      <c r="D102" s="228" t="s">
        <v>1777</v>
      </c>
      <c r="E102" s="244" t="s">
        <v>1738</v>
      </c>
      <c r="F102" s="244" t="s">
        <v>2324</v>
      </c>
      <c r="G102" s="245" t="s">
        <v>1130</v>
      </c>
      <c r="H102" s="261" t="s">
        <v>2811</v>
      </c>
      <c r="I102" s="261" t="s">
        <v>369</v>
      </c>
      <c r="J102" s="261" t="s">
        <v>414</v>
      </c>
      <c r="K102" s="273" t="s">
        <v>624</v>
      </c>
      <c r="L102" s="264" t="s">
        <v>1807</v>
      </c>
    </row>
    <row r="103" spans="1:12" ht="13.5">
      <c r="A103" s="52" t="str">
        <f t="shared" si="2"/>
        <v>DefinitionsB32</v>
      </c>
      <c r="B103" s="52" t="s">
        <v>2626</v>
      </c>
      <c r="C103" s="185" t="s">
        <v>1781</v>
      </c>
      <c r="D103" s="228" t="s">
        <v>1782</v>
      </c>
      <c r="E103" s="244" t="s">
        <v>1739</v>
      </c>
      <c r="F103" s="244" t="s">
        <v>2325</v>
      </c>
      <c r="G103" s="245" t="s">
        <v>1131</v>
      </c>
      <c r="H103" s="261" t="s">
        <v>2812</v>
      </c>
      <c r="I103" s="261" t="s">
        <v>370</v>
      </c>
      <c r="J103" s="261" t="s">
        <v>415</v>
      </c>
      <c r="K103" s="273" t="s">
        <v>625</v>
      </c>
      <c r="L103" s="264" t="s">
        <v>1808</v>
      </c>
    </row>
    <row r="104" spans="1:12" ht="13.5">
      <c r="A104" s="52" t="str">
        <f t="shared" si="2"/>
        <v>DefinitionsC2</v>
      </c>
      <c r="B104" s="52" t="s">
        <v>2626</v>
      </c>
      <c r="C104" s="51" t="s">
        <v>2678</v>
      </c>
      <c r="D104" s="52" t="s">
        <v>2813</v>
      </c>
      <c r="E104" s="244" t="s">
        <v>1740</v>
      </c>
      <c r="F104" s="244" t="s">
        <v>2833</v>
      </c>
      <c r="G104" s="245" t="s">
        <v>2314</v>
      </c>
      <c r="H104" s="261" t="s">
        <v>2813</v>
      </c>
      <c r="I104" s="261" t="s">
        <v>371</v>
      </c>
      <c r="J104" s="261" t="s">
        <v>2814</v>
      </c>
      <c r="K104" s="272" t="s">
        <v>3135</v>
      </c>
      <c r="L104" s="264" t="s">
        <v>1809</v>
      </c>
    </row>
    <row r="105" spans="1:12" ht="13.5">
      <c r="A105" s="52" t="str">
        <f>B105&amp;C105</f>
        <v>DefinitionsC3</v>
      </c>
      <c r="B105" s="52" t="s">
        <v>2626</v>
      </c>
      <c r="C105" s="185" t="s">
        <v>2648</v>
      </c>
      <c r="D105" s="228" t="s">
        <v>2690</v>
      </c>
      <c r="E105" s="244" t="s">
        <v>1741</v>
      </c>
      <c r="F105" s="244" t="s">
        <v>1401</v>
      </c>
      <c r="G105" s="245" t="s">
        <v>1132</v>
      </c>
      <c r="H105" s="261" t="s">
        <v>1018</v>
      </c>
      <c r="I105" s="261" t="s">
        <v>372</v>
      </c>
      <c r="J105" s="261" t="s">
        <v>416</v>
      </c>
      <c r="K105" s="273" t="s">
        <v>626</v>
      </c>
      <c r="L105" s="264" t="s">
        <v>524</v>
      </c>
    </row>
    <row r="106" spans="1:12" ht="13.5">
      <c r="A106" s="52" t="str">
        <f t="shared" si="2"/>
        <v>DefinitionsC4</v>
      </c>
      <c r="B106" s="52" t="s">
        <v>2626</v>
      </c>
      <c r="C106" s="185" t="s">
        <v>2649</v>
      </c>
      <c r="D106" s="228" t="s">
        <v>2692</v>
      </c>
      <c r="E106" s="244" t="s">
        <v>1742</v>
      </c>
      <c r="F106" s="255" t="s">
        <v>1402</v>
      </c>
      <c r="G106" s="245" t="s">
        <v>1133</v>
      </c>
      <c r="H106" s="261" t="s">
        <v>1019</v>
      </c>
      <c r="I106" s="261" t="s">
        <v>373</v>
      </c>
      <c r="J106" s="261" t="s">
        <v>417</v>
      </c>
      <c r="K106" s="273" t="s">
        <v>627</v>
      </c>
      <c r="L106" s="264" t="s">
        <v>525</v>
      </c>
    </row>
    <row r="107" spans="1:12" ht="13.5">
      <c r="A107" s="52" t="str">
        <f t="shared" si="2"/>
        <v>DefinitionsC5</v>
      </c>
      <c r="B107" s="52" t="s">
        <v>2626</v>
      </c>
      <c r="C107" s="185" t="s">
        <v>2650</v>
      </c>
      <c r="D107" s="228" t="s">
        <v>2694</v>
      </c>
      <c r="E107" s="244" t="s">
        <v>1743</v>
      </c>
      <c r="F107" s="244" t="s">
        <v>1403</v>
      </c>
      <c r="G107" s="245" t="s">
        <v>1134</v>
      </c>
      <c r="H107" s="270" t="s">
        <v>759</v>
      </c>
      <c r="I107" s="261" t="s">
        <v>374</v>
      </c>
      <c r="J107" s="261" t="s">
        <v>418</v>
      </c>
      <c r="K107" s="273" t="s">
        <v>628</v>
      </c>
      <c r="L107" s="264" t="s">
        <v>526</v>
      </c>
    </row>
    <row r="108" spans="1:12" ht="13.5">
      <c r="A108" s="52" t="str">
        <f t="shared" si="2"/>
        <v>DefinitionsC6</v>
      </c>
      <c r="B108" s="52" t="s">
        <v>2626</v>
      </c>
      <c r="C108" s="185" t="s">
        <v>2651</v>
      </c>
      <c r="D108" s="228" t="s">
        <v>2696</v>
      </c>
      <c r="E108" s="244" t="s">
        <v>1744</v>
      </c>
      <c r="F108" s="244" t="s">
        <v>1404</v>
      </c>
      <c r="G108" s="245" t="s">
        <v>1135</v>
      </c>
      <c r="H108" s="261" t="s">
        <v>760</v>
      </c>
      <c r="I108" s="261" t="s">
        <v>375</v>
      </c>
      <c r="J108" s="261" t="s">
        <v>275</v>
      </c>
      <c r="K108" s="273" t="s">
        <v>954</v>
      </c>
      <c r="L108" s="264" t="s">
        <v>1810</v>
      </c>
    </row>
    <row r="109" spans="1:12" ht="13.5">
      <c r="A109" s="52" t="str">
        <f>B109&amp;C109</f>
        <v>DefinitionsC7</v>
      </c>
      <c r="B109" s="52" t="s">
        <v>2626</v>
      </c>
      <c r="C109" s="185" t="s">
        <v>2652</v>
      </c>
      <c r="D109" s="228" t="s">
        <v>2698</v>
      </c>
      <c r="E109" s="244" t="s">
        <v>1745</v>
      </c>
      <c r="F109" s="255" t="s">
        <v>1405</v>
      </c>
      <c r="G109" s="245" t="s">
        <v>1136</v>
      </c>
      <c r="H109" s="244" t="s">
        <v>761</v>
      </c>
      <c r="I109" s="261" t="s">
        <v>376</v>
      </c>
      <c r="J109" s="261" t="s">
        <v>419</v>
      </c>
      <c r="K109" s="273" t="s">
        <v>955</v>
      </c>
      <c r="L109" s="264" t="s">
        <v>527</v>
      </c>
    </row>
    <row r="110" spans="1:12" ht="13.5">
      <c r="A110" s="52" t="str">
        <f>B110&amp;C110</f>
        <v>DefinitionsC8</v>
      </c>
      <c r="B110" s="52" t="s">
        <v>2626</v>
      </c>
      <c r="C110" s="185" t="s">
        <v>2653</v>
      </c>
      <c r="D110" s="228" t="s">
        <v>2700</v>
      </c>
      <c r="E110" s="244" t="s">
        <v>1746</v>
      </c>
      <c r="F110" s="255" t="s">
        <v>1406</v>
      </c>
      <c r="G110" s="245" t="s">
        <v>1137</v>
      </c>
      <c r="H110" s="261" t="s">
        <v>762</v>
      </c>
      <c r="I110" s="261" t="s">
        <v>377</v>
      </c>
      <c r="J110" s="261" t="s">
        <v>276</v>
      </c>
      <c r="K110" s="273" t="s">
        <v>956</v>
      </c>
      <c r="L110" s="264" t="s">
        <v>306</v>
      </c>
    </row>
    <row r="111" spans="1:12" ht="13.5">
      <c r="A111" s="52" t="str">
        <f t="shared" si="2"/>
        <v>DefinitionsC9</v>
      </c>
      <c r="B111" s="52" t="s">
        <v>2626</v>
      </c>
      <c r="C111" s="185" t="s">
        <v>2654</v>
      </c>
      <c r="D111" s="52" t="s">
        <v>3124</v>
      </c>
      <c r="E111" s="244" t="s">
        <v>1747</v>
      </c>
      <c r="F111" s="244" t="s">
        <v>1407</v>
      </c>
      <c r="G111" s="245" t="s">
        <v>1138</v>
      </c>
      <c r="H111" s="261" t="s">
        <v>763</v>
      </c>
      <c r="I111" s="261" t="s">
        <v>378</v>
      </c>
      <c r="J111" s="261" t="s">
        <v>2250</v>
      </c>
      <c r="K111" s="272" t="s">
        <v>957</v>
      </c>
      <c r="L111" s="264" t="s">
        <v>1811</v>
      </c>
    </row>
    <row r="112" spans="1:12" ht="13.5">
      <c r="A112" s="52" t="str">
        <f>B112&amp;C112</f>
        <v>DefinitionsC10</v>
      </c>
      <c r="B112" s="52" t="s">
        <v>2626</v>
      </c>
      <c r="C112" s="185" t="s">
        <v>2655</v>
      </c>
      <c r="D112" s="228" t="s">
        <v>2702</v>
      </c>
      <c r="E112" s="244" t="s">
        <v>1748</v>
      </c>
      <c r="F112" s="244" t="s">
        <v>1408</v>
      </c>
      <c r="G112" s="245" t="s">
        <v>1139</v>
      </c>
      <c r="H112" s="270" t="s">
        <v>764</v>
      </c>
      <c r="I112" s="261" t="s">
        <v>379</v>
      </c>
      <c r="J112" s="261" t="s">
        <v>420</v>
      </c>
      <c r="K112" s="273" t="s">
        <v>958</v>
      </c>
      <c r="L112" s="264" t="s">
        <v>528</v>
      </c>
    </row>
    <row r="113" spans="1:12" ht="13.5">
      <c r="A113" s="52" t="str">
        <f t="shared" si="2"/>
        <v>DefinitionsC11</v>
      </c>
      <c r="B113" s="52" t="s">
        <v>2626</v>
      </c>
      <c r="C113" s="185" t="s">
        <v>2656</v>
      </c>
      <c r="D113" s="228" t="s">
        <v>2704</v>
      </c>
      <c r="E113" s="244" t="s">
        <v>1749</v>
      </c>
      <c r="F113" s="244" t="s">
        <v>1409</v>
      </c>
      <c r="G113" s="245" t="s">
        <v>1140</v>
      </c>
      <c r="H113" s="261" t="s">
        <v>765</v>
      </c>
      <c r="I113" s="261" t="s">
        <v>380</v>
      </c>
      <c r="J113" s="261" t="s">
        <v>421</v>
      </c>
      <c r="K113" s="273" t="s">
        <v>959</v>
      </c>
      <c r="L113" s="264" t="s">
        <v>529</v>
      </c>
    </row>
    <row r="114" spans="1:12" ht="13.5">
      <c r="A114" s="52" t="str">
        <f t="shared" si="2"/>
        <v>DefinitionsC12</v>
      </c>
      <c r="B114" s="52" t="s">
        <v>2626</v>
      </c>
      <c r="C114" s="185" t="s">
        <v>2657</v>
      </c>
      <c r="D114" s="52" t="s">
        <v>2621</v>
      </c>
      <c r="E114" s="244" t="s">
        <v>1750</v>
      </c>
      <c r="F114" s="244" t="s">
        <v>1410</v>
      </c>
      <c r="G114" s="245" t="s">
        <v>2815</v>
      </c>
      <c r="H114" s="261" t="s">
        <v>766</v>
      </c>
      <c r="I114" s="261" t="s">
        <v>381</v>
      </c>
      <c r="J114" s="261" t="s">
        <v>2816</v>
      </c>
      <c r="K114" s="272" t="s">
        <v>960</v>
      </c>
      <c r="L114" s="264" t="s">
        <v>1812</v>
      </c>
    </row>
    <row r="115" spans="1:12" ht="13.5">
      <c r="A115" s="52" t="str">
        <f t="shared" si="2"/>
        <v>DefinitionsC13</v>
      </c>
      <c r="B115" s="52" t="s">
        <v>2626</v>
      </c>
      <c r="C115" s="185" t="s">
        <v>2658</v>
      </c>
      <c r="D115" s="52" t="s">
        <v>3297</v>
      </c>
      <c r="E115" s="245" t="s">
        <v>2309</v>
      </c>
      <c r="F115" s="244" t="s">
        <v>2834</v>
      </c>
      <c r="G115" s="245" t="s">
        <v>2817</v>
      </c>
      <c r="H115" s="261" t="s">
        <v>2818</v>
      </c>
      <c r="I115" s="261" t="s">
        <v>2819</v>
      </c>
      <c r="J115" s="261" t="s">
        <v>2820</v>
      </c>
      <c r="K115" s="272" t="s">
        <v>961</v>
      </c>
      <c r="L115" s="264" t="s">
        <v>1813</v>
      </c>
    </row>
    <row r="116" spans="1:12" ht="13.5">
      <c r="A116" s="52" t="str">
        <f t="shared" si="2"/>
        <v>DefinitionsC14</v>
      </c>
      <c r="B116" s="52" t="s">
        <v>2626</v>
      </c>
      <c r="C116" s="185" t="s">
        <v>2659</v>
      </c>
      <c r="D116" s="228" t="s">
        <v>2706</v>
      </c>
      <c r="E116" s="244" t="s">
        <v>1751</v>
      </c>
      <c r="F116" s="244" t="s">
        <v>1411</v>
      </c>
      <c r="G116" s="245" t="s">
        <v>1141</v>
      </c>
      <c r="H116" s="275" t="s">
        <v>767</v>
      </c>
      <c r="I116" s="261" t="s">
        <v>382</v>
      </c>
      <c r="J116" s="261" t="s">
        <v>422</v>
      </c>
      <c r="K116" s="273" t="s">
        <v>962</v>
      </c>
      <c r="L116" s="264" t="s">
        <v>1814</v>
      </c>
    </row>
    <row r="117" spans="1:12" ht="13.5">
      <c r="A117" s="52" t="str">
        <f t="shared" si="2"/>
        <v>DefinitionsC15</v>
      </c>
      <c r="B117" s="52" t="s">
        <v>2626</v>
      </c>
      <c r="C117" s="185" t="s">
        <v>2660</v>
      </c>
      <c r="D117" s="52" t="s">
        <v>2707</v>
      </c>
      <c r="E117" s="245" t="s">
        <v>2821</v>
      </c>
      <c r="F117" s="244" t="s">
        <v>2709</v>
      </c>
      <c r="G117" s="245" t="s">
        <v>2708</v>
      </c>
      <c r="H117" s="261" t="s">
        <v>2707</v>
      </c>
      <c r="I117" s="261" t="s">
        <v>383</v>
      </c>
      <c r="J117" s="261" t="s">
        <v>2707</v>
      </c>
      <c r="K117" s="272" t="s">
        <v>963</v>
      </c>
      <c r="L117" s="264" t="s">
        <v>2707</v>
      </c>
    </row>
    <row r="118" spans="1:12" ht="13.5">
      <c r="A118" s="52" t="str">
        <f t="shared" si="2"/>
        <v>DefinitionsC16</v>
      </c>
      <c r="B118" s="52" t="s">
        <v>2626</v>
      </c>
      <c r="C118" s="185" t="s">
        <v>2661</v>
      </c>
      <c r="D118" s="52" t="s">
        <v>2303</v>
      </c>
      <c r="E118" s="245" t="s">
        <v>2822</v>
      </c>
      <c r="F118" s="244" t="s">
        <v>2835</v>
      </c>
      <c r="G118" s="245" t="s">
        <v>2315</v>
      </c>
      <c r="H118" s="261" t="s">
        <v>2303</v>
      </c>
      <c r="I118" s="261" t="s">
        <v>384</v>
      </c>
      <c r="J118" s="261" t="s">
        <v>2303</v>
      </c>
      <c r="K118" s="272" t="s">
        <v>2710</v>
      </c>
      <c r="L118" s="264" t="s">
        <v>2303</v>
      </c>
    </row>
    <row r="119" spans="1:12" ht="13.5">
      <c r="A119" s="52" t="str">
        <f t="shared" si="2"/>
        <v>DefinitionsC17</v>
      </c>
      <c r="B119" s="52" t="s">
        <v>2626</v>
      </c>
      <c r="C119" s="185" t="s">
        <v>2662</v>
      </c>
      <c r="D119" s="228" t="s">
        <v>2711</v>
      </c>
      <c r="E119" s="244" t="s">
        <v>1752</v>
      </c>
      <c r="F119" s="255" t="s">
        <v>1412</v>
      </c>
      <c r="G119" s="245" t="s">
        <v>1589</v>
      </c>
      <c r="H119" s="261" t="s">
        <v>768</v>
      </c>
      <c r="I119" s="261" t="s">
        <v>385</v>
      </c>
      <c r="J119" s="261" t="s">
        <v>423</v>
      </c>
      <c r="K119" s="273" t="s">
        <v>964</v>
      </c>
      <c r="L119" s="264" t="s">
        <v>530</v>
      </c>
    </row>
    <row r="120" spans="1:12" ht="13.5">
      <c r="A120" s="52" t="str">
        <f t="shared" ref="A120:A125" si="4">B120&amp;C120</f>
        <v>DefinitionsC18</v>
      </c>
      <c r="B120" s="52" t="s">
        <v>2626</v>
      </c>
      <c r="C120" s="185" t="s">
        <v>2663</v>
      </c>
      <c r="D120" s="228" t="s">
        <v>2714</v>
      </c>
      <c r="E120" s="244" t="s">
        <v>1753</v>
      </c>
      <c r="F120" s="255" t="s">
        <v>1413</v>
      </c>
      <c r="G120" s="245" t="s">
        <v>1590</v>
      </c>
      <c r="H120" s="261" t="s">
        <v>769</v>
      </c>
      <c r="I120" s="261" t="s">
        <v>386</v>
      </c>
      <c r="J120" s="261" t="s">
        <v>424</v>
      </c>
      <c r="K120" s="273" t="s">
        <v>965</v>
      </c>
      <c r="L120" s="264" t="s">
        <v>531</v>
      </c>
    </row>
    <row r="121" spans="1:12" ht="13.5">
      <c r="A121" s="52" t="str">
        <f t="shared" si="4"/>
        <v>DefinitionsC19</v>
      </c>
      <c r="B121" s="52" t="s">
        <v>2626</v>
      </c>
      <c r="C121" s="185" t="s">
        <v>2664</v>
      </c>
      <c r="D121" s="228" t="s">
        <v>2715</v>
      </c>
      <c r="E121" s="244" t="s">
        <v>1233</v>
      </c>
      <c r="F121" s="255" t="s">
        <v>925</v>
      </c>
      <c r="G121" s="245" t="s">
        <v>1591</v>
      </c>
      <c r="H121" s="275" t="s">
        <v>770</v>
      </c>
      <c r="I121" s="261" t="s">
        <v>629</v>
      </c>
      <c r="J121" s="261" t="s">
        <v>425</v>
      </c>
      <c r="K121" s="273" t="s">
        <v>966</v>
      </c>
      <c r="L121" s="264" t="s">
        <v>532</v>
      </c>
    </row>
    <row r="122" spans="1:12" ht="13.5">
      <c r="A122" s="52" t="str">
        <f t="shared" si="4"/>
        <v>DefinitionsC20</v>
      </c>
      <c r="B122" s="52" t="s">
        <v>2626</v>
      </c>
      <c r="C122" s="185" t="s">
        <v>2665</v>
      </c>
      <c r="D122" s="228" t="s">
        <v>2718</v>
      </c>
      <c r="E122" s="244" t="s">
        <v>1234</v>
      </c>
      <c r="F122" s="256" t="s">
        <v>1414</v>
      </c>
      <c r="G122" s="245" t="s">
        <v>1592</v>
      </c>
      <c r="H122" s="261" t="s">
        <v>771</v>
      </c>
      <c r="I122" s="261" t="s">
        <v>630</v>
      </c>
      <c r="J122" s="261" t="s">
        <v>426</v>
      </c>
      <c r="K122" s="273" t="s">
        <v>967</v>
      </c>
      <c r="L122" s="264" t="s">
        <v>533</v>
      </c>
    </row>
    <row r="123" spans="1:12" ht="13.5">
      <c r="A123" s="52" t="str">
        <f t="shared" si="4"/>
        <v>DefinitionsC21</v>
      </c>
      <c r="B123" s="52" t="s">
        <v>2626</v>
      </c>
      <c r="C123" s="185" t="s">
        <v>2666</v>
      </c>
      <c r="D123" s="228" t="s">
        <v>2720</v>
      </c>
      <c r="E123" s="244" t="s">
        <v>1235</v>
      </c>
      <c r="F123" s="256" t="s">
        <v>1415</v>
      </c>
      <c r="G123" s="245" t="s">
        <v>1593</v>
      </c>
      <c r="H123" s="261" t="s">
        <v>772</v>
      </c>
      <c r="I123" s="261" t="s">
        <v>631</v>
      </c>
      <c r="J123" s="261" t="s">
        <v>427</v>
      </c>
      <c r="K123" s="273" t="s">
        <v>968</v>
      </c>
      <c r="L123" s="264" t="s">
        <v>534</v>
      </c>
    </row>
    <row r="124" spans="1:12" ht="15">
      <c r="A124" s="52" t="str">
        <f t="shared" si="4"/>
        <v>DefinitionsC22</v>
      </c>
      <c r="B124" s="52" t="s">
        <v>2626</v>
      </c>
      <c r="C124" s="185" t="s">
        <v>2667</v>
      </c>
      <c r="D124" s="228" t="s">
        <v>2722</v>
      </c>
      <c r="E124" s="244" t="s">
        <v>1236</v>
      </c>
      <c r="F124" s="256" t="s">
        <v>1020</v>
      </c>
      <c r="G124" s="245" t="s">
        <v>1594</v>
      </c>
      <c r="H124" s="270" t="s">
        <v>773</v>
      </c>
      <c r="I124" s="261" t="s">
        <v>632</v>
      </c>
      <c r="J124" s="261" t="s">
        <v>428</v>
      </c>
      <c r="K124" s="273" t="s">
        <v>969</v>
      </c>
      <c r="L124" s="264" t="s">
        <v>535</v>
      </c>
    </row>
    <row r="125" spans="1:12" ht="13.5">
      <c r="A125" s="52" t="str">
        <f t="shared" si="4"/>
        <v>DefinitionsC23</v>
      </c>
      <c r="B125" s="52" t="s">
        <v>2626</v>
      </c>
      <c r="C125" s="185" t="s">
        <v>2668</v>
      </c>
      <c r="D125" s="228" t="s">
        <v>1754</v>
      </c>
      <c r="E125" s="244" t="s">
        <v>1237</v>
      </c>
      <c r="F125" s="256" t="s">
        <v>1021</v>
      </c>
      <c r="G125" s="245" t="s">
        <v>1595</v>
      </c>
      <c r="H125" s="270" t="s">
        <v>774</v>
      </c>
      <c r="I125" s="261" t="s">
        <v>633</v>
      </c>
      <c r="J125" s="261" t="s">
        <v>52</v>
      </c>
      <c r="K125" s="273" t="s">
        <v>970</v>
      </c>
      <c r="L125" s="264" t="s">
        <v>536</v>
      </c>
    </row>
    <row r="126" spans="1:12" ht="13.5">
      <c r="A126" s="52" t="str">
        <f t="shared" si="2"/>
        <v>DefinitionsC24</v>
      </c>
      <c r="B126" s="52" t="s">
        <v>2626</v>
      </c>
      <c r="C126" s="185" t="s">
        <v>1757</v>
      </c>
      <c r="D126" s="52" t="s">
        <v>1756</v>
      </c>
      <c r="E126" s="245" t="s">
        <v>2310</v>
      </c>
      <c r="F126" s="244" t="s">
        <v>2836</v>
      </c>
      <c r="G126" s="245" t="s">
        <v>2253</v>
      </c>
      <c r="H126" s="261" t="s">
        <v>2254</v>
      </c>
      <c r="I126" s="261" t="s">
        <v>634</v>
      </c>
      <c r="J126" s="261" t="s">
        <v>2255</v>
      </c>
      <c r="K126" s="272" t="s">
        <v>971</v>
      </c>
      <c r="L126" s="264" t="s">
        <v>1815</v>
      </c>
    </row>
    <row r="127" spans="1:12" ht="13.5">
      <c r="A127" s="52" t="str">
        <f t="shared" si="2"/>
        <v>DefinitionsC25</v>
      </c>
      <c r="B127" s="52" t="s">
        <v>2626</v>
      </c>
      <c r="C127" s="185" t="s">
        <v>1758</v>
      </c>
      <c r="D127" s="52" t="s">
        <v>2623</v>
      </c>
      <c r="E127" s="244" t="s">
        <v>1238</v>
      </c>
      <c r="F127" s="244" t="s">
        <v>2256</v>
      </c>
      <c r="G127" s="245" t="s">
        <v>2257</v>
      </c>
      <c r="H127" s="261" t="s">
        <v>775</v>
      </c>
      <c r="I127" s="261" t="s">
        <v>635</v>
      </c>
      <c r="J127" s="261" t="s">
        <v>2258</v>
      </c>
      <c r="K127" s="272" t="s">
        <v>972</v>
      </c>
      <c r="L127" s="264" t="s">
        <v>1816</v>
      </c>
    </row>
    <row r="128" spans="1:12" ht="15">
      <c r="A128" s="52" t="str">
        <f t="shared" si="2"/>
        <v>DefinitionsC26</v>
      </c>
      <c r="B128" s="52" t="s">
        <v>2626</v>
      </c>
      <c r="C128" s="185" t="s">
        <v>1761</v>
      </c>
      <c r="D128" s="228" t="s">
        <v>1762</v>
      </c>
      <c r="E128" s="244" t="s">
        <v>1239</v>
      </c>
      <c r="F128" s="244" t="s">
        <v>1022</v>
      </c>
      <c r="G128" s="245" t="s">
        <v>1596</v>
      </c>
      <c r="H128" s="261" t="s">
        <v>776</v>
      </c>
      <c r="I128" s="261" t="s">
        <v>636</v>
      </c>
      <c r="J128" s="261" t="s">
        <v>53</v>
      </c>
      <c r="K128" s="273" t="s">
        <v>973</v>
      </c>
      <c r="L128" s="264" t="s">
        <v>537</v>
      </c>
    </row>
    <row r="129" spans="1:16" ht="13.5">
      <c r="A129" s="52" t="str">
        <f t="shared" si="2"/>
        <v>DefinitionsC27</v>
      </c>
      <c r="B129" s="52" t="s">
        <v>2626</v>
      </c>
      <c r="C129" s="185" t="s">
        <v>1764</v>
      </c>
      <c r="D129" s="228" t="s">
        <v>1765</v>
      </c>
      <c r="E129" s="244" t="s">
        <v>1240</v>
      </c>
      <c r="F129" s="244" t="s">
        <v>1023</v>
      </c>
      <c r="G129" s="245" t="s">
        <v>2823</v>
      </c>
      <c r="H129" s="261" t="s">
        <v>1765</v>
      </c>
      <c r="I129" s="249" t="s">
        <v>637</v>
      </c>
      <c r="J129" s="249" t="s">
        <v>1765</v>
      </c>
      <c r="K129" s="273" t="s">
        <v>1765</v>
      </c>
      <c r="L129" s="276" t="s">
        <v>1765</v>
      </c>
    </row>
    <row r="130" spans="1:16" ht="15">
      <c r="A130" s="52" t="str">
        <f t="shared" si="2"/>
        <v>DefinitionsC28</v>
      </c>
      <c r="B130" s="52" t="s">
        <v>2626</v>
      </c>
      <c r="C130" s="185" t="s">
        <v>1767</v>
      </c>
      <c r="D130" s="228" t="s">
        <v>1768</v>
      </c>
      <c r="E130" s="244" t="s">
        <v>1241</v>
      </c>
      <c r="F130" s="244" t="s">
        <v>1024</v>
      </c>
      <c r="G130" s="245" t="s">
        <v>1597</v>
      </c>
      <c r="H130" s="245" t="s">
        <v>1194</v>
      </c>
      <c r="I130" s="261" t="s">
        <v>638</v>
      </c>
      <c r="J130" s="261" t="s">
        <v>54</v>
      </c>
      <c r="K130" s="273" t="s">
        <v>974</v>
      </c>
      <c r="L130" s="264" t="s">
        <v>538</v>
      </c>
    </row>
    <row r="131" spans="1:16" ht="13.5">
      <c r="A131" s="52" t="str">
        <f>B131&amp;C131</f>
        <v>DefinitionsC29</v>
      </c>
      <c r="B131" s="52" t="s">
        <v>2626</v>
      </c>
      <c r="C131" s="185" t="s">
        <v>1770</v>
      </c>
      <c r="D131" s="228" t="s">
        <v>1772</v>
      </c>
      <c r="E131" s="244" t="s">
        <v>1242</v>
      </c>
      <c r="F131" s="255" t="s">
        <v>1025</v>
      </c>
      <c r="G131" s="245" t="s">
        <v>1598</v>
      </c>
      <c r="H131" s="245" t="s">
        <v>1193</v>
      </c>
      <c r="I131" s="261" t="s">
        <v>639</v>
      </c>
      <c r="J131" s="261" t="s">
        <v>55</v>
      </c>
      <c r="K131" s="273" t="s">
        <v>975</v>
      </c>
      <c r="L131" s="264" t="s">
        <v>539</v>
      </c>
    </row>
    <row r="132" spans="1:16" ht="15">
      <c r="A132" s="52" t="str">
        <f t="shared" si="2"/>
        <v>DefinitionsC30</v>
      </c>
      <c r="B132" s="52" t="s">
        <v>2626</v>
      </c>
      <c r="C132" s="185" t="s">
        <v>1775</v>
      </c>
      <c r="D132" s="228" t="s">
        <v>1776</v>
      </c>
      <c r="E132" s="244" t="s">
        <v>1243</v>
      </c>
      <c r="F132" s="244" t="s">
        <v>1026</v>
      </c>
      <c r="G132" s="245" t="s">
        <v>1599</v>
      </c>
      <c r="H132" s="245" t="s">
        <v>1195</v>
      </c>
      <c r="I132" s="261" t="s">
        <v>640</v>
      </c>
      <c r="J132" s="261" t="s">
        <v>95</v>
      </c>
      <c r="K132" s="273" t="s">
        <v>976</v>
      </c>
      <c r="L132" s="264" t="s">
        <v>540</v>
      </c>
    </row>
    <row r="133" spans="1:16" ht="13.5">
      <c r="A133" s="52" t="str">
        <f t="shared" si="2"/>
        <v>DefinitionsC31</v>
      </c>
      <c r="B133" s="52" t="s">
        <v>2626</v>
      </c>
      <c r="C133" s="185" t="s">
        <v>1778</v>
      </c>
      <c r="D133" s="228" t="s">
        <v>1779</v>
      </c>
      <c r="E133" s="244" t="s">
        <v>1244</v>
      </c>
      <c r="F133" s="244" t="s">
        <v>1027</v>
      </c>
      <c r="G133" s="245" t="s">
        <v>1600</v>
      </c>
      <c r="H133" s="244" t="s">
        <v>777</v>
      </c>
      <c r="I133" s="261" t="s">
        <v>641</v>
      </c>
      <c r="J133" s="261" t="s">
        <v>96</v>
      </c>
      <c r="K133" s="273" t="s">
        <v>977</v>
      </c>
      <c r="L133" s="264" t="s">
        <v>541</v>
      </c>
    </row>
    <row r="134" spans="1:16" ht="13.5">
      <c r="A134" s="52" t="str">
        <f t="shared" si="2"/>
        <v>DefinitionsC32</v>
      </c>
      <c r="B134" s="52" t="s">
        <v>2626</v>
      </c>
      <c r="C134" s="185" t="s">
        <v>1780</v>
      </c>
      <c r="D134" s="228" t="s">
        <v>1288</v>
      </c>
      <c r="E134" s="244" t="s">
        <v>1245</v>
      </c>
      <c r="F134" s="244" t="s">
        <v>1028</v>
      </c>
      <c r="G134" s="245" t="s">
        <v>1601</v>
      </c>
      <c r="H134" s="244" t="s">
        <v>778</v>
      </c>
      <c r="I134" s="261" t="s">
        <v>642</v>
      </c>
      <c r="J134" s="261" t="s">
        <v>97</v>
      </c>
      <c r="K134" s="273" t="s">
        <v>978</v>
      </c>
      <c r="L134" s="264" t="s">
        <v>542</v>
      </c>
    </row>
    <row r="135" spans="1:16" ht="13.5">
      <c r="A135" s="52" t="str">
        <f t="shared" si="2"/>
        <v>DeclarationD2</v>
      </c>
      <c r="B135" s="52" t="s">
        <v>2669</v>
      </c>
      <c r="C135" s="51" t="s">
        <v>2679</v>
      </c>
      <c r="D135" s="228" t="s">
        <v>1289</v>
      </c>
      <c r="E135" s="249" t="s">
        <v>1289</v>
      </c>
      <c r="F135" s="244" t="s">
        <v>1289</v>
      </c>
      <c r="G135" s="245" t="s">
        <v>1289</v>
      </c>
      <c r="H135" s="245" t="s">
        <v>1289</v>
      </c>
      <c r="I135" s="228" t="s">
        <v>1289</v>
      </c>
      <c r="J135" s="228" t="s">
        <v>1289</v>
      </c>
      <c r="K135" s="228" t="s">
        <v>1289</v>
      </c>
      <c r="L135" s="277" t="s">
        <v>1289</v>
      </c>
    </row>
    <row r="136" spans="1:16" ht="13.5">
      <c r="A136" s="52" t="str">
        <f t="shared" si="2"/>
        <v>DeclarationB4</v>
      </c>
      <c r="B136" s="52" t="s">
        <v>2669</v>
      </c>
      <c r="C136" s="51" t="s">
        <v>2628</v>
      </c>
      <c r="D136" s="52" t="s">
        <v>2266</v>
      </c>
      <c r="E136" s="245" t="s">
        <v>1246</v>
      </c>
      <c r="F136" s="244" t="s">
        <v>2837</v>
      </c>
      <c r="G136" s="245" t="s">
        <v>2316</v>
      </c>
      <c r="H136" s="261" t="s">
        <v>1142</v>
      </c>
      <c r="I136" s="261" t="s">
        <v>643</v>
      </c>
      <c r="J136" s="261" t="s">
        <v>3462</v>
      </c>
      <c r="K136" s="272" t="s">
        <v>979</v>
      </c>
      <c r="L136" s="264" t="s">
        <v>1424</v>
      </c>
    </row>
    <row r="137" spans="1:16" ht="17.25">
      <c r="A137" s="52" t="str">
        <f t="shared" si="2"/>
        <v>DeclarationB6</v>
      </c>
      <c r="B137" s="52" t="s">
        <v>2669</v>
      </c>
      <c r="C137" s="51" t="s">
        <v>2630</v>
      </c>
      <c r="D137" s="52" t="s">
        <v>2267</v>
      </c>
      <c r="E137" s="245" t="s">
        <v>854</v>
      </c>
      <c r="F137" s="244" t="s">
        <v>2840</v>
      </c>
      <c r="G137" s="245" t="s">
        <v>2824</v>
      </c>
      <c r="H137" s="261" t="s">
        <v>1143</v>
      </c>
      <c r="I137" s="261" t="s">
        <v>644</v>
      </c>
      <c r="J137" s="261" t="s">
        <v>3463</v>
      </c>
      <c r="K137" s="272" t="s">
        <v>980</v>
      </c>
      <c r="L137" s="264" t="s">
        <v>1424</v>
      </c>
    </row>
    <row r="138" spans="1:16" ht="13.5">
      <c r="A138" s="52" t="str">
        <f t="shared" si="2"/>
        <v>DeclarationB7</v>
      </c>
      <c r="B138" s="52" t="s">
        <v>2669</v>
      </c>
      <c r="C138" s="51" t="s">
        <v>2631</v>
      </c>
      <c r="D138" s="52" t="s">
        <v>2762</v>
      </c>
      <c r="E138" s="245" t="s">
        <v>2584</v>
      </c>
      <c r="F138" s="244" t="s">
        <v>2585</v>
      </c>
      <c r="G138" s="245" t="s">
        <v>2586</v>
      </c>
      <c r="H138" s="261" t="s">
        <v>1144</v>
      </c>
      <c r="I138" s="261" t="s">
        <v>645</v>
      </c>
      <c r="J138" s="261" t="s">
        <v>3464</v>
      </c>
      <c r="K138" s="272" t="s">
        <v>981</v>
      </c>
      <c r="L138" s="264" t="s">
        <v>1425</v>
      </c>
    </row>
    <row r="139" spans="1:16" ht="17.25">
      <c r="A139" s="52" t="str">
        <f t="shared" si="2"/>
        <v>DeclarationB8</v>
      </c>
      <c r="B139" s="52" t="s">
        <v>2669</v>
      </c>
      <c r="C139" s="51" t="s">
        <v>2632</v>
      </c>
      <c r="D139" s="52" t="s">
        <v>2263</v>
      </c>
      <c r="E139" s="245" t="s">
        <v>855</v>
      </c>
      <c r="F139" s="244" t="s">
        <v>2841</v>
      </c>
      <c r="G139" s="245" t="s">
        <v>2825</v>
      </c>
      <c r="H139" s="261" t="s">
        <v>2317</v>
      </c>
      <c r="I139" s="261" t="s">
        <v>646</v>
      </c>
      <c r="J139" s="261" t="s">
        <v>2318</v>
      </c>
      <c r="K139" s="272" t="s">
        <v>982</v>
      </c>
      <c r="L139" s="264" t="s">
        <v>1426</v>
      </c>
    </row>
    <row r="140" spans="1:16" ht="17.25">
      <c r="A140" s="52" t="str">
        <f t="shared" si="2"/>
        <v>DeclarationB9</v>
      </c>
      <c r="B140" s="52" t="s">
        <v>2669</v>
      </c>
      <c r="C140" s="51" t="s">
        <v>2633</v>
      </c>
      <c r="D140" s="183" t="s">
        <v>1503</v>
      </c>
      <c r="E140" s="244" t="s">
        <v>856</v>
      </c>
      <c r="F140" s="244" t="s">
        <v>1029</v>
      </c>
      <c r="G140" s="245" t="s">
        <v>1602</v>
      </c>
      <c r="H140" s="261" t="s">
        <v>2319</v>
      </c>
      <c r="I140" s="261" t="s">
        <v>647</v>
      </c>
      <c r="J140" s="261" t="s">
        <v>98</v>
      </c>
      <c r="K140" s="273" t="s">
        <v>983</v>
      </c>
      <c r="L140" s="264" t="s">
        <v>1427</v>
      </c>
    </row>
    <row r="141" spans="1:16" ht="13.5">
      <c r="A141" s="188" t="str">
        <f t="shared" si="2"/>
        <v>DeclarationB10</v>
      </c>
      <c r="B141" s="52" t="s">
        <v>2669</v>
      </c>
      <c r="C141" s="51" t="s">
        <v>1524</v>
      </c>
      <c r="D141" s="52" t="s">
        <v>1518</v>
      </c>
      <c r="E141" s="245" t="s">
        <v>1247</v>
      </c>
      <c r="F141" s="244" t="s">
        <v>1030</v>
      </c>
      <c r="G141" s="245" t="s">
        <v>1603</v>
      </c>
      <c r="H141" s="261" t="s">
        <v>1525</v>
      </c>
      <c r="I141" s="261" t="s">
        <v>648</v>
      </c>
      <c r="J141" s="261" t="s">
        <v>1527</v>
      </c>
      <c r="K141" s="272" t="s">
        <v>984</v>
      </c>
      <c r="L141" s="264" t="s">
        <v>1530</v>
      </c>
      <c r="P141" s="59"/>
    </row>
    <row r="142" spans="1:16" ht="13.5">
      <c r="A142" s="188" t="str">
        <f>B142&amp;C142</f>
        <v>DeclarationB10A</v>
      </c>
      <c r="B142" s="52" t="s">
        <v>2669</v>
      </c>
      <c r="C142" s="51" t="s">
        <v>1523</v>
      </c>
      <c r="D142" s="52" t="s">
        <v>1518</v>
      </c>
      <c r="E142" s="245" t="s">
        <v>1247</v>
      </c>
      <c r="F142" s="244" t="s">
        <v>1030</v>
      </c>
      <c r="G142" s="245" t="s">
        <v>1603</v>
      </c>
      <c r="H142" s="261" t="s">
        <v>1525</v>
      </c>
      <c r="I142" s="261" t="s">
        <v>648</v>
      </c>
      <c r="J142" s="261" t="s">
        <v>1527</v>
      </c>
      <c r="K142" s="272" t="s">
        <v>984</v>
      </c>
      <c r="L142" s="264" t="s">
        <v>1530</v>
      </c>
      <c r="P142" s="59"/>
    </row>
    <row r="143" spans="1:16" ht="17.25">
      <c r="A143" s="188" t="str">
        <f>B143&amp;C143</f>
        <v>DeclarationB10C</v>
      </c>
      <c r="B143" s="52" t="s">
        <v>2669</v>
      </c>
      <c r="C143" s="51" t="s">
        <v>1522</v>
      </c>
      <c r="D143" s="52" t="s">
        <v>1519</v>
      </c>
      <c r="E143" s="245" t="s">
        <v>857</v>
      </c>
      <c r="F143" s="244" t="s">
        <v>1031</v>
      </c>
      <c r="G143" s="245" t="s">
        <v>1604</v>
      </c>
      <c r="H143" s="261" t="s">
        <v>1526</v>
      </c>
      <c r="I143" s="261" t="s">
        <v>649</v>
      </c>
      <c r="J143" s="261" t="s">
        <v>1528</v>
      </c>
      <c r="K143" s="272" t="s">
        <v>985</v>
      </c>
      <c r="L143" s="264" t="s">
        <v>1531</v>
      </c>
      <c r="P143" s="59"/>
    </row>
    <row r="144" spans="1:16" ht="13.5">
      <c r="A144" s="188" t="str">
        <f>B144&amp;C144</f>
        <v>DeclarationB10B</v>
      </c>
      <c r="B144" s="52" t="s">
        <v>2669</v>
      </c>
      <c r="C144" s="51" t="s">
        <v>1521</v>
      </c>
      <c r="D144" s="52" t="s">
        <v>1520</v>
      </c>
      <c r="E144" s="244" t="s">
        <v>1248</v>
      </c>
      <c r="F144" s="244" t="s">
        <v>926</v>
      </c>
      <c r="G144" s="245" t="s">
        <v>1605</v>
      </c>
      <c r="H144" s="261" t="s">
        <v>1145</v>
      </c>
      <c r="I144" s="261" t="s">
        <v>650</v>
      </c>
      <c r="J144" s="261" t="s">
        <v>1529</v>
      </c>
      <c r="K144" s="272" t="s">
        <v>986</v>
      </c>
      <c r="L144" s="264" t="s">
        <v>1532</v>
      </c>
      <c r="P144" s="59"/>
    </row>
    <row r="145" spans="1:12" ht="13.5">
      <c r="A145" s="52" t="str">
        <f t="shared" si="2"/>
        <v>DeclarationB12</v>
      </c>
      <c r="B145" s="52" t="s">
        <v>2669</v>
      </c>
      <c r="C145" s="51" t="s">
        <v>2636</v>
      </c>
      <c r="D145" s="184" t="s">
        <v>1450</v>
      </c>
      <c r="E145" s="244" t="s">
        <v>1249</v>
      </c>
      <c r="F145" s="244" t="s">
        <v>2842</v>
      </c>
      <c r="G145" s="245" t="s">
        <v>2826</v>
      </c>
      <c r="H145" s="261" t="s">
        <v>1146</v>
      </c>
      <c r="I145" s="261" t="s">
        <v>651</v>
      </c>
      <c r="J145" s="261" t="s">
        <v>99</v>
      </c>
      <c r="K145" s="278" t="s">
        <v>987</v>
      </c>
      <c r="L145" s="264" t="s">
        <v>1428</v>
      </c>
    </row>
    <row r="146" spans="1:12" ht="13.5">
      <c r="A146" s="185" t="str">
        <f t="shared" ref="A146:A155" si="5">B146&amp;C146</f>
        <v>DeclarationB13</v>
      </c>
      <c r="B146" s="185" t="s">
        <v>2669</v>
      </c>
      <c r="C146" s="183" t="s">
        <v>2637</v>
      </c>
      <c r="D146" s="238" t="s">
        <v>1451</v>
      </c>
      <c r="E146" s="244" t="s">
        <v>1250</v>
      </c>
      <c r="F146" s="244" t="s">
        <v>1032</v>
      </c>
      <c r="G146" s="245" t="s">
        <v>1606</v>
      </c>
      <c r="H146" s="261" t="s">
        <v>1147</v>
      </c>
      <c r="I146" s="261" t="s">
        <v>652</v>
      </c>
      <c r="J146" s="261" t="s">
        <v>100</v>
      </c>
      <c r="K146" s="273" t="s">
        <v>988</v>
      </c>
      <c r="L146" s="264" t="s">
        <v>307</v>
      </c>
    </row>
    <row r="147" spans="1:12" ht="13.5">
      <c r="A147" s="185" t="str">
        <f t="shared" si="5"/>
        <v>DeclarationB14</v>
      </c>
      <c r="B147" s="185" t="s">
        <v>2669</v>
      </c>
      <c r="C147" s="183" t="s">
        <v>2638</v>
      </c>
      <c r="D147" s="52" t="s">
        <v>2260</v>
      </c>
      <c r="E147" s="244" t="s">
        <v>1251</v>
      </c>
      <c r="F147" s="244" t="s">
        <v>2843</v>
      </c>
      <c r="G147" s="245" t="s">
        <v>2827</v>
      </c>
      <c r="H147" s="261" t="s">
        <v>2320</v>
      </c>
      <c r="I147" s="261" t="s">
        <v>653</v>
      </c>
      <c r="J147" s="261" t="s">
        <v>2320</v>
      </c>
      <c r="K147" s="272" t="s">
        <v>989</v>
      </c>
      <c r="L147" s="264" t="s">
        <v>1429</v>
      </c>
    </row>
    <row r="148" spans="1:12" ht="13.5">
      <c r="A148" s="185" t="str">
        <f t="shared" si="5"/>
        <v>DeclarationB15</v>
      </c>
      <c r="B148" s="185" t="s">
        <v>2669</v>
      </c>
      <c r="C148" s="183" t="s">
        <v>2639</v>
      </c>
      <c r="D148" s="183" t="s">
        <v>1452</v>
      </c>
      <c r="E148" s="245" t="s">
        <v>858</v>
      </c>
      <c r="F148" s="244" t="s">
        <v>1033</v>
      </c>
      <c r="G148" s="245" t="s">
        <v>2321</v>
      </c>
      <c r="H148" s="261" t="s">
        <v>1148</v>
      </c>
      <c r="I148" s="261" t="s">
        <v>654</v>
      </c>
      <c r="J148" s="261" t="s">
        <v>101</v>
      </c>
      <c r="K148" s="273" t="s">
        <v>990</v>
      </c>
      <c r="L148" s="264" t="s">
        <v>543</v>
      </c>
    </row>
    <row r="149" spans="1:12" ht="13.5">
      <c r="A149" s="185" t="str">
        <f t="shared" si="5"/>
        <v>DeclarationB16</v>
      </c>
      <c r="B149" s="185" t="s">
        <v>2669</v>
      </c>
      <c r="C149" s="183" t="s">
        <v>2640</v>
      </c>
      <c r="D149" s="183" t="s">
        <v>1453</v>
      </c>
      <c r="E149" s="245" t="s">
        <v>859</v>
      </c>
      <c r="F149" s="244" t="s">
        <v>1034</v>
      </c>
      <c r="G149" s="245" t="s">
        <v>2828</v>
      </c>
      <c r="H149" s="261" t="s">
        <v>1149</v>
      </c>
      <c r="I149" s="261" t="s">
        <v>655</v>
      </c>
      <c r="J149" s="261" t="s">
        <v>102</v>
      </c>
      <c r="K149" s="273" t="s">
        <v>991</v>
      </c>
      <c r="L149" s="264" t="s">
        <v>544</v>
      </c>
    </row>
    <row r="150" spans="1:12" ht="13.5">
      <c r="A150" s="185" t="str">
        <f t="shared" si="5"/>
        <v>DeclarationB17</v>
      </c>
      <c r="B150" s="185" t="s">
        <v>2669</v>
      </c>
      <c r="C150" s="183" t="s">
        <v>2641</v>
      </c>
      <c r="D150" s="183" t="s">
        <v>1454</v>
      </c>
      <c r="E150" s="245" t="s">
        <v>860</v>
      </c>
      <c r="F150" s="244" t="s">
        <v>1035</v>
      </c>
      <c r="G150" s="245" t="s">
        <v>1607</v>
      </c>
      <c r="H150" s="261" t="s">
        <v>1150</v>
      </c>
      <c r="I150" s="261" t="s">
        <v>656</v>
      </c>
      <c r="J150" s="261" t="s">
        <v>103</v>
      </c>
      <c r="K150" s="273" t="s">
        <v>992</v>
      </c>
      <c r="L150" s="264" t="s">
        <v>545</v>
      </c>
    </row>
    <row r="151" spans="1:12" ht="13.5">
      <c r="A151" s="185" t="str">
        <f t="shared" si="5"/>
        <v>DeclarationB18</v>
      </c>
      <c r="B151" s="185" t="s">
        <v>2669</v>
      </c>
      <c r="C151" s="183" t="s">
        <v>2642</v>
      </c>
      <c r="D151" s="183" t="s">
        <v>1507</v>
      </c>
      <c r="E151" s="245" t="s">
        <v>861</v>
      </c>
      <c r="F151" s="244" t="s">
        <v>2680</v>
      </c>
      <c r="G151" s="245" t="s">
        <v>1608</v>
      </c>
      <c r="H151" s="261" t="s">
        <v>462</v>
      </c>
      <c r="I151" s="261" t="s">
        <v>657</v>
      </c>
      <c r="J151" s="261" t="s">
        <v>104</v>
      </c>
      <c r="K151" s="273" t="s">
        <v>993</v>
      </c>
      <c r="L151" s="264" t="s">
        <v>546</v>
      </c>
    </row>
    <row r="152" spans="1:12" ht="13.5">
      <c r="A152" s="185" t="str">
        <f t="shared" si="5"/>
        <v>DeclarationB19</v>
      </c>
      <c r="B152" s="185" t="s">
        <v>2669</v>
      </c>
      <c r="C152" s="183" t="s">
        <v>2643</v>
      </c>
      <c r="D152" s="183" t="s">
        <v>1508</v>
      </c>
      <c r="E152" s="245" t="s">
        <v>862</v>
      </c>
      <c r="F152" s="244" t="s">
        <v>2681</v>
      </c>
      <c r="G152" s="245" t="s">
        <v>1609</v>
      </c>
      <c r="H152" s="261" t="s">
        <v>1871</v>
      </c>
      <c r="I152" s="261" t="s">
        <v>658</v>
      </c>
      <c r="J152" s="261" t="s">
        <v>105</v>
      </c>
      <c r="K152" s="273" t="s">
        <v>994</v>
      </c>
      <c r="L152" s="264" t="s">
        <v>547</v>
      </c>
    </row>
    <row r="153" spans="1:12" ht="13.5">
      <c r="A153" s="185" t="str">
        <f t="shared" si="5"/>
        <v>DeclarationB20</v>
      </c>
      <c r="B153" s="185" t="s">
        <v>2669</v>
      </c>
      <c r="C153" s="183" t="s">
        <v>2644</v>
      </c>
      <c r="D153" s="183" t="s">
        <v>1509</v>
      </c>
      <c r="E153" s="245" t="s">
        <v>863</v>
      </c>
      <c r="F153" s="244" t="s">
        <v>2682</v>
      </c>
      <c r="G153" s="245" t="s">
        <v>1610</v>
      </c>
      <c r="H153" s="261" t="s">
        <v>1151</v>
      </c>
      <c r="I153" s="261" t="s">
        <v>659</v>
      </c>
      <c r="J153" s="261" t="s">
        <v>106</v>
      </c>
      <c r="K153" s="273" t="s">
        <v>995</v>
      </c>
      <c r="L153" s="264" t="s">
        <v>548</v>
      </c>
    </row>
    <row r="154" spans="1:12" ht="13.5">
      <c r="A154" s="185" t="str">
        <f t="shared" si="5"/>
        <v>DeclarationB21</v>
      </c>
      <c r="B154" s="185" t="s">
        <v>2669</v>
      </c>
      <c r="C154" s="183" t="s">
        <v>2645</v>
      </c>
      <c r="D154" s="183" t="s">
        <v>1510</v>
      </c>
      <c r="E154" s="245" t="s">
        <v>864</v>
      </c>
      <c r="F154" s="244" t="s">
        <v>1036</v>
      </c>
      <c r="G154" s="245" t="s">
        <v>1611</v>
      </c>
      <c r="H154" s="261" t="s">
        <v>1152</v>
      </c>
      <c r="I154" s="261" t="s">
        <v>660</v>
      </c>
      <c r="J154" s="261" t="s">
        <v>107</v>
      </c>
      <c r="K154" s="273" t="s">
        <v>996</v>
      </c>
      <c r="L154" s="264" t="s">
        <v>549</v>
      </c>
    </row>
    <row r="155" spans="1:12" ht="13.5">
      <c r="A155" s="185" t="str">
        <f t="shared" si="5"/>
        <v>DeclarationB22</v>
      </c>
      <c r="B155" s="185" t="s">
        <v>2669</v>
      </c>
      <c r="C155" s="183" t="s">
        <v>2646</v>
      </c>
      <c r="D155" s="183" t="s">
        <v>1455</v>
      </c>
      <c r="E155" s="245" t="s">
        <v>865</v>
      </c>
      <c r="F155" s="244" t="s">
        <v>2844</v>
      </c>
      <c r="G155" s="245" t="s">
        <v>1612</v>
      </c>
      <c r="H155" s="261" t="s">
        <v>1153</v>
      </c>
      <c r="I155" s="261" t="s">
        <v>661</v>
      </c>
      <c r="J155" s="261" t="s">
        <v>108</v>
      </c>
      <c r="K155" s="273" t="s">
        <v>997</v>
      </c>
      <c r="L155" s="264" t="s">
        <v>550</v>
      </c>
    </row>
    <row r="156" spans="1:12" ht="13.5">
      <c r="A156" s="185" t="str">
        <f t="shared" si="2"/>
        <v>DeclarationB24</v>
      </c>
      <c r="B156" s="185" t="s">
        <v>2669</v>
      </c>
      <c r="C156" s="183" t="s">
        <v>2677</v>
      </c>
      <c r="D156" s="52" t="s">
        <v>1456</v>
      </c>
      <c r="E156" s="244" t="s">
        <v>1252</v>
      </c>
      <c r="F156" s="244" t="s">
        <v>1037</v>
      </c>
      <c r="G156" s="245" t="s">
        <v>1613</v>
      </c>
      <c r="H156" s="261" t="s">
        <v>1154</v>
      </c>
      <c r="I156" s="261" t="s">
        <v>662</v>
      </c>
      <c r="J156" s="261" t="s">
        <v>109</v>
      </c>
      <c r="K156" s="272" t="s">
        <v>998</v>
      </c>
      <c r="L156" s="264" t="s">
        <v>1430</v>
      </c>
    </row>
    <row r="157" spans="1:12" ht="17.25">
      <c r="A157" s="185" t="str">
        <f>B157&amp;C157</f>
        <v>DeclarationB25</v>
      </c>
      <c r="B157" s="185" t="s">
        <v>2669</v>
      </c>
      <c r="C157" s="183" t="s">
        <v>1478</v>
      </c>
      <c r="D157" s="183" t="s">
        <v>1457</v>
      </c>
      <c r="E157" s="244" t="s">
        <v>866</v>
      </c>
      <c r="F157" s="244" t="s">
        <v>1038</v>
      </c>
      <c r="G157" s="245" t="s">
        <v>1614</v>
      </c>
      <c r="H157" s="261" t="s">
        <v>1155</v>
      </c>
      <c r="I157" s="261" t="s">
        <v>663</v>
      </c>
      <c r="J157" s="261" t="s">
        <v>110</v>
      </c>
      <c r="K157" s="273" t="s">
        <v>999</v>
      </c>
      <c r="L157" s="264" t="s">
        <v>551</v>
      </c>
    </row>
    <row r="158" spans="1:12" ht="17.25">
      <c r="A158" s="185" t="str">
        <f t="shared" si="2"/>
        <v>DeclarationB31</v>
      </c>
      <c r="B158" s="185" t="s">
        <v>2669</v>
      </c>
      <c r="C158" s="183" t="s">
        <v>1479</v>
      </c>
      <c r="D158" s="183" t="s">
        <v>1458</v>
      </c>
      <c r="E158" s="244" t="s">
        <v>867</v>
      </c>
      <c r="F158" s="244" t="s">
        <v>927</v>
      </c>
      <c r="G158" s="245" t="s">
        <v>1615</v>
      </c>
      <c r="H158" s="261" t="s">
        <v>1156</v>
      </c>
      <c r="I158" s="261" t="s">
        <v>664</v>
      </c>
      <c r="J158" s="261" t="s">
        <v>111</v>
      </c>
      <c r="K158" s="273" t="s">
        <v>1000</v>
      </c>
      <c r="L158" s="264" t="s">
        <v>552</v>
      </c>
    </row>
    <row r="159" spans="1:12" ht="17.25">
      <c r="A159" s="185" t="str">
        <f t="shared" si="2"/>
        <v>DeclarationB37</v>
      </c>
      <c r="B159" s="185" t="s">
        <v>2669</v>
      </c>
      <c r="C159" s="183" t="s">
        <v>1480</v>
      </c>
      <c r="D159" s="183" t="s">
        <v>1459</v>
      </c>
      <c r="E159" s="244" t="s">
        <v>868</v>
      </c>
      <c r="F159" s="244" t="s">
        <v>1039</v>
      </c>
      <c r="G159" s="245" t="s">
        <v>1616</v>
      </c>
      <c r="H159" s="270" t="s">
        <v>1157</v>
      </c>
      <c r="I159" s="261" t="s">
        <v>665</v>
      </c>
      <c r="J159" s="261" t="s">
        <v>112</v>
      </c>
      <c r="K159" s="273" t="s">
        <v>1001</v>
      </c>
      <c r="L159" s="264" t="s">
        <v>334</v>
      </c>
    </row>
    <row r="160" spans="1:12" ht="17.25">
      <c r="A160" s="52" t="str">
        <f t="shared" si="2"/>
        <v>DeclarationB43</v>
      </c>
      <c r="B160" s="52" t="s">
        <v>2669</v>
      </c>
      <c r="C160" s="183" t="s">
        <v>1481</v>
      </c>
      <c r="D160" s="183" t="s">
        <v>1460</v>
      </c>
      <c r="E160" s="244" t="s">
        <v>869</v>
      </c>
      <c r="F160" s="244" t="s">
        <v>928</v>
      </c>
      <c r="G160" s="245" t="s">
        <v>1617</v>
      </c>
      <c r="H160" s="261" t="s">
        <v>1158</v>
      </c>
      <c r="I160" s="261" t="s">
        <v>666</v>
      </c>
      <c r="J160" s="261" t="s">
        <v>113</v>
      </c>
      <c r="K160" s="273" t="s">
        <v>731</v>
      </c>
      <c r="L160" s="264" t="s">
        <v>335</v>
      </c>
    </row>
    <row r="161" spans="1:12" ht="13.5">
      <c r="A161" s="52" t="str">
        <f t="shared" si="2"/>
        <v>DeclarationB49</v>
      </c>
      <c r="B161" s="52" t="s">
        <v>2669</v>
      </c>
      <c r="C161" s="183" t="s">
        <v>1482</v>
      </c>
      <c r="D161" s="183" t="s">
        <v>1461</v>
      </c>
      <c r="E161" s="244" t="s">
        <v>1253</v>
      </c>
      <c r="F161" s="244" t="s">
        <v>929</v>
      </c>
      <c r="G161" s="245" t="s">
        <v>1618</v>
      </c>
      <c r="H161" s="261" t="s">
        <v>1159</v>
      </c>
      <c r="I161" s="261" t="s">
        <v>667</v>
      </c>
      <c r="J161" s="261" t="s">
        <v>114</v>
      </c>
      <c r="K161" s="273" t="s">
        <v>732</v>
      </c>
      <c r="L161" s="264" t="s">
        <v>12</v>
      </c>
    </row>
    <row r="162" spans="1:12" ht="17.25">
      <c r="A162" s="52" t="str">
        <f t="shared" si="2"/>
        <v>DeclarationB55</v>
      </c>
      <c r="B162" s="52" t="s">
        <v>2669</v>
      </c>
      <c r="C162" s="183" t="s">
        <v>1483</v>
      </c>
      <c r="D162" s="183" t="s">
        <v>1462</v>
      </c>
      <c r="E162" s="244" t="s">
        <v>870</v>
      </c>
      <c r="F162" s="244" t="s">
        <v>930</v>
      </c>
      <c r="G162" s="245" t="s">
        <v>1619</v>
      </c>
      <c r="H162" s="270" t="s">
        <v>1160</v>
      </c>
      <c r="I162" s="261" t="s">
        <v>668</v>
      </c>
      <c r="J162" s="261" t="s">
        <v>115</v>
      </c>
      <c r="K162" s="273" t="s">
        <v>733</v>
      </c>
      <c r="L162" s="264" t="s">
        <v>13</v>
      </c>
    </row>
    <row r="163" spans="1:12" ht="17.25">
      <c r="A163" s="52" t="str">
        <f t="shared" si="2"/>
        <v>DeclarationB61</v>
      </c>
      <c r="B163" s="52" t="s">
        <v>2669</v>
      </c>
      <c r="C163" s="183" t="s">
        <v>2684</v>
      </c>
      <c r="D163" s="183" t="s">
        <v>1463</v>
      </c>
      <c r="E163" s="244" t="s">
        <v>871</v>
      </c>
      <c r="F163" s="244" t="s">
        <v>476</v>
      </c>
      <c r="G163" s="245" t="s">
        <v>1620</v>
      </c>
      <c r="H163" s="261" t="s">
        <v>1161</v>
      </c>
      <c r="I163" s="261" t="s">
        <v>669</v>
      </c>
      <c r="J163" s="261" t="s">
        <v>116</v>
      </c>
      <c r="K163" s="273" t="s">
        <v>734</v>
      </c>
      <c r="L163" s="264" t="s">
        <v>553</v>
      </c>
    </row>
    <row r="164" spans="1:12" ht="13.5">
      <c r="A164" s="52" t="str">
        <f t="shared" si="2"/>
        <v>DeclarationB67</v>
      </c>
      <c r="B164" s="52" t="s">
        <v>2669</v>
      </c>
      <c r="C164" s="183" t="s">
        <v>3470</v>
      </c>
      <c r="D164" s="52" t="s">
        <v>2763</v>
      </c>
      <c r="E164" s="244" t="s">
        <v>1254</v>
      </c>
      <c r="F164" s="244" t="s">
        <v>2587</v>
      </c>
      <c r="G164" s="245" t="s">
        <v>2588</v>
      </c>
      <c r="H164" s="261" t="s">
        <v>3447</v>
      </c>
      <c r="I164" s="261" t="s">
        <v>670</v>
      </c>
      <c r="J164" s="261" t="s">
        <v>3465</v>
      </c>
      <c r="K164" s="272" t="s">
        <v>735</v>
      </c>
      <c r="L164" s="264" t="s">
        <v>1855</v>
      </c>
    </row>
    <row r="165" spans="1:12" ht="13.5">
      <c r="A165" s="52" t="str">
        <f t="shared" si="2"/>
        <v>DeclarationB69</v>
      </c>
      <c r="B165" s="52" t="s">
        <v>2669</v>
      </c>
      <c r="C165" s="183" t="s">
        <v>3514</v>
      </c>
      <c r="D165" s="183" t="s">
        <v>1464</v>
      </c>
      <c r="E165" s="244" t="s">
        <v>1255</v>
      </c>
      <c r="F165" s="244" t="s">
        <v>730</v>
      </c>
      <c r="G165" s="245" t="s">
        <v>2683</v>
      </c>
      <c r="H165" s="261" t="s">
        <v>1162</v>
      </c>
      <c r="I165" s="261" t="s">
        <v>671</v>
      </c>
      <c r="J165" s="261" t="s">
        <v>117</v>
      </c>
      <c r="K165" s="273" t="s">
        <v>736</v>
      </c>
      <c r="L165" s="264" t="s">
        <v>554</v>
      </c>
    </row>
    <row r="166" spans="1:12" ht="13.5">
      <c r="A166" s="52" t="str">
        <f t="shared" si="2"/>
        <v>DeclarationB71</v>
      </c>
      <c r="B166" s="52" t="s">
        <v>2669</v>
      </c>
      <c r="C166" s="183" t="s">
        <v>3515</v>
      </c>
      <c r="D166" s="183" t="s">
        <v>1501</v>
      </c>
      <c r="E166" s="244" t="s">
        <v>1256</v>
      </c>
      <c r="F166" s="244" t="s">
        <v>931</v>
      </c>
      <c r="G166" s="245" t="s">
        <v>1621</v>
      </c>
      <c r="H166" s="261" t="s">
        <v>1163</v>
      </c>
      <c r="I166" s="261" t="s">
        <v>672</v>
      </c>
      <c r="J166" s="261" t="s">
        <v>118</v>
      </c>
      <c r="K166" s="273" t="s">
        <v>737</v>
      </c>
      <c r="L166" s="264" t="s">
        <v>555</v>
      </c>
    </row>
    <row r="167" spans="1:12" ht="13.5">
      <c r="A167" s="52" t="str">
        <f t="shared" ref="A167:A231" si="6">B167&amp;C167</f>
        <v>DeclarationB73</v>
      </c>
      <c r="B167" s="52" t="s">
        <v>2669</v>
      </c>
      <c r="C167" s="183" t="s">
        <v>3521</v>
      </c>
      <c r="D167" s="52" t="s">
        <v>2685</v>
      </c>
      <c r="E167" s="244" t="s">
        <v>1257</v>
      </c>
      <c r="F167" s="244" t="s">
        <v>932</v>
      </c>
      <c r="G167" s="245" t="s">
        <v>1622</v>
      </c>
      <c r="H167" s="261" t="s">
        <v>1164</v>
      </c>
      <c r="I167" s="261" t="s">
        <v>673</v>
      </c>
      <c r="J167" s="261" t="s">
        <v>2686</v>
      </c>
      <c r="K167" s="272" t="s">
        <v>2687</v>
      </c>
      <c r="L167" s="264" t="s">
        <v>2688</v>
      </c>
    </row>
    <row r="168" spans="1:12" ht="13.5">
      <c r="A168" s="52" t="str">
        <f t="shared" si="6"/>
        <v>DeclarationB75</v>
      </c>
      <c r="B168" s="52" t="s">
        <v>2669</v>
      </c>
      <c r="C168" s="183" t="s">
        <v>3522</v>
      </c>
      <c r="D168" s="183" t="s">
        <v>1468</v>
      </c>
      <c r="E168" s="244" t="s">
        <v>1258</v>
      </c>
      <c r="F168" s="244" t="s">
        <v>933</v>
      </c>
      <c r="G168" s="245" t="s">
        <v>1623</v>
      </c>
      <c r="H168" s="261" t="s">
        <v>1165</v>
      </c>
      <c r="I168" s="261" t="s">
        <v>674</v>
      </c>
      <c r="J168" s="261" t="s">
        <v>119</v>
      </c>
      <c r="K168" s="273" t="s">
        <v>738</v>
      </c>
      <c r="L168" s="264" t="s">
        <v>556</v>
      </c>
    </row>
    <row r="169" spans="1:12" ht="13.5">
      <c r="A169" s="52" t="str">
        <f t="shared" si="6"/>
        <v>DeclarationB77</v>
      </c>
      <c r="B169" s="52" t="s">
        <v>2669</v>
      </c>
      <c r="C169" s="183" t="s">
        <v>3524</v>
      </c>
      <c r="D169" s="52" t="s">
        <v>3471</v>
      </c>
      <c r="E169" s="244" t="s">
        <v>1259</v>
      </c>
      <c r="F169" s="244" t="s">
        <v>934</v>
      </c>
      <c r="G169" s="245" t="s">
        <v>1624</v>
      </c>
      <c r="H169" s="261" t="s">
        <v>1166</v>
      </c>
      <c r="I169" s="261" t="s">
        <v>675</v>
      </c>
      <c r="J169" s="261" t="s">
        <v>3512</v>
      </c>
      <c r="K169" s="272" t="s">
        <v>739</v>
      </c>
      <c r="L169" s="264" t="s">
        <v>3513</v>
      </c>
    </row>
    <row r="170" spans="1:12" ht="13.5">
      <c r="A170" s="52" t="str">
        <f t="shared" si="6"/>
        <v>DeclarationB79</v>
      </c>
      <c r="B170" s="52" t="s">
        <v>2669</v>
      </c>
      <c r="C170" s="183" t="s">
        <v>1485</v>
      </c>
      <c r="D170" s="238" t="s">
        <v>2148</v>
      </c>
      <c r="E170" s="244" t="s">
        <v>1260</v>
      </c>
      <c r="F170" s="244" t="s">
        <v>1040</v>
      </c>
      <c r="G170" s="245" t="s">
        <v>1625</v>
      </c>
      <c r="H170" s="261" t="s">
        <v>1167</v>
      </c>
      <c r="I170" s="261" t="s">
        <v>676</v>
      </c>
      <c r="J170" s="261" t="s">
        <v>120</v>
      </c>
      <c r="K170" s="273" t="s">
        <v>740</v>
      </c>
      <c r="L170" s="264" t="s">
        <v>557</v>
      </c>
    </row>
    <row r="171" spans="1:12" ht="13.5">
      <c r="A171" s="52" t="str">
        <f t="shared" si="6"/>
        <v>DeclarationB81</v>
      </c>
      <c r="B171" s="52" t="s">
        <v>2669</v>
      </c>
      <c r="C171" s="183" t="s">
        <v>1486</v>
      </c>
      <c r="D171" s="52" t="s">
        <v>3516</v>
      </c>
      <c r="E171" s="244" t="s">
        <v>3517</v>
      </c>
      <c r="F171" s="244" t="s">
        <v>1041</v>
      </c>
      <c r="G171" s="245" t="s">
        <v>1626</v>
      </c>
      <c r="H171" s="261" t="s">
        <v>3518</v>
      </c>
      <c r="I171" s="261" t="s">
        <v>677</v>
      </c>
      <c r="J171" s="261" t="s">
        <v>3519</v>
      </c>
      <c r="K171" s="272" t="s">
        <v>3520</v>
      </c>
      <c r="L171" s="264" t="s">
        <v>3455</v>
      </c>
    </row>
    <row r="172" spans="1:12" ht="13.5">
      <c r="A172" s="52" t="str">
        <f t="shared" si="6"/>
        <v>DeclarationB83</v>
      </c>
      <c r="B172" s="52" t="s">
        <v>2669</v>
      </c>
      <c r="C172" s="183" t="s">
        <v>1487</v>
      </c>
      <c r="D172" s="183" t="s">
        <v>1465</v>
      </c>
      <c r="E172" s="244" t="s">
        <v>1261</v>
      </c>
      <c r="F172" s="244" t="s">
        <v>935</v>
      </c>
      <c r="G172" s="245" t="s">
        <v>1627</v>
      </c>
      <c r="H172" s="261" t="s">
        <v>1168</v>
      </c>
      <c r="I172" s="261" t="s">
        <v>678</v>
      </c>
      <c r="J172" s="261" t="s">
        <v>121</v>
      </c>
      <c r="K172" s="273" t="s">
        <v>741</v>
      </c>
      <c r="L172" s="264" t="s">
        <v>558</v>
      </c>
    </row>
    <row r="173" spans="1:12" ht="13.5">
      <c r="A173" s="52" t="str">
        <f t="shared" si="6"/>
        <v>DeclarationB85</v>
      </c>
      <c r="B173" s="52" t="s">
        <v>2669</v>
      </c>
      <c r="C173" s="183" t="s">
        <v>1488</v>
      </c>
      <c r="D173" s="183" t="s">
        <v>1466</v>
      </c>
      <c r="E173" s="244" t="s">
        <v>1262</v>
      </c>
      <c r="F173" s="244" t="s">
        <v>1042</v>
      </c>
      <c r="G173" s="245" t="s">
        <v>1628</v>
      </c>
      <c r="H173" s="261" t="s">
        <v>3523</v>
      </c>
      <c r="I173" s="261" t="s">
        <v>679</v>
      </c>
      <c r="J173" s="261" t="s">
        <v>122</v>
      </c>
      <c r="K173" s="273" t="s">
        <v>443</v>
      </c>
      <c r="L173" s="264" t="s">
        <v>3456</v>
      </c>
    </row>
    <row r="174" spans="1:12" ht="13.5">
      <c r="A174" s="52" t="str">
        <f t="shared" si="6"/>
        <v>DeclarationB87</v>
      </c>
      <c r="B174" s="52" t="s">
        <v>2669</v>
      </c>
      <c r="C174" s="183" t="s">
        <v>1489</v>
      </c>
      <c r="D174" s="52" t="s">
        <v>1467</v>
      </c>
      <c r="E174" s="244" t="s">
        <v>1263</v>
      </c>
      <c r="F174" s="244" t="s">
        <v>1043</v>
      </c>
      <c r="G174" s="245" t="s">
        <v>3525</v>
      </c>
      <c r="H174" s="261" t="s">
        <v>3526</v>
      </c>
      <c r="I174" s="261" t="s">
        <v>680</v>
      </c>
      <c r="J174" s="261" t="s">
        <v>3527</v>
      </c>
      <c r="K174" s="272" t="s">
        <v>742</v>
      </c>
      <c r="L174" s="264" t="s">
        <v>3457</v>
      </c>
    </row>
    <row r="175" spans="1:12" ht="13.5">
      <c r="A175" s="52" t="str">
        <f t="shared" si="6"/>
        <v>DeclarationD25</v>
      </c>
      <c r="B175" s="52" t="s">
        <v>2669</v>
      </c>
      <c r="C175" s="52" t="s">
        <v>1541</v>
      </c>
      <c r="D175" s="52" t="s">
        <v>2262</v>
      </c>
      <c r="E175" s="244" t="s">
        <v>2305</v>
      </c>
      <c r="F175" s="244" t="s">
        <v>2305</v>
      </c>
      <c r="G175" s="245" t="s">
        <v>2829</v>
      </c>
      <c r="H175" s="261" t="s">
        <v>3448</v>
      </c>
      <c r="I175" s="261" t="s">
        <v>2589</v>
      </c>
      <c r="J175" s="261" t="s">
        <v>2590</v>
      </c>
      <c r="K175" s="272" t="s">
        <v>2591</v>
      </c>
      <c r="L175" s="264" t="s">
        <v>1432</v>
      </c>
    </row>
    <row r="176" spans="1:12" ht="13.5">
      <c r="A176" s="52" t="str">
        <f t="shared" si="6"/>
        <v>DeclarationB68</v>
      </c>
      <c r="B176" s="52" t="s">
        <v>2669</v>
      </c>
      <c r="C176" s="183" t="s">
        <v>1484</v>
      </c>
      <c r="D176" s="52" t="s">
        <v>2764</v>
      </c>
      <c r="E176" s="244" t="s">
        <v>2601</v>
      </c>
      <c r="F176" s="244" t="s">
        <v>2602</v>
      </c>
      <c r="G176" s="245" t="s">
        <v>2603</v>
      </c>
      <c r="H176" s="261" t="s">
        <v>2764</v>
      </c>
      <c r="I176" s="261" t="s">
        <v>2604</v>
      </c>
      <c r="J176" s="261" t="s">
        <v>2605</v>
      </c>
      <c r="K176" s="272" t="s">
        <v>2600</v>
      </c>
      <c r="L176" s="264" t="s">
        <v>1431</v>
      </c>
    </row>
    <row r="177" spans="1:12" ht="13.5">
      <c r="A177" s="52" t="str">
        <f t="shared" si="6"/>
        <v>DeclarationG25</v>
      </c>
      <c r="B177" s="52" t="s">
        <v>2669</v>
      </c>
      <c r="C177" s="52" t="s">
        <v>1542</v>
      </c>
      <c r="D177" s="52" t="s">
        <v>2261</v>
      </c>
      <c r="E177" s="244" t="s">
        <v>2306</v>
      </c>
      <c r="F177" s="244" t="s">
        <v>2838</v>
      </c>
      <c r="G177" s="245" t="s">
        <v>2592</v>
      </c>
      <c r="H177" s="261" t="s">
        <v>2593</v>
      </c>
      <c r="I177" s="261" t="s">
        <v>2594</v>
      </c>
      <c r="J177" s="261" t="s">
        <v>2742</v>
      </c>
      <c r="K177" s="272" t="s">
        <v>2595</v>
      </c>
      <c r="L177" s="264" t="s">
        <v>1433</v>
      </c>
    </row>
    <row r="178" spans="1:12" ht="13.5">
      <c r="A178" s="52" t="str">
        <f>B178&amp;C178</f>
        <v>DeclarationB26</v>
      </c>
      <c r="B178" s="52" t="s">
        <v>2669</v>
      </c>
      <c r="C178" s="52" t="s">
        <v>1533</v>
      </c>
      <c r="D178" s="52" t="s">
        <v>3528</v>
      </c>
      <c r="E178" s="244" t="s">
        <v>3529</v>
      </c>
      <c r="F178" s="244" t="s">
        <v>3530</v>
      </c>
      <c r="G178" s="245" t="s">
        <v>3531</v>
      </c>
      <c r="H178" s="261" t="s">
        <v>3532</v>
      </c>
      <c r="I178" s="261" t="s">
        <v>681</v>
      </c>
      <c r="J178" s="261" t="s">
        <v>3533</v>
      </c>
      <c r="K178" s="272" t="s">
        <v>3534</v>
      </c>
      <c r="L178" s="264" t="s">
        <v>3534</v>
      </c>
    </row>
    <row r="179" spans="1:12" ht="13.5">
      <c r="A179" s="52" t="str">
        <f>B179&amp;C179</f>
        <v>DeclarationB27</v>
      </c>
      <c r="B179" s="52" t="s">
        <v>2669</v>
      </c>
      <c r="C179" s="52" t="s">
        <v>1534</v>
      </c>
      <c r="D179" s="52" t="s">
        <v>3535</v>
      </c>
      <c r="E179" s="244" t="s">
        <v>3536</v>
      </c>
      <c r="F179" s="244" t="s">
        <v>3537</v>
      </c>
      <c r="G179" s="245" t="s">
        <v>3538</v>
      </c>
      <c r="H179" s="261" t="s">
        <v>3539</v>
      </c>
      <c r="I179" s="261" t="s">
        <v>682</v>
      </c>
      <c r="J179" s="261" t="s">
        <v>3540</v>
      </c>
      <c r="K179" s="272" t="s">
        <v>3541</v>
      </c>
      <c r="L179" s="264" t="s">
        <v>3542</v>
      </c>
    </row>
    <row r="180" spans="1:12" ht="13.5">
      <c r="A180" s="52" t="str">
        <f>B180&amp;C180</f>
        <v>DeclarationB28</v>
      </c>
      <c r="B180" s="52" t="s">
        <v>2669</v>
      </c>
      <c r="C180" s="52" t="s">
        <v>1535</v>
      </c>
      <c r="D180" s="52" t="s">
        <v>3543</v>
      </c>
      <c r="E180" s="244" t="s">
        <v>3544</v>
      </c>
      <c r="F180" s="244" t="s">
        <v>3544</v>
      </c>
      <c r="G180" s="245" t="s">
        <v>3545</v>
      </c>
      <c r="H180" s="261" t="s">
        <v>3546</v>
      </c>
      <c r="I180" s="261" t="s">
        <v>683</v>
      </c>
      <c r="J180" s="261" t="s">
        <v>3543</v>
      </c>
      <c r="K180" s="272" t="s">
        <v>3547</v>
      </c>
      <c r="L180" s="264" t="s">
        <v>3547</v>
      </c>
    </row>
    <row r="181" spans="1:12" ht="13.5">
      <c r="A181" s="52" t="str">
        <f>B181&amp;C181</f>
        <v>DeclarationB29</v>
      </c>
      <c r="B181" s="52" t="s">
        <v>2669</v>
      </c>
      <c r="C181" s="52" t="s">
        <v>1536</v>
      </c>
      <c r="D181" s="52" t="s">
        <v>3548</v>
      </c>
      <c r="E181" s="244" t="s">
        <v>3549</v>
      </c>
      <c r="F181" s="244" t="s">
        <v>3550</v>
      </c>
      <c r="G181" s="245" t="s">
        <v>3551</v>
      </c>
      <c r="H181" s="261" t="s">
        <v>3552</v>
      </c>
      <c r="I181" s="261" t="s">
        <v>684</v>
      </c>
      <c r="J181" s="261" t="s">
        <v>3553</v>
      </c>
      <c r="K181" s="272" t="s">
        <v>3554</v>
      </c>
      <c r="L181" s="264" t="s">
        <v>3554</v>
      </c>
    </row>
    <row r="182" spans="1:12" ht="13.5">
      <c r="A182" s="52" t="str">
        <f t="shared" si="6"/>
        <v>DeclarationB38</v>
      </c>
      <c r="B182" s="52" t="s">
        <v>2669</v>
      </c>
      <c r="C182" s="52" t="s">
        <v>1537</v>
      </c>
      <c r="D182" s="52" t="s">
        <v>3528</v>
      </c>
      <c r="E182" s="244" t="s">
        <v>3529</v>
      </c>
      <c r="F182" s="244" t="s">
        <v>3530</v>
      </c>
      <c r="G182" s="245" t="s">
        <v>3531</v>
      </c>
      <c r="H182" s="261" t="s">
        <v>3532</v>
      </c>
      <c r="I182" s="261" t="s">
        <v>681</v>
      </c>
      <c r="J182" s="261" t="s">
        <v>3533</v>
      </c>
      <c r="K182" s="272" t="s">
        <v>3534</v>
      </c>
      <c r="L182" s="264" t="s">
        <v>3534</v>
      </c>
    </row>
    <row r="183" spans="1:12" ht="13.5">
      <c r="A183" s="52" t="str">
        <f t="shared" si="6"/>
        <v>DeclarationB39</v>
      </c>
      <c r="B183" s="52" t="s">
        <v>2669</v>
      </c>
      <c r="C183" s="52" t="s">
        <v>1538</v>
      </c>
      <c r="D183" s="52" t="s">
        <v>3535</v>
      </c>
      <c r="E183" s="244" t="s">
        <v>3536</v>
      </c>
      <c r="F183" s="244" t="s">
        <v>3537</v>
      </c>
      <c r="G183" s="245" t="s">
        <v>3538</v>
      </c>
      <c r="H183" s="261" t="s">
        <v>3539</v>
      </c>
      <c r="I183" s="261" t="s">
        <v>682</v>
      </c>
      <c r="J183" s="261" t="s">
        <v>3540</v>
      </c>
      <c r="K183" s="272" t="s">
        <v>3541</v>
      </c>
      <c r="L183" s="264" t="s">
        <v>3542</v>
      </c>
    </row>
    <row r="184" spans="1:12" ht="13.5">
      <c r="A184" s="52" t="str">
        <f t="shared" si="6"/>
        <v>DeclarationB40</v>
      </c>
      <c r="B184" s="52" t="s">
        <v>2669</v>
      </c>
      <c r="C184" s="52" t="s">
        <v>1539</v>
      </c>
      <c r="D184" s="52" t="s">
        <v>3543</v>
      </c>
      <c r="E184" s="244" t="s">
        <v>3544</v>
      </c>
      <c r="F184" s="244" t="s">
        <v>3544</v>
      </c>
      <c r="G184" s="245" t="s">
        <v>3545</v>
      </c>
      <c r="H184" s="261" t="s">
        <v>3546</v>
      </c>
      <c r="I184" s="261" t="s">
        <v>683</v>
      </c>
      <c r="J184" s="261" t="s">
        <v>3543</v>
      </c>
      <c r="K184" s="272" t="s">
        <v>3547</v>
      </c>
      <c r="L184" s="264" t="s">
        <v>3547</v>
      </c>
    </row>
    <row r="185" spans="1:12" ht="13.5">
      <c r="A185" s="52" t="str">
        <f t="shared" si="6"/>
        <v>DeclarationB41</v>
      </c>
      <c r="B185" s="52" t="s">
        <v>2669</v>
      </c>
      <c r="C185" s="52" t="s">
        <v>1540</v>
      </c>
      <c r="D185" s="52" t="s">
        <v>3548</v>
      </c>
      <c r="E185" s="244" t="s">
        <v>3549</v>
      </c>
      <c r="F185" s="244" t="s">
        <v>3550</v>
      </c>
      <c r="G185" s="245" t="s">
        <v>3551</v>
      </c>
      <c r="H185" s="261" t="s">
        <v>3552</v>
      </c>
      <c r="I185" s="261" t="s">
        <v>684</v>
      </c>
      <c r="J185" s="261" t="s">
        <v>3553</v>
      </c>
      <c r="K185" s="272" t="s">
        <v>3554</v>
      </c>
      <c r="L185" s="264" t="s">
        <v>3554</v>
      </c>
    </row>
    <row r="186" spans="1:12" ht="13.5">
      <c r="A186" s="52" t="str">
        <f t="shared" si="6"/>
        <v>DeclarationAth</v>
      </c>
      <c r="B186" s="52" t="s">
        <v>2669</v>
      </c>
      <c r="C186" s="52" t="s">
        <v>3555</v>
      </c>
      <c r="D186" s="52" t="s">
        <v>2259</v>
      </c>
      <c r="E186" s="244" t="s">
        <v>1264</v>
      </c>
      <c r="F186" s="244" t="s">
        <v>2839</v>
      </c>
      <c r="G186" s="245" t="s">
        <v>2596</v>
      </c>
      <c r="H186" s="261" t="s">
        <v>2597</v>
      </c>
      <c r="I186" s="261" t="s">
        <v>2598</v>
      </c>
      <c r="J186" s="261" t="s">
        <v>3466</v>
      </c>
      <c r="K186" s="272" t="s">
        <v>2599</v>
      </c>
      <c r="L186" s="264" t="s">
        <v>1434</v>
      </c>
    </row>
    <row r="187" spans="1:12" ht="13.5">
      <c r="D187" s="183" t="s">
        <v>1492</v>
      </c>
      <c r="E187" s="244" t="s">
        <v>1265</v>
      </c>
      <c r="F187" s="244" t="s">
        <v>1044</v>
      </c>
      <c r="G187" s="245" t="s">
        <v>1629</v>
      </c>
      <c r="H187" s="261" t="s">
        <v>1169</v>
      </c>
      <c r="I187" s="261" t="s">
        <v>685</v>
      </c>
      <c r="J187" s="261" t="s">
        <v>123</v>
      </c>
      <c r="K187" s="273" t="s">
        <v>743</v>
      </c>
      <c r="L187" s="264" t="s">
        <v>559</v>
      </c>
    </row>
    <row r="188" spans="1:12" ht="13.5">
      <c r="D188" s="183" t="s">
        <v>1493</v>
      </c>
      <c r="E188" s="244" t="s">
        <v>1266</v>
      </c>
      <c r="F188" s="244" t="s">
        <v>1045</v>
      </c>
      <c r="G188" s="245" t="s">
        <v>1630</v>
      </c>
      <c r="H188" s="261" t="s">
        <v>1493</v>
      </c>
      <c r="I188" s="261" t="s">
        <v>686</v>
      </c>
      <c r="J188" s="261" t="s">
        <v>124</v>
      </c>
      <c r="K188" s="273" t="s">
        <v>1493</v>
      </c>
      <c r="L188" s="264" t="s">
        <v>560</v>
      </c>
    </row>
    <row r="189" spans="1:12" ht="13.5">
      <c r="D189" s="183" t="s">
        <v>1494</v>
      </c>
      <c r="E189" s="244" t="s">
        <v>1267</v>
      </c>
      <c r="F189" s="244" t="s">
        <v>1046</v>
      </c>
      <c r="G189" s="245" t="s">
        <v>1631</v>
      </c>
      <c r="H189" s="261" t="s">
        <v>1170</v>
      </c>
      <c r="I189" s="261" t="s">
        <v>687</v>
      </c>
      <c r="J189" s="261" t="s">
        <v>125</v>
      </c>
      <c r="K189" s="273" t="s">
        <v>744</v>
      </c>
      <c r="L189" s="264" t="s">
        <v>561</v>
      </c>
    </row>
    <row r="190" spans="1:12" ht="13.5">
      <c r="D190" s="183" t="s">
        <v>1495</v>
      </c>
      <c r="E190" s="244" t="s">
        <v>1268</v>
      </c>
      <c r="F190" s="244" t="s">
        <v>1047</v>
      </c>
      <c r="G190" s="245" t="s">
        <v>1632</v>
      </c>
      <c r="H190" s="261" t="s">
        <v>1171</v>
      </c>
      <c r="I190" s="261" t="s">
        <v>688</v>
      </c>
      <c r="J190" s="261" t="s">
        <v>126</v>
      </c>
      <c r="K190" s="273" t="s">
        <v>745</v>
      </c>
      <c r="L190" s="264" t="s">
        <v>562</v>
      </c>
    </row>
    <row r="191" spans="1:12" ht="13.5">
      <c r="D191" s="183" t="s">
        <v>1496</v>
      </c>
      <c r="E191" s="244" t="s">
        <v>1269</v>
      </c>
      <c r="F191" s="244" t="s">
        <v>1048</v>
      </c>
      <c r="G191" s="245" t="s">
        <v>1633</v>
      </c>
      <c r="H191" s="261" t="s">
        <v>1172</v>
      </c>
      <c r="I191" s="261" t="s">
        <v>689</v>
      </c>
      <c r="J191" s="261" t="s">
        <v>127</v>
      </c>
      <c r="K191" s="273" t="s">
        <v>746</v>
      </c>
      <c r="L191" s="264" t="s">
        <v>563</v>
      </c>
    </row>
    <row r="192" spans="1:12" ht="13.5">
      <c r="D192" s="183" t="s">
        <v>1497</v>
      </c>
      <c r="E192" s="244" t="s">
        <v>1270</v>
      </c>
      <c r="F192" s="244" t="s">
        <v>1049</v>
      </c>
      <c r="G192" s="245" t="s">
        <v>1634</v>
      </c>
      <c r="H192" s="261" t="s">
        <v>1173</v>
      </c>
      <c r="I192" s="261" t="s">
        <v>690</v>
      </c>
      <c r="J192" s="261" t="s">
        <v>128</v>
      </c>
      <c r="K192" s="273" t="s">
        <v>747</v>
      </c>
      <c r="L192" s="264" t="s">
        <v>564</v>
      </c>
    </row>
    <row r="193" spans="1:12" ht="13.5">
      <c r="D193" s="183" t="s">
        <v>1498</v>
      </c>
      <c r="E193" s="244" t="s">
        <v>1271</v>
      </c>
      <c r="F193" s="244" t="s">
        <v>1050</v>
      </c>
      <c r="G193" s="245" t="s">
        <v>1635</v>
      </c>
      <c r="H193" s="261" t="s">
        <v>1174</v>
      </c>
      <c r="I193" s="261" t="s">
        <v>691</v>
      </c>
      <c r="J193" s="261" t="s">
        <v>129</v>
      </c>
      <c r="K193" s="273" t="s">
        <v>748</v>
      </c>
      <c r="L193" s="264" t="s">
        <v>565</v>
      </c>
    </row>
    <row r="194" spans="1:12" ht="13.5">
      <c r="D194" s="183" t="s">
        <v>1500</v>
      </c>
      <c r="E194" s="244" t="s">
        <v>1272</v>
      </c>
      <c r="F194" s="244" t="s">
        <v>1051</v>
      </c>
      <c r="G194" s="245" t="s">
        <v>1636</v>
      </c>
      <c r="H194" s="261" t="s">
        <v>1175</v>
      </c>
      <c r="I194" s="261" t="s">
        <v>692</v>
      </c>
      <c r="J194" s="261" t="s">
        <v>130</v>
      </c>
      <c r="K194" s="273" t="s">
        <v>749</v>
      </c>
      <c r="L194" s="264" t="s">
        <v>566</v>
      </c>
    </row>
    <row r="195" spans="1:12" ht="13.5">
      <c r="D195" s="183" t="s">
        <v>1499</v>
      </c>
      <c r="E195" s="244" t="s">
        <v>1273</v>
      </c>
      <c r="F195" s="244" t="s">
        <v>1052</v>
      </c>
      <c r="G195" s="245" t="s">
        <v>1637</v>
      </c>
      <c r="H195" s="261" t="s">
        <v>1176</v>
      </c>
      <c r="I195" s="261" t="s">
        <v>693</v>
      </c>
      <c r="J195" s="261" t="s">
        <v>131</v>
      </c>
      <c r="K195" s="273" t="s">
        <v>750</v>
      </c>
      <c r="L195" s="264" t="s">
        <v>567</v>
      </c>
    </row>
    <row r="196" spans="1:12" ht="13.5">
      <c r="A196" s="52" t="str">
        <f t="shared" si="6"/>
        <v>Standard Smelter NamesA1</v>
      </c>
      <c r="B196" s="52" t="s">
        <v>2558</v>
      </c>
      <c r="C196" s="51" t="s">
        <v>1880</v>
      </c>
      <c r="D196" s="247" t="s">
        <v>470</v>
      </c>
      <c r="E196" s="244" t="s">
        <v>142</v>
      </c>
      <c r="F196" s="244" t="s">
        <v>473</v>
      </c>
      <c r="G196" s="245" t="s">
        <v>471</v>
      </c>
      <c r="H196" s="261" t="s">
        <v>475</v>
      </c>
      <c r="I196" s="261" t="s">
        <v>694</v>
      </c>
      <c r="J196" s="261" t="s">
        <v>277</v>
      </c>
      <c r="K196" s="272" t="s">
        <v>474</v>
      </c>
      <c r="L196" s="264" t="s">
        <v>308</v>
      </c>
    </row>
    <row r="197" spans="1:12" ht="13.5">
      <c r="A197" s="52" t="str">
        <f t="shared" si="6"/>
        <v>Standard Smelter NamesD2</v>
      </c>
      <c r="B197" s="52" t="s">
        <v>2558</v>
      </c>
      <c r="C197" s="185" t="s">
        <v>2679</v>
      </c>
      <c r="D197" s="228" t="s">
        <v>1914</v>
      </c>
      <c r="E197" s="244" t="s">
        <v>1274</v>
      </c>
      <c r="F197" s="244" t="s">
        <v>1069</v>
      </c>
      <c r="G197" s="245" t="s">
        <v>1657</v>
      </c>
      <c r="H197" s="261" t="s">
        <v>463</v>
      </c>
      <c r="I197" s="261" t="s">
        <v>695</v>
      </c>
      <c r="J197" s="246" t="s">
        <v>278</v>
      </c>
      <c r="K197" s="273" t="s">
        <v>751</v>
      </c>
      <c r="L197" s="264" t="s">
        <v>309</v>
      </c>
    </row>
    <row r="198" spans="1:12" ht="13.5">
      <c r="A198" s="52" t="str">
        <f>B198&amp;C198</f>
        <v>Standard Smelter NamesE2</v>
      </c>
      <c r="B198" s="52" t="s">
        <v>2558</v>
      </c>
      <c r="C198" s="185" t="s">
        <v>3556</v>
      </c>
      <c r="D198" s="228" t="s">
        <v>1915</v>
      </c>
      <c r="E198" s="244" t="s">
        <v>1275</v>
      </c>
      <c r="F198" s="244" t="s">
        <v>1070</v>
      </c>
      <c r="G198" s="245" t="s">
        <v>1658</v>
      </c>
      <c r="H198" s="261" t="s">
        <v>464</v>
      </c>
      <c r="I198" s="261" t="s">
        <v>696</v>
      </c>
      <c r="J198" s="246" t="s">
        <v>279</v>
      </c>
      <c r="K198" s="273" t="s">
        <v>752</v>
      </c>
      <c r="L198" s="264" t="s">
        <v>310</v>
      </c>
    </row>
    <row r="199" spans="1:12" ht="13.5">
      <c r="A199" s="52" t="str">
        <f t="shared" si="6"/>
        <v>Standard Smelter NamesA2</v>
      </c>
      <c r="B199" s="52" t="s">
        <v>2558</v>
      </c>
      <c r="C199" s="51" t="s">
        <v>1881</v>
      </c>
      <c r="D199" s="51" t="s">
        <v>2281</v>
      </c>
      <c r="E199" s="244" t="s">
        <v>1276</v>
      </c>
      <c r="F199" s="244" t="s">
        <v>2845</v>
      </c>
      <c r="G199" s="245" t="s">
        <v>2846</v>
      </c>
      <c r="H199" s="261" t="s">
        <v>3557</v>
      </c>
      <c r="I199" s="261" t="s">
        <v>2281</v>
      </c>
      <c r="J199" s="266" t="s">
        <v>2613</v>
      </c>
      <c r="K199" s="272" t="s">
        <v>2281</v>
      </c>
      <c r="L199" s="266" t="s">
        <v>1439</v>
      </c>
    </row>
    <row r="200" spans="1:12" ht="13.5">
      <c r="A200" s="52" t="str">
        <f t="shared" si="6"/>
        <v>Standard Smelter NamesB2</v>
      </c>
      <c r="B200" s="52" t="s">
        <v>2558</v>
      </c>
      <c r="C200" s="51" t="s">
        <v>2676</v>
      </c>
      <c r="D200" s="51" t="s">
        <v>2558</v>
      </c>
      <c r="E200" s="244" t="s">
        <v>1277</v>
      </c>
      <c r="F200" s="244" t="s">
        <v>3229</v>
      </c>
      <c r="G200" s="245" t="s">
        <v>1785</v>
      </c>
      <c r="H200" s="261" t="s">
        <v>1178</v>
      </c>
      <c r="I200" s="261" t="s">
        <v>697</v>
      </c>
      <c r="J200" s="266" t="s">
        <v>3226</v>
      </c>
      <c r="K200" s="272" t="s">
        <v>753</v>
      </c>
      <c r="L200" s="266" t="s">
        <v>1441</v>
      </c>
    </row>
    <row r="201" spans="1:12" ht="13.5">
      <c r="A201" s="52" t="str">
        <f t="shared" si="6"/>
        <v>Standard Smelter Names</v>
      </c>
      <c r="B201" s="52" t="s">
        <v>2558</v>
      </c>
      <c r="C201" s="51"/>
      <c r="D201" s="51" t="s">
        <v>2559</v>
      </c>
      <c r="E201" s="244" t="s">
        <v>1278</v>
      </c>
      <c r="F201" s="244" t="s">
        <v>3230</v>
      </c>
      <c r="G201" s="245" t="s">
        <v>1786</v>
      </c>
      <c r="H201" s="261" t="s">
        <v>1179</v>
      </c>
      <c r="I201" s="261" t="s">
        <v>698</v>
      </c>
      <c r="J201" s="266" t="s">
        <v>3227</v>
      </c>
      <c r="K201" s="272" t="s">
        <v>2853</v>
      </c>
      <c r="L201" s="266" t="s">
        <v>1858</v>
      </c>
    </row>
    <row r="202" spans="1:12" ht="13.5">
      <c r="A202" s="52" t="str">
        <f t="shared" si="6"/>
        <v>Standard Smelter NamesC2</v>
      </c>
      <c r="B202" s="52" t="s">
        <v>2558</v>
      </c>
      <c r="C202" s="185" t="s">
        <v>2678</v>
      </c>
      <c r="D202" s="51" t="s">
        <v>2557</v>
      </c>
      <c r="E202" s="244" t="s">
        <v>1279</v>
      </c>
      <c r="F202" s="244" t="s">
        <v>2614</v>
      </c>
      <c r="G202" s="245" t="s">
        <v>2615</v>
      </c>
      <c r="H202" s="261" t="s">
        <v>1180</v>
      </c>
      <c r="I202" s="261" t="s">
        <v>699</v>
      </c>
      <c r="J202" s="266" t="s">
        <v>3146</v>
      </c>
      <c r="K202" s="272" t="s">
        <v>754</v>
      </c>
      <c r="L202" s="266" t="s">
        <v>1857</v>
      </c>
    </row>
    <row r="203" spans="1:12" ht="17.25">
      <c r="A203" s="52" t="str">
        <f t="shared" si="6"/>
        <v>Smelter ListB4</v>
      </c>
      <c r="B203" s="52" t="s">
        <v>3449</v>
      </c>
      <c r="C203" s="51" t="s">
        <v>2628</v>
      </c>
      <c r="D203" s="52" t="s">
        <v>2264</v>
      </c>
      <c r="E203" s="244" t="s">
        <v>872</v>
      </c>
      <c r="F203" s="244" t="s">
        <v>2307</v>
      </c>
      <c r="G203" s="245" t="s">
        <v>2830</v>
      </c>
      <c r="H203" s="261" t="s">
        <v>3558</v>
      </c>
      <c r="I203" s="261" t="s">
        <v>3144</v>
      </c>
      <c r="J203" s="264" t="s">
        <v>3143</v>
      </c>
      <c r="K203" s="272" t="s">
        <v>3144</v>
      </c>
      <c r="L203" s="266" t="s">
        <v>1435</v>
      </c>
    </row>
    <row r="204" spans="1:12" ht="17.25">
      <c r="A204" s="52" t="str">
        <f t="shared" si="6"/>
        <v>Smelter ListC4</v>
      </c>
      <c r="B204" s="52" t="s">
        <v>3449</v>
      </c>
      <c r="C204" s="51" t="s">
        <v>2649</v>
      </c>
      <c r="D204" s="51" t="s">
        <v>2854</v>
      </c>
      <c r="E204" s="244" t="s">
        <v>873</v>
      </c>
      <c r="F204" s="244" t="s">
        <v>2855</v>
      </c>
      <c r="G204" s="245" t="s">
        <v>2856</v>
      </c>
      <c r="H204" s="261" t="s">
        <v>2857</v>
      </c>
      <c r="I204" s="261" t="s">
        <v>700</v>
      </c>
      <c r="J204" s="264" t="s">
        <v>2858</v>
      </c>
      <c r="K204" s="272" t="s">
        <v>2859</v>
      </c>
      <c r="L204" s="264" t="s">
        <v>1440</v>
      </c>
    </row>
    <row r="205" spans="1:12" ht="17.25">
      <c r="A205" s="52" t="str">
        <f t="shared" si="6"/>
        <v>Smelter ListD4</v>
      </c>
      <c r="B205" s="52" t="s">
        <v>3449</v>
      </c>
      <c r="C205" s="51" t="s">
        <v>3559</v>
      </c>
      <c r="D205" s="183" t="s">
        <v>1471</v>
      </c>
      <c r="E205" s="244" t="s">
        <v>874</v>
      </c>
      <c r="F205" s="244" t="s">
        <v>1053</v>
      </c>
      <c r="G205" s="245" t="s">
        <v>1638</v>
      </c>
      <c r="H205" s="261" t="s">
        <v>1181</v>
      </c>
      <c r="I205" s="261" t="s">
        <v>701</v>
      </c>
      <c r="J205" s="266" t="s">
        <v>2743</v>
      </c>
      <c r="K205" s="273" t="s">
        <v>755</v>
      </c>
      <c r="L205" s="266" t="s">
        <v>568</v>
      </c>
    </row>
    <row r="206" spans="1:12" ht="17.25">
      <c r="A206" s="52" t="str">
        <f t="shared" si="6"/>
        <v>Smelter ListE4</v>
      </c>
      <c r="B206" s="52" t="s">
        <v>3449</v>
      </c>
      <c r="C206" s="51" t="s">
        <v>3560</v>
      </c>
      <c r="D206" s="183" t="s">
        <v>1472</v>
      </c>
      <c r="E206" s="244" t="s">
        <v>875</v>
      </c>
      <c r="F206" s="244" t="s">
        <v>1054</v>
      </c>
      <c r="G206" s="245" t="s">
        <v>1639</v>
      </c>
      <c r="H206" s="261" t="s">
        <v>3145</v>
      </c>
      <c r="I206" s="261" t="s">
        <v>702</v>
      </c>
      <c r="J206" s="266" t="s">
        <v>2744</v>
      </c>
      <c r="K206" s="273" t="s">
        <v>756</v>
      </c>
      <c r="L206" s="266" t="s">
        <v>569</v>
      </c>
    </row>
    <row r="207" spans="1:12" ht="13.5">
      <c r="A207" s="52" t="str">
        <f t="shared" si="6"/>
        <v>Smelter ListH4</v>
      </c>
      <c r="B207" s="52" t="s">
        <v>3449</v>
      </c>
      <c r="C207" s="183" t="s">
        <v>3562</v>
      </c>
      <c r="D207" s="183" t="s">
        <v>1473</v>
      </c>
      <c r="E207" s="244" t="s">
        <v>3147</v>
      </c>
      <c r="F207" s="244" t="s">
        <v>1055</v>
      </c>
      <c r="G207" s="245" t="s">
        <v>1640</v>
      </c>
      <c r="H207" s="261" t="s">
        <v>3148</v>
      </c>
      <c r="I207" s="261" t="s">
        <v>703</v>
      </c>
      <c r="J207" s="266" t="s">
        <v>2745</v>
      </c>
      <c r="K207" s="273" t="s">
        <v>757</v>
      </c>
      <c r="L207" s="279" t="s">
        <v>570</v>
      </c>
    </row>
    <row r="208" spans="1:12" ht="13.5">
      <c r="A208" s="52" t="str">
        <f t="shared" si="6"/>
        <v>Smelter ListI4</v>
      </c>
      <c r="B208" s="52" t="s">
        <v>3449</v>
      </c>
      <c r="C208" s="183" t="s">
        <v>3563</v>
      </c>
      <c r="D208" s="183" t="s">
        <v>1474</v>
      </c>
      <c r="E208" s="244" t="s">
        <v>3149</v>
      </c>
      <c r="F208" s="244" t="s">
        <v>1056</v>
      </c>
      <c r="G208" s="245" t="s">
        <v>1641</v>
      </c>
      <c r="H208" s="261" t="s">
        <v>3150</v>
      </c>
      <c r="I208" s="261" t="s">
        <v>704</v>
      </c>
      <c r="J208" s="264" t="s">
        <v>2746</v>
      </c>
      <c r="K208" s="273" t="s">
        <v>758</v>
      </c>
      <c r="L208" s="279" t="s">
        <v>571</v>
      </c>
    </row>
    <row r="209" spans="1:12" ht="13.5">
      <c r="A209" s="52" t="str">
        <f t="shared" si="6"/>
        <v>Smelter ListJ4</v>
      </c>
      <c r="B209" s="52" t="s">
        <v>3449</v>
      </c>
      <c r="C209" s="183" t="s">
        <v>3564</v>
      </c>
      <c r="D209" s="51" t="s">
        <v>2556</v>
      </c>
      <c r="E209" s="244" t="s">
        <v>3151</v>
      </c>
      <c r="F209" s="244" t="s">
        <v>3152</v>
      </c>
      <c r="G209" s="245" t="s">
        <v>3153</v>
      </c>
      <c r="H209" s="261" t="s">
        <v>3154</v>
      </c>
      <c r="I209" s="261" t="s">
        <v>705</v>
      </c>
      <c r="J209" s="264" t="s">
        <v>2747</v>
      </c>
      <c r="K209" s="272" t="s">
        <v>431</v>
      </c>
      <c r="L209" s="279" t="s">
        <v>1856</v>
      </c>
    </row>
    <row r="210" spans="1:12" ht="13.5">
      <c r="A210" s="52" t="str">
        <f t="shared" si="6"/>
        <v>Smelter ListK4</v>
      </c>
      <c r="B210" s="52" t="s">
        <v>3449</v>
      </c>
      <c r="C210" s="183" t="s">
        <v>3565</v>
      </c>
      <c r="D210" s="183" t="s">
        <v>1475</v>
      </c>
      <c r="E210" s="244" t="s">
        <v>1280</v>
      </c>
      <c r="F210" s="244" t="s">
        <v>1057</v>
      </c>
      <c r="G210" s="245" t="s">
        <v>1642</v>
      </c>
      <c r="H210" s="261" t="s">
        <v>3155</v>
      </c>
      <c r="I210" s="261" t="s">
        <v>706</v>
      </c>
      <c r="J210" s="264" t="s">
        <v>2748</v>
      </c>
      <c r="K210" s="273" t="s">
        <v>3156</v>
      </c>
      <c r="L210" s="279" t="s">
        <v>1436</v>
      </c>
    </row>
    <row r="211" spans="1:12" ht="13.5">
      <c r="A211" s="52" t="str">
        <f t="shared" si="6"/>
        <v>Smelter ListL4</v>
      </c>
      <c r="B211" s="52" t="s">
        <v>3449</v>
      </c>
      <c r="C211" s="183" t="s">
        <v>3566</v>
      </c>
      <c r="D211" s="183" t="s">
        <v>1476</v>
      </c>
      <c r="E211" s="244" t="s">
        <v>1281</v>
      </c>
      <c r="F211" s="244" t="s">
        <v>1058</v>
      </c>
      <c r="G211" s="245" t="s">
        <v>1643</v>
      </c>
      <c r="H211" s="261" t="s">
        <v>3157</v>
      </c>
      <c r="I211" s="261" t="s">
        <v>707</v>
      </c>
      <c r="J211" s="264" t="s">
        <v>132</v>
      </c>
      <c r="K211" s="273" t="s">
        <v>3158</v>
      </c>
      <c r="L211" s="264" t="s">
        <v>1437</v>
      </c>
    </row>
    <row r="212" spans="1:12" ht="13.5">
      <c r="A212" s="52" t="str">
        <f t="shared" si="6"/>
        <v>Smelter ListM4</v>
      </c>
      <c r="B212" s="52" t="s">
        <v>3449</v>
      </c>
      <c r="C212" s="183" t="s">
        <v>3567</v>
      </c>
      <c r="D212" s="183" t="s">
        <v>1477</v>
      </c>
      <c r="E212" s="244" t="s">
        <v>1282</v>
      </c>
      <c r="F212" s="244" t="s">
        <v>1059</v>
      </c>
      <c r="G212" s="245" t="s">
        <v>1644</v>
      </c>
      <c r="H212" s="261" t="s">
        <v>3159</v>
      </c>
      <c r="I212" s="261" t="s">
        <v>708</v>
      </c>
      <c r="J212" s="264" t="s">
        <v>133</v>
      </c>
      <c r="K212" s="273" t="s">
        <v>432</v>
      </c>
      <c r="L212" s="264" t="s">
        <v>572</v>
      </c>
    </row>
    <row r="213" spans="1:12" ht="13.5">
      <c r="A213" s="52" t="str">
        <f t="shared" si="6"/>
        <v>Smelter ListN4</v>
      </c>
      <c r="B213" s="52" t="s">
        <v>3449</v>
      </c>
      <c r="C213" s="183" t="s">
        <v>3568</v>
      </c>
      <c r="D213" s="183" t="s">
        <v>1514</v>
      </c>
      <c r="E213" s="244" t="s">
        <v>1283</v>
      </c>
      <c r="F213" s="244" t="s">
        <v>1060</v>
      </c>
      <c r="G213" s="245" t="s">
        <v>1645</v>
      </c>
      <c r="H213" s="244" t="s">
        <v>1182</v>
      </c>
      <c r="I213" s="261" t="s">
        <v>709</v>
      </c>
      <c r="J213" s="264" t="s">
        <v>134</v>
      </c>
      <c r="K213" s="273" t="s">
        <v>433</v>
      </c>
      <c r="L213" s="264" t="s">
        <v>573</v>
      </c>
    </row>
    <row r="214" spans="1:12" ht="13.5">
      <c r="A214" s="52" t="str">
        <f t="shared" si="6"/>
        <v>Smelter ListO4</v>
      </c>
      <c r="B214" s="52" t="s">
        <v>3449</v>
      </c>
      <c r="C214" s="183" t="s">
        <v>3569</v>
      </c>
      <c r="D214" s="257" t="s">
        <v>2670</v>
      </c>
      <c r="E214" s="244" t="s">
        <v>1284</v>
      </c>
      <c r="F214" s="244" t="s">
        <v>1061</v>
      </c>
      <c r="G214" s="245" t="s">
        <v>1646</v>
      </c>
      <c r="H214" s="261" t="s">
        <v>1183</v>
      </c>
      <c r="I214" s="261" t="s">
        <v>710</v>
      </c>
      <c r="J214" s="264" t="s">
        <v>135</v>
      </c>
      <c r="K214" s="273" t="s">
        <v>434</v>
      </c>
      <c r="L214" s="264" t="s">
        <v>574</v>
      </c>
    </row>
    <row r="215" spans="1:12" ht="13.5">
      <c r="A215" s="183" t="str">
        <f>B215&amp;C215</f>
        <v>Smelter ListP4</v>
      </c>
      <c r="B215" s="183" t="s">
        <v>3449</v>
      </c>
      <c r="C215" s="183" t="s">
        <v>1502</v>
      </c>
      <c r="D215" s="183" t="s">
        <v>1513</v>
      </c>
      <c r="E215" s="244" t="s">
        <v>1285</v>
      </c>
      <c r="F215" s="243" t="s">
        <v>1062</v>
      </c>
      <c r="G215" s="245" t="s">
        <v>1647</v>
      </c>
      <c r="H215" s="270" t="s">
        <v>1184</v>
      </c>
      <c r="I215" s="261" t="s">
        <v>711</v>
      </c>
      <c r="J215" s="264" t="s">
        <v>136</v>
      </c>
      <c r="K215" s="273" t="s">
        <v>435</v>
      </c>
      <c r="L215" s="264" t="s">
        <v>575</v>
      </c>
    </row>
    <row r="216" spans="1:12" ht="13.5">
      <c r="A216" s="52" t="str">
        <f t="shared" si="6"/>
        <v>Smelter ListQ4</v>
      </c>
      <c r="B216" s="52" t="s">
        <v>3449</v>
      </c>
      <c r="C216" s="183" t="s">
        <v>1511</v>
      </c>
      <c r="D216" s="53" t="s">
        <v>2261</v>
      </c>
      <c r="E216" s="244" t="s">
        <v>1286</v>
      </c>
      <c r="F216" s="244" t="s">
        <v>2838</v>
      </c>
      <c r="G216" s="245" t="s">
        <v>2592</v>
      </c>
      <c r="H216" s="261" t="s">
        <v>2593</v>
      </c>
      <c r="I216" s="261" t="s">
        <v>2594</v>
      </c>
      <c r="J216" s="264" t="s">
        <v>2742</v>
      </c>
      <c r="K216" s="272" t="s">
        <v>2595</v>
      </c>
      <c r="L216" s="264" t="s">
        <v>1433</v>
      </c>
    </row>
    <row r="217" spans="1:12" ht="13.5">
      <c r="A217" s="52" t="str">
        <f t="shared" si="6"/>
        <v>Smelter ListJ2</v>
      </c>
      <c r="B217" s="52" t="s">
        <v>3449</v>
      </c>
      <c r="C217" s="51" t="s">
        <v>2235</v>
      </c>
      <c r="D217" s="188" t="s">
        <v>456</v>
      </c>
      <c r="E217" s="244" t="s">
        <v>1287</v>
      </c>
      <c r="F217" s="244" t="s">
        <v>3160</v>
      </c>
      <c r="G217" s="245" t="s">
        <v>878</v>
      </c>
      <c r="H217" s="261" t="s">
        <v>457</v>
      </c>
      <c r="I217" s="261" t="s">
        <v>712</v>
      </c>
      <c r="J217" s="264" t="s">
        <v>2749</v>
      </c>
      <c r="K217" s="272" t="s">
        <v>458</v>
      </c>
      <c r="L217" s="264" t="s">
        <v>1438</v>
      </c>
    </row>
    <row r="218" spans="1:12" ht="102.6" customHeight="1">
      <c r="A218" s="52" t="str">
        <f t="shared" si="6"/>
        <v>Smelter ListA2</v>
      </c>
      <c r="B218" s="52" t="s">
        <v>3449</v>
      </c>
      <c r="C218" s="51" t="s">
        <v>2238</v>
      </c>
      <c r="D218" s="284" t="s">
        <v>1512</v>
      </c>
      <c r="E218" s="244" t="s">
        <v>831</v>
      </c>
      <c r="F218" s="244" t="s">
        <v>1063</v>
      </c>
      <c r="G218" s="245" t="s">
        <v>1648</v>
      </c>
      <c r="H218" s="261" t="s">
        <v>1185</v>
      </c>
      <c r="I218" s="261" t="s">
        <v>713</v>
      </c>
      <c r="J218" s="264" t="s">
        <v>141</v>
      </c>
      <c r="K218" s="273" t="s">
        <v>442</v>
      </c>
      <c r="L218" s="264" t="s">
        <v>325</v>
      </c>
    </row>
    <row r="219" spans="1:12" ht="13.5">
      <c r="A219" s="52" t="str">
        <f t="shared" si="6"/>
        <v>Smelter ListF4</v>
      </c>
      <c r="B219" s="52" t="s">
        <v>3449</v>
      </c>
      <c r="C219" s="51" t="s">
        <v>3570</v>
      </c>
      <c r="D219" s="183" t="s">
        <v>1469</v>
      </c>
      <c r="E219" s="244" t="s">
        <v>832</v>
      </c>
      <c r="F219" s="244" t="s">
        <v>3228</v>
      </c>
      <c r="G219" s="245" t="s">
        <v>1784</v>
      </c>
      <c r="H219" s="261" t="s">
        <v>1177</v>
      </c>
      <c r="I219" s="261" t="s">
        <v>714</v>
      </c>
      <c r="J219" s="266" t="s">
        <v>3225</v>
      </c>
      <c r="K219" s="273" t="s">
        <v>436</v>
      </c>
      <c r="L219" s="266" t="s">
        <v>326</v>
      </c>
    </row>
    <row r="220" spans="1:12" ht="13.5">
      <c r="A220" s="52" t="str">
        <f>B220&amp;C220</f>
        <v>Smelter ListG4</v>
      </c>
      <c r="B220" s="52" t="s">
        <v>3449</v>
      </c>
      <c r="C220" s="183" t="s">
        <v>3561</v>
      </c>
      <c r="D220" s="183" t="s">
        <v>1470</v>
      </c>
      <c r="E220" s="244" t="s">
        <v>833</v>
      </c>
      <c r="F220" s="244" t="s">
        <v>1064</v>
      </c>
      <c r="G220" s="245" t="s">
        <v>1649</v>
      </c>
      <c r="H220" s="261" t="s">
        <v>1186</v>
      </c>
      <c r="I220" s="261" t="s">
        <v>715</v>
      </c>
      <c r="J220" s="266" t="s">
        <v>137</v>
      </c>
      <c r="K220" s="273" t="s">
        <v>437</v>
      </c>
      <c r="L220" s="266" t="s">
        <v>327</v>
      </c>
    </row>
    <row r="221" spans="1:12" ht="13.5">
      <c r="A221" s="52" t="str">
        <f t="shared" si="6"/>
        <v>CheckerA1</v>
      </c>
      <c r="B221" s="52" t="s">
        <v>3454</v>
      </c>
      <c r="C221" s="51" t="s">
        <v>1880</v>
      </c>
      <c r="D221" s="28" t="s">
        <v>2553</v>
      </c>
      <c r="E221" s="244" t="s">
        <v>834</v>
      </c>
      <c r="F221" s="244" t="s">
        <v>1065</v>
      </c>
      <c r="G221" s="245" t="s">
        <v>3161</v>
      </c>
      <c r="H221" s="261" t="s">
        <v>1187</v>
      </c>
      <c r="I221" s="261" t="s">
        <v>716</v>
      </c>
      <c r="J221" s="266" t="s">
        <v>3162</v>
      </c>
      <c r="K221" s="272" t="s">
        <v>3163</v>
      </c>
      <c r="L221" s="266" t="s">
        <v>3593</v>
      </c>
    </row>
    <row r="222" spans="1:12" ht="13.5">
      <c r="A222" s="52" t="str">
        <f t="shared" si="6"/>
        <v>CheckerD1</v>
      </c>
      <c r="B222" s="52" t="s">
        <v>3454</v>
      </c>
      <c r="C222" s="51" t="s">
        <v>3571</v>
      </c>
      <c r="D222" s="28" t="s">
        <v>2555</v>
      </c>
      <c r="E222" s="244" t="s">
        <v>835</v>
      </c>
      <c r="F222" s="244" t="s">
        <v>3164</v>
      </c>
      <c r="G222" s="245" t="s">
        <v>3165</v>
      </c>
      <c r="H222" s="261" t="s">
        <v>3166</v>
      </c>
      <c r="I222" s="261" t="s">
        <v>717</v>
      </c>
      <c r="J222" s="270" t="s">
        <v>3167</v>
      </c>
      <c r="K222" s="272" t="s">
        <v>3168</v>
      </c>
      <c r="L222" s="280" t="s">
        <v>3594</v>
      </c>
    </row>
    <row r="223" spans="1:12" ht="13.5">
      <c r="A223" s="52" t="str">
        <f t="shared" si="6"/>
        <v>CheckerA3</v>
      </c>
      <c r="B223" s="52" t="s">
        <v>3454</v>
      </c>
      <c r="C223" s="51" t="s">
        <v>1882</v>
      </c>
      <c r="D223" s="28" t="s">
        <v>2327</v>
      </c>
      <c r="E223" s="244" t="s">
        <v>836</v>
      </c>
      <c r="F223" s="244" t="s">
        <v>3169</v>
      </c>
      <c r="G223" s="245" t="s">
        <v>3170</v>
      </c>
      <c r="H223" s="261" t="s">
        <v>3171</v>
      </c>
      <c r="I223" s="261" t="s">
        <v>3172</v>
      </c>
      <c r="J223" s="270" t="s">
        <v>3173</v>
      </c>
      <c r="K223" s="272" t="s">
        <v>3174</v>
      </c>
      <c r="L223" s="280" t="s">
        <v>3595</v>
      </c>
    </row>
    <row r="224" spans="1:12" ht="13.5">
      <c r="A224" s="52" t="str">
        <f t="shared" si="6"/>
        <v>CheckerB3</v>
      </c>
      <c r="B224" s="52" t="s">
        <v>3454</v>
      </c>
      <c r="C224" s="51" t="s">
        <v>2627</v>
      </c>
      <c r="D224" s="28" t="s">
        <v>2328</v>
      </c>
      <c r="E224" s="244" t="s">
        <v>837</v>
      </c>
      <c r="F224" s="244" t="s">
        <v>2305</v>
      </c>
      <c r="G224" s="245" t="s">
        <v>3175</v>
      </c>
      <c r="H224" s="261" t="s">
        <v>3176</v>
      </c>
      <c r="I224" s="261" t="s">
        <v>3177</v>
      </c>
      <c r="J224" s="270" t="s">
        <v>3178</v>
      </c>
      <c r="K224" s="272" t="s">
        <v>3179</v>
      </c>
      <c r="L224" s="280" t="s">
        <v>3596</v>
      </c>
    </row>
    <row r="225" spans="1:12" ht="13.5">
      <c r="A225" s="52" t="str">
        <f t="shared" si="6"/>
        <v>CheckerC3</v>
      </c>
      <c r="B225" s="52" t="s">
        <v>3454</v>
      </c>
      <c r="C225" s="51" t="s">
        <v>2648</v>
      </c>
      <c r="D225" s="28" t="s">
        <v>2551</v>
      </c>
      <c r="E225" s="244" t="s">
        <v>838</v>
      </c>
      <c r="F225" s="244" t="s">
        <v>3180</v>
      </c>
      <c r="G225" s="245" t="s">
        <v>3181</v>
      </c>
      <c r="H225" s="261" t="s">
        <v>3182</v>
      </c>
      <c r="I225" s="261" t="s">
        <v>3183</v>
      </c>
      <c r="J225" s="270" t="s">
        <v>3184</v>
      </c>
      <c r="K225" s="272" t="s">
        <v>3183</v>
      </c>
      <c r="L225" s="280" t="s">
        <v>3597</v>
      </c>
    </row>
    <row r="226" spans="1:12" ht="13.5">
      <c r="A226" s="52" t="str">
        <f t="shared" si="6"/>
        <v>CheckerD3</v>
      </c>
      <c r="B226" s="52" t="s">
        <v>3454</v>
      </c>
      <c r="C226" s="51" t="s">
        <v>3572</v>
      </c>
      <c r="D226" s="60" t="s">
        <v>2552</v>
      </c>
      <c r="E226" s="244" t="s">
        <v>839</v>
      </c>
      <c r="F226" s="244" t="s">
        <v>2194</v>
      </c>
      <c r="G226" s="245" t="s">
        <v>2195</v>
      </c>
      <c r="H226" s="261" t="s">
        <v>2196</v>
      </c>
      <c r="I226" s="261" t="s">
        <v>718</v>
      </c>
      <c r="J226" s="270" t="s">
        <v>2221</v>
      </c>
      <c r="K226" s="272" t="s">
        <v>2197</v>
      </c>
      <c r="L226" s="280" t="s">
        <v>2198</v>
      </c>
    </row>
    <row r="227" spans="1:12" ht="15">
      <c r="A227" s="52" t="str">
        <f t="shared" si="6"/>
        <v>Product ListA1</v>
      </c>
      <c r="B227" s="51" t="s">
        <v>3573</v>
      </c>
      <c r="C227" s="51" t="s">
        <v>1880</v>
      </c>
      <c r="D227" s="229" t="s">
        <v>1913</v>
      </c>
      <c r="E227" s="244" t="s">
        <v>840</v>
      </c>
      <c r="F227" s="244" t="s">
        <v>1066</v>
      </c>
      <c r="G227" s="245" t="s">
        <v>1650</v>
      </c>
      <c r="H227" s="261" t="s">
        <v>1188</v>
      </c>
      <c r="I227" s="261" t="s">
        <v>719</v>
      </c>
      <c r="J227" s="281" t="s">
        <v>138</v>
      </c>
      <c r="K227" s="273" t="s">
        <v>438</v>
      </c>
      <c r="L227" s="280" t="s">
        <v>328</v>
      </c>
    </row>
    <row r="228" spans="1:12" ht="17.25">
      <c r="A228" s="52" t="str">
        <f t="shared" si="6"/>
        <v>Product ListB5</v>
      </c>
      <c r="B228" s="51" t="s">
        <v>3573</v>
      </c>
      <c r="C228" s="51" t="s">
        <v>2629</v>
      </c>
      <c r="D228" s="186" t="s">
        <v>1515</v>
      </c>
      <c r="E228" s="244" t="s">
        <v>876</v>
      </c>
      <c r="F228" s="244" t="s">
        <v>1067</v>
      </c>
      <c r="G228" s="245" t="s">
        <v>1651</v>
      </c>
      <c r="H228" s="261" t="s">
        <v>1189</v>
      </c>
      <c r="I228" s="261" t="s">
        <v>720</v>
      </c>
      <c r="J228" s="282" t="s">
        <v>3185</v>
      </c>
      <c r="K228" s="273" t="s">
        <v>439</v>
      </c>
      <c r="L228" s="283" t="s">
        <v>329</v>
      </c>
    </row>
    <row r="229" spans="1:12" ht="13.5">
      <c r="A229" s="52" t="str">
        <f t="shared" si="6"/>
        <v>Product ListC5</v>
      </c>
      <c r="B229" s="51" t="s">
        <v>3573</v>
      </c>
      <c r="C229" s="51" t="s">
        <v>2650</v>
      </c>
      <c r="D229" s="186" t="s">
        <v>1516</v>
      </c>
      <c r="E229" s="244" t="s">
        <v>841</v>
      </c>
      <c r="F229" s="244" t="s">
        <v>1068</v>
      </c>
      <c r="G229" s="245" t="s">
        <v>1652</v>
      </c>
      <c r="H229" s="261" t="s">
        <v>1190</v>
      </c>
      <c r="I229" s="261" t="s">
        <v>721</v>
      </c>
      <c r="J229" s="282" t="s">
        <v>2612</v>
      </c>
      <c r="K229" s="273" t="s">
        <v>440</v>
      </c>
      <c r="L229" s="283" t="s">
        <v>330</v>
      </c>
    </row>
    <row r="230" spans="1:12" ht="13.5">
      <c r="A230" s="52" t="str">
        <f t="shared" si="6"/>
        <v>Product ListD5</v>
      </c>
      <c r="B230" s="51" t="s">
        <v>3573</v>
      </c>
      <c r="C230" s="51" t="s">
        <v>3574</v>
      </c>
      <c r="D230" s="61" t="s">
        <v>2261</v>
      </c>
      <c r="E230" s="245" t="s">
        <v>842</v>
      </c>
      <c r="F230" s="244" t="s">
        <v>2838</v>
      </c>
      <c r="G230" s="245" t="s">
        <v>2592</v>
      </c>
      <c r="H230" s="261" t="s">
        <v>2593</v>
      </c>
      <c r="I230" s="261" t="s">
        <v>2594</v>
      </c>
      <c r="J230" s="282" t="s">
        <v>2742</v>
      </c>
      <c r="K230" s="272" t="s">
        <v>2595</v>
      </c>
      <c r="L230" s="283" t="s">
        <v>1433</v>
      </c>
    </row>
    <row r="231" spans="1:12">
      <c r="A231" s="183" t="str">
        <f t="shared" si="6"/>
        <v>GeneralCpy</v>
      </c>
      <c r="B231" s="183" t="s">
        <v>1490</v>
      </c>
      <c r="C231" s="183" t="s">
        <v>1491</v>
      </c>
      <c r="D231" s="238" t="s">
        <v>472</v>
      </c>
      <c r="E231" s="238" t="s">
        <v>472</v>
      </c>
      <c r="F231" s="238" t="s">
        <v>472</v>
      </c>
      <c r="G231" s="238" t="s">
        <v>472</v>
      </c>
      <c r="H231" s="238" t="s">
        <v>472</v>
      </c>
      <c r="I231" s="238" t="s">
        <v>472</v>
      </c>
      <c r="J231" s="238" t="s">
        <v>472</v>
      </c>
      <c r="K231" s="238" t="s">
        <v>472</v>
      </c>
      <c r="L231" s="284" t="s">
        <v>472</v>
      </c>
    </row>
    <row r="232" spans="1:12">
      <c r="A232" s="183"/>
      <c r="B232" s="183"/>
      <c r="C232" s="183"/>
      <c r="D232" s="183"/>
      <c r="E232" s="183"/>
      <c r="F232" s="183"/>
      <c r="G232" s="183"/>
    </row>
    <row r="233" spans="1:12">
      <c r="A233" s="183"/>
      <c r="B233" s="183"/>
      <c r="C233" s="183"/>
      <c r="D233" s="183"/>
      <c r="E233" s="183"/>
      <c r="F233" s="183"/>
      <c r="G233" s="183"/>
    </row>
    <row r="234" spans="1:12">
      <c r="A234" s="228" t="s">
        <v>2261</v>
      </c>
      <c r="D234" s="249" t="s">
        <v>879</v>
      </c>
      <c r="E234" s="245" t="s">
        <v>880</v>
      </c>
      <c r="F234" s="245" t="s">
        <v>881</v>
      </c>
      <c r="G234" s="245" t="s">
        <v>882</v>
      </c>
      <c r="H234" s="245" t="s">
        <v>1196</v>
      </c>
      <c r="I234" s="245" t="s">
        <v>722</v>
      </c>
      <c r="J234" s="261" t="s">
        <v>140</v>
      </c>
      <c r="K234" s="261" t="s">
        <v>441</v>
      </c>
      <c r="L234" s="264" t="s">
        <v>332</v>
      </c>
    </row>
    <row r="235" spans="1:12" ht="13.5">
      <c r="A235" s="228" t="s">
        <v>2261</v>
      </c>
      <c r="D235" s="249" t="s">
        <v>900</v>
      </c>
      <c r="E235" s="245" t="s">
        <v>938</v>
      </c>
      <c r="F235" s="245" t="s">
        <v>943</v>
      </c>
      <c r="G235" s="250" t="s">
        <v>939</v>
      </c>
      <c r="H235" s="245" t="s">
        <v>465</v>
      </c>
      <c r="I235" s="261" t="s">
        <v>724</v>
      </c>
      <c r="J235" s="261" t="s">
        <v>143</v>
      </c>
      <c r="K235" s="261" t="s">
        <v>451</v>
      </c>
      <c r="L235" s="274" t="s">
        <v>936</v>
      </c>
    </row>
    <row r="236" spans="1:12" ht="13.5">
      <c r="A236" s="228" t="s">
        <v>2261</v>
      </c>
      <c r="D236" s="249" t="s">
        <v>901</v>
      </c>
      <c r="E236" s="245" t="s">
        <v>902</v>
      </c>
      <c r="F236" s="245" t="s">
        <v>944</v>
      </c>
      <c r="G236" s="250" t="s">
        <v>940</v>
      </c>
      <c r="H236" s="245" t="s">
        <v>466</v>
      </c>
      <c r="I236" s="261" t="s">
        <v>725</v>
      </c>
      <c r="J236" s="261" t="s">
        <v>144</v>
      </c>
      <c r="K236" s="261" t="s">
        <v>452</v>
      </c>
      <c r="L236" s="274" t="s">
        <v>903</v>
      </c>
    </row>
    <row r="237" spans="1:12" ht="13.5">
      <c r="A237" s="228" t="s">
        <v>2261</v>
      </c>
      <c r="D237" s="261" t="s">
        <v>894</v>
      </c>
      <c r="E237" s="245" t="s">
        <v>895</v>
      </c>
      <c r="F237" s="245" t="s">
        <v>896</v>
      </c>
      <c r="G237" s="250" t="s">
        <v>941</v>
      </c>
      <c r="H237" s="245" t="s">
        <v>467</v>
      </c>
      <c r="I237" s="261" t="s">
        <v>726</v>
      </c>
      <c r="J237" s="261" t="s">
        <v>897</v>
      </c>
      <c r="K237" s="261" t="s">
        <v>898</v>
      </c>
      <c r="L237" s="274" t="s">
        <v>899</v>
      </c>
    </row>
    <row r="238" spans="1:12" ht="13.5">
      <c r="A238" s="228" t="s">
        <v>2261</v>
      </c>
      <c r="D238" s="249" t="s">
        <v>883</v>
      </c>
      <c r="E238" s="245" t="s">
        <v>884</v>
      </c>
      <c r="F238" s="245" t="s">
        <v>945</v>
      </c>
      <c r="G238" s="250" t="s">
        <v>885</v>
      </c>
      <c r="H238" s="245" t="s">
        <v>468</v>
      </c>
      <c r="I238" s="261" t="s">
        <v>727</v>
      </c>
      <c r="J238" s="261" t="s">
        <v>145</v>
      </c>
      <c r="K238" s="261" t="s">
        <v>455</v>
      </c>
      <c r="L238" s="274" t="s">
        <v>937</v>
      </c>
    </row>
    <row r="239" spans="1:12" ht="13.5">
      <c r="A239" s="228" t="s">
        <v>2261</v>
      </c>
      <c r="D239" s="249" t="s">
        <v>886</v>
      </c>
      <c r="E239" s="245" t="s">
        <v>887</v>
      </c>
      <c r="F239" s="245" t="s">
        <v>946</v>
      </c>
      <c r="G239" s="250" t="s">
        <v>888</v>
      </c>
      <c r="H239" s="245" t="s">
        <v>469</v>
      </c>
      <c r="I239" s="261" t="s">
        <v>728</v>
      </c>
      <c r="J239" s="261" t="s">
        <v>146</v>
      </c>
      <c r="K239" s="261" t="s">
        <v>453</v>
      </c>
      <c r="L239" s="274" t="s">
        <v>889</v>
      </c>
    </row>
    <row r="240" spans="1:12" ht="13.5">
      <c r="A240" s="228" t="s">
        <v>2261</v>
      </c>
      <c r="D240" s="249" t="s">
        <v>893</v>
      </c>
      <c r="E240" s="245" t="s">
        <v>890</v>
      </c>
      <c r="F240" s="245" t="s">
        <v>947</v>
      </c>
      <c r="G240" s="250" t="s">
        <v>942</v>
      </c>
      <c r="H240" s="245" t="s">
        <v>891</v>
      </c>
      <c r="I240" s="261" t="s">
        <v>729</v>
      </c>
      <c r="J240" s="261" t="s">
        <v>147</v>
      </c>
      <c r="K240" s="261" t="s">
        <v>454</v>
      </c>
      <c r="L240" s="274" t="s">
        <v>892</v>
      </c>
    </row>
  </sheetData>
  <phoneticPr fontId="3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Sheet1</vt:lpstr>
      <vt:lpstr>CL</vt:lpstr>
      <vt:lpstr>LN</vt:lpstr>
      <vt:lpstr>'Smelter List'!Metal</vt:lpstr>
      <vt:lpstr>'Product List'!Print_Titles</vt:lpstr>
      <vt:lpstr>'Smelter List'!Print_Titles</vt:lpstr>
      <vt:lpstr>SL</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2014-06-16T06:23:00Z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