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Bosques del Valle\"/>
    </mc:Choice>
  </mc:AlternateContent>
  <xr:revisionPtr revIDLastSave="0" documentId="13_ncr:1_{99A83E13-DF7E-40AF-959C-134FAE3D9DE9}" xr6:coauthVersionLast="47" xr6:coauthVersionMax="47" xr10:uidLastSave="{00000000-0000-0000-0000-000000000000}"/>
  <bookViews>
    <workbookView xWindow="14025" yWindow="0" windowWidth="14775" windowHeight="1560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" i="1" l="1"/>
  <c r="C24" i="1"/>
  <c r="C26" i="1" s="1"/>
  <c r="C45" i="1"/>
  <c r="C30" i="1" s="1"/>
  <c r="P25" i="1"/>
  <c r="G19" i="1"/>
  <c r="G18" i="1"/>
  <c r="V9" i="1"/>
  <c r="Z11" i="1" s="1"/>
  <c r="Z10" i="1"/>
  <c r="E18" i="1"/>
  <c r="R13" i="1"/>
  <c r="E19" i="1"/>
  <c r="G31" i="1"/>
  <c r="H31" i="1" s="1"/>
  <c r="I31" i="1" s="1"/>
  <c r="F31" i="1"/>
  <c r="F30" i="1"/>
  <c r="G30" i="1"/>
  <c r="H30" i="1" s="1"/>
  <c r="N12" i="1"/>
  <c r="E12" i="1"/>
  <c r="N11" i="1"/>
  <c r="E11" i="1"/>
  <c r="N10" i="1"/>
  <c r="E10" i="1"/>
  <c r="N9" i="1"/>
  <c r="E9" i="1"/>
  <c r="N8" i="1"/>
  <c r="E8" i="1"/>
  <c r="Z9" i="1" l="1"/>
  <c r="Z8" i="1"/>
  <c r="O8" i="1"/>
  <c r="I30" i="1"/>
  <c r="I38" i="1" s="1"/>
  <c r="E20" i="1"/>
  <c r="E21" i="1" s="1"/>
  <c r="G20" i="1"/>
  <c r="O9" i="1"/>
  <c r="O11" i="1"/>
  <c r="O10" i="1"/>
  <c r="O12" i="1"/>
  <c r="C32" i="1" l="1"/>
  <c r="I32" i="1" s="1"/>
  <c r="I34" i="1" s="1"/>
  <c r="O13" i="1"/>
  <c r="Q13" i="1" s="1"/>
  <c r="S13" i="1" s="1"/>
  <c r="W11" i="1"/>
  <c r="V11" i="1"/>
  <c r="V12" i="1" s="1"/>
  <c r="W12" i="1" s="1"/>
  <c r="X12" i="1" s="1"/>
  <c r="Q7" i="1" l="1"/>
  <c r="S7" i="1" s="1"/>
  <c r="S11" i="1" s="1"/>
</calcChain>
</file>

<file path=xl/sharedStrings.xml><?xml version="1.0" encoding="utf-8"?>
<sst xmlns="http://schemas.openxmlformats.org/spreadsheetml/2006/main" count="64" uniqueCount="53">
  <si>
    <t>ENFOQUE COMPARATIVO DE MERCADO</t>
  </si>
  <si>
    <t>Comparable</t>
  </si>
  <si>
    <t>Valor Unitario (M2)</t>
  </si>
  <si>
    <t>FACTORES APLICABLES</t>
  </si>
  <si>
    <t>Zona</t>
  </si>
  <si>
    <t>Ubicación</t>
  </si>
  <si>
    <t>Frente</t>
  </si>
  <si>
    <t>Fondo</t>
  </si>
  <si>
    <t>Forma</t>
  </si>
  <si>
    <t>Factor Resultante</t>
  </si>
  <si>
    <t>Valor Unitario Total</t>
  </si>
  <si>
    <t>Terreno M2</t>
  </si>
  <si>
    <t>Instalaciones</t>
  </si>
  <si>
    <t>Valor Homologado</t>
  </si>
  <si>
    <t>M2</t>
  </si>
  <si>
    <t>$ meta</t>
  </si>
  <si>
    <t>Valor</t>
  </si>
  <si>
    <t>Comerciabilidad</t>
  </si>
  <si>
    <t xml:space="preserve"> </t>
  </si>
  <si>
    <t>Por M2:</t>
  </si>
  <si>
    <t>TOTALES</t>
  </si>
  <si>
    <t>VRN</t>
  </si>
  <si>
    <t>VUT</t>
  </si>
  <si>
    <t>Edad</t>
  </si>
  <si>
    <t>VUR</t>
  </si>
  <si>
    <t>% Deprec</t>
  </si>
  <si>
    <t>Factor Edad</t>
  </si>
  <si>
    <t>VNR</t>
  </si>
  <si>
    <t>Terr:</t>
  </si>
  <si>
    <t>Valor Resultante Homologado:</t>
  </si>
  <si>
    <t>Valor Unitario a aplicar por M2:</t>
  </si>
  <si>
    <t>Construcción:</t>
  </si>
  <si>
    <t>Construcc:</t>
  </si>
  <si>
    <t>Cocina:</t>
  </si>
  <si>
    <t>Electrodom:</t>
  </si>
  <si>
    <t>TOTAL:</t>
  </si>
  <si>
    <t>TC</t>
  </si>
  <si>
    <t>Publicar</t>
  </si>
  <si>
    <t>Bien vendido</t>
  </si>
  <si>
    <t>Justo negociado</t>
  </si>
  <si>
    <t>Piso lo más bajo</t>
  </si>
  <si>
    <t>Precio salida</t>
  </si>
  <si>
    <t xml:space="preserve">Justo </t>
  </si>
  <si>
    <t>Piso</t>
  </si>
  <si>
    <r>
      <t xml:space="preserve">Superficie en M2         </t>
    </r>
    <r>
      <rPr>
        <b/>
        <i/>
        <sz val="10"/>
        <color indexed="8"/>
        <rFont val="Calibri"/>
        <family val="2"/>
      </rPr>
      <t>(Base Terreno</t>
    </r>
    <r>
      <rPr>
        <b/>
        <i/>
        <sz val="10"/>
        <color indexed="8"/>
        <rFont val="Calibri"/>
        <family val="2"/>
      </rPr>
      <t>)</t>
    </r>
  </si>
  <si>
    <r>
      <t>Superficie</t>
    </r>
    <r>
      <rPr>
        <b/>
        <i/>
        <sz val="10"/>
        <color indexed="8"/>
        <rFont val="Calibri"/>
        <family val="2"/>
      </rPr>
      <t xml:space="preserve"> (Construccion)</t>
    </r>
  </si>
  <si>
    <t>Bosques del Valle</t>
  </si>
  <si>
    <t>Terreno:</t>
  </si>
  <si>
    <t>m2</t>
  </si>
  <si>
    <t>USD</t>
  </si>
  <si>
    <t>Terreno</t>
  </si>
  <si>
    <t>Promedio</t>
  </si>
  <si>
    <t>Const: 279.00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</si>
</sst>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&quot;$&quot;#,##0.00"/>
    <numFmt numFmtId="168" formatCode="0.0000"/>
  </numFmts>
  <fonts count="3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i/>
      <sz val="8"/>
      <color indexed="17"/>
      <name val="Atlanta"/>
    </font>
    <font>
      <i/>
      <sz val="10"/>
      <color indexed="18"/>
      <name val="Atlanta"/>
    </font>
    <font>
      <b/>
      <sz val="8"/>
      <color indexed="12"/>
      <name val="Arial"/>
      <family val="2"/>
    </font>
    <font>
      <b/>
      <sz val="10"/>
      <color indexed="18"/>
      <name val="Arial"/>
      <family val="2"/>
    </font>
    <font>
      <b/>
      <sz val="8"/>
      <name val="Century"/>
      <family val="1"/>
    </font>
    <font>
      <b/>
      <i/>
      <sz val="10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9"/>
      <color rgb="FF000000"/>
      <name val="Calibri"/>
      <family val="2"/>
      <scheme val="minor"/>
    </font>
    <font>
      <b/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67955565050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8">
    <xf numFmtId="0" fontId="0" fillId="0" borderId="0"/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8" fontId="5" fillId="0" borderId="0" applyFont="0" applyFill="0" applyBorder="0" applyAlignment="0" applyProtection="0"/>
    <xf numFmtId="0" fontId="6" fillId="0" borderId="1" applyFill="0" applyBorder="0">
      <alignment vertical="top"/>
    </xf>
    <xf numFmtId="0" fontId="13" fillId="3" borderId="0" applyNumberFormat="0" applyBorder="0" applyAlignment="0" applyProtection="0"/>
    <xf numFmtId="166" fontId="3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2" fillId="0" borderId="0"/>
    <xf numFmtId="0" fontId="3" fillId="0" borderId="0"/>
    <xf numFmtId="0" fontId="2" fillId="0" borderId="0"/>
    <xf numFmtId="0" fontId="7" fillId="0" borderId="0">
      <alignment horizontal="right" vertical="center" wrapText="1"/>
    </xf>
    <xf numFmtId="0" fontId="4" fillId="0" borderId="2">
      <alignment horizontal="center" vertical="top" wrapText="1"/>
    </xf>
    <xf numFmtId="4" fontId="8" fillId="0" borderId="3">
      <alignment horizontal="center" vertical="top" wrapText="1"/>
    </xf>
    <xf numFmtId="0" fontId="9" fillId="0" borderId="4">
      <alignment horizontal="right" vertical="top" wrapText="1"/>
    </xf>
  </cellStyleXfs>
  <cellXfs count="125">
    <xf numFmtId="0" fontId="0" fillId="0" borderId="0" xfId="0"/>
    <xf numFmtId="0" fontId="15" fillId="0" borderId="0" xfId="0" applyFont="1" applyAlignment="1">
      <alignment horizontal="justify"/>
    </xf>
    <xf numFmtId="0" fontId="14" fillId="2" borderId="0" xfId="0" applyFont="1" applyFill="1" applyAlignment="1">
      <alignment horizontal="right"/>
    </xf>
    <xf numFmtId="0" fontId="0" fillId="2" borderId="0" xfId="0" applyFill="1"/>
    <xf numFmtId="167" fontId="0" fillId="0" borderId="0" xfId="0" applyNumberFormat="1"/>
    <xf numFmtId="164" fontId="16" fillId="0" borderId="12" xfId="0" applyNumberFormat="1" applyFont="1" applyBorder="1" applyAlignment="1">
      <alignment horizontal="center" wrapText="1"/>
    </xf>
    <xf numFmtId="164" fontId="0" fillId="0" borderId="0" xfId="0" applyNumberFormat="1"/>
    <xf numFmtId="0" fontId="0" fillId="0" borderId="5" xfId="0" applyBorder="1" applyAlignment="1">
      <alignment horizontal="center"/>
    </xf>
    <xf numFmtId="2" fontId="0" fillId="0" borderId="0" xfId="0" applyNumberFormat="1"/>
    <xf numFmtId="167" fontId="0" fillId="0" borderId="5" xfId="0" applyNumberFormat="1" applyBorder="1"/>
    <xf numFmtId="0" fontId="10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4" fontId="0" fillId="0" borderId="5" xfId="0" applyNumberFormat="1" applyBorder="1"/>
    <xf numFmtId="164" fontId="15" fillId="0" borderId="0" xfId="0" applyNumberFormat="1" applyFont="1"/>
    <xf numFmtId="164" fontId="14" fillId="0" borderId="0" xfId="0" applyNumberFormat="1" applyFont="1"/>
    <xf numFmtId="0" fontId="0" fillId="0" borderId="5" xfId="0" applyBorder="1"/>
    <xf numFmtId="167" fontId="17" fillId="0" borderId="5" xfId="0" applyNumberFormat="1" applyFont="1" applyBorder="1"/>
    <xf numFmtId="0" fontId="0" fillId="0" borderId="5" xfId="0" applyBorder="1" applyAlignment="1">
      <alignment horizontal="center" vertical="center"/>
    </xf>
    <xf numFmtId="0" fontId="14" fillId="0" borderId="5" xfId="0" applyFont="1" applyBorder="1" applyAlignment="1">
      <alignment horizontal="center" vertical="center" wrapText="1"/>
    </xf>
    <xf numFmtId="168" fontId="18" fillId="0" borderId="5" xfId="0" applyNumberFormat="1" applyFont="1" applyBorder="1" applyAlignment="1">
      <alignment horizontal="center" vertical="center"/>
    </xf>
    <xf numFmtId="167" fontId="14" fillId="4" borderId="5" xfId="0" applyNumberFormat="1" applyFont="1" applyFill="1" applyBorder="1" applyAlignment="1">
      <alignment horizontal="center" vertical="center"/>
    </xf>
    <xf numFmtId="167" fontId="0" fillId="4" borderId="5" xfId="0" applyNumberFormat="1" applyFill="1" applyBorder="1" applyAlignment="1">
      <alignment horizontal="center" vertical="center"/>
    </xf>
    <xf numFmtId="4" fontId="0" fillId="0" borderId="5" xfId="0" applyNumberFormat="1" applyBorder="1" applyAlignment="1">
      <alignment horizontal="center" vertical="center"/>
    </xf>
    <xf numFmtId="167" fontId="14" fillId="5" borderId="5" xfId="0" applyNumberFormat="1" applyFont="1" applyFill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167" fontId="14" fillId="0" borderId="5" xfId="0" applyNumberFormat="1" applyFont="1" applyBorder="1"/>
    <xf numFmtId="0" fontId="19" fillId="0" borderId="13" xfId="0" applyFont="1" applyBorder="1" applyAlignment="1">
      <alignment horizontal="center" vertical="center" wrapText="1"/>
    </xf>
    <xf numFmtId="2" fontId="19" fillId="0" borderId="14" xfId="0" applyNumberFormat="1" applyFont="1" applyBorder="1" applyAlignment="1">
      <alignment horizontal="center" vertical="center" wrapText="1"/>
    </xf>
    <xf numFmtId="168" fontId="20" fillId="6" borderId="14" xfId="0" applyNumberFormat="1" applyFont="1" applyFill="1" applyBorder="1" applyAlignment="1">
      <alignment horizontal="center" vertical="center" wrapText="1"/>
    </xf>
    <xf numFmtId="164" fontId="19" fillId="0" borderId="14" xfId="0" applyNumberFormat="1" applyFont="1" applyBorder="1" applyAlignment="1">
      <alignment horizontal="center" vertical="center" wrapText="1"/>
    </xf>
    <xf numFmtId="164" fontId="21" fillId="0" borderId="14" xfId="0" applyNumberFormat="1" applyFon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0" fontId="22" fillId="2" borderId="0" xfId="0" applyFont="1" applyFill="1" applyAlignment="1">
      <alignment vertical="center" wrapText="1"/>
    </xf>
    <xf numFmtId="0" fontId="22" fillId="2" borderId="15" xfId="0" applyFont="1" applyFill="1" applyBorder="1" applyAlignment="1">
      <alignment vertical="center" wrapText="1"/>
    </xf>
    <xf numFmtId="0" fontId="0" fillId="7" borderId="5" xfId="0" applyFill="1" applyBorder="1"/>
    <xf numFmtId="0" fontId="0" fillId="5" borderId="5" xfId="0" applyFill="1" applyBorder="1"/>
    <xf numFmtId="0" fontId="23" fillId="0" borderId="5" xfId="0" applyFont="1" applyBorder="1"/>
    <xf numFmtId="167" fontId="23" fillId="0" borderId="5" xfId="0" applyNumberFormat="1" applyFont="1" applyBorder="1"/>
    <xf numFmtId="0" fontId="24" fillId="0" borderId="5" xfId="0" applyFont="1" applyBorder="1" applyAlignment="1">
      <alignment horizontal="center"/>
    </xf>
    <xf numFmtId="167" fontId="24" fillId="0" borderId="5" xfId="0" applyNumberFormat="1" applyFont="1" applyBorder="1" applyAlignment="1">
      <alignment horizontal="center"/>
    </xf>
    <xf numFmtId="0" fontId="15" fillId="0" borderId="0" xfId="0" applyFont="1" applyAlignment="1">
      <alignment horizontal="center" vertical="center"/>
    </xf>
    <xf numFmtId="164" fontId="25" fillId="0" borderId="7" xfId="0" applyNumberFormat="1" applyFont="1" applyBorder="1" applyAlignment="1">
      <alignment horizontal="center" vertical="center" wrapText="1"/>
    </xf>
    <xf numFmtId="164" fontId="25" fillId="0" borderId="6" xfId="0" applyNumberFormat="1" applyFont="1" applyBorder="1" applyAlignment="1">
      <alignment horizontal="center" vertical="center" wrapText="1"/>
    </xf>
    <xf numFmtId="0" fontId="0" fillId="8" borderId="0" xfId="0" applyFill="1"/>
    <xf numFmtId="0" fontId="14" fillId="8" borderId="0" xfId="0" applyFont="1" applyFill="1"/>
    <xf numFmtId="0" fontId="14" fillId="8" borderId="5" xfId="0" applyFont="1" applyFill="1" applyBorder="1"/>
    <xf numFmtId="168" fontId="20" fillId="0" borderId="14" xfId="0" applyNumberFormat="1" applyFont="1" applyBorder="1" applyAlignment="1">
      <alignment horizontal="center" vertical="center" wrapText="1"/>
    </xf>
    <xf numFmtId="164" fontId="0" fillId="9" borderId="5" xfId="0" applyNumberFormat="1" applyFill="1" applyBorder="1" applyAlignment="1">
      <alignment horizontal="center" vertical="center"/>
    </xf>
    <xf numFmtId="4" fontId="0" fillId="9" borderId="5" xfId="0" applyNumberFormat="1" applyFill="1" applyBorder="1" applyAlignment="1">
      <alignment horizontal="center" vertical="center"/>
    </xf>
    <xf numFmtId="164" fontId="15" fillId="10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0" xfId="0" applyNumberFormat="1" applyAlignment="1">
      <alignment horizontal="right"/>
    </xf>
    <xf numFmtId="164" fontId="0" fillId="10" borderId="5" xfId="0" applyNumberFormat="1" applyFill="1" applyBorder="1" applyAlignment="1">
      <alignment horizontal="center"/>
    </xf>
    <xf numFmtId="164" fontId="14" fillId="0" borderId="5" xfId="0" applyNumberFormat="1" applyFont="1" applyBorder="1" applyAlignment="1">
      <alignment horizontal="center" vertical="center"/>
    </xf>
    <xf numFmtId="167" fontId="14" fillId="0" borderId="5" xfId="0" applyNumberFormat="1" applyFont="1" applyBorder="1" applyAlignment="1">
      <alignment horizontal="center" vertical="center"/>
    </xf>
    <xf numFmtId="167" fontId="23" fillId="0" borderId="0" xfId="0" applyNumberFormat="1" applyFont="1"/>
    <xf numFmtId="167" fontId="0" fillId="0" borderId="0" xfId="0" applyNumberFormat="1" applyAlignment="1">
      <alignment horizontal="center" vertical="center"/>
    </xf>
    <xf numFmtId="0" fontId="1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4" fillId="0" borderId="0" xfId="0" applyFont="1" applyAlignment="1">
      <alignment horizontal="center"/>
    </xf>
    <xf numFmtId="168" fontId="0" fillId="0" borderId="0" xfId="0" applyNumberFormat="1"/>
    <xf numFmtId="168" fontId="24" fillId="0" borderId="0" xfId="0" applyNumberFormat="1" applyFont="1" applyAlignment="1">
      <alignment horizontal="center"/>
    </xf>
    <xf numFmtId="0" fontId="14" fillId="0" borderId="0" xfId="0" applyFont="1" applyAlignment="1">
      <alignment vertical="justify"/>
    </xf>
    <xf numFmtId="0" fontId="0" fillId="0" borderId="0" xfId="0" applyAlignment="1">
      <alignment vertical="justify"/>
    </xf>
    <xf numFmtId="167" fontId="0" fillId="0" borderId="0" xfId="0" applyNumberFormat="1" applyAlignment="1">
      <alignment horizontal="center"/>
    </xf>
    <xf numFmtId="0" fontId="14" fillId="0" borderId="0" xfId="0" applyFont="1"/>
    <xf numFmtId="167" fontId="14" fillId="0" borderId="0" xfId="0" applyNumberFormat="1" applyFont="1"/>
    <xf numFmtId="2" fontId="1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8" fontId="17" fillId="0" borderId="17" xfId="0" applyNumberFormat="1" applyFont="1" applyBorder="1" applyAlignment="1">
      <alignment horizontal="center" vertical="center" wrapText="1"/>
    </xf>
    <xf numFmtId="8" fontId="17" fillId="0" borderId="16" xfId="0" applyNumberFormat="1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3" fontId="0" fillId="0" borderId="0" xfId="0" applyNumberFormat="1"/>
    <xf numFmtId="3" fontId="0" fillId="0" borderId="0" xfId="0" applyNumberFormat="1" applyAlignment="1">
      <alignment vertical="justify"/>
    </xf>
    <xf numFmtId="0" fontId="17" fillId="0" borderId="5" xfId="0" applyFont="1" applyBorder="1" applyAlignment="1">
      <alignment horizontal="center" vertical="center"/>
    </xf>
    <xf numFmtId="1" fontId="17" fillId="0" borderId="5" xfId="0" applyNumberFormat="1" applyFont="1" applyBorder="1" applyAlignment="1">
      <alignment horizontal="center" vertical="center"/>
    </xf>
    <xf numFmtId="2" fontId="17" fillId="0" borderId="5" xfId="0" applyNumberFormat="1" applyFont="1" applyBorder="1" applyAlignment="1">
      <alignment horizontal="center" vertical="center"/>
    </xf>
    <xf numFmtId="167" fontId="17" fillId="0" borderId="10" xfId="0" applyNumberFormat="1" applyFont="1" applyBorder="1" applyAlignment="1">
      <alignment horizontal="center" vertical="center"/>
    </xf>
    <xf numFmtId="167" fontId="17" fillId="0" borderId="0" xfId="0" applyNumberFormat="1" applyFont="1" applyAlignment="1">
      <alignment horizontal="center" vertical="center"/>
    </xf>
    <xf numFmtId="167" fontId="26" fillId="0" borderId="10" xfId="0" applyNumberFormat="1" applyFont="1" applyBorder="1" applyAlignment="1">
      <alignment horizontal="center" vertical="center"/>
    </xf>
    <xf numFmtId="167" fontId="26" fillId="0" borderId="0" xfId="0" applyNumberFormat="1" applyFont="1" applyAlignment="1">
      <alignment horizontal="center" vertical="center"/>
    </xf>
    <xf numFmtId="165" fontId="23" fillId="0" borderId="10" xfId="8" applyFont="1" applyBorder="1" applyAlignment="1">
      <alignment horizontal="center"/>
    </xf>
    <xf numFmtId="165" fontId="23" fillId="0" borderId="0" xfId="8" applyFont="1" applyBorder="1" applyAlignment="1">
      <alignment horizontal="center"/>
    </xf>
    <xf numFmtId="165" fontId="23" fillId="0" borderId="10" xfId="0" applyNumberFormat="1" applyFont="1" applyBorder="1" applyAlignment="1">
      <alignment horizontal="center"/>
    </xf>
    <xf numFmtId="165" fontId="23" fillId="0" borderId="0" xfId="0" applyNumberFormat="1" applyFont="1" applyAlignment="1">
      <alignment horizontal="center"/>
    </xf>
    <xf numFmtId="0" fontId="14" fillId="0" borderId="10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167" fontId="26" fillId="0" borderId="8" xfId="0" applyNumberFormat="1" applyFont="1" applyBorder="1" applyAlignment="1">
      <alignment horizontal="center" vertical="center"/>
    </xf>
    <xf numFmtId="167" fontId="26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21" fillId="0" borderId="18" xfId="0" applyFont="1" applyBorder="1" applyAlignment="1">
      <alignment horizontal="center" vertical="center" textRotation="90" wrapText="1"/>
    </xf>
    <xf numFmtId="0" fontId="21" fillId="0" borderId="13" xfId="0" applyFont="1" applyBorder="1" applyAlignment="1">
      <alignment horizontal="center" vertical="center" textRotation="90" wrapText="1"/>
    </xf>
    <xf numFmtId="0" fontId="27" fillId="0" borderId="20" xfId="0" applyFont="1" applyBorder="1" applyAlignment="1">
      <alignment horizontal="center" vertical="center" wrapText="1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textRotation="90" wrapText="1"/>
    </xf>
    <xf numFmtId="0" fontId="27" fillId="0" borderId="19" xfId="0" applyFont="1" applyBorder="1" applyAlignment="1">
      <alignment horizontal="center" vertical="center" textRotation="90" wrapText="1"/>
    </xf>
    <xf numFmtId="0" fontId="27" fillId="0" borderId="13" xfId="0" applyFont="1" applyBorder="1" applyAlignment="1">
      <alignment horizontal="center" vertical="center" textRotation="90" wrapText="1"/>
    </xf>
    <xf numFmtId="0" fontId="21" fillId="6" borderId="18" xfId="0" applyFont="1" applyFill="1" applyBorder="1" applyAlignment="1">
      <alignment horizontal="center" vertical="center" textRotation="90" wrapText="1"/>
    </xf>
    <xf numFmtId="0" fontId="21" fillId="6" borderId="13" xfId="0" applyFont="1" applyFill="1" applyBorder="1" applyAlignment="1">
      <alignment horizontal="center" vertical="center" textRotation="90" wrapText="1"/>
    </xf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 vertical="justify"/>
    </xf>
    <xf numFmtId="167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21" fillId="0" borderId="18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4" fontId="14" fillId="8" borderId="5" xfId="0" applyNumberFormat="1" applyFont="1" applyFill="1" applyBorder="1" applyAlignment="1">
      <alignment horizontal="center"/>
    </xf>
    <xf numFmtId="164" fontId="28" fillId="0" borderId="5" xfId="0" applyNumberFormat="1" applyFont="1" applyBorder="1" applyAlignment="1">
      <alignment horizontal="center" wrapText="1"/>
    </xf>
    <xf numFmtId="0" fontId="22" fillId="2" borderId="23" xfId="0" applyFont="1" applyFill="1" applyBorder="1" applyAlignment="1">
      <alignment vertical="center" wrapText="1"/>
    </xf>
    <xf numFmtId="0" fontId="22" fillId="2" borderId="24" xfId="0" applyFont="1" applyFill="1" applyBorder="1" applyAlignment="1">
      <alignment vertical="center" wrapText="1"/>
    </xf>
    <xf numFmtId="167" fontId="0" fillId="0" borderId="5" xfId="0" applyNumberFormat="1" applyBorder="1" applyAlignment="1">
      <alignment horizontal="center"/>
    </xf>
    <xf numFmtId="0" fontId="29" fillId="11" borderId="20" xfId="0" applyFont="1" applyFill="1" applyBorder="1" applyAlignment="1">
      <alignment horizontal="center" vertical="center" wrapText="1"/>
    </xf>
    <xf numFmtId="0" fontId="29" fillId="11" borderId="21" xfId="0" applyFont="1" applyFill="1" applyBorder="1" applyAlignment="1">
      <alignment horizontal="center" vertical="center" wrapText="1"/>
    </xf>
    <xf numFmtId="0" fontId="29" fillId="11" borderId="22" xfId="0" applyFont="1" applyFill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22" fillId="0" borderId="21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/>
    </xf>
    <xf numFmtId="167" fontId="0" fillId="0" borderId="11" xfId="0" applyNumberFormat="1" applyBorder="1" applyAlignment="1">
      <alignment horizontal="center"/>
    </xf>
    <xf numFmtId="0" fontId="13" fillId="3" borderId="0" xfId="6" applyBorder="1" applyAlignment="1">
      <alignment horizontal="center" vertical="justify"/>
    </xf>
    <xf numFmtId="167" fontId="14" fillId="0" borderId="5" xfId="0" applyNumberFormat="1" applyFont="1" applyBorder="1" applyAlignment="1">
      <alignment horizontal="center"/>
    </xf>
  </cellXfs>
  <cellStyles count="18">
    <cellStyle name="Comma [0]" xfId="1" xr:uid="{00000000-0005-0000-0000-000000000000}"/>
    <cellStyle name="Comma_NUM-LETH" xfId="2" xr:uid="{00000000-0005-0000-0000-000001000000}"/>
    <cellStyle name="Currency [0]" xfId="3" xr:uid="{00000000-0005-0000-0000-000002000000}"/>
    <cellStyle name="Currency_NUM-LETH" xfId="4" xr:uid="{00000000-0005-0000-0000-000003000000}"/>
    <cellStyle name="DATOS" xfId="5" xr:uid="{00000000-0005-0000-0000-000004000000}"/>
    <cellStyle name="Énfasis1" xfId="6" builtinId="29"/>
    <cellStyle name="Millares 2" xfId="7" xr:uid="{00000000-0005-0000-0000-000006000000}"/>
    <cellStyle name="Moneda" xfId="8" builtinId="4"/>
    <cellStyle name="Moneda 2" xfId="9" xr:uid="{00000000-0005-0000-0000-000008000000}"/>
    <cellStyle name="Moneda 3" xfId="10" xr:uid="{00000000-0005-0000-0000-000009000000}"/>
    <cellStyle name="Normal" xfId="0" builtinId="0"/>
    <cellStyle name="Normal 2" xfId="11" xr:uid="{00000000-0005-0000-0000-00000B000000}"/>
    <cellStyle name="Normal 3" xfId="12" xr:uid="{00000000-0005-0000-0000-00000C000000}"/>
    <cellStyle name="Normal 4" xfId="13" xr:uid="{00000000-0005-0000-0000-00000D000000}"/>
    <cellStyle name="subTitulos" xfId="14" xr:uid="{00000000-0005-0000-0000-00000E000000}"/>
    <cellStyle name="Tabla1" xfId="15" xr:uid="{00000000-0005-0000-0000-00000F000000}"/>
    <cellStyle name="TITULO" xfId="16" xr:uid="{00000000-0005-0000-0000-000010000000}"/>
    <cellStyle name="Titulos" xfId="17" xr:uid="{00000000-0005-0000-0000-000011000000}"/>
  </cellStyles>
  <dxfs count="1"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</xdr:colOff>
      <xdr:row>6</xdr:row>
      <xdr:rowOff>358775</xdr:rowOff>
    </xdr:from>
    <xdr:to>
      <xdr:col>20</xdr:col>
      <xdr:colOff>1012744</xdr:colOff>
      <xdr:row>8</xdr:row>
      <xdr:rowOff>115597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8EFF7865-B5FF-57B0-8038-BDE254A1006A}"/>
            </a:ext>
          </a:extLst>
        </xdr:cNvPr>
        <xdr:cNvCxnSpPr/>
      </xdr:nvCxnSpPr>
      <xdr:spPr>
        <a:xfrm>
          <a:off x="12344400" y="1908175"/>
          <a:ext cx="1257268" cy="468022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3" displayName="Tabla3" ref="P19:P25" totalsRowShown="0">
  <autoFilter ref="P19:P25" xr:uid="{00000000-0009-0000-0100-000003000000}"/>
  <tableColumns count="1">
    <tableColumn id="1" xr3:uid="{00000000-0010-0000-0000-000001000000}" name="Terren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45"/>
  <sheetViews>
    <sheetView tabSelected="1" zoomScale="85" zoomScaleNormal="85" workbookViewId="0">
      <selection activeCell="J3" sqref="J3"/>
    </sheetView>
  </sheetViews>
  <sheetFormatPr baseColWidth="10" defaultRowHeight="15"/>
  <cols>
    <col min="1" max="1" width="1.7109375" customWidth="1"/>
    <col min="2" max="2" width="5" customWidth="1"/>
    <col min="3" max="3" width="22.7109375" bestFit="1" customWidth="1"/>
    <col min="4" max="4" width="15.5703125" customWidth="1"/>
    <col min="5" max="5" width="12.5703125" customWidth="1"/>
    <col min="6" max="13" width="5.5703125" customWidth="1"/>
    <col min="14" max="14" width="8" customWidth="1"/>
    <col min="15" max="15" width="12.140625" customWidth="1"/>
    <col min="16" max="16" width="20.140625" customWidth="1"/>
    <col min="17" max="17" width="12.7109375" bestFit="1" customWidth="1"/>
    <col min="18" max="18" width="12.42578125" customWidth="1"/>
    <col min="19" max="19" width="14.42578125" customWidth="1"/>
    <col min="20" max="20" width="3.42578125" customWidth="1"/>
    <col min="21" max="24" width="15.42578125" customWidth="1"/>
    <col min="25" max="25" width="13.42578125" customWidth="1"/>
    <col min="26" max="26" width="18.85546875" customWidth="1"/>
    <col min="27" max="27" width="15.7109375" customWidth="1"/>
    <col min="28" max="28" width="17.42578125" customWidth="1"/>
    <col min="29" max="29" width="12.7109375" bestFit="1" customWidth="1"/>
  </cols>
  <sheetData>
    <row r="1" spans="2:29">
      <c r="C1" s="43"/>
      <c r="D1" s="43"/>
      <c r="E1" s="43"/>
      <c r="F1" s="43"/>
      <c r="G1" s="43"/>
      <c r="H1" s="43"/>
      <c r="I1" s="43"/>
      <c r="J1" s="43"/>
      <c r="K1" s="43"/>
    </row>
    <row r="2" spans="2:29">
      <c r="C2" s="44" t="s">
        <v>46</v>
      </c>
      <c r="D2" s="44"/>
      <c r="E2" s="44"/>
      <c r="F2" s="45" t="s">
        <v>28</v>
      </c>
      <c r="G2" s="110">
        <v>148.05000000000001</v>
      </c>
      <c r="H2" s="110"/>
      <c r="I2" s="45"/>
      <c r="J2" s="110" t="s">
        <v>52</v>
      </c>
      <c r="K2" s="110"/>
    </row>
    <row r="3" spans="2:29" ht="15.75" thickBot="1">
      <c r="S3" s="66"/>
      <c r="T3" s="66"/>
    </row>
    <row r="4" spans="2:29" ht="20.45" customHeight="1" thickBot="1">
      <c r="B4" s="115" t="s">
        <v>0</v>
      </c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7"/>
      <c r="S4" s="67"/>
      <c r="T4" s="67"/>
    </row>
    <row r="5" spans="2:29" ht="25.5" customHeight="1" thickBot="1">
      <c r="B5" s="98" t="s">
        <v>1</v>
      </c>
      <c r="C5" s="98" t="s">
        <v>44</v>
      </c>
      <c r="D5" s="98" t="s">
        <v>10</v>
      </c>
      <c r="E5" s="98" t="s">
        <v>2</v>
      </c>
      <c r="F5" s="95" t="s">
        <v>3</v>
      </c>
      <c r="G5" s="96"/>
      <c r="H5" s="96"/>
      <c r="I5" s="96"/>
      <c r="J5" s="96"/>
      <c r="K5" s="96"/>
      <c r="L5" s="96"/>
      <c r="M5" s="96"/>
      <c r="N5" s="97"/>
      <c r="O5" s="107" t="s">
        <v>13</v>
      </c>
    </row>
    <row r="6" spans="2:29" ht="32.25" customHeight="1">
      <c r="B6" s="99"/>
      <c r="C6" s="99"/>
      <c r="D6" s="99"/>
      <c r="E6" s="99"/>
      <c r="F6" s="93" t="s">
        <v>4</v>
      </c>
      <c r="G6" s="93" t="s">
        <v>5</v>
      </c>
      <c r="H6" s="93" t="s">
        <v>6</v>
      </c>
      <c r="I6" s="93" t="s">
        <v>7</v>
      </c>
      <c r="J6" s="93" t="s">
        <v>8</v>
      </c>
      <c r="K6" s="93" t="s">
        <v>45</v>
      </c>
      <c r="L6" s="93" t="s">
        <v>12</v>
      </c>
      <c r="M6" s="93" t="s">
        <v>17</v>
      </c>
      <c r="N6" s="101" t="s">
        <v>9</v>
      </c>
      <c r="O6" s="108"/>
      <c r="Q6" s="17" t="s">
        <v>15</v>
      </c>
      <c r="R6" s="17" t="s">
        <v>14</v>
      </c>
      <c r="S6" s="17" t="s">
        <v>16</v>
      </c>
      <c r="T6" s="69"/>
    </row>
    <row r="7" spans="2:29" ht="41.25" customHeight="1" thickBot="1">
      <c r="B7" s="100"/>
      <c r="C7" s="100"/>
      <c r="D7" s="100"/>
      <c r="E7" s="100"/>
      <c r="F7" s="94"/>
      <c r="G7" s="94"/>
      <c r="H7" s="94"/>
      <c r="I7" s="94"/>
      <c r="J7" s="94"/>
      <c r="K7" s="94"/>
      <c r="L7" s="94"/>
      <c r="M7" s="94"/>
      <c r="N7" s="102"/>
      <c r="O7" s="109"/>
      <c r="Q7" s="20">
        <f>Q13</f>
        <v>47550.37334574652</v>
      </c>
      <c r="R7" s="22">
        <v>500</v>
      </c>
      <c r="S7" s="21">
        <f>Q7*R7</f>
        <v>23775186.672873259</v>
      </c>
      <c r="T7" s="50"/>
      <c r="V7" s="47">
        <v>33093.57</v>
      </c>
    </row>
    <row r="8" spans="2:29" ht="15.75" thickBot="1">
      <c r="B8" s="26">
        <v>1</v>
      </c>
      <c r="C8" s="72">
        <v>145</v>
      </c>
      <c r="D8" s="70">
        <v>8000000</v>
      </c>
      <c r="E8" s="5">
        <f>D8/C8</f>
        <v>55172.413793103449</v>
      </c>
      <c r="F8" s="27">
        <v>1</v>
      </c>
      <c r="G8" s="27">
        <v>1</v>
      </c>
      <c r="H8" s="27">
        <v>1</v>
      </c>
      <c r="I8" s="27">
        <v>1</v>
      </c>
      <c r="J8" s="27">
        <v>1</v>
      </c>
      <c r="K8" s="27">
        <v>1</v>
      </c>
      <c r="L8" s="27">
        <v>0.95</v>
      </c>
      <c r="M8" s="27">
        <v>0.9</v>
      </c>
      <c r="N8" s="46">
        <f>F8*G8*H8*I8*J8*K8*L8*M8</f>
        <v>0.85499999999999998</v>
      </c>
      <c r="O8" s="29">
        <f>E8*N8</f>
        <v>47172.413793103449</v>
      </c>
      <c r="R8" s="36" t="s">
        <v>32</v>
      </c>
      <c r="S8" s="37">
        <v>0</v>
      </c>
      <c r="T8" s="56"/>
      <c r="V8" s="48">
        <v>500</v>
      </c>
      <c r="Y8" s="52">
        <v>1.05</v>
      </c>
      <c r="Z8" s="51">
        <f>V9*Y8</f>
        <v>17374124.25</v>
      </c>
      <c r="AA8" s="50" t="s">
        <v>37</v>
      </c>
      <c r="AB8" s="53">
        <v>20400000</v>
      </c>
      <c r="AC8" s="7" t="s">
        <v>41</v>
      </c>
    </row>
    <row r="9" spans="2:29" ht="16.5" thickBot="1">
      <c r="B9" s="26">
        <v>2</v>
      </c>
      <c r="C9" s="73">
        <v>162</v>
      </c>
      <c r="D9" s="71">
        <v>8500000</v>
      </c>
      <c r="E9" s="5">
        <f>D9/C9</f>
        <v>52469.135802469136</v>
      </c>
      <c r="F9" s="27">
        <v>1</v>
      </c>
      <c r="G9" s="27">
        <v>1</v>
      </c>
      <c r="H9" s="27">
        <v>1</v>
      </c>
      <c r="I9" s="27">
        <v>1</v>
      </c>
      <c r="J9" s="27">
        <v>1</v>
      </c>
      <c r="K9" s="27">
        <v>1</v>
      </c>
      <c r="L9" s="27">
        <v>0.9</v>
      </c>
      <c r="M9" s="27">
        <v>0.9</v>
      </c>
      <c r="N9" s="46">
        <f>F9*G9*H9*I9*J9*K9*L9*M9</f>
        <v>0.81</v>
      </c>
      <c r="O9" s="29">
        <f>E9*N9</f>
        <v>42500</v>
      </c>
      <c r="R9" s="36" t="s">
        <v>33</v>
      </c>
      <c r="S9" s="37">
        <v>194420</v>
      </c>
      <c r="T9" s="56"/>
      <c r="V9" s="49">
        <f>V7*V8</f>
        <v>16546785</v>
      </c>
      <c r="Y9" s="52">
        <v>1</v>
      </c>
      <c r="Z9" s="51">
        <f>V9*Y9</f>
        <v>16546785</v>
      </c>
      <c r="AA9" s="50" t="s">
        <v>38</v>
      </c>
      <c r="AB9" s="53">
        <v>19400000</v>
      </c>
      <c r="AC9" s="7" t="s">
        <v>38</v>
      </c>
    </row>
    <row r="10" spans="2:29" ht="15.75" thickBot="1">
      <c r="B10" s="26">
        <v>3</v>
      </c>
      <c r="C10" s="73">
        <v>149</v>
      </c>
      <c r="D10" s="71">
        <v>7900000</v>
      </c>
      <c r="E10" s="5">
        <f>D10/C10</f>
        <v>53020.134228187919</v>
      </c>
      <c r="F10" s="27">
        <v>1</v>
      </c>
      <c r="G10" s="27">
        <v>1</v>
      </c>
      <c r="H10" s="27">
        <v>1</v>
      </c>
      <c r="I10" s="27">
        <v>1</v>
      </c>
      <c r="J10" s="27">
        <v>1</v>
      </c>
      <c r="K10" s="27">
        <v>1</v>
      </c>
      <c r="L10" s="27">
        <v>1</v>
      </c>
      <c r="M10" s="27">
        <v>0.9</v>
      </c>
      <c r="N10" s="46">
        <f>F10*G10*H10*I10*J10*K10*L10*M10</f>
        <v>0.9</v>
      </c>
      <c r="O10" s="29">
        <f>E10*N10</f>
        <v>47718.12080536913</v>
      </c>
      <c r="R10" s="36" t="s">
        <v>34</v>
      </c>
      <c r="S10" s="37">
        <v>75000</v>
      </c>
      <c r="T10" s="56"/>
      <c r="V10" s="4"/>
      <c r="W10" s="55" t="s">
        <v>48</v>
      </c>
      <c r="X10" s="55" t="s">
        <v>49</v>
      </c>
      <c r="Y10" s="52">
        <v>0.9</v>
      </c>
      <c r="Z10" s="51">
        <f>V9*Y10</f>
        <v>14892106.5</v>
      </c>
      <c r="AA10" s="50" t="s">
        <v>39</v>
      </c>
      <c r="AB10" s="53">
        <v>17500000</v>
      </c>
      <c r="AC10" s="7" t="s">
        <v>42</v>
      </c>
    </row>
    <row r="11" spans="2:29" ht="15.75" thickBot="1">
      <c r="B11" s="26">
        <v>4</v>
      </c>
      <c r="C11" s="73">
        <v>146</v>
      </c>
      <c r="D11" s="71">
        <v>8500000</v>
      </c>
      <c r="E11" s="5">
        <f>D11/C11</f>
        <v>58219.178082191778</v>
      </c>
      <c r="F11" s="27">
        <v>1</v>
      </c>
      <c r="G11" s="27">
        <v>1</v>
      </c>
      <c r="H11" s="27">
        <v>1</v>
      </c>
      <c r="I11" s="27">
        <v>1</v>
      </c>
      <c r="J11" s="27">
        <v>1</v>
      </c>
      <c r="K11" s="27">
        <v>1</v>
      </c>
      <c r="L11" s="27">
        <v>1</v>
      </c>
      <c r="M11" s="27">
        <v>0.9</v>
      </c>
      <c r="N11" s="46">
        <f>F11*G11*H11*I11*J11*K11*L11*M11</f>
        <v>0.9</v>
      </c>
      <c r="O11" s="29">
        <f>E11*N11</f>
        <v>52397.260273972599</v>
      </c>
      <c r="R11" s="38" t="s">
        <v>35</v>
      </c>
      <c r="S11" s="39">
        <f>SUM(S7:S10)</f>
        <v>24044606.672873259</v>
      </c>
      <c r="T11" s="56"/>
      <c r="U11" s="11" t="s">
        <v>31</v>
      </c>
      <c r="V11" s="54">
        <f>I38*L38</f>
        <v>3397821.4285714291</v>
      </c>
      <c r="W11" s="54">
        <f>I38</f>
        <v>12678.438166311302</v>
      </c>
      <c r="X11" s="54"/>
      <c r="Y11" s="52">
        <v>0.85</v>
      </c>
      <c r="Z11" s="51">
        <f>V9*Y11</f>
        <v>14064767.25</v>
      </c>
      <c r="AA11" s="50" t="s">
        <v>40</v>
      </c>
      <c r="AB11" s="53">
        <v>16500000</v>
      </c>
      <c r="AC11" s="7" t="s">
        <v>43</v>
      </c>
    </row>
    <row r="12" spans="2:29" ht="15.75" thickBot="1">
      <c r="B12" s="26">
        <v>5</v>
      </c>
      <c r="C12" s="73">
        <v>167</v>
      </c>
      <c r="D12" s="71">
        <v>8900000</v>
      </c>
      <c r="E12" s="5">
        <f>D12/C12</f>
        <v>53293.413173652698</v>
      </c>
      <c r="F12" s="27">
        <v>1</v>
      </c>
      <c r="G12" s="27">
        <v>1</v>
      </c>
      <c r="H12" s="27">
        <v>1</v>
      </c>
      <c r="I12" s="27">
        <v>1</v>
      </c>
      <c r="J12" s="27">
        <v>1</v>
      </c>
      <c r="K12" s="27">
        <v>1</v>
      </c>
      <c r="L12" s="27">
        <v>1</v>
      </c>
      <c r="M12" s="27">
        <v>0.9</v>
      </c>
      <c r="N12" s="28">
        <f>F12*G12*H12*I12*J12*K12*L12*M12</f>
        <v>0.9</v>
      </c>
      <c r="O12" s="29">
        <f>E12*N12</f>
        <v>47964.071856287432</v>
      </c>
      <c r="Q12" s="7" t="s">
        <v>15</v>
      </c>
      <c r="R12" s="7" t="s">
        <v>14</v>
      </c>
      <c r="S12" s="7" t="s">
        <v>16</v>
      </c>
      <c r="T12" s="56"/>
      <c r="U12" s="11" t="s">
        <v>47</v>
      </c>
      <c r="V12" s="54">
        <f>V9-V11</f>
        <v>13148963.571428571</v>
      </c>
      <c r="W12" s="54">
        <f>V12/G2</f>
        <v>88814.343609784322</v>
      </c>
      <c r="X12" s="54">
        <f>W12/B18</f>
        <v>4353.6442945972713</v>
      </c>
      <c r="Y12" s="6"/>
      <c r="Z12" s="6"/>
      <c r="AB12" s="6"/>
    </row>
    <row r="13" spans="2:29" ht="15.75" customHeight="1" thickBot="1">
      <c r="B13" s="112"/>
      <c r="C13" s="112"/>
      <c r="D13" s="112"/>
      <c r="E13" s="112"/>
      <c r="F13" s="112"/>
      <c r="G13" s="112"/>
      <c r="H13" s="112"/>
      <c r="I13" s="113"/>
      <c r="J13" s="118" t="s">
        <v>29</v>
      </c>
      <c r="K13" s="119"/>
      <c r="L13" s="119"/>
      <c r="M13" s="119"/>
      <c r="N13" s="120"/>
      <c r="O13" s="29">
        <f>SUM(O8:O12)/5</f>
        <v>47550.37334574652</v>
      </c>
      <c r="P13" s="6"/>
      <c r="Q13" s="23">
        <f>O14</f>
        <v>47550.37334574652</v>
      </c>
      <c r="R13" s="22">
        <f>R7</f>
        <v>500</v>
      </c>
      <c r="S13" s="24">
        <f>Q13*R13</f>
        <v>23775186.672873259</v>
      </c>
      <c r="T13" s="57"/>
      <c r="AA13" s="6"/>
    </row>
    <row r="14" spans="2:29" ht="15.75" customHeight="1" thickBot="1">
      <c r="B14" s="32"/>
      <c r="E14" s="32"/>
      <c r="F14" s="32"/>
      <c r="G14" s="32"/>
      <c r="H14" s="32"/>
      <c r="I14" s="33"/>
      <c r="J14" s="95" t="s">
        <v>30</v>
      </c>
      <c r="K14" s="96"/>
      <c r="L14" s="96"/>
      <c r="M14" s="96"/>
      <c r="N14" s="97"/>
      <c r="O14" s="30">
        <f>O13</f>
        <v>47550.37334574652</v>
      </c>
      <c r="Q14" t="s">
        <v>18</v>
      </c>
      <c r="U14" s="4"/>
      <c r="V14" s="6"/>
      <c r="W14" s="6"/>
      <c r="X14" s="6"/>
      <c r="Z14" s="6"/>
      <c r="AA14" s="6"/>
    </row>
    <row r="15" spans="2:29" ht="15" customHeight="1">
      <c r="B15" s="2"/>
      <c r="C15" s="32">
        <v>148.05000000000001</v>
      </c>
      <c r="D15" s="32">
        <v>279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V15" s="4"/>
    </row>
    <row r="16" spans="2:29" ht="16.5" customHeight="1">
      <c r="B16" s="1"/>
      <c r="O16" s="64"/>
      <c r="P16" s="64"/>
      <c r="Q16" s="4"/>
      <c r="R16" s="4"/>
      <c r="S16" s="59"/>
      <c r="T16" s="59"/>
      <c r="U16" s="4"/>
      <c r="V16" s="4"/>
    </row>
    <row r="17" spans="2:22" ht="18" customHeight="1">
      <c r="B17" s="40" t="s">
        <v>36</v>
      </c>
      <c r="C17" s="10" t="s">
        <v>16</v>
      </c>
      <c r="D17" s="11" t="s">
        <v>11</v>
      </c>
      <c r="E17" s="121" t="s">
        <v>20</v>
      </c>
      <c r="F17" s="121"/>
      <c r="G17" s="91"/>
      <c r="H17" s="92"/>
      <c r="R17" s="4"/>
      <c r="S17" s="8"/>
      <c r="T17" s="8"/>
      <c r="U17" s="4"/>
      <c r="V17" s="67"/>
    </row>
    <row r="18" spans="2:22">
      <c r="B18" s="68">
        <v>20.399999999999999</v>
      </c>
      <c r="C18" s="9">
        <v>22936</v>
      </c>
      <c r="D18" s="12">
        <v>148.05000000000001</v>
      </c>
      <c r="E18" s="114">
        <f>D18*C18</f>
        <v>3395674.8000000003</v>
      </c>
      <c r="F18" s="114"/>
      <c r="G18" s="83">
        <f>C18/B18</f>
        <v>1124.3137254901962</v>
      </c>
      <c r="H18" s="84"/>
      <c r="I18" s="84"/>
      <c r="L18" s="106"/>
      <c r="M18" s="106"/>
      <c r="N18" s="106"/>
      <c r="O18" s="106"/>
      <c r="P18" s="106"/>
      <c r="Q18" s="106"/>
      <c r="R18" s="106"/>
      <c r="S18" s="106"/>
      <c r="T18" s="58"/>
      <c r="U18" s="4"/>
    </row>
    <row r="19" spans="2:22">
      <c r="B19" s="68">
        <v>20.399999999999999</v>
      </c>
      <c r="C19" s="9">
        <v>22500</v>
      </c>
      <c r="D19" s="12">
        <v>148.05000000000001</v>
      </c>
      <c r="E19" s="114">
        <f>D19*C19</f>
        <v>3331125.0000000005</v>
      </c>
      <c r="F19" s="114"/>
      <c r="G19" s="83">
        <f>C19/B19</f>
        <v>1102.9411764705883</v>
      </c>
      <c r="H19" s="84"/>
      <c r="I19" s="84"/>
      <c r="P19" t="s">
        <v>50</v>
      </c>
      <c r="R19" s="60"/>
    </row>
    <row r="20" spans="2:22">
      <c r="C20" s="9"/>
      <c r="D20" s="9"/>
      <c r="E20" s="124">
        <f>(E18+E19)/2</f>
        <v>3363399.9000000004</v>
      </c>
      <c r="F20" s="124"/>
      <c r="G20" s="85">
        <f>(G18+G19)/2</f>
        <v>1113.6274509803923</v>
      </c>
      <c r="H20" s="86"/>
      <c r="I20" s="86"/>
      <c r="P20" s="74">
        <v>26060</v>
      </c>
      <c r="Q20" s="61"/>
      <c r="R20" s="62"/>
    </row>
    <row r="21" spans="2:22" ht="15.75" thickBot="1">
      <c r="D21" t="s">
        <v>19</v>
      </c>
      <c r="E21" s="122">
        <f>E20/D19</f>
        <v>22718</v>
      </c>
      <c r="F21" s="122"/>
      <c r="P21">
        <v>18965</v>
      </c>
      <c r="Q21" s="61"/>
      <c r="S21" s="27">
        <v>0.85</v>
      </c>
    </row>
    <row r="22" spans="2:22" ht="15.75" thickBot="1">
      <c r="E22" s="65"/>
      <c r="F22" s="65"/>
      <c r="P22" s="74">
        <v>26110</v>
      </c>
      <c r="Q22" s="61"/>
      <c r="S22" s="27">
        <v>0.8</v>
      </c>
    </row>
    <row r="23" spans="2:22" ht="15.75" customHeight="1" thickBot="1">
      <c r="B23" s="15"/>
      <c r="C23" s="15" t="s">
        <v>31</v>
      </c>
      <c r="P23" s="74">
        <v>24000</v>
      </c>
      <c r="S23" s="27">
        <v>0.85</v>
      </c>
      <c r="T23" s="50"/>
    </row>
    <row r="24" spans="2:22" ht="15.75" thickBot="1">
      <c r="B24" s="35" t="s">
        <v>16</v>
      </c>
      <c r="C24" s="29">
        <f>O14</f>
        <v>47550.37334574652</v>
      </c>
      <c r="L24" s="92"/>
      <c r="M24" s="92"/>
      <c r="N24" s="92"/>
      <c r="O24" s="92"/>
      <c r="P24" s="75">
        <v>19543</v>
      </c>
      <c r="Q24" s="103"/>
      <c r="R24" s="103"/>
      <c r="S24" s="27">
        <v>0.85</v>
      </c>
      <c r="T24" s="59"/>
    </row>
    <row r="25" spans="2:22" ht="16.5" thickBot="1">
      <c r="B25" s="34" t="s">
        <v>14</v>
      </c>
      <c r="C25" s="32">
        <v>148.05000000000001</v>
      </c>
      <c r="D25" s="13"/>
      <c r="G25" s="111"/>
      <c r="H25" s="111"/>
      <c r="L25" s="123" t="s">
        <v>51</v>
      </c>
      <c r="M25" s="123"/>
      <c r="N25" s="123"/>
      <c r="O25" s="123"/>
      <c r="P25" s="74">
        <f>AVERAGE(P20:P24)</f>
        <v>22935.599999999999</v>
      </c>
      <c r="Q25" s="105"/>
      <c r="R25" s="105"/>
      <c r="S25" s="27">
        <v>0.85</v>
      </c>
      <c r="T25" s="59"/>
    </row>
    <row r="26" spans="2:22" ht="15.75">
      <c r="B26" s="15"/>
      <c r="C26" s="25">
        <f>C24*C25</f>
        <v>7039832.7738377731</v>
      </c>
      <c r="D26" s="13"/>
      <c r="G26" s="111"/>
      <c r="H26" s="111"/>
      <c r="O26" s="64"/>
      <c r="P26" s="64"/>
      <c r="Q26" s="4"/>
      <c r="R26" s="4"/>
      <c r="S26" s="59"/>
      <c r="T26" s="59"/>
    </row>
    <row r="27" spans="2:22">
      <c r="D27" s="14"/>
      <c r="G27" s="111"/>
      <c r="H27" s="111"/>
    </row>
    <row r="28" spans="2:22">
      <c r="Q28" s="61"/>
    </row>
    <row r="29" spans="2:22" ht="28.5" customHeight="1">
      <c r="C29" s="18" t="s">
        <v>21</v>
      </c>
      <c r="D29" s="18" t="s">
        <v>22</v>
      </c>
      <c r="E29" s="18" t="s">
        <v>23</v>
      </c>
      <c r="F29" s="18" t="s">
        <v>24</v>
      </c>
      <c r="G29" s="18" t="s">
        <v>25</v>
      </c>
      <c r="H29" s="18" t="s">
        <v>26</v>
      </c>
      <c r="I29" s="87" t="s">
        <v>27</v>
      </c>
      <c r="J29" s="88"/>
      <c r="K29" s="88"/>
      <c r="S29" s="50"/>
      <c r="T29" s="50"/>
    </row>
    <row r="30" spans="2:22">
      <c r="C30" s="16">
        <f>C45</f>
        <v>4324500</v>
      </c>
      <c r="D30" s="76">
        <v>70</v>
      </c>
      <c r="E30" s="76">
        <v>15</v>
      </c>
      <c r="F30" s="77">
        <f>D30-E30</f>
        <v>55</v>
      </c>
      <c r="G30" s="78">
        <f>E30/D30*100</f>
        <v>21.428571428571427</v>
      </c>
      <c r="H30" s="19">
        <f>(100-G30)/100</f>
        <v>0.7857142857142857</v>
      </c>
      <c r="I30" s="79">
        <f>C30*H30</f>
        <v>3397821.4285714286</v>
      </c>
      <c r="J30" s="80"/>
      <c r="K30" s="80"/>
      <c r="L30" s="92"/>
      <c r="M30" s="92"/>
      <c r="N30" s="92"/>
      <c r="O30" s="92"/>
      <c r="Q30" s="103"/>
      <c r="R30" s="103"/>
      <c r="S30" s="59"/>
      <c r="T30" s="59"/>
    </row>
    <row r="31" spans="2:22">
      <c r="C31" s="16">
        <v>0</v>
      </c>
      <c r="D31" s="76">
        <v>60</v>
      </c>
      <c r="E31" s="76">
        <v>40</v>
      </c>
      <c r="F31" s="77">
        <f>D31-E31</f>
        <v>20</v>
      </c>
      <c r="G31" s="78">
        <f>E31/D31*100</f>
        <v>66.666666666666657</v>
      </c>
      <c r="H31" s="19">
        <f>(100-G31)/100</f>
        <v>0.33333333333333343</v>
      </c>
      <c r="I31" s="79">
        <f>C31*H31</f>
        <v>0</v>
      </c>
      <c r="J31" s="80"/>
      <c r="K31" s="80"/>
      <c r="L31" s="104"/>
      <c r="M31" s="104"/>
      <c r="N31" s="104"/>
      <c r="O31" s="104"/>
      <c r="P31" s="63"/>
      <c r="Q31" s="105"/>
      <c r="R31" s="105"/>
      <c r="S31" s="59"/>
      <c r="T31" s="59"/>
    </row>
    <row r="32" spans="2:22">
      <c r="C32" s="16">
        <f>E20</f>
        <v>3363399.9000000004</v>
      </c>
      <c r="D32" s="17"/>
      <c r="E32" s="17"/>
      <c r="F32" s="17"/>
      <c r="G32" s="17"/>
      <c r="H32" s="17"/>
      <c r="I32" s="79">
        <f>C32</f>
        <v>3363399.9000000004</v>
      </c>
      <c r="J32" s="80"/>
      <c r="K32" s="80"/>
      <c r="O32" s="64"/>
      <c r="P32" s="64"/>
      <c r="Q32" s="4"/>
      <c r="R32" s="4"/>
      <c r="S32" s="59"/>
      <c r="T32" s="59"/>
    </row>
    <row r="33" spans="2:12">
      <c r="C33" s="15"/>
      <c r="D33" s="17"/>
      <c r="E33" s="17"/>
      <c r="F33" s="17"/>
      <c r="G33" s="17"/>
      <c r="H33" s="17"/>
      <c r="I33" s="79"/>
      <c r="J33" s="80"/>
      <c r="K33" s="80"/>
    </row>
    <row r="34" spans="2:12">
      <c r="C34" s="15"/>
      <c r="D34" s="17"/>
      <c r="E34" s="17"/>
      <c r="F34" s="17"/>
      <c r="G34" s="17"/>
      <c r="H34" s="17"/>
      <c r="I34" s="81">
        <f>SUM(I30:J33)</f>
        <v>6761221.3285714295</v>
      </c>
      <c r="J34" s="82"/>
      <c r="K34" s="82"/>
    </row>
    <row r="35" spans="2:12">
      <c r="C35" s="15"/>
      <c r="D35" s="15"/>
      <c r="E35" s="15"/>
      <c r="F35" s="15"/>
      <c r="G35" s="15"/>
      <c r="H35" s="15"/>
      <c r="I35" s="15"/>
      <c r="J35" s="15"/>
    </row>
    <row r="36" spans="2:12" ht="15.75" thickBot="1"/>
    <row r="37" spans="2:12" ht="15.75" thickBot="1">
      <c r="D37" s="41"/>
    </row>
    <row r="38" spans="2:12" ht="15.75" thickBot="1">
      <c r="D38" s="42"/>
      <c r="I38" s="89">
        <f>I30/L38</f>
        <v>12678.438166311302</v>
      </c>
      <c r="J38" s="90"/>
      <c r="L38">
        <v>268</v>
      </c>
    </row>
    <row r="39" spans="2:12" ht="15.75" thickBot="1">
      <c r="D39" s="42"/>
    </row>
    <row r="40" spans="2:12" ht="15.75" thickBot="1">
      <c r="D40" s="31"/>
    </row>
    <row r="42" spans="2:12">
      <c r="B42" s="15"/>
      <c r="C42" s="15" t="s">
        <v>31</v>
      </c>
      <c r="D42" s="6"/>
    </row>
    <row r="43" spans="2:12" ht="15.75" thickBot="1">
      <c r="B43" s="35" t="s">
        <v>16</v>
      </c>
      <c r="C43" s="29">
        <v>15500</v>
      </c>
    </row>
    <row r="44" spans="2:12">
      <c r="B44" s="34" t="s">
        <v>14</v>
      </c>
      <c r="C44" s="32">
        <v>279</v>
      </c>
    </row>
    <row r="45" spans="2:12">
      <c r="B45" s="15"/>
      <c r="C45" s="25">
        <f>C43*C44</f>
        <v>4324500</v>
      </c>
    </row>
  </sheetData>
  <mergeCells count="49">
    <mergeCell ref="E20:F20"/>
    <mergeCell ref="O5:O7"/>
    <mergeCell ref="Q25:R25"/>
    <mergeCell ref="J2:K2"/>
    <mergeCell ref="G2:H2"/>
    <mergeCell ref="G27:H27"/>
    <mergeCell ref="B13:I13"/>
    <mergeCell ref="E18:F18"/>
    <mergeCell ref="E19:F19"/>
    <mergeCell ref="I6:I7"/>
    <mergeCell ref="K6:K7"/>
    <mergeCell ref="B4:O4"/>
    <mergeCell ref="J13:N13"/>
    <mergeCell ref="E17:F17"/>
    <mergeCell ref="E21:F21"/>
    <mergeCell ref="G25:H25"/>
    <mergeCell ref="G26:H26"/>
    <mergeCell ref="Q30:R30"/>
    <mergeCell ref="L31:O31"/>
    <mergeCell ref="Q31:R31"/>
    <mergeCell ref="L18:S18"/>
    <mergeCell ref="L24:O24"/>
    <mergeCell ref="Q24:R24"/>
    <mergeCell ref="L30:O30"/>
    <mergeCell ref="L25:O25"/>
    <mergeCell ref="G17:H17"/>
    <mergeCell ref="J6:J7"/>
    <mergeCell ref="J14:N14"/>
    <mergeCell ref="B5:B7"/>
    <mergeCell ref="C5:C7"/>
    <mergeCell ref="E5:E7"/>
    <mergeCell ref="F5:N5"/>
    <mergeCell ref="F6:F7"/>
    <mergeCell ref="G6:G7"/>
    <mergeCell ref="D5:D7"/>
    <mergeCell ref="L6:L7"/>
    <mergeCell ref="M6:M7"/>
    <mergeCell ref="H6:H7"/>
    <mergeCell ref="N6:N7"/>
    <mergeCell ref="G18:I18"/>
    <mergeCell ref="G19:I19"/>
    <mergeCell ref="G20:I20"/>
    <mergeCell ref="I29:K29"/>
    <mergeCell ref="I38:J38"/>
    <mergeCell ref="I31:K31"/>
    <mergeCell ref="I32:K32"/>
    <mergeCell ref="I33:K33"/>
    <mergeCell ref="I34:K34"/>
    <mergeCell ref="I30:K30"/>
  </mergeCells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http://www.centor.mx.gd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Centor</dc:creator>
  <cp:lastModifiedBy>HP</cp:lastModifiedBy>
  <dcterms:created xsi:type="dcterms:W3CDTF">2011-08-26T13:35:41Z</dcterms:created>
  <dcterms:modified xsi:type="dcterms:W3CDTF">2023-07-25T15:24:11Z</dcterms:modified>
</cp:coreProperties>
</file>