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y\Documents\Howest\2TI\Semester 3\Project\GeometryWars\AnalyseDossier\"/>
    </mc:Choice>
  </mc:AlternateContent>
  <bookViews>
    <workbookView xWindow="0" yWindow="0" windowWidth="23040" windowHeight="9384" activeTab="4"/>
  </bookViews>
  <sheets>
    <sheet name="Kostenberekening" sheetId="1" r:id="rId1"/>
    <sheet name="Keuze extralegale voordelen" sheetId="2" r:id="rId2"/>
    <sheet name="Extra's" sheetId="3" r:id="rId3"/>
    <sheet name="Opbrengsten" sheetId="4" r:id="rId4"/>
    <sheet name="Omze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5" l="1"/>
  <c r="F36" i="5"/>
  <c r="F37" i="5"/>
  <c r="F38" i="5"/>
  <c r="F39" i="5"/>
  <c r="D36" i="5"/>
  <c r="D37" i="5"/>
  <c r="D38" i="5" s="1"/>
  <c r="D39" i="5" s="1"/>
  <c r="D35" i="5"/>
  <c r="F34" i="5"/>
  <c r="E35" i="5"/>
  <c r="E36" i="5"/>
  <c r="E37" i="5"/>
  <c r="E38" i="5"/>
  <c r="E39" i="5"/>
  <c r="E34" i="5"/>
  <c r="D34" i="5"/>
  <c r="S15" i="5"/>
  <c r="S13" i="5"/>
  <c r="S11" i="5"/>
  <c r="S9" i="5"/>
  <c r="S7" i="5"/>
  <c r="S27" i="5"/>
  <c r="S22" i="5"/>
  <c r="S19" i="4"/>
  <c r="J12" i="4"/>
  <c r="S12" i="4"/>
  <c r="S7" i="4"/>
  <c r="S31" i="5" l="1"/>
  <c r="S17" i="5"/>
  <c r="S46" i="5" s="1"/>
  <c r="S16" i="4" l="1"/>
  <c r="S46" i="1"/>
  <c r="S45" i="1"/>
  <c r="S44" i="1"/>
  <c r="L18" i="1"/>
  <c r="S18" i="1" s="1"/>
  <c r="L19" i="1"/>
  <c r="S19" i="1" s="1"/>
  <c r="L20" i="1"/>
  <c r="S20" i="1" s="1"/>
  <c r="L17" i="1"/>
  <c r="S17" i="1" s="1"/>
  <c r="S43" i="1"/>
  <c r="S42" i="1"/>
  <c r="S38" i="1"/>
  <c r="S30" i="1"/>
  <c r="S29" i="1"/>
  <c r="S28" i="1"/>
  <c r="S27" i="1"/>
  <c r="N8" i="1"/>
  <c r="S8" i="1" s="1"/>
  <c r="N9" i="1"/>
  <c r="S9" i="1" s="1"/>
  <c r="N10" i="1"/>
  <c r="S10" i="1" s="1"/>
  <c r="N7" i="1"/>
  <c r="S7" i="1" s="1"/>
  <c r="S49" i="1" l="1"/>
  <c r="S52" i="1" s="1"/>
  <c r="S32" i="1"/>
  <c r="S22" i="1"/>
  <c r="S12" i="1"/>
</calcChain>
</file>

<file path=xl/sharedStrings.xml><?xml version="1.0" encoding="utf-8"?>
<sst xmlns="http://schemas.openxmlformats.org/spreadsheetml/2006/main" count="179" uniqueCount="110">
  <si>
    <t>Werknemers</t>
  </si>
  <si>
    <t>Jordy Vandewalle</t>
  </si>
  <si>
    <t>Jorre Vynckier</t>
  </si>
  <si>
    <t>Jens Vangeel</t>
  </si>
  <si>
    <t>Laurens Dierickx</t>
  </si>
  <si>
    <t>Bruto uurloon</t>
  </si>
  <si>
    <t>Aantal uren per dag</t>
  </si>
  <si>
    <t>Kost per maand</t>
  </si>
  <si>
    <t>Aantal maanden nodig</t>
  </si>
  <si>
    <t>Aantal dagen per maand</t>
  </si>
  <si>
    <t>Totale werkkost per persoon</t>
  </si>
  <si>
    <t>TOTALE WERKKOST:</t>
  </si>
  <si>
    <t>WERKKOSTEN</t>
  </si>
  <si>
    <t>OVERIGE KOSTEN</t>
  </si>
  <si>
    <t>Extralegale voordelen</t>
  </si>
  <si>
    <t xml:space="preserve">Smartphone </t>
  </si>
  <si>
    <t>SMARTPHONES</t>
  </si>
  <si>
    <t>LAPTOPS</t>
  </si>
  <si>
    <t>TABLETS</t>
  </si>
  <si>
    <t>Modellen</t>
  </si>
  <si>
    <t>Prijs</t>
  </si>
  <si>
    <t>Apple iPhone 7 128GB</t>
  </si>
  <si>
    <t>LG Nexus 5X</t>
  </si>
  <si>
    <t>Beschikbaar voor</t>
  </si>
  <si>
    <t>Junior &amp; Senior</t>
  </si>
  <si>
    <t>Huawei P9 Lite</t>
  </si>
  <si>
    <t>Aan te kopen bij</t>
  </si>
  <si>
    <t>Coolblue</t>
  </si>
  <si>
    <t>Senior</t>
  </si>
  <si>
    <t>Samsung Galaxy S7 Edge</t>
  </si>
  <si>
    <t>Laptop</t>
  </si>
  <si>
    <t>Apple MacBook Pro 2016 13"</t>
  </si>
  <si>
    <t xml:space="preserve">Lenovo Ideapad 700-15ISK 80RU0089MB </t>
  </si>
  <si>
    <t>Apple MacBook Pro Retina 13,3" 512GB</t>
  </si>
  <si>
    <t>Acer Aspire VN7-791G-748Y</t>
  </si>
  <si>
    <t>ASUS Zenbook 3 UX390UA-GS042T-BE</t>
  </si>
  <si>
    <t xml:space="preserve">HP Spectre 13-V010NB </t>
  </si>
  <si>
    <t>TOTALE KOST:</t>
  </si>
  <si>
    <t>Apple iPad Air 2 Wifi 128GB Space Grey</t>
  </si>
  <si>
    <t>Samsung Galaxy Tab S2 9,7" 32GB + 4G</t>
  </si>
  <si>
    <t>ASUS Zenpad 3S Z500M</t>
  </si>
  <si>
    <t>Software</t>
  </si>
  <si>
    <t xml:space="preserve">       Extralegale voordelen</t>
  </si>
  <si>
    <t>Extra's</t>
  </si>
  <si>
    <t>EXTRAS</t>
  </si>
  <si>
    <t>Extern scherm: Samsung LC27F396FHUXEN</t>
  </si>
  <si>
    <t>Aansluitingen</t>
  </si>
  <si>
    <t>Geluidsinstallatie</t>
  </si>
  <si>
    <t>Verplaatsingskosten</t>
  </si>
  <si>
    <t>Tablet</t>
  </si>
  <si>
    <r>
      <t xml:space="preserve">       Kostenberekening project</t>
    </r>
    <r>
      <rPr>
        <b/>
        <sz val="26"/>
        <color theme="0"/>
        <rFont val="Modern No. 20"/>
        <family val="1"/>
      </rPr>
      <t xml:space="preserve"> </t>
    </r>
    <r>
      <rPr>
        <sz val="26"/>
        <color theme="0"/>
        <rFont val="Modern No. 20"/>
        <family val="1"/>
      </rPr>
      <t>Astral Strifes</t>
    </r>
  </si>
  <si>
    <t>KANTOOR</t>
  </si>
  <si>
    <t>EXTRALEGALE VOORDELEN</t>
  </si>
  <si>
    <t>Totale overige kosten</t>
  </si>
  <si>
    <t>Totale kost extralegale voordelen</t>
  </si>
  <si>
    <t>TOTALE OVERIGE KOSTEN:</t>
  </si>
  <si>
    <t xml:space="preserve">Geluidsinstallatie: </t>
  </si>
  <si>
    <t>Kantoor</t>
  </si>
  <si>
    <t>Gedeelde werkruimte in Station Brugge voor 1 jaar</t>
  </si>
  <si>
    <t>Overige kosten (Zie tabblad "Keuze extralegale voordelen") &amp;&amp; (Verplaatsingskosten voor 1 jaar)</t>
  </si>
  <si>
    <t>Loonkosten</t>
  </si>
  <si>
    <t>In de prijs van deze ruimte is EGW inbegrepen.</t>
  </si>
  <si>
    <t>TOTALE KOST KANTOOR:</t>
  </si>
  <si>
    <t>Totale kost voor project Astral Strifes (abonnementen, verplaatsingskosten en kantoren zijn wel voor 1 jaar)</t>
  </si>
  <si>
    <t>ADVERTENTIES &amp; RECLAME</t>
  </si>
  <si>
    <t>Advertenties</t>
  </si>
  <si>
    <t>YouTube</t>
  </si>
  <si>
    <t>Facebook</t>
  </si>
  <si>
    <t>Android apps</t>
  </si>
  <si>
    <t xml:space="preserve">Prijs per view: </t>
  </si>
  <si>
    <t xml:space="preserve">Aantal gewenste views: </t>
  </si>
  <si>
    <t>Instagram</t>
  </si>
  <si>
    <t>Onderhoud en up to date houden sociale media</t>
  </si>
  <si>
    <t>Prijs per dag:</t>
  </si>
  <si>
    <t>Aantal gewenste dagen:</t>
  </si>
  <si>
    <t>iOS apps</t>
  </si>
  <si>
    <t>Totale prijs advertenties</t>
  </si>
  <si>
    <t xml:space="preserve">       Extra's</t>
  </si>
  <si>
    <t>Extralegale voordelen (Zie tabblad "Extra's") &amp;&amp; (Abonnementen voor 1 jaar)</t>
  </si>
  <si>
    <t>ABONNEMENTEN</t>
  </si>
  <si>
    <t>Telenet</t>
  </si>
  <si>
    <t>Prijs per maand</t>
  </si>
  <si>
    <t xml:space="preserve">Abonnementen: </t>
  </si>
  <si>
    <t>Telenet King Supersize</t>
  </si>
  <si>
    <t>TOTALE KOST ADVERTENTEREN:</t>
  </si>
  <si>
    <t xml:space="preserve">Prijs per view:  </t>
  </si>
  <si>
    <t>TOTALE KOST ASTRAL STRIFES</t>
  </si>
  <si>
    <t>Inkomstenbron</t>
  </si>
  <si>
    <t>In-Game aankopen</t>
  </si>
  <si>
    <t>Totale opbrengsten</t>
  </si>
  <si>
    <t>Geschatte aantal aankopen per jaar</t>
  </si>
  <si>
    <t>Gemiddeld bedrag per aankoop</t>
  </si>
  <si>
    <t>OPBRENGSTEN</t>
  </si>
  <si>
    <t>Reclame</t>
  </si>
  <si>
    <t>Geschatte aantal bezoekers per jaar</t>
  </si>
  <si>
    <t>Inkomst per 1000 keer advertentie tonen</t>
  </si>
  <si>
    <t>Geschatte aantal advertenties per gebruiker per jaar</t>
  </si>
  <si>
    <r>
      <t xml:space="preserve">       Opbrengsten</t>
    </r>
    <r>
      <rPr>
        <b/>
        <sz val="26"/>
        <color theme="0"/>
        <rFont val="Modern No. 20"/>
        <family val="1"/>
      </rPr>
      <t xml:space="preserve"> </t>
    </r>
    <r>
      <rPr>
        <sz val="26"/>
        <color theme="0"/>
        <rFont val="Modern No. 20"/>
        <family val="1"/>
      </rPr>
      <t>Astral Strifes per jaar</t>
    </r>
  </si>
  <si>
    <t>TOTALE OPBRENGSTEN</t>
  </si>
  <si>
    <t>TOTALE OPBRENGST ASTRAL STRIFES</t>
  </si>
  <si>
    <t>Totale opbrengst voor project astral strifes in 1 jaar</t>
  </si>
  <si>
    <t xml:space="preserve">       Omzet Astral Strifes</t>
  </si>
  <si>
    <t>KOSTEN PER JAAR</t>
  </si>
  <si>
    <t>OPBRENGSTEN PER JAAR</t>
  </si>
  <si>
    <t>TOTALE KOSTEN</t>
  </si>
  <si>
    <t>Relevant met tabblad 'Kostenberekening' , maar werknemerskosten dan voor 1 jaar</t>
  </si>
  <si>
    <t>Werknemerskosten voor 1 jaar</t>
  </si>
  <si>
    <t>Totale kosten</t>
  </si>
  <si>
    <t>Overige kosten</t>
  </si>
  <si>
    <t>Advertenties &amp; Reclame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</si>
</sst>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\ #,##0.00"/>
    <numFmt numFmtId="165" formatCode="&quot;€&quot;\ #,##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Modern No. 20"/>
      <family val="1"/>
    </font>
    <font>
      <sz val="26"/>
      <color theme="0"/>
      <name val="Modern No. 20"/>
      <family val="1"/>
    </font>
    <font>
      <sz val="11"/>
      <color theme="1"/>
      <name val="Microsoft JhengHei"/>
      <family val="2"/>
    </font>
    <font>
      <b/>
      <sz val="11"/>
      <color theme="1"/>
      <name val="Microsoft JhengHei"/>
      <family val="2"/>
    </font>
    <font>
      <i/>
      <sz val="11"/>
      <color theme="1"/>
      <name val="Microsoft JhengHe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Modern No. 20"/>
      <family val="1"/>
    </font>
    <font>
      <b/>
      <i/>
      <sz val="11"/>
      <color theme="0"/>
      <name val="Microsoft JhengHei"/>
      <family val="2"/>
    </font>
    <font>
      <b/>
      <i/>
      <sz val="9"/>
      <color rgb="FFC00000"/>
      <name val="Microsoft JhengHei"/>
      <family val="2"/>
    </font>
    <font>
      <b/>
      <sz val="26"/>
      <color theme="0"/>
      <name val="Modern No. 20"/>
      <family val="1"/>
    </font>
    <font>
      <b/>
      <sz val="11"/>
      <color theme="0"/>
      <name val="Microsoft JhengHei"/>
      <family val="2"/>
    </font>
    <font>
      <b/>
      <sz val="12"/>
      <color theme="0"/>
      <name val="Microsoft JhengHei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7596C"/>
        <bgColor indexed="64"/>
      </patternFill>
    </fill>
    <fill>
      <patternFill patternType="solid">
        <fgColor rgb="FFF5B5E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Fill="1"/>
    <xf numFmtId="0" fontId="7" fillId="0" borderId="0" xfId="0" applyFont="1"/>
    <xf numFmtId="0" fontId="3" fillId="3" borderId="0" xfId="0" applyFont="1" applyFill="1"/>
    <xf numFmtId="0" fontId="4" fillId="3" borderId="0" xfId="0" applyFont="1" applyFill="1"/>
    <xf numFmtId="0" fontId="3" fillId="3" borderId="0" xfId="0" applyFont="1" applyFill="1" applyAlignment="1">
      <alignment horizontal="left"/>
    </xf>
    <xf numFmtId="164" fontId="3" fillId="3" borderId="0" xfId="0" applyNumberFormat="1" applyFont="1" applyFill="1"/>
    <xf numFmtId="0" fontId="1" fillId="3" borderId="0" xfId="0" applyFont="1" applyFill="1"/>
    <xf numFmtId="0" fontId="3" fillId="3" borderId="1" xfId="0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8" fillId="3" borderId="0" xfId="0" applyFont="1" applyFill="1"/>
    <xf numFmtId="0" fontId="6" fillId="0" borderId="0" xfId="0" applyFont="1"/>
    <xf numFmtId="0" fontId="3" fillId="3" borderId="3" xfId="0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9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 applyBorder="1"/>
    <xf numFmtId="0" fontId="4" fillId="3" borderId="0" xfId="0" applyFont="1" applyFill="1" applyBorder="1"/>
    <xf numFmtId="164" fontId="3" fillId="3" borderId="0" xfId="0" applyNumberFormat="1" applyFont="1" applyFill="1" applyBorder="1" applyAlignment="1">
      <alignment horizontal="left"/>
    </xf>
    <xf numFmtId="164" fontId="3" fillId="3" borderId="0" xfId="0" applyNumberFormat="1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165" fontId="3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vertical="center" wrapText="1"/>
    </xf>
    <xf numFmtId="0" fontId="3" fillId="8" borderId="0" xfId="0" applyFont="1" applyFill="1" applyBorder="1"/>
    <xf numFmtId="0" fontId="3" fillId="8" borderId="5" xfId="0" applyFont="1" applyFill="1" applyBorder="1"/>
    <xf numFmtId="0" fontId="11" fillId="8" borderId="0" xfId="0" applyFont="1" applyFill="1" applyBorder="1"/>
    <xf numFmtId="0" fontId="4" fillId="3" borderId="0" xfId="0" applyFont="1" applyFill="1" applyAlignment="1">
      <alignment horizontal="right"/>
    </xf>
    <xf numFmtId="0" fontId="3" fillId="3" borderId="0" xfId="0" applyNumberFormat="1" applyFont="1" applyFill="1" applyAlignment="1">
      <alignment horizontal="left"/>
    </xf>
    <xf numFmtId="164" fontId="4" fillId="3" borderId="0" xfId="0" applyNumberFormat="1" applyFont="1" applyFill="1" applyAlignment="1">
      <alignment horizontal="left"/>
    </xf>
    <xf numFmtId="0" fontId="4" fillId="3" borderId="0" xfId="0" applyFont="1" applyFill="1" applyAlignment="1"/>
    <xf numFmtId="0" fontId="5" fillId="3" borderId="0" xfId="0" applyFont="1" applyFill="1" applyAlignment="1"/>
    <xf numFmtId="164" fontId="0" fillId="0" borderId="0" xfId="0" applyNumberFormat="1"/>
    <xf numFmtId="0" fontId="4" fillId="3" borderId="0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textRotation="45" wrapText="1"/>
    </xf>
    <xf numFmtId="0" fontId="12" fillId="8" borderId="0" xfId="0" applyFont="1" applyFill="1" applyBorder="1" applyAlignment="1">
      <alignment horizontal="center" vertical="center" textRotation="45" wrapText="1"/>
    </xf>
    <xf numFmtId="0" fontId="12" fillId="8" borderId="5" xfId="0" applyFont="1" applyFill="1" applyBorder="1" applyAlignment="1">
      <alignment horizontal="center" vertical="center" textRotation="45" wrapText="1"/>
    </xf>
    <xf numFmtId="0" fontId="4" fillId="7" borderId="0" xfId="0" applyFont="1" applyFill="1" applyAlignment="1">
      <alignment horizontal="center" vertical="center" textRotation="90" wrapText="1"/>
    </xf>
    <xf numFmtId="0" fontId="4" fillId="7" borderId="1" xfId="0" applyFont="1" applyFill="1" applyBorder="1" applyAlignment="1">
      <alignment horizontal="center" vertical="center" textRotation="90" wrapText="1"/>
    </xf>
    <xf numFmtId="164" fontId="11" fillId="8" borderId="0" xfId="0" applyNumberFormat="1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 vertical="center" textRotation="90" wrapText="1"/>
    </xf>
    <xf numFmtId="0" fontId="4" fillId="9" borderId="0" xfId="0" applyFont="1" applyFill="1" applyBorder="1" applyAlignment="1">
      <alignment horizontal="center" vertical="center" textRotation="90" wrapText="1"/>
    </xf>
    <xf numFmtId="0" fontId="4" fillId="9" borderId="1" xfId="0" applyFont="1" applyFill="1" applyBorder="1" applyAlignment="1">
      <alignment horizontal="center" vertical="center" textRotation="90" wrapText="1"/>
    </xf>
    <xf numFmtId="0" fontId="4" fillId="3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textRotation="90" wrapText="1"/>
    </xf>
    <xf numFmtId="0" fontId="4" fillId="6" borderId="1" xfId="0" applyFont="1" applyFill="1" applyBorder="1" applyAlignment="1">
      <alignment horizontal="center" vertical="center" textRotation="90" wrapText="1"/>
    </xf>
    <xf numFmtId="0" fontId="5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4" borderId="0" xfId="0" applyFont="1" applyFill="1" applyAlignment="1">
      <alignment horizontal="center" vertical="center" textRotation="90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 textRotation="90"/>
    </xf>
    <xf numFmtId="0" fontId="5" fillId="3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  <xf numFmtId="0" fontId="4" fillId="6" borderId="1" xfId="0" applyFont="1" applyFill="1" applyBorder="1" applyAlignment="1">
      <alignment horizontal="center" vertical="center" textRotation="90"/>
    </xf>
    <xf numFmtId="0" fontId="5" fillId="3" borderId="4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A7596C"/>
      <color rgb="FFF5B5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Omzet!$D$34:$D$39</c:f>
              <c:numCache>
                <c:formatCode>"€"\ #\ ##0.00</c:formatCode>
                <c:ptCount val="6"/>
                <c:pt idx="0">
                  <c:v>158803.5</c:v>
                </c:pt>
                <c:pt idx="1">
                  <c:v>317607</c:v>
                </c:pt>
                <c:pt idx="2">
                  <c:v>476410.5</c:v>
                </c:pt>
                <c:pt idx="3">
                  <c:v>635214</c:v>
                </c:pt>
                <c:pt idx="4">
                  <c:v>794017.5</c:v>
                </c:pt>
                <c:pt idx="5">
                  <c:v>952821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Omzet!$E$34:$E$39</c:f>
              <c:numCache>
                <c:formatCode>"€"\ #\ ##0.00</c:formatCode>
                <c:ptCount val="6"/>
                <c:pt idx="0">
                  <c:v>412513</c:v>
                </c:pt>
                <c:pt idx="1">
                  <c:v>412513</c:v>
                </c:pt>
                <c:pt idx="2">
                  <c:v>412513</c:v>
                </c:pt>
                <c:pt idx="3">
                  <c:v>412513</c:v>
                </c:pt>
                <c:pt idx="4">
                  <c:v>412513</c:v>
                </c:pt>
                <c:pt idx="5">
                  <c:v>412513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05136"/>
        <c:axId val="397206704"/>
      </c:lineChart>
      <c:catAx>
        <c:axId val="39720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6704"/>
        <c:crosses val="autoZero"/>
        <c:auto val="1"/>
        <c:lblAlgn val="ctr"/>
        <c:lblOffset val="100"/>
        <c:noMultiLvlLbl val="0"/>
      </c:catAx>
      <c:valAx>
        <c:axId val="3972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28</xdr:row>
      <xdr:rowOff>179070</xdr:rowOff>
    </xdr:from>
    <xdr:to>
      <xdr:col>13</xdr:col>
      <xdr:colOff>891540</xdr:colOff>
      <xdr:row>43</xdr:row>
      <xdr:rowOff>156210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zoomScaleNormal="100" workbookViewId="0">
      <selection activeCell="K37" sqref="K37"/>
    </sheetView>
  </sheetViews>
  <sheetFormatPr defaultRowHeight="13.8" x14ac:dyDescent="0.25"/>
  <cols>
    <col min="1" max="7" width="8.88671875" style="1"/>
    <col min="8" max="8" width="11.21875" style="1" customWidth="1"/>
    <col min="9" max="13" width="8.88671875" style="1"/>
    <col min="14" max="14" width="12.21875" style="1" customWidth="1"/>
    <col min="15" max="15" width="8.88671875" style="1"/>
    <col min="16" max="16" width="4.21875" style="1" customWidth="1"/>
    <col min="17" max="17" width="19.44140625" style="1" customWidth="1"/>
    <col min="18" max="18" width="13.21875" style="1" customWidth="1"/>
    <col min="19" max="19" width="19.21875" style="1" customWidth="1"/>
    <col min="20" max="16384" width="8.88671875" style="1"/>
  </cols>
  <sheetData>
    <row r="1" spans="1:24" ht="31.8" customHeight="1" x14ac:dyDescent="0.25">
      <c r="A1" s="57" t="s">
        <v>50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24" ht="14.4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</row>
    <row r="3" spans="1:24" s="2" customFormat="1" ht="14.4" customHeight="1" x14ac:dyDescent="0.3">
      <c r="A3" s="58" t="s">
        <v>12</v>
      </c>
      <c r="B3" s="4"/>
      <c r="C3" s="4"/>
      <c r="D3" s="4"/>
      <c r="E3" s="4"/>
      <c r="F3" s="13" t="s">
        <v>60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s="2" customFormat="1" ht="14.4" customHeight="1" x14ac:dyDescent="0.3">
      <c r="A4" s="5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s="3" customFormat="1" ht="14.4" customHeight="1" x14ac:dyDescent="0.3">
      <c r="A5" s="58"/>
      <c r="B5" s="4"/>
      <c r="C5" s="54" t="s">
        <v>0</v>
      </c>
      <c r="D5" s="54"/>
      <c r="E5" s="5"/>
      <c r="F5" s="5" t="s">
        <v>5</v>
      </c>
      <c r="G5" s="5"/>
      <c r="H5" s="5" t="s">
        <v>6</v>
      </c>
      <c r="I5" s="5"/>
      <c r="J5" s="5"/>
      <c r="K5" s="5" t="s">
        <v>9</v>
      </c>
      <c r="L5" s="5"/>
      <c r="M5" s="5"/>
      <c r="N5" s="5" t="s">
        <v>7</v>
      </c>
      <c r="O5" s="5"/>
      <c r="P5" s="5" t="s">
        <v>8</v>
      </c>
      <c r="Q5" s="5"/>
      <c r="R5" s="5"/>
      <c r="S5" s="5" t="s">
        <v>10</v>
      </c>
      <c r="T5" s="5"/>
      <c r="U5" s="5"/>
      <c r="V5" s="5"/>
      <c r="W5" s="5"/>
      <c r="X5" s="5"/>
    </row>
    <row r="6" spans="1:24" ht="14.4" x14ac:dyDescent="0.3">
      <c r="A6" s="58"/>
      <c r="B6" s="4"/>
      <c r="C6" s="6"/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4.4" customHeight="1" x14ac:dyDescent="0.3">
      <c r="A7" s="58"/>
      <c r="B7" s="4"/>
      <c r="C7" s="53" t="s">
        <v>1</v>
      </c>
      <c r="D7" s="53"/>
      <c r="E7" s="4"/>
      <c r="F7" s="17">
        <v>50</v>
      </c>
      <c r="G7" s="4"/>
      <c r="H7" s="4">
        <v>7</v>
      </c>
      <c r="I7" s="4"/>
      <c r="J7" s="4"/>
      <c r="K7" s="4">
        <v>20</v>
      </c>
      <c r="L7" s="4"/>
      <c r="M7" s="4"/>
      <c r="N7" s="17">
        <f>F7*H7*K7</f>
        <v>7000</v>
      </c>
      <c r="O7" s="4"/>
      <c r="P7" s="4">
        <v>3.5</v>
      </c>
      <c r="Q7" s="4"/>
      <c r="R7" s="4"/>
      <c r="S7" s="7">
        <f>P7*N7</f>
        <v>24500</v>
      </c>
      <c r="T7" s="4"/>
      <c r="U7" s="4"/>
      <c r="V7" s="4"/>
      <c r="W7" s="4"/>
      <c r="X7" s="4"/>
    </row>
    <row r="8" spans="1:24" ht="14.4" customHeight="1" x14ac:dyDescent="0.3">
      <c r="A8" s="58"/>
      <c r="B8" s="4"/>
      <c r="C8" s="53" t="s">
        <v>2</v>
      </c>
      <c r="D8" s="53"/>
      <c r="E8" s="4"/>
      <c r="F8" s="17">
        <v>80</v>
      </c>
      <c r="G8" s="4"/>
      <c r="H8" s="4">
        <v>7</v>
      </c>
      <c r="I8" s="4"/>
      <c r="J8" s="4"/>
      <c r="K8" s="4">
        <v>20</v>
      </c>
      <c r="L8" s="4"/>
      <c r="M8" s="4"/>
      <c r="N8" s="17">
        <f t="shared" ref="N8:N10" si="0">F8*H8*K8</f>
        <v>11200</v>
      </c>
      <c r="O8" s="4"/>
      <c r="P8" s="4">
        <v>3.5</v>
      </c>
      <c r="Q8" s="4"/>
      <c r="R8" s="4"/>
      <c r="S8" s="7">
        <f t="shared" ref="S8:S10" si="1">P8*N8</f>
        <v>39200</v>
      </c>
      <c r="T8" s="4"/>
      <c r="U8" s="4"/>
      <c r="V8" s="4"/>
      <c r="W8" s="4"/>
      <c r="X8" s="4"/>
    </row>
    <row r="9" spans="1:24" ht="14.4" customHeight="1" x14ac:dyDescent="0.3">
      <c r="A9" s="58"/>
      <c r="B9" s="4"/>
      <c r="C9" s="53" t="s">
        <v>3</v>
      </c>
      <c r="D9" s="53"/>
      <c r="E9" s="4"/>
      <c r="F9" s="17">
        <v>50</v>
      </c>
      <c r="G9" s="4"/>
      <c r="H9" s="4">
        <v>7</v>
      </c>
      <c r="I9" s="4"/>
      <c r="J9" s="4"/>
      <c r="K9" s="4">
        <v>20</v>
      </c>
      <c r="L9" s="4"/>
      <c r="M9" s="4"/>
      <c r="N9" s="17">
        <f t="shared" si="0"/>
        <v>7000</v>
      </c>
      <c r="O9" s="4"/>
      <c r="P9" s="4">
        <v>3.5</v>
      </c>
      <c r="Q9" s="4"/>
      <c r="R9" s="4"/>
      <c r="S9" s="7">
        <f t="shared" si="1"/>
        <v>24500</v>
      </c>
      <c r="T9" s="4"/>
      <c r="U9" s="4"/>
      <c r="V9" s="4"/>
      <c r="W9" s="4"/>
      <c r="X9" s="4"/>
    </row>
    <row r="10" spans="1:24" ht="14.4" customHeight="1" x14ac:dyDescent="0.3">
      <c r="A10" s="58"/>
      <c r="B10" s="4"/>
      <c r="C10" s="53" t="s">
        <v>4</v>
      </c>
      <c r="D10" s="53"/>
      <c r="E10" s="4"/>
      <c r="F10" s="17">
        <v>80</v>
      </c>
      <c r="G10" s="4"/>
      <c r="H10" s="4">
        <v>7</v>
      </c>
      <c r="I10" s="4"/>
      <c r="J10" s="4"/>
      <c r="K10" s="4">
        <v>20</v>
      </c>
      <c r="L10" s="4"/>
      <c r="M10" s="4"/>
      <c r="N10" s="17">
        <f t="shared" si="0"/>
        <v>11200</v>
      </c>
      <c r="O10" s="4"/>
      <c r="P10" s="4">
        <v>3.5</v>
      </c>
      <c r="Q10" s="4"/>
      <c r="R10" s="4"/>
      <c r="S10" s="7">
        <f t="shared" si="1"/>
        <v>39200</v>
      </c>
      <c r="T10" s="4"/>
      <c r="U10" s="4"/>
      <c r="V10" s="4"/>
      <c r="W10" s="4"/>
      <c r="X10" s="4"/>
    </row>
    <row r="11" spans="1:24" ht="15.6" customHeight="1" x14ac:dyDescent="0.3">
      <c r="A11" s="58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" thickBot="1" x14ac:dyDescent="0.35">
      <c r="A12" s="5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 t="s">
        <v>11</v>
      </c>
      <c r="R12" s="10"/>
      <c r="S12" s="11">
        <f>SUM(S7:S10)</f>
        <v>127400</v>
      </c>
      <c r="T12" s="9"/>
      <c r="U12" s="9"/>
      <c r="V12" s="9"/>
      <c r="W12" s="9"/>
      <c r="X12" s="9"/>
    </row>
    <row r="13" spans="1:24" ht="15" customHeight="1" thickTop="1" x14ac:dyDescent="0.3">
      <c r="A13" s="55" t="s">
        <v>52</v>
      </c>
      <c r="B13" s="4"/>
      <c r="C13" s="4"/>
      <c r="D13" s="4"/>
      <c r="E13" s="4"/>
      <c r="F13" s="13" t="s">
        <v>78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" customHeight="1" x14ac:dyDescent="0.3">
      <c r="A14" s="5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0" t="s">
        <v>54</v>
      </c>
      <c r="T14" s="50"/>
      <c r="U14" s="4"/>
      <c r="V14" s="4"/>
      <c r="W14" s="4"/>
      <c r="X14" s="4"/>
    </row>
    <row r="15" spans="1:24" s="3" customFormat="1" ht="14.4" customHeight="1" x14ac:dyDescent="0.3">
      <c r="A15" s="55"/>
      <c r="B15" s="4"/>
      <c r="C15" s="54" t="s">
        <v>0</v>
      </c>
      <c r="D15" s="54"/>
      <c r="E15" s="5"/>
      <c r="F15" s="5" t="s">
        <v>15</v>
      </c>
      <c r="G15" s="5"/>
      <c r="H15" s="5" t="s">
        <v>30</v>
      </c>
      <c r="I15" s="5"/>
      <c r="J15" s="5" t="s">
        <v>49</v>
      </c>
      <c r="K15" s="5"/>
      <c r="L15" s="5" t="s">
        <v>82</v>
      </c>
      <c r="M15" s="5"/>
      <c r="N15" s="5"/>
      <c r="O15" s="5"/>
      <c r="P15" s="5"/>
      <c r="Q15" s="5"/>
      <c r="R15" s="5"/>
      <c r="S15" s="50"/>
      <c r="T15" s="50"/>
      <c r="U15" s="5"/>
      <c r="V15" s="5"/>
      <c r="W15" s="5"/>
      <c r="X15" s="5"/>
    </row>
    <row r="16" spans="1:24" ht="14.4" x14ac:dyDescent="0.3">
      <c r="A16" s="55"/>
      <c r="B16" s="4"/>
      <c r="C16" s="6"/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0"/>
      <c r="T16" s="50"/>
      <c r="U16" s="4"/>
      <c r="V16" s="4"/>
      <c r="W16" s="4"/>
      <c r="X16" s="4"/>
    </row>
    <row r="17" spans="1:24" ht="14.4" x14ac:dyDescent="0.3">
      <c r="A17" s="55"/>
      <c r="B17" s="4"/>
      <c r="C17" s="53" t="s">
        <v>1</v>
      </c>
      <c r="D17" s="53"/>
      <c r="E17" s="4"/>
      <c r="F17" s="7">
        <v>299</v>
      </c>
      <c r="G17" s="4"/>
      <c r="H17" s="17">
        <v>1799</v>
      </c>
      <c r="I17" s="4"/>
      <c r="J17" s="17">
        <v>539</v>
      </c>
      <c r="K17" s="4"/>
      <c r="L17" s="17">
        <f>'Keuze extralegale voordelen'!$F$33*12</f>
        <v>240</v>
      </c>
      <c r="M17" s="4"/>
      <c r="N17" s="4"/>
      <c r="O17" s="4"/>
      <c r="P17" s="4"/>
      <c r="Q17" s="4"/>
      <c r="R17" s="4"/>
      <c r="S17" s="7">
        <f>SUM(F17:R17)</f>
        <v>2877</v>
      </c>
      <c r="T17" s="4"/>
      <c r="U17" s="4"/>
      <c r="V17" s="4"/>
      <c r="W17" s="4"/>
      <c r="X17" s="4"/>
    </row>
    <row r="18" spans="1:24" ht="14.4" x14ac:dyDescent="0.3">
      <c r="A18" s="55"/>
      <c r="B18" s="4"/>
      <c r="C18" s="53" t="s">
        <v>2</v>
      </c>
      <c r="D18" s="53"/>
      <c r="E18" s="4"/>
      <c r="F18" s="7">
        <v>739</v>
      </c>
      <c r="G18" s="4"/>
      <c r="H18" s="17">
        <v>1699</v>
      </c>
      <c r="I18" s="4"/>
      <c r="J18" s="17"/>
      <c r="K18" s="4"/>
      <c r="L18" s="17">
        <f>'Keuze extralegale voordelen'!$F$33*12</f>
        <v>240</v>
      </c>
      <c r="M18" s="4"/>
      <c r="N18" s="4"/>
      <c r="O18" s="4"/>
      <c r="P18" s="4"/>
      <c r="Q18" s="4"/>
      <c r="R18" s="4"/>
      <c r="S18" s="7">
        <f t="shared" ref="S18:S20" si="2">SUM(F18:R18)</f>
        <v>2678</v>
      </c>
      <c r="T18" s="4"/>
      <c r="U18" s="4"/>
      <c r="V18" s="4"/>
      <c r="W18" s="4"/>
      <c r="X18" s="4"/>
    </row>
    <row r="19" spans="1:24" ht="14.4" x14ac:dyDescent="0.3">
      <c r="A19" s="55"/>
      <c r="B19" s="4"/>
      <c r="C19" s="53" t="s">
        <v>3</v>
      </c>
      <c r="D19" s="53"/>
      <c r="E19" s="4"/>
      <c r="F19" s="7">
        <v>285</v>
      </c>
      <c r="G19" s="4"/>
      <c r="H19" s="17">
        <v>1399</v>
      </c>
      <c r="I19" s="4"/>
      <c r="J19" s="17"/>
      <c r="K19" s="4"/>
      <c r="L19" s="17">
        <f>'Keuze extralegale voordelen'!$F$33*12</f>
        <v>240</v>
      </c>
      <c r="M19" s="4"/>
      <c r="N19" s="4"/>
      <c r="O19" s="4"/>
      <c r="P19" s="4"/>
      <c r="Q19" s="4"/>
      <c r="R19" s="4"/>
      <c r="S19" s="7">
        <f t="shared" si="2"/>
        <v>1924</v>
      </c>
      <c r="T19" s="4"/>
      <c r="U19" s="4"/>
      <c r="V19" s="4"/>
      <c r="W19" s="4"/>
      <c r="X19" s="4"/>
    </row>
    <row r="20" spans="1:24" ht="14.4" x14ac:dyDescent="0.3">
      <c r="A20" s="55"/>
      <c r="B20" s="4"/>
      <c r="C20" s="53" t="s">
        <v>4</v>
      </c>
      <c r="D20" s="53"/>
      <c r="E20" s="4"/>
      <c r="F20" s="7">
        <v>879</v>
      </c>
      <c r="G20" s="4"/>
      <c r="H20" s="17">
        <v>2499</v>
      </c>
      <c r="I20" s="4"/>
      <c r="J20" s="17">
        <v>549</v>
      </c>
      <c r="K20" s="4"/>
      <c r="L20" s="17">
        <f>'Keuze extralegale voordelen'!$F$33*12</f>
        <v>240</v>
      </c>
      <c r="M20" s="4"/>
      <c r="N20" s="4"/>
      <c r="O20" s="4"/>
      <c r="P20" s="4"/>
      <c r="Q20" s="4"/>
      <c r="R20" s="4"/>
      <c r="S20" s="7">
        <f t="shared" si="2"/>
        <v>4167</v>
      </c>
      <c r="T20" s="4"/>
      <c r="U20" s="4"/>
      <c r="V20" s="4"/>
      <c r="W20" s="4"/>
      <c r="X20" s="4"/>
    </row>
    <row r="21" spans="1:24" ht="14.4" x14ac:dyDescent="0.3">
      <c r="A21" s="5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" thickBot="1" x14ac:dyDescent="0.35">
      <c r="A22" s="56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 t="s">
        <v>37</v>
      </c>
      <c r="R22" s="10"/>
      <c r="S22" s="11">
        <f>SUM(S17:S20)</f>
        <v>11646</v>
      </c>
      <c r="T22" s="9"/>
      <c r="U22" s="9"/>
      <c r="V22" s="9"/>
      <c r="W22" s="9"/>
      <c r="X22" s="9"/>
    </row>
    <row r="23" spans="1:24" ht="15" thickTop="1" x14ac:dyDescent="0.3">
      <c r="A23" s="51" t="s">
        <v>13</v>
      </c>
      <c r="B23" s="4"/>
      <c r="C23" s="4"/>
      <c r="D23" s="4"/>
      <c r="E23" s="4"/>
      <c r="F23" s="13" t="s">
        <v>59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4.4" x14ac:dyDescent="0.3">
      <c r="A24" s="5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50" t="s">
        <v>53</v>
      </c>
      <c r="T24" s="50"/>
      <c r="U24" s="4"/>
      <c r="V24" s="4"/>
      <c r="W24" s="4"/>
      <c r="X24" s="4"/>
    </row>
    <row r="25" spans="1:24" ht="14.4" customHeight="1" x14ac:dyDescent="0.3">
      <c r="A25" s="51"/>
      <c r="B25" s="4"/>
      <c r="C25" s="54" t="s">
        <v>0</v>
      </c>
      <c r="D25" s="54"/>
      <c r="E25" s="5"/>
      <c r="F25" s="5" t="s">
        <v>41</v>
      </c>
      <c r="G25" s="5"/>
      <c r="H25" s="5" t="s">
        <v>43</v>
      </c>
      <c r="I25" s="5"/>
      <c r="J25" s="5" t="s">
        <v>48</v>
      </c>
      <c r="K25" s="5"/>
      <c r="L25" s="5"/>
      <c r="M25" s="5"/>
      <c r="N25" s="5"/>
      <c r="O25" s="5"/>
      <c r="P25" s="5"/>
      <c r="Q25" s="5"/>
      <c r="R25" s="5"/>
      <c r="S25" s="50"/>
      <c r="T25" s="50"/>
      <c r="U25" s="4"/>
      <c r="V25" s="4"/>
      <c r="W25" s="4"/>
      <c r="X25" s="4"/>
    </row>
    <row r="26" spans="1:24" ht="14.4" x14ac:dyDescent="0.3">
      <c r="A26" s="51"/>
      <c r="B26" s="4"/>
      <c r="C26" s="6"/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0"/>
      <c r="T26" s="50"/>
      <c r="U26" s="4"/>
      <c r="V26" s="4"/>
      <c r="W26" s="4"/>
      <c r="X26" s="4"/>
    </row>
    <row r="27" spans="1:24" ht="14.4" x14ac:dyDescent="0.3">
      <c r="A27" s="51"/>
      <c r="B27" s="4"/>
      <c r="C27" s="53" t="s">
        <v>1</v>
      </c>
      <c r="D27" s="53"/>
      <c r="E27" s="4"/>
      <c r="F27" s="17">
        <v>259</v>
      </c>
      <c r="G27" s="4"/>
      <c r="H27" s="17">
        <v>239</v>
      </c>
      <c r="I27" s="4"/>
      <c r="J27" s="17">
        <v>458</v>
      </c>
      <c r="K27" s="4"/>
      <c r="L27" s="17"/>
      <c r="M27" s="4"/>
      <c r="N27" s="17"/>
      <c r="O27" s="4"/>
      <c r="P27" s="17"/>
      <c r="Q27" s="4"/>
      <c r="R27" s="17"/>
      <c r="S27" s="7">
        <f>SUM(F27:R27)</f>
        <v>956</v>
      </c>
      <c r="T27" s="4"/>
      <c r="U27" s="4"/>
      <c r="V27" s="4"/>
      <c r="W27" s="4"/>
      <c r="X27" s="4"/>
    </row>
    <row r="28" spans="1:24" ht="14.4" x14ac:dyDescent="0.3">
      <c r="A28" s="51"/>
      <c r="B28" s="4"/>
      <c r="C28" s="53" t="s">
        <v>2</v>
      </c>
      <c r="D28" s="53"/>
      <c r="E28" s="4"/>
      <c r="F28" s="17">
        <v>259</v>
      </c>
      <c r="G28" s="4"/>
      <c r="H28" s="17">
        <v>293</v>
      </c>
      <c r="I28" s="4"/>
      <c r="J28" s="17">
        <v>548</v>
      </c>
      <c r="K28" s="4"/>
      <c r="L28" s="17"/>
      <c r="M28" s="4"/>
      <c r="N28" s="17"/>
      <c r="O28" s="4"/>
      <c r="P28" s="17"/>
      <c r="Q28" s="4"/>
      <c r="R28" s="17"/>
      <c r="S28" s="7">
        <f>SUM(F28:R28)</f>
        <v>1100</v>
      </c>
      <c r="T28" s="4"/>
      <c r="U28" s="4"/>
      <c r="V28" s="4"/>
      <c r="W28" s="4"/>
      <c r="X28" s="4"/>
    </row>
    <row r="29" spans="1:24" ht="14.4" x14ac:dyDescent="0.3">
      <c r="A29" s="51"/>
      <c r="B29" s="4"/>
      <c r="C29" s="53" t="s">
        <v>3</v>
      </c>
      <c r="D29" s="53"/>
      <c r="E29" s="4"/>
      <c r="F29" s="17">
        <v>259</v>
      </c>
      <c r="G29" s="4"/>
      <c r="H29" s="17">
        <v>293</v>
      </c>
      <c r="I29" s="4"/>
      <c r="J29" s="17">
        <v>864</v>
      </c>
      <c r="K29" s="4"/>
      <c r="L29" s="17"/>
      <c r="M29" s="4"/>
      <c r="N29" s="17"/>
      <c r="O29" s="4"/>
      <c r="P29" s="17"/>
      <c r="Q29" s="4"/>
      <c r="R29" s="17"/>
      <c r="S29" s="7">
        <f>SUM(F29:R29)</f>
        <v>1416</v>
      </c>
      <c r="T29" s="4"/>
      <c r="U29" s="4"/>
      <c r="V29" s="4"/>
      <c r="W29" s="4"/>
      <c r="X29" s="4"/>
    </row>
    <row r="30" spans="1:24" ht="14.4" x14ac:dyDescent="0.3">
      <c r="A30" s="51"/>
      <c r="B30" s="4"/>
      <c r="C30" s="53" t="s">
        <v>4</v>
      </c>
      <c r="D30" s="53"/>
      <c r="E30" s="4"/>
      <c r="F30" s="17">
        <v>259</v>
      </c>
      <c r="G30" s="4"/>
      <c r="H30" s="17">
        <v>293</v>
      </c>
      <c r="I30" s="4"/>
      <c r="J30" s="17">
        <v>756</v>
      </c>
      <c r="K30" s="4"/>
      <c r="L30" s="17"/>
      <c r="M30" s="4"/>
      <c r="N30" s="17"/>
      <c r="O30" s="4"/>
      <c r="P30" s="17"/>
      <c r="Q30" s="4"/>
      <c r="R30" s="17"/>
      <c r="S30" s="7">
        <f>SUM(F30:R30)</f>
        <v>1308</v>
      </c>
      <c r="T30" s="4"/>
      <c r="U30" s="4"/>
      <c r="V30" s="4"/>
      <c r="W30" s="4"/>
      <c r="X30" s="4"/>
    </row>
    <row r="31" spans="1:24" ht="14.4" x14ac:dyDescent="0.3">
      <c r="A31" s="51"/>
      <c r="B31" s="4"/>
      <c r="C31" s="18" t="s">
        <v>56</v>
      </c>
      <c r="D31" s="16"/>
      <c r="E31" s="4"/>
      <c r="F31" s="17">
        <v>439</v>
      </c>
      <c r="G31" s="4"/>
      <c r="H31" s="17"/>
      <c r="I31" s="4"/>
      <c r="J31" s="17"/>
      <c r="K31" s="4"/>
      <c r="L31" s="17"/>
      <c r="M31" s="4"/>
      <c r="N31" s="17"/>
      <c r="O31" s="4"/>
      <c r="P31" s="17"/>
      <c r="Q31" s="4"/>
      <c r="R31" s="17"/>
      <c r="S31" s="7"/>
      <c r="T31" s="4"/>
      <c r="U31" s="4"/>
      <c r="V31" s="4"/>
      <c r="W31" s="4"/>
      <c r="X31" s="4"/>
    </row>
    <row r="32" spans="1:24" ht="15" thickBot="1" x14ac:dyDescent="0.35">
      <c r="A32" s="52"/>
      <c r="B32" s="9"/>
      <c r="C32" s="9"/>
      <c r="D32" s="9"/>
      <c r="E32" s="9"/>
      <c r="F32" s="22"/>
      <c r="G32" s="9"/>
      <c r="H32" s="9"/>
      <c r="I32" s="9"/>
      <c r="J32" s="9"/>
      <c r="K32" s="9"/>
      <c r="L32" s="9"/>
      <c r="M32" s="9"/>
      <c r="N32" s="9"/>
      <c r="O32" s="9"/>
      <c r="P32" s="9"/>
      <c r="Q32" s="10" t="s">
        <v>55</v>
      </c>
      <c r="R32" s="10"/>
      <c r="S32" s="11">
        <f>SUM(S27:S30)+F31</f>
        <v>5219</v>
      </c>
      <c r="T32" s="9"/>
      <c r="U32" s="9"/>
      <c r="V32" s="9"/>
      <c r="W32" s="9"/>
      <c r="X32" s="9"/>
    </row>
    <row r="33" spans="1:24" ht="15" thickTop="1" x14ac:dyDescent="0.3">
      <c r="A33" s="44" t="s">
        <v>51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7"/>
      <c r="P33" s="4"/>
      <c r="Q33" s="4"/>
      <c r="R33" s="4"/>
      <c r="S33" s="4"/>
      <c r="T33" s="4"/>
      <c r="U33" s="4"/>
      <c r="V33" s="4"/>
      <c r="W33" s="4"/>
      <c r="X33" s="4"/>
    </row>
    <row r="34" spans="1:24" ht="14.4" x14ac:dyDescent="0.3">
      <c r="A34" s="4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4.4" x14ac:dyDescent="0.3">
      <c r="A35" s="44"/>
      <c r="B35" s="4"/>
      <c r="C35" s="5" t="s">
        <v>57</v>
      </c>
      <c r="D35" s="4"/>
      <c r="E35" s="8"/>
      <c r="F35" s="4" t="s">
        <v>58</v>
      </c>
      <c r="G35" s="4"/>
      <c r="H35" s="4"/>
      <c r="I35" s="4"/>
      <c r="J35" s="4"/>
      <c r="K35" s="4"/>
      <c r="L35" s="17">
        <v>348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4.4" x14ac:dyDescent="0.3">
      <c r="A36" s="44"/>
      <c r="B36" s="4"/>
      <c r="C36" s="4"/>
      <c r="D36" s="4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4.4" x14ac:dyDescent="0.3">
      <c r="A37" s="44"/>
      <c r="B37" s="4"/>
      <c r="C37" s="4"/>
      <c r="D37" s="4"/>
      <c r="E37" s="8"/>
      <c r="F37" s="4" t="s">
        <v>61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" thickBot="1" x14ac:dyDescent="0.35">
      <c r="A38" s="4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0" t="s">
        <v>62</v>
      </c>
      <c r="R38" s="9"/>
      <c r="S38" s="11">
        <f>L35</f>
        <v>348</v>
      </c>
      <c r="T38" s="9"/>
      <c r="U38" s="9"/>
      <c r="V38" s="9"/>
      <c r="W38" s="9"/>
      <c r="X38" s="9"/>
    </row>
    <row r="39" spans="1:24" ht="14.4" customHeight="1" thickTop="1" x14ac:dyDescent="0.3">
      <c r="A39" s="47" t="s">
        <v>64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ht="14.4" customHeight="1" x14ac:dyDescent="0.3">
      <c r="A40" s="48"/>
      <c r="B40" s="24"/>
      <c r="C40" s="25" t="s">
        <v>65</v>
      </c>
      <c r="D40" s="24"/>
      <c r="E40" s="24"/>
      <c r="F40" s="25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40" t="s">
        <v>76</v>
      </c>
      <c r="T40" s="40"/>
      <c r="U40" s="24"/>
      <c r="V40" s="24"/>
      <c r="W40" s="24"/>
      <c r="X40" s="24"/>
    </row>
    <row r="41" spans="1:24" ht="14.4" customHeight="1" x14ac:dyDescent="0.3">
      <c r="A41" s="48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1:24" ht="14.4" customHeight="1" x14ac:dyDescent="0.3">
      <c r="A42" s="48"/>
      <c r="B42" s="24"/>
      <c r="C42" s="24" t="s">
        <v>66</v>
      </c>
      <c r="D42" s="24"/>
      <c r="E42" s="24"/>
      <c r="F42" s="24" t="s">
        <v>69</v>
      </c>
      <c r="G42" s="24"/>
      <c r="H42" s="26">
        <v>0.1</v>
      </c>
      <c r="I42" s="24" t="s">
        <v>70</v>
      </c>
      <c r="J42" s="24"/>
      <c r="K42" s="24"/>
      <c r="L42" s="24">
        <v>50000</v>
      </c>
      <c r="M42" s="24"/>
      <c r="N42" s="24"/>
      <c r="O42" s="24"/>
      <c r="P42" s="24"/>
      <c r="Q42" s="24"/>
      <c r="R42" s="24"/>
      <c r="S42" s="27">
        <f>L42*H42</f>
        <v>5000</v>
      </c>
      <c r="T42" s="28"/>
      <c r="U42" s="24"/>
      <c r="V42" s="24"/>
      <c r="W42" s="24"/>
      <c r="X42" s="24"/>
    </row>
    <row r="43" spans="1:24" ht="14.4" customHeight="1" x14ac:dyDescent="0.3">
      <c r="A43" s="48"/>
      <c r="B43" s="24"/>
      <c r="C43" s="24" t="s">
        <v>67</v>
      </c>
      <c r="D43" s="24"/>
      <c r="E43" s="24"/>
      <c r="F43" s="24" t="s">
        <v>73</v>
      </c>
      <c r="G43" s="24"/>
      <c r="H43" s="26">
        <v>7.5</v>
      </c>
      <c r="I43" s="24" t="s">
        <v>74</v>
      </c>
      <c r="J43" s="24"/>
      <c r="K43" s="24"/>
      <c r="L43" s="24">
        <v>365</v>
      </c>
      <c r="M43" s="24"/>
      <c r="N43" s="24"/>
      <c r="O43" s="24"/>
      <c r="P43" s="24"/>
      <c r="Q43" s="24"/>
      <c r="R43" s="24"/>
      <c r="S43" s="27">
        <f>L43*H43</f>
        <v>2737.5</v>
      </c>
      <c r="T43" s="28"/>
      <c r="U43" s="24"/>
      <c r="V43" s="24"/>
      <c r="W43" s="24"/>
      <c r="X43" s="24"/>
    </row>
    <row r="44" spans="1:24" ht="14.4" customHeight="1" x14ac:dyDescent="0.3">
      <c r="A44" s="48"/>
      <c r="B44" s="24"/>
      <c r="C44" s="24" t="s">
        <v>68</v>
      </c>
      <c r="D44" s="24"/>
      <c r="E44" s="24"/>
      <c r="F44" s="24" t="s">
        <v>69</v>
      </c>
      <c r="G44" s="24"/>
      <c r="H44" s="29">
        <v>1.8499999999999999E-2</v>
      </c>
      <c r="I44" s="24" t="s">
        <v>70</v>
      </c>
      <c r="J44" s="24"/>
      <c r="K44" s="24"/>
      <c r="L44" s="24">
        <v>75000</v>
      </c>
      <c r="M44" s="24"/>
      <c r="N44" s="24"/>
      <c r="O44" s="24"/>
      <c r="P44" s="24"/>
      <c r="Q44" s="24"/>
      <c r="R44" s="24"/>
      <c r="S44" s="27">
        <f>L44*H44</f>
        <v>1387.5</v>
      </c>
      <c r="T44" s="28"/>
      <c r="U44" s="24"/>
      <c r="V44" s="24"/>
      <c r="W44" s="24"/>
      <c r="X44" s="24"/>
    </row>
    <row r="45" spans="1:24" ht="14.4" customHeight="1" x14ac:dyDescent="0.3">
      <c r="A45" s="48"/>
      <c r="B45" s="24"/>
      <c r="C45" s="24" t="s">
        <v>75</v>
      </c>
      <c r="D45" s="24"/>
      <c r="E45" s="24"/>
      <c r="F45" s="24" t="s">
        <v>69</v>
      </c>
      <c r="G45" s="24"/>
      <c r="H45" s="29">
        <v>1.95E-2</v>
      </c>
      <c r="I45" s="24" t="s">
        <v>70</v>
      </c>
      <c r="J45" s="24"/>
      <c r="K45" s="24"/>
      <c r="L45" s="24">
        <v>50000</v>
      </c>
      <c r="M45" s="24"/>
      <c r="N45" s="24"/>
      <c r="O45" s="24"/>
      <c r="P45" s="24"/>
      <c r="Q45" s="24"/>
      <c r="R45" s="24"/>
      <c r="S45" s="27">
        <f>L45*H45</f>
        <v>975</v>
      </c>
      <c r="T45" s="28"/>
      <c r="U45" s="24"/>
      <c r="V45" s="24"/>
      <c r="W45" s="24"/>
      <c r="X45" s="24"/>
    </row>
    <row r="46" spans="1:24" ht="14.4" customHeight="1" x14ac:dyDescent="0.3">
      <c r="A46" s="48"/>
      <c r="B46" s="24"/>
      <c r="C46" s="24" t="s">
        <v>71</v>
      </c>
      <c r="D46" s="24"/>
      <c r="E46" s="24"/>
      <c r="F46" s="24" t="s">
        <v>85</v>
      </c>
      <c r="G46" s="24"/>
      <c r="H46" s="26">
        <v>0.5</v>
      </c>
      <c r="I46" s="24" t="s">
        <v>70</v>
      </c>
      <c r="J46" s="24"/>
      <c r="K46" s="24"/>
      <c r="L46" s="24">
        <v>5000</v>
      </c>
      <c r="M46" s="24"/>
      <c r="N46" s="24"/>
      <c r="O46" s="24"/>
      <c r="P46" s="24"/>
      <c r="Q46" s="24"/>
      <c r="R46" s="24"/>
      <c r="S46" s="27">
        <f>L46*H46</f>
        <v>2500</v>
      </c>
      <c r="T46" s="24"/>
      <c r="U46" s="24"/>
      <c r="V46" s="24"/>
      <c r="W46" s="24"/>
      <c r="X46" s="24"/>
    </row>
    <row r="47" spans="1:24" ht="14.4" customHeight="1" x14ac:dyDescent="0.3">
      <c r="A47" s="48"/>
      <c r="B47" s="24"/>
      <c r="C47" s="24" t="s">
        <v>72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7">
        <v>500</v>
      </c>
      <c r="T47" s="24"/>
      <c r="U47" s="24"/>
      <c r="V47" s="24"/>
      <c r="W47" s="24"/>
      <c r="X47" s="24"/>
    </row>
    <row r="48" spans="1:24" ht="14.4" customHeight="1" x14ac:dyDescent="0.3">
      <c r="A48" s="48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30"/>
      <c r="T48" s="24"/>
      <c r="U48" s="24"/>
      <c r="V48" s="24"/>
      <c r="W48" s="24"/>
      <c r="X48" s="24"/>
    </row>
    <row r="49" spans="1:24" ht="14.4" customHeight="1" thickBot="1" x14ac:dyDescent="0.35">
      <c r="A49" s="4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 t="s">
        <v>84</v>
      </c>
      <c r="R49" s="9"/>
      <c r="S49" s="11">
        <f>SUM(S42:S47)</f>
        <v>13100</v>
      </c>
      <c r="T49" s="9"/>
      <c r="U49" s="9"/>
      <c r="V49" s="9"/>
      <c r="W49" s="9"/>
      <c r="X49" s="9"/>
    </row>
    <row r="50" spans="1:24" ht="15" customHeight="1" thickTop="1" x14ac:dyDescent="0.3">
      <c r="A50" s="41" t="s">
        <v>86</v>
      </c>
      <c r="B50" s="41"/>
      <c r="C50" s="4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spans="1:24" ht="14.4" x14ac:dyDescent="0.3">
      <c r="A51" s="42"/>
      <c r="B51" s="42"/>
      <c r="C51" s="42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 spans="1:24" ht="14.4" x14ac:dyDescent="0.3">
      <c r="A52" s="42"/>
      <c r="B52" s="42"/>
      <c r="C52" s="42"/>
      <c r="D52" s="31"/>
      <c r="E52" s="31"/>
      <c r="F52" s="33" t="s">
        <v>63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46">
        <f>SUM(S38,S32,S22,S12,S49)</f>
        <v>157713</v>
      </c>
      <c r="T52" s="46"/>
      <c r="U52" s="31"/>
      <c r="V52" s="31"/>
      <c r="W52" s="31"/>
      <c r="X52" s="31"/>
    </row>
    <row r="53" spans="1:24" ht="14.4" x14ac:dyDescent="0.3">
      <c r="A53" s="42"/>
      <c r="B53" s="42"/>
      <c r="C53" s="42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 spans="1:24" ht="14.4" x14ac:dyDescent="0.3">
      <c r="A54" s="42"/>
      <c r="B54" s="42"/>
      <c r="C54" s="42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 spans="1:24" ht="15" thickBot="1" x14ac:dyDescent="0.35">
      <c r="A55" s="43"/>
      <c r="B55" s="43"/>
      <c r="C55" s="43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</sheetData>
  <mergeCells count="26">
    <mergeCell ref="A1:X2"/>
    <mergeCell ref="A3:A12"/>
    <mergeCell ref="C7:D7"/>
    <mergeCell ref="C8:D8"/>
    <mergeCell ref="C9:D9"/>
    <mergeCell ref="C10:D10"/>
    <mergeCell ref="C5:D5"/>
    <mergeCell ref="S14:T16"/>
    <mergeCell ref="A23:A32"/>
    <mergeCell ref="C28:D28"/>
    <mergeCell ref="C29:D29"/>
    <mergeCell ref="C30:D30"/>
    <mergeCell ref="S24:T26"/>
    <mergeCell ref="C25:D25"/>
    <mergeCell ref="C27:D27"/>
    <mergeCell ref="A13:A22"/>
    <mergeCell ref="C15:D15"/>
    <mergeCell ref="C17:D17"/>
    <mergeCell ref="C18:D18"/>
    <mergeCell ref="C19:D19"/>
    <mergeCell ref="C20:D20"/>
    <mergeCell ref="S40:T40"/>
    <mergeCell ref="A50:C55"/>
    <mergeCell ref="A33:A38"/>
    <mergeCell ref="S52:T52"/>
    <mergeCell ref="A39:A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C24" sqref="C24:D24"/>
    </sheetView>
  </sheetViews>
  <sheetFormatPr defaultRowHeight="14.4" x14ac:dyDescent="0.3"/>
  <cols>
    <col min="1" max="1" width="8.88671875" style="14"/>
    <col min="3" max="3" width="33.109375" customWidth="1"/>
    <col min="6" max="6" width="10.33203125" bestFit="1" customWidth="1"/>
    <col min="23" max="23" width="16.6640625" customWidth="1"/>
  </cols>
  <sheetData>
    <row r="1" spans="1:23" ht="31.8" customHeight="1" x14ac:dyDescent="0.3">
      <c r="A1" s="57" t="s">
        <v>42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</row>
    <row r="2" spans="1:23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spans="1:23" x14ac:dyDescent="0.3">
      <c r="A3" s="63" t="s">
        <v>16</v>
      </c>
      <c r="B3" s="4"/>
      <c r="C3" s="4"/>
      <c r="D3" s="4"/>
      <c r="E3" s="4"/>
      <c r="F3" s="1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3">
      <c r="A4" s="63"/>
      <c r="B4" s="4"/>
      <c r="C4" s="54" t="s">
        <v>19</v>
      </c>
      <c r="D4" s="54"/>
      <c r="E4" s="5"/>
      <c r="F4" s="5" t="s">
        <v>20</v>
      </c>
      <c r="G4" s="5"/>
      <c r="H4" s="5" t="s">
        <v>23</v>
      </c>
      <c r="I4" s="5"/>
      <c r="J4" s="4"/>
      <c r="K4" s="5" t="s">
        <v>26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">
      <c r="A5" s="63"/>
      <c r="B5" s="4"/>
      <c r="C5" s="6"/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">
      <c r="A6" s="63"/>
      <c r="B6" s="15">
        <v>1</v>
      </c>
      <c r="C6" s="53" t="s">
        <v>21</v>
      </c>
      <c r="D6" s="53"/>
      <c r="E6" s="4"/>
      <c r="F6" s="17">
        <v>879</v>
      </c>
      <c r="G6" s="4"/>
      <c r="H6" s="4" t="s">
        <v>28</v>
      </c>
      <c r="I6" s="4"/>
      <c r="J6" s="4"/>
      <c r="K6" s="4" t="s">
        <v>27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3">
      <c r="A7" s="63"/>
      <c r="B7" s="15">
        <v>2</v>
      </c>
      <c r="C7" s="53" t="s">
        <v>22</v>
      </c>
      <c r="D7" s="53"/>
      <c r="E7" s="4"/>
      <c r="F7" s="17">
        <v>299</v>
      </c>
      <c r="G7" s="4"/>
      <c r="H7" s="4" t="s">
        <v>24</v>
      </c>
      <c r="I7" s="4"/>
      <c r="J7" s="4"/>
      <c r="K7" s="4" t="s">
        <v>27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3">
      <c r="A8" s="63"/>
      <c r="B8" s="15">
        <v>3</v>
      </c>
      <c r="C8" s="53" t="s">
        <v>25</v>
      </c>
      <c r="D8" s="53"/>
      <c r="E8" s="4"/>
      <c r="F8" s="17">
        <v>285</v>
      </c>
      <c r="G8" s="4"/>
      <c r="H8" s="4" t="s">
        <v>24</v>
      </c>
      <c r="I8" s="4"/>
      <c r="J8" s="4"/>
      <c r="K8" s="4" t="s">
        <v>27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">
      <c r="A9" s="63"/>
      <c r="B9" s="15">
        <v>4</v>
      </c>
      <c r="C9" s="53" t="s">
        <v>29</v>
      </c>
      <c r="D9" s="53"/>
      <c r="E9" s="4"/>
      <c r="F9" s="17">
        <v>739</v>
      </c>
      <c r="G9" s="4"/>
      <c r="H9" s="4" t="s">
        <v>24</v>
      </c>
      <c r="I9" s="4"/>
      <c r="J9" s="4"/>
      <c r="K9" s="4" t="s">
        <v>27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" thickBot="1" x14ac:dyDescent="0.35">
      <c r="A10" s="64"/>
      <c r="B10" s="9"/>
      <c r="C10" s="9"/>
      <c r="D10" s="9"/>
      <c r="E10" s="9"/>
      <c r="F10" s="20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ht="15" thickTop="1" x14ac:dyDescent="0.3">
      <c r="A11" s="62" t="s">
        <v>17</v>
      </c>
      <c r="B11" s="4"/>
      <c r="C11" s="4"/>
      <c r="D11" s="4"/>
      <c r="E11" s="4"/>
      <c r="F11" s="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">
      <c r="A12" s="63"/>
      <c r="B12" s="4"/>
      <c r="C12" s="54" t="s">
        <v>19</v>
      </c>
      <c r="D12" s="54"/>
      <c r="E12" s="5"/>
      <c r="F12" s="18" t="s">
        <v>20</v>
      </c>
      <c r="G12" s="5"/>
      <c r="H12" s="5" t="s">
        <v>23</v>
      </c>
      <c r="I12" s="5"/>
      <c r="J12" s="4"/>
      <c r="K12" s="5" t="s">
        <v>26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3">
      <c r="A13" s="63"/>
      <c r="B13" s="4"/>
      <c r="C13" s="6"/>
      <c r="D13" s="6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">
      <c r="A14" s="63"/>
      <c r="B14" s="15">
        <v>1</v>
      </c>
      <c r="C14" s="53" t="s">
        <v>31</v>
      </c>
      <c r="D14" s="53"/>
      <c r="E14" s="4"/>
      <c r="F14" s="17">
        <v>1699</v>
      </c>
      <c r="G14" s="4"/>
      <c r="H14" s="4" t="s">
        <v>24</v>
      </c>
      <c r="I14" s="4"/>
      <c r="J14" s="4"/>
      <c r="K14" s="4" t="s">
        <v>27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">
      <c r="A15" s="63"/>
      <c r="B15" s="15">
        <v>2</v>
      </c>
      <c r="C15" s="53" t="s">
        <v>32</v>
      </c>
      <c r="D15" s="53"/>
      <c r="E15" s="4"/>
      <c r="F15" s="17">
        <v>1299</v>
      </c>
      <c r="G15" s="4"/>
      <c r="H15" s="4" t="s">
        <v>24</v>
      </c>
      <c r="I15" s="4"/>
      <c r="J15" s="4"/>
      <c r="K15" s="4" t="s">
        <v>27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">
      <c r="A16" s="63"/>
      <c r="B16" s="15">
        <v>3</v>
      </c>
      <c r="C16" s="16" t="s">
        <v>35</v>
      </c>
      <c r="D16" s="16"/>
      <c r="E16" s="4"/>
      <c r="F16" s="17">
        <v>1399</v>
      </c>
      <c r="G16" s="4"/>
      <c r="H16" s="4" t="s">
        <v>24</v>
      </c>
      <c r="I16" s="4"/>
      <c r="J16" s="4"/>
      <c r="K16" s="4" t="s">
        <v>27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">
      <c r="A17" s="63"/>
      <c r="B17" s="15">
        <v>4</v>
      </c>
      <c r="C17" s="53" t="s">
        <v>33</v>
      </c>
      <c r="D17" s="53"/>
      <c r="E17" s="4"/>
      <c r="F17" s="17">
        <v>2449</v>
      </c>
      <c r="G17" s="4"/>
      <c r="H17" s="4" t="s">
        <v>28</v>
      </c>
      <c r="I17" s="4"/>
      <c r="J17" s="4"/>
      <c r="K17" s="4" t="s">
        <v>27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3">
      <c r="A18" s="63"/>
      <c r="B18" s="15">
        <v>5</v>
      </c>
      <c r="C18" s="16" t="s">
        <v>36</v>
      </c>
      <c r="D18" s="16"/>
      <c r="E18" s="4"/>
      <c r="F18" s="17">
        <v>1799</v>
      </c>
      <c r="G18" s="4"/>
      <c r="H18" s="4" t="s">
        <v>28</v>
      </c>
      <c r="I18" s="4"/>
      <c r="J18" s="4"/>
      <c r="K18" s="4" t="s">
        <v>27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">
      <c r="A19" s="63"/>
      <c r="B19" s="15">
        <v>6</v>
      </c>
      <c r="C19" s="53" t="s">
        <v>34</v>
      </c>
      <c r="D19" s="53"/>
      <c r="E19" s="4"/>
      <c r="F19" s="17">
        <v>1199</v>
      </c>
      <c r="G19" s="4"/>
      <c r="H19" s="4" t="s">
        <v>24</v>
      </c>
      <c r="I19" s="4"/>
      <c r="J19" s="4"/>
      <c r="K19" s="4" t="s">
        <v>27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5" thickBot="1" x14ac:dyDescent="0.35">
      <c r="A20" s="64"/>
      <c r="B20" s="9"/>
      <c r="C20" s="9"/>
      <c r="D20" s="9"/>
      <c r="E20" s="9"/>
      <c r="F20" s="20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ht="15" thickTop="1" x14ac:dyDescent="0.3">
      <c r="A21" s="62" t="s">
        <v>18</v>
      </c>
      <c r="B21" s="4"/>
      <c r="C21" s="4"/>
      <c r="D21" s="4"/>
      <c r="E21" s="4"/>
      <c r="F21" s="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3">
      <c r="A22" s="63"/>
      <c r="B22" s="4"/>
      <c r="C22" s="54" t="s">
        <v>19</v>
      </c>
      <c r="D22" s="54"/>
      <c r="E22" s="5"/>
      <c r="F22" s="18" t="s">
        <v>20</v>
      </c>
      <c r="G22" s="5"/>
      <c r="H22" s="5" t="s">
        <v>23</v>
      </c>
      <c r="I22" s="5"/>
      <c r="J22" s="4"/>
      <c r="K22" s="5" t="s">
        <v>26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3">
      <c r="A23" s="63"/>
      <c r="B23" s="4"/>
      <c r="C23" s="6"/>
      <c r="D23" s="6"/>
      <c r="E23" s="4"/>
      <c r="F23" s="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">
      <c r="A24" s="63"/>
      <c r="B24" s="15">
        <v>1</v>
      </c>
      <c r="C24" s="65" t="s">
        <v>38</v>
      </c>
      <c r="D24" s="53"/>
      <c r="E24" s="4"/>
      <c r="F24" s="17">
        <v>549</v>
      </c>
      <c r="G24" s="4"/>
      <c r="H24" s="4" t="s">
        <v>28</v>
      </c>
      <c r="I24" s="4"/>
      <c r="J24" s="4"/>
      <c r="K24" s="4" t="s">
        <v>27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3">
      <c r="A25" s="63"/>
      <c r="B25" s="15">
        <v>2</v>
      </c>
      <c r="C25" s="65" t="s">
        <v>39</v>
      </c>
      <c r="D25" s="53"/>
      <c r="E25" s="4"/>
      <c r="F25" s="17">
        <v>539</v>
      </c>
      <c r="G25" s="4"/>
      <c r="H25" s="4" t="s">
        <v>28</v>
      </c>
      <c r="I25" s="4"/>
      <c r="J25" s="4"/>
      <c r="K25" s="4" t="s">
        <v>27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3">
      <c r="A26" s="63"/>
      <c r="B26" s="15">
        <v>3</v>
      </c>
      <c r="C26" s="65" t="s">
        <v>40</v>
      </c>
      <c r="D26" s="53"/>
      <c r="E26" s="4"/>
      <c r="F26" s="17">
        <v>399</v>
      </c>
      <c r="G26" s="4"/>
      <c r="H26" s="4" t="s">
        <v>28</v>
      </c>
      <c r="I26" s="4"/>
      <c r="J26" s="4"/>
      <c r="K26" s="4" t="s">
        <v>27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3">
      <c r="A27" s="63"/>
      <c r="B27" s="19"/>
      <c r="C27" s="60"/>
      <c r="D27" s="53"/>
      <c r="E27" s="4"/>
      <c r="F27" s="17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3">
      <c r="A28" s="63"/>
      <c r="B28" s="19"/>
      <c r="C28" s="16"/>
      <c r="D28" s="16"/>
      <c r="E28" s="4"/>
      <c r="F28" s="1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5" thickBot="1" x14ac:dyDescent="0.35">
      <c r="A29" s="64"/>
      <c r="B29" s="12"/>
      <c r="C29" s="61"/>
      <c r="D29" s="61"/>
      <c r="E29" s="9"/>
      <c r="F29" s="2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ht="15" thickTop="1" x14ac:dyDescent="0.3">
      <c r="A30" s="62" t="s">
        <v>79</v>
      </c>
      <c r="B30" s="4"/>
      <c r="C30" s="4"/>
      <c r="D30" s="4"/>
      <c r="E30" s="4"/>
      <c r="F30" s="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3">
      <c r="A31" s="63"/>
      <c r="B31" s="4"/>
      <c r="C31" s="54"/>
      <c r="D31" s="54"/>
      <c r="E31" s="5"/>
      <c r="F31" s="18" t="s">
        <v>81</v>
      </c>
      <c r="G31" s="5"/>
      <c r="H31" s="5"/>
      <c r="I31" s="5"/>
      <c r="J31" s="4"/>
      <c r="K31" s="5" t="s">
        <v>26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">
      <c r="A32" s="63"/>
      <c r="B32" s="4"/>
      <c r="C32" s="6"/>
      <c r="D32" s="6"/>
      <c r="E32" s="4"/>
      <c r="F32" s="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3">
      <c r="A33" s="63"/>
      <c r="B33" s="15">
        <v>1</v>
      </c>
      <c r="C33" s="65" t="s">
        <v>83</v>
      </c>
      <c r="D33" s="53"/>
      <c r="E33" s="4"/>
      <c r="F33" s="17">
        <v>20</v>
      </c>
      <c r="G33" s="4"/>
      <c r="H33" s="4"/>
      <c r="I33" s="4"/>
      <c r="J33" s="4"/>
      <c r="K33" s="4" t="s">
        <v>80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">
      <c r="A34" s="63"/>
      <c r="B34" s="19"/>
      <c r="C34" s="60"/>
      <c r="D34" s="53"/>
      <c r="E34" s="4"/>
      <c r="F34" s="17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3">
      <c r="A35" s="63"/>
      <c r="B35" s="19"/>
      <c r="C35" s="60"/>
      <c r="D35" s="53"/>
      <c r="E35" s="4"/>
      <c r="F35" s="1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">
      <c r="A36" s="63"/>
      <c r="B36" s="19"/>
      <c r="C36" s="60"/>
      <c r="D36" s="53"/>
      <c r="E36" s="4"/>
      <c r="F36" s="1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">
      <c r="A37" s="63"/>
      <c r="B37" s="19"/>
      <c r="C37" s="16"/>
      <c r="D37" s="16"/>
      <c r="E37" s="4"/>
      <c r="F37" s="1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5" thickBot="1" x14ac:dyDescent="0.35">
      <c r="A38" s="64"/>
      <c r="B38" s="12"/>
      <c r="C38" s="61"/>
      <c r="D38" s="61"/>
      <c r="E38" s="9"/>
      <c r="F38" s="21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ht="15" thickTop="1" x14ac:dyDescent="0.3"/>
  </sheetData>
  <mergeCells count="27">
    <mergeCell ref="C24:D24"/>
    <mergeCell ref="A1:W2"/>
    <mergeCell ref="A3:A10"/>
    <mergeCell ref="A11:A20"/>
    <mergeCell ref="A21:A29"/>
    <mergeCell ref="C4:D4"/>
    <mergeCell ref="C6:D6"/>
    <mergeCell ref="C7:D7"/>
    <mergeCell ref="C8:D8"/>
    <mergeCell ref="C9:D9"/>
    <mergeCell ref="C12:D12"/>
    <mergeCell ref="C14:D14"/>
    <mergeCell ref="C15:D15"/>
    <mergeCell ref="C17:D17"/>
    <mergeCell ref="C19:D19"/>
    <mergeCell ref="C22:D22"/>
    <mergeCell ref="C36:D36"/>
    <mergeCell ref="C38:D38"/>
    <mergeCell ref="A30:A38"/>
    <mergeCell ref="C35:D35"/>
    <mergeCell ref="C25:D25"/>
    <mergeCell ref="C27:D27"/>
    <mergeCell ref="C29:D29"/>
    <mergeCell ref="C26:D26"/>
    <mergeCell ref="C31:D31"/>
    <mergeCell ref="C33:D33"/>
    <mergeCell ref="C34:D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F21" sqref="F21"/>
    </sheetView>
  </sheetViews>
  <sheetFormatPr defaultRowHeight="14.4" x14ac:dyDescent="0.3"/>
  <sheetData>
    <row r="1" spans="1:24" ht="14.4" customHeight="1" x14ac:dyDescent="0.3">
      <c r="A1" s="66" t="s">
        <v>77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</row>
    <row r="2" spans="1:24" ht="14.4" customHeigh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</row>
    <row r="3" spans="1:24" x14ac:dyDescent="0.3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</row>
    <row r="4" spans="1:24" x14ac:dyDescent="0.3">
      <c r="A4" s="63" t="s">
        <v>44</v>
      </c>
      <c r="B4" s="4"/>
      <c r="C4" s="4"/>
      <c r="D4" s="4"/>
      <c r="E4" s="4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3">
      <c r="A5" s="63"/>
      <c r="B5" s="4"/>
      <c r="C5" s="54"/>
      <c r="D5" s="54"/>
      <c r="E5" s="5"/>
      <c r="F5" s="18" t="s">
        <v>20</v>
      </c>
      <c r="G5" s="5"/>
      <c r="H5" s="5" t="s">
        <v>23</v>
      </c>
      <c r="I5" s="5"/>
      <c r="J5" s="4"/>
      <c r="K5" s="5" t="s">
        <v>26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3">
      <c r="A6" s="63"/>
      <c r="B6" s="4"/>
      <c r="C6" s="6"/>
      <c r="D6" s="6"/>
      <c r="E6" s="4"/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3">
      <c r="A7" s="63"/>
      <c r="B7" s="15">
        <v>1</v>
      </c>
      <c r="C7" s="53" t="s">
        <v>45</v>
      </c>
      <c r="D7" s="53"/>
      <c r="E7" s="4"/>
      <c r="F7" s="17">
        <v>249</v>
      </c>
      <c r="G7" s="4"/>
      <c r="H7" s="4" t="s">
        <v>24</v>
      </c>
      <c r="I7" s="4"/>
      <c r="J7" s="4"/>
      <c r="K7" s="4" t="s">
        <v>27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3">
      <c r="A8" s="63"/>
      <c r="B8" s="15">
        <v>2</v>
      </c>
      <c r="C8" s="53" t="s">
        <v>46</v>
      </c>
      <c r="D8" s="53"/>
      <c r="E8" s="4"/>
      <c r="F8" s="17">
        <v>44</v>
      </c>
      <c r="G8" s="4"/>
      <c r="H8" s="4" t="s">
        <v>24</v>
      </c>
      <c r="I8" s="4"/>
      <c r="J8" s="4"/>
      <c r="K8" s="4" t="s">
        <v>27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3">
      <c r="A9" s="63"/>
      <c r="B9" s="15">
        <v>3</v>
      </c>
      <c r="C9" s="16" t="s">
        <v>47</v>
      </c>
      <c r="D9" s="16"/>
      <c r="E9" s="4"/>
      <c r="F9" s="17">
        <v>439</v>
      </c>
      <c r="G9" s="4"/>
      <c r="H9" s="4" t="s">
        <v>24</v>
      </c>
      <c r="I9" s="4"/>
      <c r="J9" s="4"/>
      <c r="K9" s="4" t="s">
        <v>27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3">
      <c r="A10" s="63"/>
      <c r="B10" s="19"/>
      <c r="C10" s="53"/>
      <c r="D10" s="53"/>
      <c r="E10" s="4"/>
      <c r="F10" s="7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" thickBot="1" x14ac:dyDescent="0.35">
      <c r="A11" s="6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15" thickTop="1" x14ac:dyDescent="0.3"/>
    <row r="21" spans="6:6" x14ac:dyDescent="0.3">
      <c r="F21">
        <v>0</v>
      </c>
    </row>
  </sheetData>
  <mergeCells count="6">
    <mergeCell ref="A1:X3"/>
    <mergeCell ref="C10:D10"/>
    <mergeCell ref="A4:A11"/>
    <mergeCell ref="C8:D8"/>
    <mergeCell ref="C7:D7"/>
    <mergeCell ref="C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I28" sqref="I28"/>
    </sheetView>
  </sheetViews>
  <sheetFormatPr defaultRowHeight="14.4" x14ac:dyDescent="0.3"/>
  <cols>
    <col min="4" max="4" width="12.88671875" customWidth="1"/>
    <col min="5" max="5" width="3.33203125" customWidth="1"/>
    <col min="6" max="6" width="11.44140625" bestFit="1" customWidth="1"/>
    <col min="14" max="14" width="19.21875" customWidth="1"/>
    <col min="18" max="18" width="18.109375" customWidth="1"/>
    <col min="19" max="19" width="21.77734375" customWidth="1"/>
  </cols>
  <sheetData>
    <row r="1" spans="1:24" ht="31.8" customHeight="1" x14ac:dyDescent="0.3">
      <c r="A1" s="57" t="s">
        <v>97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24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</row>
    <row r="3" spans="1:24" ht="14.4" customHeight="1" x14ac:dyDescent="0.3">
      <c r="A3" s="51" t="s">
        <v>92</v>
      </c>
      <c r="B3" s="4"/>
      <c r="C3" s="4"/>
      <c r="D3" s="4"/>
      <c r="E3" s="4"/>
      <c r="F3" s="1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3">
      <c r="A4" s="5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3">
      <c r="A5" s="51"/>
      <c r="B5" s="4"/>
      <c r="C5" s="54" t="s">
        <v>87</v>
      </c>
      <c r="D5" s="54"/>
      <c r="E5" s="5"/>
      <c r="F5" s="5" t="s">
        <v>90</v>
      </c>
      <c r="G5" s="5"/>
      <c r="H5" s="5"/>
      <c r="I5" s="5"/>
      <c r="J5" s="5" t="s">
        <v>91</v>
      </c>
      <c r="K5" s="5"/>
      <c r="L5" s="5"/>
      <c r="M5" s="5"/>
      <c r="N5" s="5"/>
      <c r="O5" s="5"/>
      <c r="P5" s="5"/>
      <c r="Q5" s="5"/>
      <c r="R5" s="5"/>
      <c r="S5" s="34" t="s">
        <v>89</v>
      </c>
      <c r="T5" s="5"/>
      <c r="U5" s="5"/>
      <c r="V5" s="5"/>
      <c r="W5" s="5"/>
      <c r="X5" s="5"/>
    </row>
    <row r="6" spans="1:24" x14ac:dyDescent="0.3">
      <c r="A6" s="51"/>
      <c r="B6" s="4"/>
      <c r="C6" s="6"/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3">
      <c r="A7" s="51"/>
      <c r="B7" s="4"/>
      <c r="C7" s="53" t="s">
        <v>88</v>
      </c>
      <c r="D7" s="53"/>
      <c r="E7" s="4"/>
      <c r="F7" s="35">
        <v>7500</v>
      </c>
      <c r="G7" s="4"/>
      <c r="H7" s="4"/>
      <c r="I7" s="4"/>
      <c r="J7" s="17">
        <v>2.4300000000000002</v>
      </c>
      <c r="K7" s="4"/>
      <c r="L7" s="4"/>
      <c r="M7" s="4"/>
      <c r="N7" s="17"/>
      <c r="O7" s="4"/>
      <c r="P7" s="4"/>
      <c r="Q7" s="4"/>
      <c r="R7" s="4"/>
      <c r="S7" s="7">
        <f>J7*F7</f>
        <v>18225</v>
      </c>
      <c r="T7" s="4"/>
      <c r="U7" s="4"/>
      <c r="V7" s="4"/>
      <c r="W7" s="4"/>
      <c r="X7" s="4"/>
    </row>
    <row r="8" spans="1:24" x14ac:dyDescent="0.3">
      <c r="A8" s="51"/>
      <c r="B8" s="4"/>
      <c r="C8" s="53"/>
      <c r="D8" s="53"/>
      <c r="E8" s="4"/>
      <c r="F8" s="17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7"/>
      <c r="T8" s="4"/>
      <c r="U8" s="4"/>
      <c r="V8" s="4"/>
      <c r="W8" s="4"/>
      <c r="X8" s="4"/>
    </row>
    <row r="9" spans="1:24" x14ac:dyDescent="0.3">
      <c r="A9" s="51"/>
      <c r="B9" s="4"/>
      <c r="C9" s="53"/>
      <c r="D9" s="53"/>
      <c r="E9" s="4"/>
      <c r="F9" s="17"/>
      <c r="G9" s="4"/>
      <c r="H9" s="4"/>
      <c r="I9" s="4"/>
      <c r="J9" s="4"/>
      <c r="K9" s="4"/>
      <c r="L9" s="4"/>
      <c r="M9" s="4"/>
      <c r="N9" s="17"/>
      <c r="O9" s="4"/>
      <c r="P9" s="4"/>
      <c r="Q9" s="4"/>
      <c r="R9" s="4"/>
      <c r="S9" s="7"/>
      <c r="T9" s="4"/>
      <c r="U9" s="4"/>
      <c r="V9" s="4"/>
      <c r="W9" s="4"/>
      <c r="X9" s="4"/>
    </row>
    <row r="10" spans="1:24" x14ac:dyDescent="0.3">
      <c r="A10" s="51"/>
      <c r="B10" s="4"/>
      <c r="C10" s="53"/>
      <c r="D10" s="53"/>
      <c r="E10" s="4"/>
      <c r="F10" s="36" t="s">
        <v>94</v>
      </c>
      <c r="G10" s="4"/>
      <c r="H10" s="4"/>
      <c r="I10" s="4"/>
      <c r="J10" s="5" t="s">
        <v>96</v>
      </c>
      <c r="K10" s="4"/>
      <c r="L10" s="4"/>
      <c r="M10" s="4"/>
      <c r="N10" s="17"/>
      <c r="O10" s="5" t="s">
        <v>95</v>
      </c>
      <c r="P10" s="4"/>
      <c r="Q10" s="4"/>
      <c r="R10" s="4"/>
      <c r="S10" s="7"/>
      <c r="T10" s="4"/>
      <c r="U10" s="4"/>
      <c r="V10" s="4"/>
      <c r="W10" s="4"/>
      <c r="X10" s="4"/>
    </row>
    <row r="11" spans="1:24" x14ac:dyDescent="0.3">
      <c r="A11" s="51"/>
      <c r="B11" s="4"/>
      <c r="C11" s="16"/>
      <c r="D11" s="16"/>
      <c r="E11" s="4"/>
      <c r="F11" s="17"/>
      <c r="G11" s="4"/>
      <c r="H11" s="4"/>
      <c r="I11" s="4"/>
      <c r="J11" s="4"/>
      <c r="K11" s="4"/>
      <c r="L11" s="4"/>
      <c r="M11" s="4"/>
      <c r="N11" s="17"/>
      <c r="O11" s="17"/>
      <c r="P11" s="4"/>
      <c r="Q11" s="4"/>
      <c r="R11" s="4"/>
      <c r="S11" s="7"/>
      <c r="T11" s="4"/>
      <c r="U11" s="4"/>
      <c r="V11" s="4"/>
      <c r="W11" s="4"/>
      <c r="X11" s="4"/>
    </row>
    <row r="12" spans="1:24" x14ac:dyDescent="0.3">
      <c r="A12" s="51"/>
      <c r="B12" s="4"/>
      <c r="C12" s="16" t="s">
        <v>93</v>
      </c>
      <c r="D12" s="16"/>
      <c r="E12" s="4"/>
      <c r="F12" s="35">
        <v>26750</v>
      </c>
      <c r="G12" s="4"/>
      <c r="H12" s="4"/>
      <c r="I12" s="4"/>
      <c r="J12" s="6">
        <f>45*12</f>
        <v>540</v>
      </c>
      <c r="K12" s="4"/>
      <c r="L12" s="4"/>
      <c r="M12" s="4"/>
      <c r="N12" s="17"/>
      <c r="O12" s="17">
        <v>3</v>
      </c>
      <c r="P12" s="4"/>
      <c r="Q12" s="4"/>
      <c r="R12" s="4"/>
      <c r="S12" s="7">
        <f>F12*J12*O12/1000</f>
        <v>43335</v>
      </c>
      <c r="T12" s="4"/>
      <c r="U12" s="4"/>
      <c r="V12" s="4"/>
      <c r="W12" s="4"/>
      <c r="X12" s="4"/>
    </row>
    <row r="13" spans="1:24" x14ac:dyDescent="0.3">
      <c r="A13" s="51"/>
      <c r="B13" s="4"/>
      <c r="C13" s="16"/>
      <c r="D13" s="16"/>
      <c r="E13" s="4"/>
      <c r="F13" s="17"/>
      <c r="G13" s="4"/>
      <c r="H13" s="4"/>
      <c r="I13" s="4"/>
      <c r="J13" s="4"/>
      <c r="K13" s="4"/>
      <c r="L13" s="4"/>
      <c r="M13" s="4"/>
      <c r="N13" s="17"/>
      <c r="O13" s="4"/>
      <c r="P13" s="4"/>
      <c r="Q13" s="4"/>
      <c r="R13" s="4"/>
      <c r="S13" s="7"/>
      <c r="T13" s="4"/>
      <c r="U13" s="4"/>
      <c r="V13" s="4"/>
      <c r="W13" s="4"/>
      <c r="X13" s="4"/>
    </row>
    <row r="14" spans="1:24" x14ac:dyDescent="0.3">
      <c r="A14" s="51"/>
      <c r="B14" s="4"/>
      <c r="C14" s="53"/>
      <c r="D14" s="53"/>
      <c r="E14" s="4"/>
      <c r="F14" s="17"/>
      <c r="G14" s="4"/>
      <c r="H14" s="4"/>
      <c r="I14" s="4"/>
      <c r="J14" s="4"/>
      <c r="K14" s="4"/>
      <c r="L14" s="4"/>
      <c r="M14" s="4"/>
      <c r="N14" s="17"/>
      <c r="O14" s="4"/>
      <c r="P14" s="4"/>
      <c r="Q14" s="4"/>
      <c r="R14" s="4"/>
      <c r="S14" s="7"/>
      <c r="T14" s="4"/>
      <c r="U14" s="4"/>
      <c r="V14" s="4"/>
      <c r="W14" s="4"/>
      <c r="X14" s="4"/>
    </row>
    <row r="15" spans="1:24" x14ac:dyDescent="0.3">
      <c r="A15" s="5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" thickBot="1" x14ac:dyDescent="0.35">
      <c r="A16" s="5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0" t="s">
        <v>98</v>
      </c>
      <c r="R16" s="10"/>
      <c r="S16" s="11">
        <f>SUM(S7:S14)</f>
        <v>61560</v>
      </c>
      <c r="T16" s="9"/>
      <c r="U16" s="9"/>
      <c r="V16" s="9"/>
      <c r="W16" s="9"/>
      <c r="X16" s="9"/>
    </row>
    <row r="17" spans="1:24" ht="15" thickTop="1" x14ac:dyDescent="0.3">
      <c r="A17" s="41" t="s">
        <v>99</v>
      </c>
      <c r="B17" s="41"/>
      <c r="C17" s="4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x14ac:dyDescent="0.3">
      <c r="A18" s="42"/>
      <c r="B18" s="42"/>
      <c r="C18" s="42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x14ac:dyDescent="0.3">
      <c r="A19" s="42"/>
      <c r="B19" s="42"/>
      <c r="C19" s="42"/>
      <c r="D19" s="31"/>
      <c r="E19" s="31"/>
      <c r="F19" s="33" t="s">
        <v>100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46">
        <f>S16</f>
        <v>61560</v>
      </c>
      <c r="T19" s="46"/>
      <c r="U19" s="31"/>
      <c r="V19" s="31"/>
      <c r="W19" s="31"/>
      <c r="X19" s="31"/>
    </row>
    <row r="20" spans="1:24" x14ac:dyDescent="0.3">
      <c r="A20" s="42"/>
      <c r="B20" s="42"/>
      <c r="C20" s="42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x14ac:dyDescent="0.3">
      <c r="A21" s="42"/>
      <c r="B21" s="42"/>
      <c r="C21" s="42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spans="1:24" ht="15" thickBot="1" x14ac:dyDescent="0.35">
      <c r="A22" s="43"/>
      <c r="B22" s="43"/>
      <c r="C22" s="43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</sheetData>
  <mergeCells count="10">
    <mergeCell ref="A17:C22"/>
    <mergeCell ref="S19:T19"/>
    <mergeCell ref="A1:X2"/>
    <mergeCell ref="A3:A16"/>
    <mergeCell ref="C5:D5"/>
    <mergeCell ref="C7:D7"/>
    <mergeCell ref="C8:D8"/>
    <mergeCell ref="C9:D9"/>
    <mergeCell ref="C14:D14"/>
    <mergeCell ref="C10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workbookViewId="0">
      <selection activeCell="K52" sqref="K52"/>
    </sheetView>
  </sheetViews>
  <sheetFormatPr defaultRowHeight="14.4" x14ac:dyDescent="0.3"/>
  <cols>
    <col min="2" max="2" width="3.77734375" customWidth="1"/>
    <col min="4" max="4" width="11.109375" customWidth="1"/>
    <col min="5" max="5" width="11.33203125" bestFit="1" customWidth="1"/>
    <col min="6" max="6" width="12" bestFit="1" customWidth="1"/>
    <col min="14" max="14" width="17.77734375" customWidth="1"/>
    <col min="15" max="15" width="17.21875" customWidth="1"/>
    <col min="18" max="18" width="15.77734375" customWidth="1"/>
    <col min="19" max="19" width="19.5546875" customWidth="1"/>
  </cols>
  <sheetData>
    <row r="1" spans="1:24" ht="28.8" customHeight="1" x14ac:dyDescent="0.3">
      <c r="A1" s="57" t="s">
        <v>101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24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</row>
    <row r="3" spans="1:24" x14ac:dyDescent="0.3">
      <c r="A3" s="51" t="s">
        <v>102</v>
      </c>
      <c r="B3" s="4"/>
      <c r="C3" s="4"/>
      <c r="D3" s="4"/>
      <c r="E3" s="4"/>
      <c r="F3" s="1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3">
      <c r="A4" s="5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3">
      <c r="A5" s="51"/>
      <c r="B5" s="4"/>
      <c r="C5" s="37" t="s">
        <v>105</v>
      </c>
      <c r="D5" s="37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34" t="s">
        <v>107</v>
      </c>
      <c r="T5" s="5"/>
      <c r="U5" s="5"/>
      <c r="V5" s="5"/>
      <c r="W5" s="5"/>
      <c r="X5" s="5"/>
    </row>
    <row r="6" spans="1:24" x14ac:dyDescent="0.3">
      <c r="A6" s="51"/>
      <c r="B6" s="4"/>
      <c r="C6" s="6"/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3">
      <c r="A7" s="51"/>
      <c r="B7" s="4"/>
      <c r="C7" s="38" t="s">
        <v>106</v>
      </c>
      <c r="D7" s="38"/>
      <c r="E7" s="4"/>
      <c r="F7" s="35"/>
      <c r="G7" s="4"/>
      <c r="H7" s="4"/>
      <c r="I7" s="4"/>
      <c r="J7" s="17"/>
      <c r="K7" s="4"/>
      <c r="L7" s="4"/>
      <c r="M7" s="4"/>
      <c r="N7" s="17"/>
      <c r="O7" s="4"/>
      <c r="P7" s="4"/>
      <c r="Q7" s="4"/>
      <c r="R7" s="4"/>
      <c r="S7" s="7">
        <f>Kostenberekening!S12*3</f>
        <v>382200</v>
      </c>
      <c r="T7" s="4"/>
      <c r="U7" s="4"/>
      <c r="V7" s="4"/>
      <c r="W7" s="4"/>
      <c r="X7" s="4"/>
    </row>
    <row r="8" spans="1:24" x14ac:dyDescent="0.3">
      <c r="A8" s="51"/>
      <c r="B8" s="4"/>
      <c r="C8" s="53"/>
      <c r="D8" s="53"/>
      <c r="E8" s="4"/>
      <c r="F8" s="17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7"/>
      <c r="T8" s="4"/>
      <c r="U8" s="4"/>
      <c r="V8" s="4"/>
      <c r="W8" s="4"/>
      <c r="X8" s="4"/>
    </row>
    <row r="9" spans="1:24" x14ac:dyDescent="0.3">
      <c r="A9" s="51"/>
      <c r="B9" s="4"/>
      <c r="C9" s="38" t="s">
        <v>14</v>
      </c>
      <c r="D9" s="38"/>
      <c r="E9" s="4"/>
      <c r="F9" s="17"/>
      <c r="G9" s="4"/>
      <c r="H9" s="4"/>
      <c r="I9" s="4"/>
      <c r="J9" s="4"/>
      <c r="K9" s="4"/>
      <c r="L9" s="4"/>
      <c r="M9" s="4"/>
      <c r="N9" s="17"/>
      <c r="O9" s="4"/>
      <c r="P9" s="4"/>
      <c r="Q9" s="4"/>
      <c r="R9" s="4"/>
      <c r="S9" s="7">
        <f>Kostenberekening!S22</f>
        <v>11646</v>
      </c>
      <c r="T9" s="4"/>
      <c r="U9" s="4"/>
      <c r="V9" s="4"/>
      <c r="W9" s="4"/>
      <c r="X9" s="4"/>
    </row>
    <row r="10" spans="1:24" x14ac:dyDescent="0.3">
      <c r="A10" s="51"/>
      <c r="B10" s="4"/>
      <c r="C10" s="38"/>
      <c r="D10" s="38"/>
      <c r="E10" s="4"/>
      <c r="F10" s="36"/>
      <c r="G10" s="4"/>
      <c r="H10" s="4"/>
      <c r="I10" s="4"/>
      <c r="J10" s="5"/>
      <c r="K10" s="4"/>
      <c r="L10" s="4"/>
      <c r="M10" s="4"/>
      <c r="N10" s="17"/>
      <c r="O10" s="5"/>
      <c r="P10" s="4"/>
      <c r="Q10" s="4"/>
      <c r="R10" s="4"/>
      <c r="S10" s="7"/>
      <c r="T10" s="4"/>
      <c r="U10" s="4"/>
      <c r="V10" s="4"/>
      <c r="W10" s="4"/>
      <c r="X10" s="4"/>
    </row>
    <row r="11" spans="1:24" x14ac:dyDescent="0.3">
      <c r="A11" s="51"/>
      <c r="B11" s="4"/>
      <c r="C11" s="16" t="s">
        <v>108</v>
      </c>
      <c r="D11" s="16"/>
      <c r="E11" s="4"/>
      <c r="F11" s="17"/>
      <c r="G11" s="4"/>
      <c r="H11" s="4"/>
      <c r="I11" s="4"/>
      <c r="J11" s="4"/>
      <c r="K11" s="4"/>
      <c r="L11" s="4"/>
      <c r="M11" s="4"/>
      <c r="N11" s="17"/>
      <c r="O11" s="17"/>
      <c r="P11" s="4"/>
      <c r="Q11" s="4"/>
      <c r="R11" s="4"/>
      <c r="S11" s="7">
        <f>Kostenberekening!S32</f>
        <v>5219</v>
      </c>
      <c r="T11" s="4"/>
      <c r="U11" s="4"/>
      <c r="V11" s="4"/>
      <c r="W11" s="4"/>
      <c r="X11" s="4"/>
    </row>
    <row r="12" spans="1:24" x14ac:dyDescent="0.3">
      <c r="A12" s="51"/>
      <c r="B12" s="4"/>
      <c r="C12" s="16"/>
      <c r="D12" s="16"/>
      <c r="E12" s="4"/>
      <c r="F12" s="35"/>
      <c r="G12" s="4"/>
      <c r="H12" s="4"/>
      <c r="I12" s="4"/>
      <c r="J12" s="6"/>
      <c r="K12" s="4"/>
      <c r="L12" s="4"/>
      <c r="M12" s="4"/>
      <c r="N12" s="17"/>
      <c r="O12" s="17"/>
      <c r="P12" s="4"/>
      <c r="Q12" s="4"/>
      <c r="R12" s="4"/>
      <c r="S12" s="7"/>
      <c r="T12" s="4"/>
      <c r="U12" s="4"/>
      <c r="V12" s="4"/>
      <c r="W12" s="4"/>
      <c r="X12" s="4"/>
    </row>
    <row r="13" spans="1:24" x14ac:dyDescent="0.3">
      <c r="A13" s="51"/>
      <c r="B13" s="4"/>
      <c r="C13" s="16" t="s">
        <v>57</v>
      </c>
      <c r="D13" s="16"/>
      <c r="E13" s="4"/>
      <c r="F13" s="17"/>
      <c r="G13" s="4"/>
      <c r="H13" s="4"/>
      <c r="I13" s="4"/>
      <c r="J13" s="4"/>
      <c r="K13" s="4"/>
      <c r="L13" s="4"/>
      <c r="M13" s="4"/>
      <c r="N13" s="17"/>
      <c r="O13" s="4"/>
      <c r="P13" s="4"/>
      <c r="Q13" s="4"/>
      <c r="R13" s="4"/>
      <c r="S13" s="7">
        <f>Kostenberekening!S38</f>
        <v>348</v>
      </c>
      <c r="T13" s="4"/>
      <c r="U13" s="4"/>
      <c r="V13" s="4"/>
      <c r="W13" s="4"/>
      <c r="X13" s="4"/>
    </row>
    <row r="14" spans="1:24" x14ac:dyDescent="0.3">
      <c r="A14" s="51"/>
      <c r="B14" s="4"/>
      <c r="C14" s="16"/>
      <c r="D14" s="16"/>
      <c r="E14" s="4"/>
      <c r="F14" s="17"/>
      <c r="G14" s="4"/>
      <c r="H14" s="4"/>
      <c r="I14" s="4"/>
      <c r="J14" s="4"/>
      <c r="K14" s="4"/>
      <c r="L14" s="4"/>
      <c r="M14" s="4"/>
      <c r="N14" s="17"/>
      <c r="O14" s="4"/>
      <c r="P14" s="4"/>
      <c r="Q14" s="4"/>
      <c r="R14" s="4"/>
      <c r="S14" s="7"/>
      <c r="T14" s="4"/>
      <c r="U14" s="4"/>
      <c r="V14" s="4"/>
      <c r="W14" s="4"/>
      <c r="X14" s="4"/>
    </row>
    <row r="15" spans="1:24" x14ac:dyDescent="0.3">
      <c r="A15" s="51"/>
      <c r="B15" s="4"/>
      <c r="C15" s="38" t="s">
        <v>109</v>
      </c>
      <c r="D15" s="38"/>
      <c r="E15" s="4"/>
      <c r="F15" s="17"/>
      <c r="G15" s="4"/>
      <c r="H15" s="4"/>
      <c r="I15" s="4"/>
      <c r="J15" s="4"/>
      <c r="K15" s="4"/>
      <c r="L15" s="4"/>
      <c r="M15" s="4"/>
      <c r="N15" s="17"/>
      <c r="O15" s="4"/>
      <c r="P15" s="4"/>
      <c r="Q15" s="4"/>
      <c r="R15" s="4"/>
      <c r="S15" s="7">
        <f>Kostenberekening!S49</f>
        <v>13100</v>
      </c>
      <c r="T15" s="4"/>
      <c r="U15" s="4"/>
      <c r="V15" s="4"/>
      <c r="W15" s="4"/>
      <c r="X15" s="4"/>
    </row>
    <row r="16" spans="1:24" x14ac:dyDescent="0.3">
      <c r="A16" s="5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" thickBot="1" x14ac:dyDescent="0.35">
      <c r="A17" s="5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 t="s">
        <v>104</v>
      </c>
      <c r="R17" s="10"/>
      <c r="S17" s="11">
        <f>SUM(S7:S15)</f>
        <v>412513</v>
      </c>
      <c r="T17" s="9"/>
      <c r="U17" s="9"/>
      <c r="V17" s="9"/>
      <c r="W17" s="9"/>
      <c r="X17" s="9"/>
    </row>
    <row r="18" spans="1:24" ht="15" thickTop="1" x14ac:dyDescent="0.3">
      <c r="A18" s="51" t="s">
        <v>103</v>
      </c>
      <c r="B18" s="4"/>
      <c r="C18" s="4"/>
      <c r="D18" s="4"/>
      <c r="E18" s="4"/>
      <c r="F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3">
      <c r="A19" s="5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">
      <c r="A20" s="51"/>
      <c r="B20" s="4"/>
      <c r="C20" s="54" t="s">
        <v>87</v>
      </c>
      <c r="D20" s="54"/>
      <c r="E20" s="5"/>
      <c r="F20" s="5" t="s">
        <v>90</v>
      </c>
      <c r="G20" s="5"/>
      <c r="H20" s="5"/>
      <c r="I20" s="5"/>
      <c r="J20" s="5" t="s">
        <v>91</v>
      </c>
      <c r="K20" s="5"/>
      <c r="L20" s="5"/>
      <c r="M20" s="5"/>
      <c r="N20" s="5"/>
      <c r="O20" s="5"/>
      <c r="P20" s="5"/>
      <c r="Q20" s="5"/>
      <c r="R20" s="5"/>
      <c r="S20" s="34" t="s">
        <v>89</v>
      </c>
      <c r="T20" s="5"/>
      <c r="U20" s="5"/>
      <c r="V20" s="5"/>
      <c r="W20" s="5"/>
      <c r="X20" s="5"/>
    </row>
    <row r="21" spans="1:24" x14ac:dyDescent="0.3">
      <c r="A21" s="51"/>
      <c r="B21" s="4"/>
      <c r="C21" s="6"/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3">
      <c r="A22" s="51"/>
      <c r="B22" s="4"/>
      <c r="C22" s="53" t="s">
        <v>88</v>
      </c>
      <c r="D22" s="53"/>
      <c r="E22" s="4"/>
      <c r="F22" s="35">
        <v>15250</v>
      </c>
      <c r="G22" s="4"/>
      <c r="H22" s="4"/>
      <c r="I22" s="4"/>
      <c r="J22" s="17">
        <v>2.4300000000000002</v>
      </c>
      <c r="K22" s="4"/>
      <c r="L22" s="4"/>
      <c r="M22" s="4"/>
      <c r="N22" s="17"/>
      <c r="O22" s="4"/>
      <c r="P22" s="4"/>
      <c r="Q22" s="4"/>
      <c r="R22" s="4"/>
      <c r="S22" s="7">
        <f>J22*F22</f>
        <v>37057.5</v>
      </c>
      <c r="T22" s="4"/>
      <c r="U22" s="4"/>
      <c r="V22" s="4"/>
      <c r="W22" s="4"/>
      <c r="X22" s="4"/>
    </row>
    <row r="23" spans="1:24" x14ac:dyDescent="0.3">
      <c r="A23" s="51"/>
      <c r="B23" s="4"/>
      <c r="C23" s="53"/>
      <c r="D23" s="53"/>
      <c r="E23" s="4"/>
      <c r="F23" s="17"/>
      <c r="G23" s="4"/>
      <c r="H23" s="4"/>
      <c r="I23" s="4"/>
      <c r="J23" s="4"/>
      <c r="K23" s="4"/>
      <c r="L23" s="4"/>
      <c r="M23" s="4"/>
      <c r="N23" s="17"/>
      <c r="O23" s="4"/>
      <c r="P23" s="4"/>
      <c r="Q23" s="4"/>
      <c r="R23" s="4"/>
      <c r="S23" s="7"/>
      <c r="T23" s="4"/>
      <c r="U23" s="4"/>
      <c r="V23" s="4"/>
      <c r="W23" s="4"/>
      <c r="X23" s="4"/>
    </row>
    <row r="24" spans="1:24" x14ac:dyDescent="0.3">
      <c r="A24" s="51"/>
      <c r="B24" s="4"/>
      <c r="C24" s="53"/>
      <c r="D24" s="53"/>
      <c r="E24" s="4"/>
      <c r="F24" s="17"/>
      <c r="G24" s="4"/>
      <c r="H24" s="4"/>
      <c r="I24" s="4"/>
      <c r="J24" s="4"/>
      <c r="K24" s="4"/>
      <c r="L24" s="4"/>
      <c r="M24" s="4"/>
      <c r="N24" s="17"/>
      <c r="O24" s="4"/>
      <c r="P24" s="4"/>
      <c r="Q24" s="4"/>
      <c r="R24" s="4"/>
      <c r="S24" s="7"/>
      <c r="T24" s="4"/>
      <c r="U24" s="4"/>
      <c r="V24" s="4"/>
      <c r="W24" s="4"/>
      <c r="X24" s="4"/>
    </row>
    <row r="25" spans="1:24" x14ac:dyDescent="0.3">
      <c r="A25" s="51"/>
      <c r="B25" s="4"/>
      <c r="C25" s="53"/>
      <c r="D25" s="53"/>
      <c r="E25" s="4"/>
      <c r="F25" s="36" t="s">
        <v>94</v>
      </c>
      <c r="G25" s="4"/>
      <c r="H25" s="4"/>
      <c r="I25" s="4"/>
      <c r="J25" s="5" t="s">
        <v>96</v>
      </c>
      <c r="K25" s="4"/>
      <c r="L25" s="4"/>
      <c r="M25" s="4"/>
      <c r="N25" s="17"/>
      <c r="O25" s="5" t="s">
        <v>95</v>
      </c>
      <c r="P25" s="4"/>
      <c r="Q25" s="4"/>
      <c r="R25" s="4"/>
      <c r="S25" s="7"/>
      <c r="T25" s="4"/>
      <c r="U25" s="4"/>
      <c r="V25" s="4"/>
      <c r="W25" s="4"/>
      <c r="X25" s="4"/>
    </row>
    <row r="26" spans="1:24" x14ac:dyDescent="0.3">
      <c r="A26" s="51"/>
      <c r="B26" s="4"/>
      <c r="C26" s="16"/>
      <c r="D26" s="16"/>
      <c r="E26" s="4"/>
      <c r="F26" s="17"/>
      <c r="G26" s="4"/>
      <c r="H26" s="4"/>
      <c r="I26" s="4"/>
      <c r="J26" s="4"/>
      <c r="K26" s="4"/>
      <c r="L26" s="4"/>
      <c r="M26" s="4"/>
      <c r="N26" s="17"/>
      <c r="O26" s="17"/>
      <c r="P26" s="4"/>
      <c r="Q26" s="4"/>
      <c r="R26" s="4"/>
      <c r="S26" s="7"/>
      <c r="T26" s="4"/>
      <c r="U26" s="4"/>
      <c r="V26" s="4"/>
      <c r="W26" s="4"/>
      <c r="X26" s="4"/>
    </row>
    <row r="27" spans="1:24" x14ac:dyDescent="0.3">
      <c r="A27" s="51"/>
      <c r="B27" s="4"/>
      <c r="C27" s="16" t="s">
        <v>93</v>
      </c>
      <c r="D27" s="16"/>
      <c r="E27" s="4"/>
      <c r="F27" s="35">
        <v>25750</v>
      </c>
      <c r="G27" s="4"/>
      <c r="H27" s="4"/>
      <c r="I27" s="4"/>
      <c r="J27" s="6">
        <v>1576</v>
      </c>
      <c r="K27" s="4"/>
      <c r="L27" s="4"/>
      <c r="M27" s="4"/>
      <c r="N27" s="17"/>
      <c r="O27" s="17">
        <v>3</v>
      </c>
      <c r="P27" s="4"/>
      <c r="Q27" s="4"/>
      <c r="R27" s="4"/>
      <c r="S27" s="7">
        <f>F27*J27*O27/1000</f>
        <v>121746</v>
      </c>
      <c r="T27" s="4"/>
      <c r="U27" s="4"/>
      <c r="V27" s="4"/>
      <c r="W27" s="4"/>
      <c r="X27" s="4"/>
    </row>
    <row r="28" spans="1:24" x14ac:dyDescent="0.3">
      <c r="A28" s="51"/>
      <c r="B28" s="4"/>
      <c r="C28" s="16"/>
      <c r="D28" s="16"/>
      <c r="E28" s="4"/>
      <c r="F28" s="17"/>
      <c r="G28" s="4"/>
      <c r="H28" s="4"/>
      <c r="I28" s="4"/>
      <c r="J28" s="4"/>
      <c r="K28" s="4"/>
      <c r="L28" s="4"/>
      <c r="M28" s="4"/>
      <c r="N28" s="17"/>
      <c r="O28" s="4"/>
      <c r="P28" s="4"/>
      <c r="Q28" s="4"/>
      <c r="R28" s="4"/>
      <c r="S28" s="7"/>
      <c r="T28" s="4"/>
      <c r="U28" s="4"/>
      <c r="V28" s="4"/>
      <c r="W28" s="4"/>
      <c r="X28" s="4"/>
    </row>
    <row r="29" spans="1:24" x14ac:dyDescent="0.3">
      <c r="A29" s="51"/>
      <c r="B29" s="4"/>
      <c r="C29" s="53"/>
      <c r="D29" s="53"/>
      <c r="E29" s="4"/>
      <c r="F29" s="17"/>
      <c r="G29" s="4"/>
      <c r="H29" s="4"/>
      <c r="I29" s="4"/>
      <c r="J29" s="4"/>
      <c r="K29" s="4"/>
      <c r="L29" s="4"/>
      <c r="M29" s="4"/>
      <c r="N29" s="17"/>
      <c r="O29" s="4"/>
      <c r="P29" s="4"/>
      <c r="Q29" s="4"/>
      <c r="R29" s="4"/>
      <c r="S29" s="7"/>
      <c r="T29" s="4"/>
      <c r="U29" s="4"/>
      <c r="V29" s="4"/>
      <c r="W29" s="4"/>
      <c r="X29" s="4"/>
    </row>
    <row r="30" spans="1:24" x14ac:dyDescent="0.3">
      <c r="A30" s="5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" thickBot="1" x14ac:dyDescent="0.35">
      <c r="A31" s="5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0" t="s">
        <v>98</v>
      </c>
      <c r="R31" s="10"/>
      <c r="S31" s="11">
        <f>SUM(S22:S29)</f>
        <v>158803.5</v>
      </c>
      <c r="T31" s="9"/>
      <c r="U31" s="9"/>
      <c r="V31" s="9"/>
      <c r="W31" s="9"/>
      <c r="X31" s="9"/>
    </row>
    <row r="32" spans="1:24" ht="15" thickTop="1" x14ac:dyDescent="0.3"/>
    <row r="34" spans="1:24" x14ac:dyDescent="0.3">
      <c r="D34" s="39">
        <f>$S$31</f>
        <v>158803.5</v>
      </c>
      <c r="E34" s="39">
        <f>$S$17</f>
        <v>412513</v>
      </c>
      <c r="F34" s="39">
        <f>D34-E34</f>
        <v>-253709.5</v>
      </c>
    </row>
    <row r="35" spans="1:24" x14ac:dyDescent="0.3">
      <c r="D35" s="39">
        <f>D34+$S$31</f>
        <v>317607</v>
      </c>
      <c r="E35" s="39">
        <f t="shared" ref="E35:E39" si="0">$S$17</f>
        <v>412513</v>
      </c>
      <c r="F35" s="39">
        <f t="shared" ref="F35:F39" si="1">D35-E35</f>
        <v>-94906</v>
      </c>
    </row>
    <row r="36" spans="1:24" x14ac:dyDescent="0.3">
      <c r="D36" s="39">
        <f t="shared" ref="D36:D39" si="2">D35+$S$31</f>
        <v>476410.5</v>
      </c>
      <c r="E36" s="39">
        <f t="shared" si="0"/>
        <v>412513</v>
      </c>
      <c r="F36" s="39">
        <f t="shared" si="1"/>
        <v>63897.5</v>
      </c>
    </row>
    <row r="37" spans="1:24" x14ac:dyDescent="0.3">
      <c r="D37" s="39">
        <f t="shared" si="2"/>
        <v>635214</v>
      </c>
      <c r="E37" s="39">
        <f t="shared" si="0"/>
        <v>412513</v>
      </c>
      <c r="F37" s="39">
        <f t="shared" si="1"/>
        <v>222701</v>
      </c>
    </row>
    <row r="38" spans="1:24" x14ac:dyDescent="0.3">
      <c r="D38" s="39">
        <f t="shared" si="2"/>
        <v>794017.5</v>
      </c>
      <c r="E38" s="39">
        <f t="shared" si="0"/>
        <v>412513</v>
      </c>
      <c r="F38" s="39">
        <f t="shared" si="1"/>
        <v>381504.5</v>
      </c>
    </row>
    <row r="39" spans="1:24" x14ac:dyDescent="0.3">
      <c r="D39" s="39">
        <f t="shared" si="2"/>
        <v>952821</v>
      </c>
      <c r="E39" s="39">
        <f t="shared" si="0"/>
        <v>412513</v>
      </c>
      <c r="F39" s="39">
        <f t="shared" si="1"/>
        <v>540308</v>
      </c>
    </row>
    <row r="43" spans="1:24" ht="15" thickBot="1" x14ac:dyDescent="0.35"/>
    <row r="44" spans="1:24" ht="15" thickTop="1" x14ac:dyDescent="0.3">
      <c r="A44" s="41" t="s">
        <v>99</v>
      </c>
      <c r="B44" s="41"/>
      <c r="C44" s="4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spans="1:24" x14ac:dyDescent="0.3">
      <c r="A45" s="42"/>
      <c r="B45" s="42"/>
      <c r="C45" s="4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spans="1:24" x14ac:dyDescent="0.3">
      <c r="A46" s="42"/>
      <c r="B46" s="42"/>
      <c r="C46" s="42"/>
      <c r="D46" s="31"/>
      <c r="E46" s="31"/>
      <c r="F46" s="33" t="s">
        <v>100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46">
        <f>S17</f>
        <v>412513</v>
      </c>
      <c r="T46" s="46"/>
      <c r="U46" s="31"/>
      <c r="V46" s="31"/>
      <c r="W46" s="31"/>
      <c r="X46" s="31"/>
    </row>
    <row r="47" spans="1:24" x14ac:dyDescent="0.3">
      <c r="A47" s="42"/>
      <c r="B47" s="42"/>
      <c r="C47" s="42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 spans="1:24" x14ac:dyDescent="0.3">
      <c r="A48" s="42"/>
      <c r="B48" s="42"/>
      <c r="C48" s="42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5" thickBot="1" x14ac:dyDescent="0.35">
      <c r="A49" s="43"/>
      <c r="B49" s="43"/>
      <c r="C49" s="43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</sheetData>
  <mergeCells count="12">
    <mergeCell ref="A1:X2"/>
    <mergeCell ref="A3:A17"/>
    <mergeCell ref="C8:D8"/>
    <mergeCell ref="A44:C49"/>
    <mergeCell ref="S46:T46"/>
    <mergeCell ref="A18:A31"/>
    <mergeCell ref="C20:D20"/>
    <mergeCell ref="C22:D22"/>
    <mergeCell ref="C23:D23"/>
    <mergeCell ref="C24:D24"/>
    <mergeCell ref="C25:D25"/>
    <mergeCell ref="C29:D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Kostenberekening</vt:lpstr>
      <vt:lpstr>Keuze extralegale voordelen</vt:lpstr>
      <vt:lpstr>Extra's</vt:lpstr>
      <vt:lpstr>Opbrengsten</vt:lpstr>
      <vt:lpstr>Omzet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Vandewalle</dc:creator>
  <cp:lastModifiedBy>Jordy Vandewalle</cp:lastModifiedBy>
  <dcterms:created xsi:type="dcterms:W3CDTF">2016-11-08T13:09:50Z</dcterms:created>
  <dcterms:modified xsi:type="dcterms:W3CDTF">2016-12-22T13:58:55Z</dcterms:modified>
</cp:coreProperties>
</file>