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 tabRatio="926"/>
  </bookViews>
  <sheets>
    <sheet name="Lista de Casos de Uso" sheetId="3" r:id="rId1"/>
    <sheet name="CU_InsertarQuimico" sheetId="7" r:id="rId2"/>
    <sheet name="CU_ModificarQuimico" sheetId="8" r:id="rId3"/>
    <sheet name="CU_ConsultarQuimico" sheetId="9" r:id="rId4"/>
    <sheet name="CU_InsertarEmpresa" sheetId="10" r:id="rId5"/>
    <sheet name="CU_ModificarEmpresa" sheetId="4" r:id="rId6"/>
    <sheet name="CU_ConsultarEmpresa" sheetId="5" r:id="rId7"/>
    <sheet name="CU_InsertarBodega" sheetId="12" r:id="rId8"/>
    <sheet name="CU_ModificarBodega" sheetId="13" r:id="rId9"/>
    <sheet name="CU_ConsultarBodega" sheetId="6" r:id="rId10"/>
    <sheet name="CU_InsertarFinca" sheetId="14" r:id="rId11"/>
    <sheet name="CU_ModificarFinca" sheetId="15" r:id="rId12"/>
    <sheet name="CU_ConsultarFinca" sheetId="16" r:id="rId13"/>
    <sheet name="CU_InsertarSupervisor" sheetId="17" r:id="rId14"/>
    <sheet name="CU_ModificarSupervisor" sheetId="18" r:id="rId15"/>
    <sheet name="CU_ConsultarSupervisor" sheetId="19" r:id="rId16"/>
    <sheet name="CU_InsertarBoleta" sheetId="20" r:id="rId17"/>
    <sheet name="CU_ConsultarBoleta" sheetId="21" r:id="rId18"/>
    <sheet name="CU_InsertarDetalleBoleta" sheetId="22" r:id="rId19"/>
    <sheet name="CU_ModificarDetalleBoleta" sheetId="23" r:id="rId20"/>
    <sheet name="CU_ConsultarDetalleBoleta" sheetId="24" r:id="rId21"/>
    <sheet name="CU_InsertarZona" sheetId="25" r:id="rId22"/>
    <sheet name="CU_ModificarZona" sheetId="26" r:id="rId23"/>
    <sheet name="CU_InsertarRegistroDistribución" sheetId="27" r:id="rId24"/>
    <sheet name="CU_ModificarRegistroDistribucio" sheetId="2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3" l="1"/>
  <c r="C35" i="3"/>
  <c r="C34" i="3"/>
  <c r="C32" i="3"/>
  <c r="C31" i="3"/>
  <c r="C29" i="3"/>
  <c r="C28" i="3"/>
  <c r="C27" i="3"/>
  <c r="C25" i="3"/>
  <c r="C24" i="3"/>
  <c r="C22" i="3"/>
  <c r="C21" i="3"/>
  <c r="C20" i="3"/>
  <c r="C18" i="3"/>
  <c r="C17" i="3"/>
  <c r="C16" i="3"/>
  <c r="C14" i="3"/>
  <c r="C13" i="3"/>
  <c r="C12" i="3"/>
  <c r="C10" i="3"/>
  <c r="C9" i="3"/>
  <c r="C8" i="3"/>
  <c r="C6" i="3"/>
  <c r="C5" i="3"/>
  <c r="C4" i="3"/>
  <c r="C38" i="3" s="1"/>
  <c r="C42" i="3" s="1"/>
  <c r="C46" i="3" s="1"/>
  <c r="D9" i="7" l="1"/>
  <c r="F42" i="27"/>
  <c r="F41" i="27"/>
  <c r="F40" i="27"/>
  <c r="F39" i="27"/>
  <c r="F38" i="27"/>
  <c r="F37" i="27"/>
  <c r="F36" i="27"/>
  <c r="F35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D9" i="27"/>
  <c r="D5" i="27"/>
  <c r="C11" i="27" s="1"/>
  <c r="C48" i="27" s="1"/>
  <c r="F42" i="26"/>
  <c r="F41" i="26"/>
  <c r="F40" i="26"/>
  <c r="F39" i="26"/>
  <c r="F38" i="26"/>
  <c r="F37" i="26"/>
  <c r="F36" i="26"/>
  <c r="F35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D9" i="26"/>
  <c r="D5" i="26"/>
  <c r="C11" i="26" s="1"/>
  <c r="C48" i="26" s="1"/>
  <c r="F42" i="25"/>
  <c r="F41" i="25"/>
  <c r="F40" i="25"/>
  <c r="F39" i="25"/>
  <c r="F38" i="25"/>
  <c r="F37" i="25"/>
  <c r="F36" i="25"/>
  <c r="F35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D9" i="25"/>
  <c r="D5" i="25"/>
  <c r="F42" i="24"/>
  <c r="F41" i="24"/>
  <c r="F40" i="24"/>
  <c r="F39" i="24"/>
  <c r="F38" i="24"/>
  <c r="F37" i="24"/>
  <c r="F36" i="24"/>
  <c r="F35" i="24"/>
  <c r="F43" i="24" s="1"/>
  <c r="C45" i="24" s="1"/>
  <c r="C50" i="24" s="1"/>
  <c r="F27" i="24"/>
  <c r="F26" i="24"/>
  <c r="F25" i="24"/>
  <c r="F24" i="24"/>
  <c r="F23" i="24"/>
  <c r="F22" i="24"/>
  <c r="F21" i="24"/>
  <c r="F20" i="24"/>
  <c r="F19" i="24"/>
  <c r="F18" i="24"/>
  <c r="F17" i="24"/>
  <c r="F16" i="24"/>
  <c r="E28" i="24" s="1"/>
  <c r="C30" i="24" s="1"/>
  <c r="C49" i="24" s="1"/>
  <c r="F15" i="24"/>
  <c r="D9" i="24"/>
  <c r="D5" i="24"/>
  <c r="F42" i="23"/>
  <c r="F41" i="23"/>
  <c r="F40" i="23"/>
  <c r="F39" i="23"/>
  <c r="F38" i="23"/>
  <c r="F37" i="23"/>
  <c r="F36" i="23"/>
  <c r="F35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E28" i="23" s="1"/>
  <c r="C30" i="23" s="1"/>
  <c r="C49" i="23" s="1"/>
  <c r="F15" i="23"/>
  <c r="D9" i="23"/>
  <c r="D5" i="23"/>
  <c r="C11" i="23" s="1"/>
  <c r="C48" i="23" s="1"/>
  <c r="F42" i="22"/>
  <c r="F41" i="22"/>
  <c r="F40" i="22"/>
  <c r="F39" i="22"/>
  <c r="F38" i="22"/>
  <c r="F37" i="22"/>
  <c r="F36" i="22"/>
  <c r="F35" i="22"/>
  <c r="F43" i="22" s="1"/>
  <c r="C45" i="22" s="1"/>
  <c r="C50" i="22" s="1"/>
  <c r="F27" i="22"/>
  <c r="F26" i="22"/>
  <c r="F25" i="22"/>
  <c r="F24" i="22"/>
  <c r="F23" i="22"/>
  <c r="F22" i="22"/>
  <c r="F21" i="22"/>
  <c r="F20" i="22"/>
  <c r="F19" i="22"/>
  <c r="F18" i="22"/>
  <c r="F17" i="22"/>
  <c r="F16" i="22"/>
  <c r="E28" i="22" s="1"/>
  <c r="C30" i="22" s="1"/>
  <c r="C49" i="22" s="1"/>
  <c r="F15" i="22"/>
  <c r="D9" i="22"/>
  <c r="D5" i="22"/>
  <c r="C11" i="22" s="1"/>
  <c r="C48" i="22" s="1"/>
  <c r="F42" i="21"/>
  <c r="F41" i="21"/>
  <c r="F40" i="21"/>
  <c r="F39" i="21"/>
  <c r="F38" i="21"/>
  <c r="F37" i="21"/>
  <c r="F36" i="21"/>
  <c r="F35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E28" i="21" s="1"/>
  <c r="C30" i="21" s="1"/>
  <c r="C49" i="21" s="1"/>
  <c r="F15" i="21"/>
  <c r="D9" i="21"/>
  <c r="D5" i="21"/>
  <c r="F42" i="20"/>
  <c r="F41" i="20"/>
  <c r="F40" i="20"/>
  <c r="F39" i="20"/>
  <c r="F38" i="20"/>
  <c r="F37" i="20"/>
  <c r="F36" i="20"/>
  <c r="F35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D9" i="20"/>
  <c r="D5" i="20"/>
  <c r="F42" i="19"/>
  <c r="F41" i="19"/>
  <c r="F40" i="19"/>
  <c r="F39" i="19"/>
  <c r="F38" i="19"/>
  <c r="F37" i="19"/>
  <c r="F36" i="19"/>
  <c r="F35" i="19"/>
  <c r="F43" i="19" s="1"/>
  <c r="C45" i="19" s="1"/>
  <c r="C50" i="19" s="1"/>
  <c r="F27" i="19"/>
  <c r="F26" i="19"/>
  <c r="F25" i="19"/>
  <c r="F24" i="19"/>
  <c r="F23" i="19"/>
  <c r="F22" i="19"/>
  <c r="F21" i="19"/>
  <c r="F20" i="19"/>
  <c r="F19" i="19"/>
  <c r="F18" i="19"/>
  <c r="F17" i="19"/>
  <c r="F16" i="19"/>
  <c r="E28" i="19" s="1"/>
  <c r="C30" i="19" s="1"/>
  <c r="C49" i="19" s="1"/>
  <c r="F15" i="19"/>
  <c r="D9" i="19"/>
  <c r="D5" i="19"/>
  <c r="F42" i="18"/>
  <c r="F41" i="18"/>
  <c r="F40" i="18"/>
  <c r="F39" i="18"/>
  <c r="F38" i="18"/>
  <c r="F37" i="18"/>
  <c r="F36" i="18"/>
  <c r="F35" i="18"/>
  <c r="F43" i="18" s="1"/>
  <c r="C45" i="18" s="1"/>
  <c r="C50" i="18" s="1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E28" i="18" s="1"/>
  <c r="C30" i="18" s="1"/>
  <c r="C49" i="18" s="1"/>
  <c r="D9" i="18"/>
  <c r="D5" i="18"/>
  <c r="C11" i="18" s="1"/>
  <c r="C48" i="18" s="1"/>
  <c r="F42" i="17"/>
  <c r="F41" i="17"/>
  <c r="F40" i="17"/>
  <c r="F39" i="17"/>
  <c r="F38" i="17"/>
  <c r="F37" i="17"/>
  <c r="F36" i="17"/>
  <c r="F35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E28" i="17" s="1"/>
  <c r="C30" i="17" s="1"/>
  <c r="C49" i="17" s="1"/>
  <c r="F15" i="17"/>
  <c r="D9" i="17"/>
  <c r="D5" i="17"/>
  <c r="C11" i="17" s="1"/>
  <c r="C48" i="17" s="1"/>
  <c r="F42" i="16"/>
  <c r="F41" i="16"/>
  <c r="F40" i="16"/>
  <c r="F39" i="16"/>
  <c r="F38" i="16"/>
  <c r="F37" i="16"/>
  <c r="F36" i="16"/>
  <c r="F35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E28" i="16" s="1"/>
  <c r="C30" i="16" s="1"/>
  <c r="C49" i="16" s="1"/>
  <c r="F15" i="16"/>
  <c r="D9" i="16"/>
  <c r="D5" i="16"/>
  <c r="F42" i="15"/>
  <c r="F41" i="15"/>
  <c r="F40" i="15"/>
  <c r="F39" i="15"/>
  <c r="F38" i="15"/>
  <c r="F37" i="15"/>
  <c r="F36" i="15"/>
  <c r="F35" i="15"/>
  <c r="F43" i="15" s="1"/>
  <c r="C45" i="15" s="1"/>
  <c r="C50" i="15" s="1"/>
  <c r="F27" i="15"/>
  <c r="F26" i="15"/>
  <c r="F25" i="15"/>
  <c r="F24" i="15"/>
  <c r="F23" i="15"/>
  <c r="F22" i="15"/>
  <c r="F21" i="15"/>
  <c r="F20" i="15"/>
  <c r="F19" i="15"/>
  <c r="F18" i="15"/>
  <c r="F17" i="15"/>
  <c r="F16" i="15"/>
  <c r="E28" i="15" s="1"/>
  <c r="C30" i="15" s="1"/>
  <c r="C49" i="15" s="1"/>
  <c r="F15" i="15"/>
  <c r="D9" i="15"/>
  <c r="D5" i="15"/>
  <c r="C11" i="15" s="1"/>
  <c r="C48" i="15" s="1"/>
  <c r="F42" i="14"/>
  <c r="F41" i="14"/>
  <c r="F40" i="14"/>
  <c r="F39" i="14"/>
  <c r="F38" i="14"/>
  <c r="F37" i="14"/>
  <c r="F36" i="14"/>
  <c r="F35" i="14"/>
  <c r="F43" i="14" s="1"/>
  <c r="C45" i="14" s="1"/>
  <c r="C50" i="14" s="1"/>
  <c r="F27" i="14"/>
  <c r="F26" i="14"/>
  <c r="F25" i="14"/>
  <c r="F24" i="14"/>
  <c r="F23" i="14"/>
  <c r="F22" i="14"/>
  <c r="F21" i="14"/>
  <c r="F20" i="14"/>
  <c r="F19" i="14"/>
  <c r="F18" i="14"/>
  <c r="F17" i="14"/>
  <c r="F16" i="14"/>
  <c r="E28" i="14" s="1"/>
  <c r="C30" i="14" s="1"/>
  <c r="C49" i="14" s="1"/>
  <c r="F15" i="14"/>
  <c r="D9" i="14"/>
  <c r="D5" i="14"/>
  <c r="F42" i="13"/>
  <c r="F41" i="13"/>
  <c r="F40" i="13"/>
  <c r="F39" i="13"/>
  <c r="F38" i="13"/>
  <c r="F37" i="13"/>
  <c r="F36" i="13"/>
  <c r="F35" i="13"/>
  <c r="F43" i="13" s="1"/>
  <c r="C45" i="13" s="1"/>
  <c r="C50" i="13" s="1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D9" i="13"/>
  <c r="D5" i="13"/>
  <c r="C11" i="13" s="1"/>
  <c r="C48" i="13" s="1"/>
  <c r="F42" i="12"/>
  <c r="F41" i="12"/>
  <c r="F40" i="12"/>
  <c r="F39" i="12"/>
  <c r="F38" i="12"/>
  <c r="F37" i="12"/>
  <c r="F36" i="12"/>
  <c r="F35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D9" i="12"/>
  <c r="D5" i="12"/>
  <c r="F42" i="10"/>
  <c r="F41" i="10"/>
  <c r="F40" i="10"/>
  <c r="F39" i="10"/>
  <c r="F38" i="10"/>
  <c r="F37" i="10"/>
  <c r="F36" i="10"/>
  <c r="F35" i="10"/>
  <c r="F43" i="10" s="1"/>
  <c r="C45" i="10" s="1"/>
  <c r="C50" i="10" s="1"/>
  <c r="F27" i="10"/>
  <c r="F26" i="10"/>
  <c r="F25" i="10"/>
  <c r="F24" i="10"/>
  <c r="F23" i="10"/>
  <c r="F22" i="10"/>
  <c r="F21" i="10"/>
  <c r="F20" i="10"/>
  <c r="F19" i="10"/>
  <c r="F18" i="10"/>
  <c r="F17" i="10"/>
  <c r="F16" i="10"/>
  <c r="E28" i="10" s="1"/>
  <c r="C30" i="10" s="1"/>
  <c r="C49" i="10" s="1"/>
  <c r="F15" i="10"/>
  <c r="D9" i="10"/>
  <c r="D5" i="10"/>
  <c r="F42" i="9"/>
  <c r="F41" i="9"/>
  <c r="F40" i="9"/>
  <c r="F39" i="9"/>
  <c r="F38" i="9"/>
  <c r="F37" i="9"/>
  <c r="F36" i="9"/>
  <c r="F35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D9" i="9"/>
  <c r="D5" i="9"/>
  <c r="C11" i="9" s="1"/>
  <c r="C48" i="9" s="1"/>
  <c r="F42" i="8"/>
  <c r="F41" i="8"/>
  <c r="F40" i="8"/>
  <c r="F39" i="8"/>
  <c r="F38" i="8"/>
  <c r="F37" i="8"/>
  <c r="F36" i="8"/>
  <c r="F35" i="8"/>
  <c r="F27" i="8"/>
  <c r="F26" i="8"/>
  <c r="F25" i="8"/>
  <c r="F24" i="8"/>
  <c r="F23" i="8"/>
  <c r="F22" i="8"/>
  <c r="F21" i="8"/>
  <c r="F20" i="8"/>
  <c r="F19" i="8"/>
  <c r="F18" i="8"/>
  <c r="F17" i="8"/>
  <c r="F16" i="8"/>
  <c r="E28" i="8" s="1"/>
  <c r="C30" i="8" s="1"/>
  <c r="C49" i="8" s="1"/>
  <c r="F15" i="8"/>
  <c r="D9" i="8"/>
  <c r="D5" i="8"/>
  <c r="F42" i="7"/>
  <c r="F41" i="7"/>
  <c r="F40" i="7"/>
  <c r="F39" i="7"/>
  <c r="F38" i="7"/>
  <c r="F37" i="7"/>
  <c r="F36" i="7"/>
  <c r="F35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D5" i="7"/>
  <c r="F42" i="6"/>
  <c r="F41" i="6"/>
  <c r="F40" i="6"/>
  <c r="F39" i="6"/>
  <c r="F38" i="6"/>
  <c r="F37" i="6"/>
  <c r="F36" i="6"/>
  <c r="F35" i="6"/>
  <c r="F43" i="6" s="1"/>
  <c r="C45" i="6" s="1"/>
  <c r="C50" i="6" s="1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D9" i="6"/>
  <c r="D5" i="6"/>
  <c r="C11" i="6" s="1"/>
  <c r="C48" i="6" s="1"/>
  <c r="F42" i="5"/>
  <c r="F41" i="5"/>
  <c r="F40" i="5"/>
  <c r="F39" i="5"/>
  <c r="F38" i="5"/>
  <c r="F37" i="5"/>
  <c r="F36" i="5"/>
  <c r="F35" i="5"/>
  <c r="F43" i="5" s="1"/>
  <c r="C45" i="5" s="1"/>
  <c r="C50" i="5" s="1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D9" i="5"/>
  <c r="D5" i="5"/>
  <c r="F42" i="4"/>
  <c r="F41" i="4"/>
  <c r="F40" i="4"/>
  <c r="F39" i="4"/>
  <c r="F38" i="4"/>
  <c r="F37" i="4"/>
  <c r="F36" i="4"/>
  <c r="F35" i="4"/>
  <c r="F43" i="4" s="1"/>
  <c r="C45" i="4" s="1"/>
  <c r="C50" i="4" s="1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D9" i="4"/>
  <c r="D5" i="4"/>
  <c r="C11" i="25" l="1"/>
  <c r="C48" i="25" s="1"/>
  <c r="C11" i="24"/>
  <c r="C48" i="24" s="1"/>
  <c r="C11" i="21"/>
  <c r="C48" i="21" s="1"/>
  <c r="C11" i="20"/>
  <c r="C48" i="20" s="1"/>
  <c r="C11" i="19"/>
  <c r="C48" i="19" s="1"/>
  <c r="C53" i="19" s="1"/>
  <c r="C57" i="19" s="1"/>
  <c r="C62" i="19" s="1"/>
  <c r="C11" i="16"/>
  <c r="C48" i="16" s="1"/>
  <c r="C11" i="4"/>
  <c r="C48" i="4" s="1"/>
  <c r="C11" i="14"/>
  <c r="C48" i="14" s="1"/>
  <c r="C53" i="14" s="1"/>
  <c r="C57" i="14" s="1"/>
  <c r="C62" i="14" s="1"/>
  <c r="C11" i="12"/>
  <c r="C48" i="12" s="1"/>
  <c r="C11" i="5"/>
  <c r="C48" i="5" s="1"/>
  <c r="C11" i="10"/>
  <c r="C48" i="10" s="1"/>
  <c r="F43" i="27"/>
  <c r="C45" i="27" s="1"/>
  <c r="C50" i="27" s="1"/>
  <c r="F43" i="26"/>
  <c r="C45" i="26" s="1"/>
  <c r="C50" i="26" s="1"/>
  <c r="C53" i="26" s="1"/>
  <c r="C57" i="26" s="1"/>
  <c r="C62" i="26" s="1"/>
  <c r="F43" i="25"/>
  <c r="C45" i="25" s="1"/>
  <c r="C50" i="25" s="1"/>
  <c r="F43" i="23"/>
  <c r="C45" i="23" s="1"/>
  <c r="C50" i="23" s="1"/>
  <c r="F43" i="21"/>
  <c r="C45" i="21" s="1"/>
  <c r="C50" i="21" s="1"/>
  <c r="F43" i="20"/>
  <c r="C45" i="20" s="1"/>
  <c r="C50" i="20" s="1"/>
  <c r="F43" i="17"/>
  <c r="C45" i="17" s="1"/>
  <c r="C50" i="17" s="1"/>
  <c r="F43" i="16"/>
  <c r="C45" i="16" s="1"/>
  <c r="C50" i="16" s="1"/>
  <c r="C53" i="16" s="1"/>
  <c r="C57" i="16" s="1"/>
  <c r="C62" i="16" s="1"/>
  <c r="F43" i="12"/>
  <c r="C45" i="12" s="1"/>
  <c r="C50" i="12" s="1"/>
  <c r="F43" i="9"/>
  <c r="C45" i="9" s="1"/>
  <c r="C50" i="9" s="1"/>
  <c r="F43" i="8"/>
  <c r="C45" i="8" s="1"/>
  <c r="C50" i="8" s="1"/>
  <c r="E28" i="27"/>
  <c r="C30" i="27" s="1"/>
  <c r="C49" i="27" s="1"/>
  <c r="E28" i="26"/>
  <c r="C30" i="26" s="1"/>
  <c r="C49" i="26" s="1"/>
  <c r="E28" i="25"/>
  <c r="C30" i="25" s="1"/>
  <c r="C49" i="25" s="1"/>
  <c r="C53" i="24"/>
  <c r="C57" i="24" s="1"/>
  <c r="C62" i="24" s="1"/>
  <c r="C53" i="21"/>
  <c r="C57" i="21" s="1"/>
  <c r="C62" i="21" s="1"/>
  <c r="C53" i="20"/>
  <c r="C57" i="20" s="1"/>
  <c r="C62" i="20" s="1"/>
  <c r="E28" i="20"/>
  <c r="C30" i="20" s="1"/>
  <c r="C49" i="20" s="1"/>
  <c r="E28" i="6"/>
  <c r="C30" i="6" s="1"/>
  <c r="C49" i="6" s="1"/>
  <c r="E28" i="13"/>
  <c r="C30" i="13" s="1"/>
  <c r="C49" i="13" s="1"/>
  <c r="C53" i="13" s="1"/>
  <c r="C57" i="13" s="1"/>
  <c r="C62" i="13" s="1"/>
  <c r="E28" i="12"/>
  <c r="C30" i="12" s="1"/>
  <c r="C49" i="12" s="1"/>
  <c r="C53" i="12" s="1"/>
  <c r="C57" i="12" s="1"/>
  <c r="C62" i="12" s="1"/>
  <c r="E28" i="5"/>
  <c r="C30" i="5" s="1"/>
  <c r="C49" i="5" s="1"/>
  <c r="C53" i="5" s="1"/>
  <c r="C57" i="5" s="1"/>
  <c r="C62" i="5" s="1"/>
  <c r="E28" i="4"/>
  <c r="C30" i="4" s="1"/>
  <c r="C49" i="4" s="1"/>
  <c r="C53" i="4" s="1"/>
  <c r="C57" i="4" s="1"/>
  <c r="C62" i="4" s="1"/>
  <c r="C53" i="9"/>
  <c r="C57" i="9" s="1"/>
  <c r="C62" i="9" s="1"/>
  <c r="E28" i="9"/>
  <c r="C30" i="9" s="1"/>
  <c r="C49" i="9" s="1"/>
  <c r="C11" i="8"/>
  <c r="C48" i="8" s="1"/>
  <c r="F43" i="7"/>
  <c r="C45" i="7" s="1"/>
  <c r="C50" i="7" s="1"/>
  <c r="E28" i="7"/>
  <c r="C30" i="7" s="1"/>
  <c r="C49" i="7" s="1"/>
  <c r="C11" i="7"/>
  <c r="C48" i="7" s="1"/>
  <c r="C53" i="27"/>
  <c r="C57" i="27" s="1"/>
  <c r="C62" i="27" s="1"/>
  <c r="C53" i="23"/>
  <c r="C57" i="23" s="1"/>
  <c r="C62" i="23" s="1"/>
  <c r="C53" i="25"/>
  <c r="C57" i="25" s="1"/>
  <c r="C62" i="25" s="1"/>
  <c r="C53" i="22"/>
  <c r="C57" i="22" s="1"/>
  <c r="C62" i="22" s="1"/>
  <c r="C53" i="18"/>
  <c r="C57" i="18" s="1"/>
  <c r="C62" i="18" s="1"/>
  <c r="C53" i="15"/>
  <c r="C57" i="15" s="1"/>
  <c r="C62" i="15" s="1"/>
  <c r="C53" i="17"/>
  <c r="C57" i="17" s="1"/>
  <c r="C62" i="17" s="1"/>
  <c r="C53" i="8"/>
  <c r="C57" i="8" s="1"/>
  <c r="C62" i="8" s="1"/>
  <c r="C53" i="10"/>
  <c r="C57" i="10" s="1"/>
  <c r="C62" i="10" s="1"/>
  <c r="C53" i="6"/>
  <c r="C57" i="6" s="1"/>
  <c r="C62" i="6" s="1"/>
  <c r="F42" i="2"/>
  <c r="F41" i="2"/>
  <c r="F40" i="2"/>
  <c r="F39" i="2"/>
  <c r="F38" i="2"/>
  <c r="F37" i="2"/>
  <c r="F36" i="2"/>
  <c r="F35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D9" i="2"/>
  <c r="D5" i="2"/>
  <c r="C53" i="7" l="1"/>
  <c r="C57" i="7" s="1"/>
  <c r="C62" i="7" s="1"/>
  <c r="F43" i="2"/>
  <c r="C45" i="2" s="1"/>
  <c r="C50" i="2" s="1"/>
  <c r="C11" i="2"/>
  <c r="C48" i="2" s="1"/>
  <c r="E28" i="2"/>
  <c r="C30" i="2" s="1"/>
  <c r="C49" i="2" s="1"/>
  <c r="C53" i="2" l="1"/>
  <c r="C57" i="2" s="1"/>
  <c r="C62" i="2" s="1"/>
</calcChain>
</file>

<file path=xl/sharedStrings.xml><?xml version="1.0" encoding="utf-8"?>
<sst xmlns="http://schemas.openxmlformats.org/spreadsheetml/2006/main" count="2392" uniqueCount="132">
  <si>
    <t>Descripción</t>
  </si>
  <si>
    <t>Valor</t>
  </si>
  <si>
    <t>Factor</t>
  </si>
  <si>
    <t>Peso</t>
  </si>
  <si>
    <t>Nivel</t>
  </si>
  <si>
    <t>Peso * Nivel</t>
  </si>
  <si>
    <t>T1</t>
  </si>
  <si>
    <t>Sistema Distribuido</t>
  </si>
  <si>
    <t>T2</t>
  </si>
  <si>
    <t>Objetivos de performance o tiempo de respuesta</t>
  </si>
  <si>
    <t>T3</t>
  </si>
  <si>
    <t>Eficiencia del usuario</t>
  </si>
  <si>
    <t>T4</t>
  </si>
  <si>
    <t>Procesamiento interno complejo</t>
  </si>
  <si>
    <t>T5</t>
  </si>
  <si>
    <t>El código debe ser reutilizable</t>
  </si>
  <si>
    <t>T6</t>
  </si>
  <si>
    <t>Facilidad de instalación</t>
  </si>
  <si>
    <t>T7</t>
  </si>
  <si>
    <t>Facilidad de uso</t>
  </si>
  <si>
    <t>T8</t>
  </si>
  <si>
    <t>Portabilidad</t>
  </si>
  <si>
    <t>T9</t>
  </si>
  <si>
    <t>Facilidad de cambio</t>
  </si>
  <si>
    <t>T10</t>
  </si>
  <si>
    <t>Concurrencia</t>
  </si>
  <si>
    <t>T11</t>
  </si>
  <si>
    <t>Objetivos especiales de seguridad</t>
  </si>
  <si>
    <t>T12</t>
  </si>
  <si>
    <t>Acceso directo a terceras partes</t>
  </si>
  <si>
    <t>T13</t>
  </si>
  <si>
    <t xml:space="preserve"> facilidades especiales de entrenamiento a usuarios</t>
  </si>
  <si>
    <t xml:space="preserve">Tfactor = </t>
  </si>
  <si>
    <t>TCF =</t>
  </si>
  <si>
    <t>E1</t>
  </si>
  <si>
    <t>Familiaridad con el modelo del proyecto utilizado</t>
  </si>
  <si>
    <t>E2</t>
  </si>
  <si>
    <t>Experiencia en la aplicación</t>
  </si>
  <si>
    <t>E3</t>
  </si>
  <si>
    <t>Experiencia en orientación a objectos</t>
  </si>
  <si>
    <t>E4</t>
  </si>
  <si>
    <t>Capacidad de analista lider</t>
  </si>
  <si>
    <t>E5</t>
  </si>
  <si>
    <t>Motivación</t>
  </si>
  <si>
    <t>E6</t>
  </si>
  <si>
    <t>Estabilidad en los requisitos</t>
  </si>
  <si>
    <t>E7</t>
  </si>
  <si>
    <t>Personal de medio tiempo</t>
  </si>
  <si>
    <t>E8</t>
  </si>
  <si>
    <t>Dificultad en el lenguaje de programación</t>
  </si>
  <si>
    <t>Efactor</t>
  </si>
  <si>
    <t>EF =</t>
  </si>
  <si>
    <t>UCP = UUCP * TCF * EF</t>
  </si>
  <si>
    <t>UUCP =</t>
  </si>
  <si>
    <t xml:space="preserve">UCP = </t>
  </si>
  <si>
    <t xml:space="preserve">HH = UCP * 20 </t>
  </si>
  <si>
    <t>HH =</t>
  </si>
  <si>
    <t>Peso de los actores</t>
  </si>
  <si>
    <t>tipo de actor</t>
  </si>
  <si>
    <t>Peso del actor</t>
  </si>
  <si>
    <t>Peso de los casos de uso</t>
  </si>
  <si>
    <t>Peso del caso</t>
  </si>
  <si>
    <t>3 o menos</t>
  </si>
  <si>
    <t>4 a 7</t>
  </si>
  <si>
    <t>7 o mas</t>
  </si>
  <si>
    <t>Transacciones</t>
  </si>
  <si>
    <t>peso caso uso s/ajutar</t>
  </si>
  <si>
    <t>Factores Técnicos</t>
  </si>
  <si>
    <t>valor</t>
  </si>
  <si>
    <t>Peso * Valor</t>
  </si>
  <si>
    <t>Irrelevante</t>
  </si>
  <si>
    <t>De  0 a 2</t>
  </si>
  <si>
    <t>Medio</t>
  </si>
  <si>
    <t>Esencial</t>
  </si>
  <si>
    <t xml:space="preserve">Escala de estimaciones </t>
  </si>
  <si>
    <t xml:space="preserve">De 3 a 4 </t>
  </si>
  <si>
    <t>Factores Ambientales</t>
  </si>
  <si>
    <t>Sin experiencia, sin motivación, estabilidad</t>
  </si>
  <si>
    <t>De 0 a 2</t>
  </si>
  <si>
    <t>promedio</t>
  </si>
  <si>
    <t>Amplia experiencia, motivación, estabilidad</t>
  </si>
  <si>
    <t>De 3 a 5</t>
  </si>
  <si>
    <t>Costo Total del Proyecto</t>
  </si>
  <si>
    <t>Costo de la hora trabajada</t>
  </si>
  <si>
    <t>simple (API)</t>
  </si>
  <si>
    <t>medio (Protocolo)</t>
  </si>
  <si>
    <t>complejo (Interfaz grafica)</t>
  </si>
  <si>
    <t>Casos de uso</t>
  </si>
  <si>
    <t>Químicos</t>
  </si>
  <si>
    <t>Insertar Químico</t>
  </si>
  <si>
    <t>Modificar Químico</t>
  </si>
  <si>
    <t>Consultar Químico</t>
  </si>
  <si>
    <t>Empresa</t>
  </si>
  <si>
    <t>Insertar Empresa</t>
  </si>
  <si>
    <t>Modificar Empresa</t>
  </si>
  <si>
    <t>Consultar Empresa</t>
  </si>
  <si>
    <t>Bodega de Empresa</t>
  </si>
  <si>
    <t>Insertar Bodega</t>
  </si>
  <si>
    <t>Modificar Bodega</t>
  </si>
  <si>
    <t>Consultar Bodega</t>
  </si>
  <si>
    <t>Finca</t>
  </si>
  <si>
    <t>Insertar Finca</t>
  </si>
  <si>
    <t>Modificar Finca</t>
  </si>
  <si>
    <t>Consultar Finca</t>
  </si>
  <si>
    <t>Supervisor</t>
  </si>
  <si>
    <t>Insertar Supervisor</t>
  </si>
  <si>
    <t>Modificar Supervisor</t>
  </si>
  <si>
    <t>Consultar Supervisor</t>
  </si>
  <si>
    <t>Boleta Aplicación</t>
  </si>
  <si>
    <t>Insertar Boleta</t>
  </si>
  <si>
    <t>Consultar Boleta</t>
  </si>
  <si>
    <t>Detalle de Boleta</t>
  </si>
  <si>
    <t>Insertar Detalle</t>
  </si>
  <si>
    <t>Modificar Detalle</t>
  </si>
  <si>
    <t>Consultar Detalle</t>
  </si>
  <si>
    <t>Zona</t>
  </si>
  <si>
    <t>Insertar Zona</t>
  </si>
  <si>
    <t>Modificar Zona</t>
  </si>
  <si>
    <t>Distribución de Químicos</t>
  </si>
  <si>
    <t>Insertar Registro Distribución</t>
  </si>
  <si>
    <t>Modificar Registro Distribución</t>
  </si>
  <si>
    <t>Insertar Boleta Aplicación</t>
  </si>
  <si>
    <t>Consultar Boleta Aplicación</t>
  </si>
  <si>
    <t>Insertar Detalle Boleta</t>
  </si>
  <si>
    <t>Modificar Detalle Boleta</t>
  </si>
  <si>
    <t>Consultar Detalle Boleta</t>
  </si>
  <si>
    <t>Costo por Caso de Uso</t>
  </si>
  <si>
    <t>Total de Desarrollo</t>
  </si>
  <si>
    <t>Planificación y Análisis.</t>
  </si>
  <si>
    <t>Total de Costos Directos</t>
  </si>
  <si>
    <t>Total Costos Indirectos</t>
  </si>
  <si>
    <t>Total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</si>
</sst>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US$&quot;* #,##0.00_-;\-&quot;US$&quot;* #,##0.00_-;_-&quot;US$&quot;* &quot;-&quot;??_-;_-@_-"/>
    <numFmt numFmtId="165" formatCode="_-[$CRC]\ * #,##0.00_-;\-[$CRC]\ * #,##0.00_-;_-[$CRC]\ * &quot;-&quot;??_-;_-@_-"/>
  </numFmts>
  <fonts count="11" x14ac:knownFonts="1">
    <font>
      <sz val="11"/>
      <color theme="1"/>
      <name val="Calibri"/>
      <family val="2"/>
      <charset val="1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</borders>
  <cellStyleXfs count="2">
    <xf numFmtId="0" fontId="0" fillId="0" borderId="0"/>
    <xf numFmtId="164" fontId="10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justify" vertical="center"/>
    </xf>
    <xf numFmtId="0" fontId="1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4" fillId="5" borderId="1" xfId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right"/>
    </xf>
    <xf numFmtId="0" fontId="4" fillId="6" borderId="1" xfId="0" applyFont="1" applyFill="1" applyBorder="1"/>
    <xf numFmtId="0" fontId="6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8" fillId="6" borderId="10" xfId="0" applyFont="1" applyFill="1" applyBorder="1" applyAlignment="1">
      <alignment horizontal="right"/>
    </xf>
    <xf numFmtId="0" fontId="8" fillId="6" borderId="11" xfId="0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26E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showGridLines="0" tabSelected="1" zoomScaleNormal="100" workbookViewId="0">
      <selection activeCell="E42" sqref="E42"/>
    </sheetView>
  </sheetViews>
  <sheetFormatPr baseColWidth="10" defaultRowHeight="15" x14ac:dyDescent="0.25"/>
  <cols>
    <col min="2" max="2" width="33.5703125" customWidth="1"/>
    <col min="3" max="3" width="25.140625" bestFit="1" customWidth="1"/>
  </cols>
  <sheetData>
    <row r="1" spans="1:16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x14ac:dyDescent="0.25">
      <c r="A2" s="1"/>
      <c r="B2" s="50" t="s">
        <v>87</v>
      </c>
      <c r="C2" s="50" t="s">
        <v>126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 x14ac:dyDescent="0.25">
      <c r="A3" s="1"/>
      <c r="B3" s="52" t="s">
        <v>88</v>
      </c>
      <c r="C3" s="5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 x14ac:dyDescent="0.25">
      <c r="A4" s="1"/>
      <c r="B4" s="51" t="s">
        <v>89</v>
      </c>
      <c r="C4" s="54">
        <f>CU_InsertarQuimico!$C$62</f>
        <v>417996.79999999999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 x14ac:dyDescent="0.25">
      <c r="A5" s="1"/>
      <c r="B5" s="51" t="s">
        <v>90</v>
      </c>
      <c r="C5" s="54">
        <f>CU_ModificarQuimico!$C$62</f>
        <v>417996.79999999999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75" x14ac:dyDescent="0.25">
      <c r="A6" s="1"/>
      <c r="B6" s="51" t="s">
        <v>91</v>
      </c>
      <c r="C6" s="54">
        <f>CU_ConsultarQuimico!$C$62</f>
        <v>417996.79999999999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.75" x14ac:dyDescent="0.25">
      <c r="A7" s="1"/>
      <c r="B7" s="52" t="s">
        <v>92</v>
      </c>
      <c r="C7" s="54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.75" x14ac:dyDescent="0.25">
      <c r="A8" s="1"/>
      <c r="B8" s="51" t="s">
        <v>93</v>
      </c>
      <c r="C8" s="54">
        <f>CU_InsertarEmpresa!$C$62</f>
        <v>679244.79999999993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 x14ac:dyDescent="0.25">
      <c r="A9" s="1"/>
      <c r="B9" s="51" t="s">
        <v>94</v>
      </c>
      <c r="C9" s="54">
        <f>CU_ModificarEmpresa!$C$62</f>
        <v>679244.79999999993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 x14ac:dyDescent="0.25">
      <c r="A10" s="1"/>
      <c r="B10" s="51" t="s">
        <v>95</v>
      </c>
      <c r="C10" s="54">
        <f>CU_ConsultarEmpresa!$C$62</f>
        <v>417996.79999999999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 x14ac:dyDescent="0.25">
      <c r="A11" s="1"/>
      <c r="B11" s="52" t="s">
        <v>96</v>
      </c>
      <c r="C11" s="5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 x14ac:dyDescent="0.25">
      <c r="A12" s="1"/>
      <c r="B12" s="51" t="s">
        <v>97</v>
      </c>
      <c r="C12" s="54">
        <f>CU_InsertarBodega!$C$62</f>
        <v>679244.79999999993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 x14ac:dyDescent="0.25">
      <c r="A13" s="1"/>
      <c r="B13" s="51" t="s">
        <v>98</v>
      </c>
      <c r="C13" s="54">
        <f>CU_ModificarBodega!$C$62</f>
        <v>679244.79999999993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 x14ac:dyDescent="0.25">
      <c r="A14" s="1"/>
      <c r="B14" s="51" t="s">
        <v>99</v>
      </c>
      <c r="C14" s="54">
        <f>CU_ConsultarBodega!$C$62</f>
        <v>417996.79999999999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 x14ac:dyDescent="0.25">
      <c r="A15" s="1"/>
      <c r="B15" s="52" t="s">
        <v>100</v>
      </c>
      <c r="C15" s="54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 x14ac:dyDescent="0.25">
      <c r="A16" s="1"/>
      <c r="B16" s="51" t="s">
        <v>101</v>
      </c>
      <c r="C16" s="54">
        <f>CU_InsertarFinca!$C$62</f>
        <v>679244.79999999993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 x14ac:dyDescent="0.25">
      <c r="A17" s="1"/>
      <c r="B17" s="51" t="s">
        <v>102</v>
      </c>
      <c r="C17" s="54">
        <f>CU_ModificarFinca!$C$62</f>
        <v>679244.79999999993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 x14ac:dyDescent="0.25">
      <c r="A18" s="1"/>
      <c r="B18" s="51" t="s">
        <v>103</v>
      </c>
      <c r="C18" s="54">
        <f>CU_ConsultarFinca!$C$62</f>
        <v>417996.79999999999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 x14ac:dyDescent="0.25">
      <c r="A19" s="1"/>
      <c r="B19" s="52" t="s">
        <v>104</v>
      </c>
      <c r="C19" s="5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 x14ac:dyDescent="0.25">
      <c r="A20" s="1"/>
      <c r="B20" s="51" t="s">
        <v>105</v>
      </c>
      <c r="C20" s="54">
        <f>CU_InsertarSupervisor!$C$62</f>
        <v>417996.79999999999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 x14ac:dyDescent="0.25">
      <c r="A21" s="1"/>
      <c r="B21" s="51" t="s">
        <v>106</v>
      </c>
      <c r="C21" s="54">
        <f>CU_ModificarSupervisor!$C$62</f>
        <v>417996.79999999999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 x14ac:dyDescent="0.25">
      <c r="A22" s="1"/>
      <c r="B22" s="51" t="s">
        <v>107</v>
      </c>
      <c r="C22" s="54">
        <f>CU_ConsultarSupervisor!$C$62</f>
        <v>417996.79999999999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 x14ac:dyDescent="0.25">
      <c r="A23" s="1"/>
      <c r="B23" s="52" t="s">
        <v>108</v>
      </c>
      <c r="C23" s="5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5.75" x14ac:dyDescent="0.25">
      <c r="A24" s="1"/>
      <c r="B24" s="51" t="s">
        <v>109</v>
      </c>
      <c r="C24" s="54">
        <f>CU_InsertarBoleta!$C$62</f>
        <v>417996.79999999999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5.75" x14ac:dyDescent="0.25">
      <c r="B25" s="51" t="s">
        <v>110</v>
      </c>
      <c r="C25" s="54">
        <f>CU_ConsultarBoleta!$C$62</f>
        <v>417996.79999999999</v>
      </c>
    </row>
    <row r="26" spans="1:16" ht="15.75" x14ac:dyDescent="0.25">
      <c r="B26" s="52" t="s">
        <v>111</v>
      </c>
      <c r="C26" s="54"/>
    </row>
    <row r="27" spans="1:16" ht="15.75" x14ac:dyDescent="0.25">
      <c r="B27" s="51" t="s">
        <v>112</v>
      </c>
      <c r="C27" s="54">
        <f>CU_InsertarDetalleBoleta!$C$62</f>
        <v>679244.79999999993</v>
      </c>
    </row>
    <row r="28" spans="1:16" ht="15.75" x14ac:dyDescent="0.25">
      <c r="B28" s="51" t="s">
        <v>113</v>
      </c>
      <c r="C28" s="54">
        <f>CU_ModificarDetalleBoleta!$C$62</f>
        <v>679244.79999999993</v>
      </c>
    </row>
    <row r="29" spans="1:16" ht="15.75" x14ac:dyDescent="0.25">
      <c r="B29" s="51" t="s">
        <v>114</v>
      </c>
      <c r="C29" s="54">
        <f>CU_ConsultarDetalleBoleta!$C$62</f>
        <v>417996.79999999999</v>
      </c>
    </row>
    <row r="30" spans="1:16" ht="15.75" x14ac:dyDescent="0.25">
      <c r="B30" s="52" t="s">
        <v>115</v>
      </c>
      <c r="C30" s="54"/>
    </row>
    <row r="31" spans="1:16" ht="15.75" x14ac:dyDescent="0.25">
      <c r="B31" s="51" t="s">
        <v>116</v>
      </c>
      <c r="C31" s="54">
        <f>CU_InsertarZona!$C$62</f>
        <v>417996.79999999999</v>
      </c>
    </row>
    <row r="32" spans="1:16" ht="15.75" x14ac:dyDescent="0.25">
      <c r="B32" s="51" t="s">
        <v>117</v>
      </c>
      <c r="C32" s="54">
        <f>CU_ModificarZona!$C$62</f>
        <v>417996.79999999999</v>
      </c>
    </row>
    <row r="33" spans="2:3" ht="15.75" x14ac:dyDescent="0.25">
      <c r="B33" s="52" t="s">
        <v>118</v>
      </c>
      <c r="C33" s="54"/>
    </row>
    <row r="34" spans="2:3" ht="15.75" x14ac:dyDescent="0.25">
      <c r="B34" s="51" t="s">
        <v>119</v>
      </c>
      <c r="C34" s="54">
        <f>CU_InsertarRegistroDistribución!$C$62</f>
        <v>679244.79999999993</v>
      </c>
    </row>
    <row r="35" spans="2:3" ht="15.75" x14ac:dyDescent="0.25">
      <c r="B35" s="51" t="s">
        <v>120</v>
      </c>
      <c r="C35" s="54">
        <f>CU_ModificarRegistroDistribucio!$C$62</f>
        <v>679244.79999999993</v>
      </c>
    </row>
    <row r="36" spans="2:3" x14ac:dyDescent="0.25">
      <c r="B36" s="15"/>
    </row>
    <row r="37" spans="2:3" x14ac:dyDescent="0.25">
      <c r="B37" s="15"/>
    </row>
    <row r="38" spans="2:3" ht="15.75" x14ac:dyDescent="0.25">
      <c r="B38" s="51" t="s">
        <v>127</v>
      </c>
      <c r="C38" s="54">
        <f>C4+C5+C6+C8+C9+C10+C12+C14+C13+C16+C17+C18+C20+C21+C22+C24+C25+C27+C28+C29+C31+C32+C34+C35</f>
        <v>12644403.200000003</v>
      </c>
    </row>
    <row r="39" spans="2:3" x14ac:dyDescent="0.25">
      <c r="B39" s="15"/>
    </row>
    <row r="40" spans="2:3" ht="15.75" x14ac:dyDescent="0.25">
      <c r="B40" s="51" t="s">
        <v>128</v>
      </c>
      <c r="C40" s="53">
        <f>20*8*3200</f>
        <v>512000</v>
      </c>
    </row>
    <row r="41" spans="2:3" x14ac:dyDescent="0.25">
      <c r="B41" s="15"/>
    </row>
    <row r="42" spans="2:3" ht="15.75" x14ac:dyDescent="0.25">
      <c r="B42" s="51" t="s">
        <v>129</v>
      </c>
      <c r="C42" s="53">
        <f>C38+C40</f>
        <v>13156403.200000003</v>
      </c>
    </row>
    <row r="43" spans="2:3" x14ac:dyDescent="0.25">
      <c r="B43" s="15"/>
    </row>
    <row r="44" spans="2:3" ht="15.75" x14ac:dyDescent="0.25">
      <c r="B44" s="51" t="s">
        <v>130</v>
      </c>
      <c r="C44" s="53">
        <v>200000</v>
      </c>
    </row>
    <row r="45" spans="2:3" x14ac:dyDescent="0.25">
      <c r="B45" s="15"/>
    </row>
    <row r="46" spans="2:3" ht="15.75" x14ac:dyDescent="0.25">
      <c r="B46" s="51" t="s">
        <v>131</v>
      </c>
      <c r="C46" s="53">
        <f>C42+C44</f>
        <v>13356403.200000003</v>
      </c>
    </row>
  </sheetData>
  <pageMargins left="0.7" right="0.7" top="0.75" bottom="0.75" header="0.3" footer="0.3"/>
  <pageSetup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workbookViewId="0">
      <selection activeCell="B9" sqref="B9:C9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99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62</v>
      </c>
      <c r="C9" s="38"/>
      <c r="D9" s="39">
        <f>IF(B9=K7,5,IF(B9=K8,10,IF(B9=K9,15)))</f>
        <v>5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8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8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6.5311999999999992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130.624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417996.79999999999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promptTitle="Seleccione el tipo de actor" sqref="B5">
      <formula1>$K$1:$K$3</formula1>
    </dataValidation>
    <dataValidation type="list" allowBlank="1" showInputMessage="1" showErrorMessage="1" sqref="B9">
      <formula1>$K$7:$K$9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workbookViewId="0">
      <selection activeCell="B9" sqref="B9:C9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101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63</v>
      </c>
      <c r="C9" s="38"/>
      <c r="D9" s="39">
        <f>IF(B9=K7,5,IF(B9=K8,10,IF(B9=K9,15)))</f>
        <v>10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13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13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10.613199999999999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212.26399999999998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679244.79999999993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promptTitle="Seleccione el tipo de actor" sqref="B5">
      <formula1>$K$1:$K$3</formula1>
    </dataValidation>
    <dataValidation type="list" allowBlank="1" showInputMessage="1" showErrorMessage="1" sqref="B9">
      <formula1>$K$7:$K$9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workbookViewId="0">
      <selection activeCell="E35" sqref="E35:E42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102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63</v>
      </c>
      <c r="C9" s="38"/>
      <c r="D9" s="39">
        <f>IF(B9=K7,5,IF(B9=K8,10,IF(B9=K9,15)))</f>
        <v>10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13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13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10.613199999999999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212.26399999999998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679244.79999999993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sqref="B9">
      <formula1>$K$7:$K$9</formula1>
    </dataValidation>
    <dataValidation type="list" allowBlank="1" showInputMessage="1" showErrorMessage="1" promptTitle="Seleccione el tipo de actor" sqref="B5">
      <formula1>$K$1:$K$3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workbookViewId="0">
      <selection activeCell="B9" sqref="B9:C9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103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62</v>
      </c>
      <c r="C9" s="38"/>
      <c r="D9" s="39">
        <f>IF(B9=K7,5,IF(B9=K8,10,IF(B9=K9,15)))</f>
        <v>5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8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8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6.5311999999999992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130.624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417996.79999999999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sqref="B9">
      <formula1>$K$7:$K$9</formula1>
    </dataValidation>
    <dataValidation type="list" allowBlank="1" showInputMessage="1" showErrorMessage="1" promptTitle="Seleccione el tipo de actor" sqref="B5">
      <formula1>$K$1:$K$3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workbookViewId="0">
      <selection activeCell="B9" sqref="B9:C9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105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62</v>
      </c>
      <c r="C9" s="38"/>
      <c r="D9" s="39">
        <f>IF(B9=K7,5,IF(B9=K8,10,IF(B9=K9,15)))</f>
        <v>5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8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8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6.5311999999999992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130.624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417996.79999999999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promptTitle="Seleccione el tipo de actor" sqref="B5">
      <formula1>$K$1:$K$3</formula1>
    </dataValidation>
    <dataValidation type="list" allowBlank="1" showInputMessage="1" showErrorMessage="1" sqref="B9">
      <formula1>$K$7:$K$9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workbookViewId="0">
      <selection activeCell="B9" sqref="B9:C9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106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62</v>
      </c>
      <c r="C9" s="38"/>
      <c r="D9" s="39">
        <f>IF(B9=K7,5,IF(B9=K8,10,IF(B9=K9,15)))</f>
        <v>5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8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8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6.5311999999999992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130.624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417996.79999999999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promptTitle="Seleccione el tipo de actor" sqref="B5">
      <formula1>$K$1:$K$3</formula1>
    </dataValidation>
    <dataValidation type="list" allowBlank="1" showInputMessage="1" showErrorMessage="1" sqref="B9">
      <formula1>$K$7:$K$9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workbookViewId="0">
      <selection activeCell="B9" sqref="B9:C9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107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62</v>
      </c>
      <c r="C9" s="38"/>
      <c r="D9" s="39">
        <f>IF(B9=K7,5,IF(B9=K8,10,IF(B9=K9,15)))</f>
        <v>5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8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8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6.5311999999999992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130.624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417996.79999999999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promptTitle="Seleccione el tipo de actor" sqref="B5">
      <formula1>$K$1:$K$3</formula1>
    </dataValidation>
    <dataValidation type="list" allowBlank="1" showInputMessage="1" showErrorMessage="1" sqref="B9">
      <formula1>$K$7:$K$9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workbookViewId="0">
      <selection activeCell="B9" sqref="B9:C9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121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62</v>
      </c>
      <c r="C9" s="38"/>
      <c r="D9" s="39">
        <f>IF(B9=K7,5,IF(B9=K8,10,IF(B9=K9,15)))</f>
        <v>5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8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8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6.5311999999999992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130.624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417996.79999999999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promptTitle="Seleccione el tipo de actor" sqref="B5">
      <formula1>$K$1:$K$3</formula1>
    </dataValidation>
    <dataValidation type="list" allowBlank="1" showInputMessage="1" showErrorMessage="1" sqref="B9">
      <formula1>$K$7:$K$9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workbookViewId="0">
      <selection activeCell="B9" sqref="B9:C9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122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62</v>
      </c>
      <c r="C9" s="38"/>
      <c r="D9" s="39">
        <f>IF(B9=K7,5,IF(B9=K8,10,IF(B9=K9,15)))</f>
        <v>5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8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8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6.5311999999999992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130.624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417996.79999999999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sqref="B9">
      <formula1>$K$7:$K$9</formula1>
    </dataValidation>
    <dataValidation type="list" allowBlank="1" showInputMessage="1" showErrorMessage="1" promptTitle="Seleccione el tipo de actor" sqref="B5">
      <formula1>$K$1:$K$3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workbookViewId="0">
      <selection activeCell="G17" sqref="G17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123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63</v>
      </c>
      <c r="C9" s="38"/>
      <c r="D9" s="39">
        <f>IF(B9=K7,5,IF(B9=K8,10,IF(B9=K9,15)))</f>
        <v>10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13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13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10.613199999999999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212.26399999999998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679244.79999999993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promptTitle="Seleccione el tipo de actor" sqref="B5">
      <formula1>$K$1:$K$3</formula1>
    </dataValidation>
    <dataValidation type="list" allowBlank="1" showInputMessage="1" showErrorMessage="1" sqref="B9">
      <formula1>$K$7:$K$9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opLeftCell="A49" workbookViewId="0">
      <selection activeCell="E35" sqref="E35:E42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89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62</v>
      </c>
      <c r="C9" s="38"/>
      <c r="D9" s="39">
        <f>IF(B9=K7,5,IF(B9=K8,10,IF(B9=K9,15)))</f>
        <v>5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8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8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6.5311999999999992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130.624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417996.79999999999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sqref="B9">
      <formula1>$K$7:$K$9</formula1>
    </dataValidation>
    <dataValidation type="list" allowBlank="1" showInputMessage="1" showErrorMessage="1" promptTitle="Seleccione el tipo de actor" sqref="B5">
      <formula1>$K$1:$K$3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workbookViewId="0">
      <selection activeCell="E35" sqref="E35:E42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124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63</v>
      </c>
      <c r="C9" s="38"/>
      <c r="D9" s="39">
        <f>IF(B9=K7,5,IF(B9=K8,10,IF(B9=K9,15)))</f>
        <v>10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13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13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10.613199999999999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212.26399999999998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679244.79999999993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sqref="B9">
      <formula1>$K$7:$K$9</formula1>
    </dataValidation>
    <dataValidation type="list" allowBlank="1" showInputMessage="1" showErrorMessage="1" promptTitle="Seleccione el tipo de actor" sqref="B5">
      <formula1>$K$1:$K$3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workbookViewId="0">
      <selection activeCell="B9" sqref="B9:C9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125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62</v>
      </c>
      <c r="C9" s="38"/>
      <c r="D9" s="39">
        <f>IF(B9=K7,5,IF(B9=K8,10,IF(B9=K9,15)))</f>
        <v>5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8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8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6.5311999999999992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130.624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417996.79999999999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promptTitle="Seleccione el tipo de actor" sqref="B5">
      <formula1>$K$1:$K$3</formula1>
    </dataValidation>
    <dataValidation type="list" allowBlank="1" showInputMessage="1" showErrorMessage="1" sqref="B9">
      <formula1>$K$7:$K$9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opLeftCell="A5" workbookViewId="0">
      <selection activeCell="B9" sqref="B9:C9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116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62</v>
      </c>
      <c r="C9" s="38"/>
      <c r="D9" s="39">
        <f>IF(B9=K7,5,IF(B9=K8,10,IF(B9=K9,15)))</f>
        <v>5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8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8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6.5311999999999992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130.624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417996.79999999999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sqref="B9">
      <formula1>$K$7:$K$9</formula1>
    </dataValidation>
    <dataValidation type="list" allowBlank="1" showInputMessage="1" showErrorMessage="1" promptTitle="Seleccione el tipo de actor" sqref="B5">
      <formula1>$K$1:$K$3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opLeftCell="A3" workbookViewId="0">
      <selection activeCell="B9" sqref="B9:I9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117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62</v>
      </c>
      <c r="C9" s="38"/>
      <c r="D9" s="39">
        <f>IF(B9=K7,5,IF(B9=K8,10,IF(B9=K9,15)))</f>
        <v>5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8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8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6.5311999999999992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130.624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417996.79999999999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promptTitle="Seleccione el tipo de actor" sqref="B5">
      <formula1>$K$1:$K$3</formula1>
    </dataValidation>
    <dataValidation type="list" allowBlank="1" showInputMessage="1" showErrorMessage="1" sqref="B9">
      <formula1>$K$7:$K$9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workbookViewId="0">
      <selection activeCell="E35" sqref="E35:E42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119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63</v>
      </c>
      <c r="C9" s="38"/>
      <c r="D9" s="39">
        <f>IF(B9=K7,5,IF(B9=K8,10,IF(B9=K9,15)))</f>
        <v>10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13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13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10.613199999999999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212.26399999999998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679244.79999999993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promptTitle="Seleccione el tipo de actor" sqref="B5">
      <formula1>$K$1:$K$3</formula1>
    </dataValidation>
    <dataValidation type="list" allowBlank="1" showInputMessage="1" showErrorMessage="1" sqref="B9">
      <formula1>$K$7:$K$9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opLeftCell="A52" zoomScaleNormal="100" workbookViewId="0">
      <selection activeCell="E35" sqref="E35:E42"/>
    </sheetView>
  </sheetViews>
  <sheetFormatPr baseColWidth="10" defaultColWidth="7.140625" defaultRowHeight="15" x14ac:dyDescent="0.2"/>
  <cols>
    <col min="1" max="1" width="7.140625" style="1"/>
    <col min="2" max="2" width="27.5703125" style="10" customWidth="1"/>
    <col min="3" max="3" width="22.42578125" style="10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120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63</v>
      </c>
      <c r="C9" s="38"/>
      <c r="D9" s="39">
        <f>IF(B9=K7,5,IF(B9=K8,10,IF(B9=K9,15)))</f>
        <v>10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13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2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14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10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2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14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14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14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13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10.613199999999999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212.26399999999998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679244.79999999993</v>
      </c>
    </row>
  </sheetData>
  <dataConsolidate/>
  <mergeCells count="29">
    <mergeCell ref="E49:F49"/>
    <mergeCell ref="E50:F50"/>
    <mergeCell ref="G48:J48"/>
    <mergeCell ref="G49:J49"/>
    <mergeCell ref="H50:J50"/>
    <mergeCell ref="E48:F48"/>
    <mergeCell ref="D43:E43"/>
    <mergeCell ref="J34:K34"/>
    <mergeCell ref="J35:K35"/>
    <mergeCell ref="J36:K36"/>
    <mergeCell ref="J37:K37"/>
    <mergeCell ref="B7:I7"/>
    <mergeCell ref="B8:C8"/>
    <mergeCell ref="B9:C9"/>
    <mergeCell ref="D8:I8"/>
    <mergeCell ref="D9:I9"/>
    <mergeCell ref="E28:F28"/>
    <mergeCell ref="C28:D28"/>
    <mergeCell ref="J14:L14"/>
    <mergeCell ref="J15:K15"/>
    <mergeCell ref="J16:K16"/>
    <mergeCell ref="J17:K17"/>
    <mergeCell ref="J18:K18"/>
    <mergeCell ref="B1:I1"/>
    <mergeCell ref="B3:I3"/>
    <mergeCell ref="B4:C4"/>
    <mergeCell ref="B5:C5"/>
    <mergeCell ref="D4:I4"/>
    <mergeCell ref="D5:I5"/>
  </mergeCells>
  <dataValidations count="2">
    <dataValidation type="list" allowBlank="1" showInputMessage="1" showErrorMessage="1" sqref="B9">
      <formula1>$K$7:$K$9</formula1>
    </dataValidation>
    <dataValidation type="list" allowBlank="1" showInputMessage="1" showErrorMessage="1" promptTitle="Seleccione el tipo de actor" sqref="B5">
      <formula1>$K$1:$K$3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opLeftCell="A55" workbookViewId="0">
      <selection activeCell="C62" sqref="C62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90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62</v>
      </c>
      <c r="C9" s="38"/>
      <c r="D9" s="39">
        <f>IF(B9=K7,5,IF(B9=K8,10,IF(B9=K9,15)))</f>
        <v>5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8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8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6.5311999999999992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130.624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417996.79999999999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promptTitle="Seleccione el tipo de actor" sqref="B5">
      <formula1>$K$1:$K$3</formula1>
    </dataValidation>
    <dataValidation type="list" allowBlank="1" showInputMessage="1" showErrorMessage="1" sqref="B9">
      <formula1>$K$7:$K$9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workbookViewId="0">
      <selection activeCell="E35" sqref="E35:E42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91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62</v>
      </c>
      <c r="C9" s="38"/>
      <c r="D9" s="39">
        <f>IF(B9=K7,5,IF(B9=K8,10,IF(B9=K9,15)))</f>
        <v>5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8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8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6.5311999999999992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130.624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417996.79999999999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sqref="B9">
      <formula1>$K$7:$K$9</formula1>
    </dataValidation>
    <dataValidation type="list" allowBlank="1" showInputMessage="1" showErrorMessage="1" promptTitle="Seleccione el tipo de actor" sqref="B5">
      <formula1>$K$1:$K$3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workbookViewId="0">
      <selection activeCell="B9" sqref="B9:C9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93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63</v>
      </c>
      <c r="C9" s="38"/>
      <c r="D9" s="39">
        <f>IF(B9=K7,5,IF(B9=K8,10,IF(B9=K9,15)))</f>
        <v>10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13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13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10.613199999999999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212.26399999999998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679244.79999999993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promptTitle="Seleccione el tipo de actor" sqref="B5">
      <formula1>$K$1:$K$3</formula1>
    </dataValidation>
    <dataValidation type="list" allowBlank="1" showInputMessage="1" showErrorMessage="1" sqref="B9">
      <formula1>$K$7:$K$9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workbookViewId="0">
      <selection activeCell="B9" sqref="B9:C9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94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63</v>
      </c>
      <c r="C9" s="38"/>
      <c r="D9" s="39">
        <f>IF(B9=K7,5,IF(B9=K8,10,IF(B9=K9,15)))</f>
        <v>10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13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13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10.613199999999999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212.26399999999998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679244.79999999993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promptTitle="Seleccione el tipo de actor" sqref="B5">
      <formula1>$K$1:$K$3</formula1>
    </dataValidation>
    <dataValidation type="list" allowBlank="1" showInputMessage="1" showErrorMessage="1" sqref="B9">
      <formula1>$K$7:$K$9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workbookViewId="0">
      <selection activeCell="B9" sqref="B9:C9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95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62</v>
      </c>
      <c r="C9" s="38"/>
      <c r="D9" s="39">
        <f>IF(B9=K7,5,IF(B9=K8,10,IF(B9=K9,15)))</f>
        <v>5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8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8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6.5311999999999992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130.624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417996.79999999999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sqref="B9">
      <formula1>$K$7:$K$9</formula1>
    </dataValidation>
    <dataValidation type="list" allowBlank="1" showInputMessage="1" showErrorMessage="1" promptTitle="Seleccione el tipo de actor" sqref="B5">
      <formula1>$K$1:$K$3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workbookViewId="0">
      <selection activeCell="B9" sqref="B9:C9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97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63</v>
      </c>
      <c r="C9" s="38"/>
      <c r="D9" s="39">
        <f>IF(B9=K7,5,IF(B9=K8,10,IF(B9=K9,15)))</f>
        <v>10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13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13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10.613199999999999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212.26399999999998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679244.79999999993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sqref="B9">
      <formula1>$K$7:$K$9</formula1>
    </dataValidation>
    <dataValidation type="list" allowBlank="1" showInputMessage="1" showErrorMessage="1" promptTitle="Seleccione el tipo de actor" sqref="B5">
      <formula1>$K$1:$K$3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workbookViewId="0">
      <selection activeCell="B9" sqref="B9:C9"/>
    </sheetView>
  </sheetViews>
  <sheetFormatPr baseColWidth="10" defaultColWidth="7.140625" defaultRowHeight="15" x14ac:dyDescent="0.2"/>
  <cols>
    <col min="1" max="1" width="7.140625" style="1"/>
    <col min="2" max="2" width="27.5703125" style="21" customWidth="1"/>
    <col min="3" max="3" width="22.42578125" style="21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35" t="s">
        <v>98</v>
      </c>
      <c r="C1" s="35"/>
      <c r="D1" s="35"/>
      <c r="E1" s="35"/>
      <c r="F1" s="35"/>
      <c r="G1" s="35"/>
      <c r="H1" s="35"/>
      <c r="I1" s="35"/>
      <c r="K1" s="1" t="s">
        <v>84</v>
      </c>
    </row>
    <row r="2" spans="2:12" ht="21" customHeight="1" x14ac:dyDescent="0.2">
      <c r="B2" s="23"/>
      <c r="C2" s="23"/>
      <c r="D2" s="23"/>
      <c r="E2" s="23"/>
      <c r="F2" s="23"/>
      <c r="G2" s="23"/>
      <c r="H2" s="23"/>
      <c r="I2" s="23"/>
      <c r="K2" s="1" t="s">
        <v>85</v>
      </c>
    </row>
    <row r="3" spans="2:12" ht="15.75" x14ac:dyDescent="0.25">
      <c r="B3" s="36" t="s">
        <v>57</v>
      </c>
      <c r="C3" s="36"/>
      <c r="D3" s="36"/>
      <c r="E3" s="36"/>
      <c r="F3" s="36"/>
      <c r="G3" s="36"/>
      <c r="H3" s="36"/>
      <c r="I3" s="36"/>
      <c r="K3" s="1" t="s">
        <v>86</v>
      </c>
    </row>
    <row r="4" spans="2:12" ht="15.75" x14ac:dyDescent="0.25">
      <c r="B4" s="37" t="s">
        <v>58</v>
      </c>
      <c r="C4" s="37"/>
      <c r="D4" s="37" t="s">
        <v>59</v>
      </c>
      <c r="E4" s="37"/>
      <c r="F4" s="37"/>
      <c r="G4" s="37"/>
      <c r="H4" s="37"/>
      <c r="I4" s="37"/>
    </row>
    <row r="5" spans="2:12" ht="15.75" customHeight="1" x14ac:dyDescent="0.25">
      <c r="B5" s="38" t="s">
        <v>86</v>
      </c>
      <c r="C5" s="38"/>
      <c r="D5" s="39">
        <f>IF(B5=K1,1,IF(B5=K2,2,IF(B5=K3,3)))</f>
        <v>3</v>
      </c>
      <c r="E5" s="39"/>
      <c r="F5" s="39"/>
      <c r="G5" s="39"/>
      <c r="H5" s="39"/>
      <c r="I5" s="39"/>
    </row>
    <row r="7" spans="2:12" ht="15.75" x14ac:dyDescent="0.25">
      <c r="B7" s="36" t="s">
        <v>60</v>
      </c>
      <c r="C7" s="36"/>
      <c r="D7" s="36"/>
      <c r="E7" s="36"/>
      <c r="F7" s="36"/>
      <c r="G7" s="36"/>
      <c r="H7" s="36"/>
      <c r="I7" s="36"/>
      <c r="K7" s="1" t="s">
        <v>62</v>
      </c>
    </row>
    <row r="8" spans="2:12" ht="15.75" x14ac:dyDescent="0.25">
      <c r="B8" s="37" t="s">
        <v>65</v>
      </c>
      <c r="C8" s="37"/>
      <c r="D8" s="37" t="s">
        <v>61</v>
      </c>
      <c r="E8" s="37"/>
      <c r="F8" s="37"/>
      <c r="G8" s="37"/>
      <c r="H8" s="37"/>
      <c r="I8" s="37"/>
      <c r="K8" s="1" t="s">
        <v>63</v>
      </c>
    </row>
    <row r="9" spans="2:12" ht="15.75" customHeight="1" x14ac:dyDescent="0.25">
      <c r="B9" s="38" t="s">
        <v>63</v>
      </c>
      <c r="C9" s="38"/>
      <c r="D9" s="39">
        <f>IF(B9=K7,5,IF(B9=K8,10,IF(B9=K9,15)))</f>
        <v>10</v>
      </c>
      <c r="E9" s="39"/>
      <c r="F9" s="39"/>
      <c r="G9" s="39"/>
      <c r="H9" s="39"/>
      <c r="I9" s="39"/>
      <c r="K9" s="1" t="s">
        <v>64</v>
      </c>
    </row>
    <row r="11" spans="2:12" ht="15.75" x14ac:dyDescent="0.25">
      <c r="B11" s="24" t="s">
        <v>66</v>
      </c>
      <c r="C11" s="34">
        <f>+D5+D9</f>
        <v>13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25" t="s">
        <v>2</v>
      </c>
      <c r="C14" s="26" t="s">
        <v>0</v>
      </c>
      <c r="D14" s="26" t="s">
        <v>3</v>
      </c>
      <c r="E14" s="26" t="s">
        <v>68</v>
      </c>
      <c r="F14" s="26" t="s">
        <v>69</v>
      </c>
      <c r="J14" s="44" t="s">
        <v>74</v>
      </c>
      <c r="K14" s="44"/>
      <c r="L14" s="44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0</v>
      </c>
      <c r="F15" s="4">
        <f>+D15*E15</f>
        <v>0</v>
      </c>
      <c r="J15" s="45" t="s">
        <v>0</v>
      </c>
      <c r="K15" s="45"/>
      <c r="L15" s="19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46" t="s">
        <v>70</v>
      </c>
      <c r="K16" s="46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4</v>
      </c>
      <c r="F17" s="4">
        <f t="shared" si="0"/>
        <v>4</v>
      </c>
      <c r="J17" s="46" t="s">
        <v>72</v>
      </c>
      <c r="K17" s="46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46" t="s">
        <v>73</v>
      </c>
      <c r="K18" s="46"/>
      <c r="L18" s="20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4</v>
      </c>
      <c r="F19" s="4">
        <f t="shared" si="0"/>
        <v>4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5</v>
      </c>
      <c r="F22" s="4">
        <f t="shared" si="0"/>
        <v>10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5</v>
      </c>
      <c r="F23" s="4">
        <f t="shared" si="0"/>
        <v>5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5</v>
      </c>
      <c r="F24" s="4">
        <f t="shared" si="0"/>
        <v>5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3</v>
      </c>
      <c r="F25" s="4">
        <f t="shared" si="0"/>
        <v>3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42" t="s">
        <v>32</v>
      </c>
      <c r="D28" s="43"/>
      <c r="E28" s="40">
        <f>+SUM(F15:F27)</f>
        <v>44</v>
      </c>
      <c r="F28" s="41"/>
    </row>
    <row r="29" spans="2:12" ht="15.75" thickBot="1" x14ac:dyDescent="0.25"/>
    <row r="30" spans="2:12" ht="19.5" thickBot="1" x14ac:dyDescent="0.35">
      <c r="B30" s="27" t="s">
        <v>33</v>
      </c>
      <c r="C30" s="8">
        <f>IF(E28=0,0,0.6+(0.01*E28))</f>
        <v>1.04</v>
      </c>
    </row>
    <row r="33" spans="2:12" ht="15.75" thickBot="1" x14ac:dyDescent="0.25">
      <c r="B33" s="21" t="s">
        <v>76</v>
      </c>
    </row>
    <row r="34" spans="2:12" ht="32.25" thickBot="1" x14ac:dyDescent="0.25">
      <c r="B34" s="25" t="s">
        <v>2</v>
      </c>
      <c r="C34" s="26" t="s">
        <v>0</v>
      </c>
      <c r="D34" s="26" t="s">
        <v>3</v>
      </c>
      <c r="E34" s="26" t="s">
        <v>4</v>
      </c>
      <c r="F34" s="26" t="s">
        <v>5</v>
      </c>
      <c r="J34" s="45" t="s">
        <v>0</v>
      </c>
      <c r="K34" s="45"/>
      <c r="L34" s="19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3</v>
      </c>
      <c r="F35" s="4">
        <f>+D35*E35</f>
        <v>4.5</v>
      </c>
      <c r="J35" s="46" t="s">
        <v>77</v>
      </c>
      <c r="K35" s="46"/>
      <c r="L35" s="20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3</v>
      </c>
      <c r="F36" s="4">
        <f t="shared" ref="F36:F42" si="1">+D36*E36</f>
        <v>1.5</v>
      </c>
      <c r="J36" s="46" t="s">
        <v>79</v>
      </c>
      <c r="K36" s="46"/>
      <c r="L36" s="20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4</v>
      </c>
      <c r="F37" s="4">
        <f t="shared" si="1"/>
        <v>4</v>
      </c>
      <c r="J37" s="46" t="s">
        <v>80</v>
      </c>
      <c r="K37" s="46"/>
      <c r="L37" s="20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4</v>
      </c>
      <c r="F39" s="4">
        <f t="shared" si="1"/>
        <v>4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4</v>
      </c>
      <c r="F40" s="4">
        <f t="shared" si="1"/>
        <v>8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7" t="s">
        <v>50</v>
      </c>
      <c r="E43" s="48"/>
      <c r="F43" s="33">
        <f>+SUM(F35:F42)</f>
        <v>20.5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28" t="s">
        <v>51</v>
      </c>
      <c r="C45" s="9">
        <f>IF(F43=0,0,1.4+(-0.03*F43))</f>
        <v>0.78499999999999992</v>
      </c>
      <c r="D45" s="16"/>
      <c r="E45" s="15"/>
      <c r="F45" s="15"/>
    </row>
    <row r="48" spans="2:12" ht="15.75" x14ac:dyDescent="0.25">
      <c r="B48" s="29" t="s">
        <v>53</v>
      </c>
      <c r="C48" s="5">
        <f>+C11</f>
        <v>13</v>
      </c>
      <c r="E48" s="49"/>
      <c r="F48" s="49"/>
      <c r="G48" s="49"/>
      <c r="H48" s="49"/>
      <c r="I48" s="49"/>
      <c r="J48" s="49"/>
    </row>
    <row r="49" spans="2:10" ht="15.75" x14ac:dyDescent="0.25">
      <c r="B49" s="29" t="s">
        <v>33</v>
      </c>
      <c r="C49" s="5">
        <f>+C30</f>
        <v>1.04</v>
      </c>
      <c r="E49" s="49"/>
      <c r="F49" s="49"/>
      <c r="G49" s="49"/>
      <c r="H49" s="49"/>
      <c r="I49" s="49"/>
      <c r="J49" s="49"/>
    </row>
    <row r="50" spans="2:10" ht="15.75" x14ac:dyDescent="0.25">
      <c r="B50" s="29" t="s">
        <v>51</v>
      </c>
      <c r="C50" s="5">
        <f>+C45</f>
        <v>0.78499999999999992</v>
      </c>
      <c r="E50" s="49"/>
      <c r="F50" s="49"/>
      <c r="H50" s="49"/>
      <c r="I50" s="49"/>
      <c r="J50" s="49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0" t="s">
        <v>54</v>
      </c>
      <c r="C53" s="30">
        <f>+C48*C49*C50</f>
        <v>10.613199999999999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4" t="s">
        <v>56</v>
      </c>
      <c r="C57" s="30">
        <f>+C53*20</f>
        <v>212.26399999999998</v>
      </c>
    </row>
    <row r="60" spans="2:10" x14ac:dyDescent="0.2">
      <c r="B60" s="31" t="s">
        <v>83</v>
      </c>
      <c r="C60" s="31">
        <v>3200</v>
      </c>
    </row>
    <row r="62" spans="2:10" ht="38.25" customHeight="1" x14ac:dyDescent="0.2">
      <c r="B62" s="32" t="s">
        <v>82</v>
      </c>
      <c r="C62" s="22">
        <f>+C60*C57</f>
        <v>679244.79999999993</v>
      </c>
    </row>
  </sheetData>
  <dataConsolidate/>
  <mergeCells count="29">
    <mergeCell ref="E49:F49"/>
    <mergeCell ref="G49:J49"/>
    <mergeCell ref="E50:F50"/>
    <mergeCell ref="H50:J50"/>
    <mergeCell ref="J34:K34"/>
    <mergeCell ref="J35:K35"/>
    <mergeCell ref="J36:K36"/>
    <mergeCell ref="J37:K37"/>
    <mergeCell ref="D43:E43"/>
    <mergeCell ref="E48:F48"/>
    <mergeCell ref="G48:J48"/>
    <mergeCell ref="J15:K15"/>
    <mergeCell ref="J16:K16"/>
    <mergeCell ref="J17:K17"/>
    <mergeCell ref="J18:K18"/>
    <mergeCell ref="C28:D28"/>
    <mergeCell ref="E28:F28"/>
    <mergeCell ref="B7:I7"/>
    <mergeCell ref="B8:C8"/>
    <mergeCell ref="D8:I8"/>
    <mergeCell ref="B9:C9"/>
    <mergeCell ref="D9:I9"/>
    <mergeCell ref="J14:L14"/>
    <mergeCell ref="B1:I1"/>
    <mergeCell ref="B3:I3"/>
    <mergeCell ref="B4:C4"/>
    <mergeCell ref="D4:I4"/>
    <mergeCell ref="B5:C5"/>
    <mergeCell ref="D5:I5"/>
  </mergeCells>
  <dataValidations count="2">
    <dataValidation type="list" allowBlank="1" showInputMessage="1" showErrorMessage="1" promptTitle="Seleccione el tipo de actor" sqref="B5">
      <formula1>$K$1:$K$3</formula1>
    </dataValidation>
    <dataValidation type="list" allowBlank="1" showInputMessage="1" showErrorMessage="1" sqref="B9">
      <formula1>$K$7:$K$9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Lista de Casos de Uso</vt:lpstr>
      <vt:lpstr>CU_InsertarQuimico</vt:lpstr>
      <vt:lpstr>CU_ModificarQuimico</vt:lpstr>
      <vt:lpstr>CU_ConsultarQuimico</vt:lpstr>
      <vt:lpstr>CU_InsertarEmpresa</vt:lpstr>
      <vt:lpstr>CU_ModificarEmpresa</vt:lpstr>
      <vt:lpstr>CU_ConsultarEmpresa</vt:lpstr>
      <vt:lpstr>CU_InsertarBodega</vt:lpstr>
      <vt:lpstr>CU_ModificarBodega</vt:lpstr>
      <vt:lpstr>CU_ConsultarBodega</vt:lpstr>
      <vt:lpstr>CU_InsertarFinca</vt:lpstr>
      <vt:lpstr>CU_ModificarFinca</vt:lpstr>
      <vt:lpstr>CU_ConsultarFinca</vt:lpstr>
      <vt:lpstr>CU_InsertarSupervisor</vt:lpstr>
      <vt:lpstr>CU_ModificarSupervisor</vt:lpstr>
      <vt:lpstr>CU_ConsultarSupervisor</vt:lpstr>
      <vt:lpstr>CU_InsertarBoleta</vt:lpstr>
      <vt:lpstr>CU_ConsultarBoleta</vt:lpstr>
      <vt:lpstr>CU_InsertarDetalleBoleta</vt:lpstr>
      <vt:lpstr>CU_ModificarDetalleBoleta</vt:lpstr>
      <vt:lpstr>CU_ConsultarDetalleBoleta</vt:lpstr>
      <vt:lpstr>CU_InsertarZona</vt:lpstr>
      <vt:lpstr>CU_ModificarZona</vt:lpstr>
      <vt:lpstr>CU_InsertarRegistroDistribución</vt:lpstr>
      <vt:lpstr>CU_ModificarRegistroDistribucio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Campos</dc:creator>
  <cp:lastModifiedBy>HP</cp:lastModifiedBy>
  <dcterms:created xsi:type="dcterms:W3CDTF">2015-10-06T02:52:59Z</dcterms:created>
  <dcterms:modified xsi:type="dcterms:W3CDTF">2015-12-02T18:31:17Z</dcterms:modified>
</cp:coreProperties>
</file>