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esleylathrop/Desktop/DataScience/WD/Data Journalism/Elephant-data-analysis/Data/"/>
    </mc:Choice>
  </mc:AlternateContent>
  <bookViews>
    <workbookView xWindow="3600" yWindow="460" windowWidth="20480" windowHeight="14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N5" i="1"/>
  <c r="M6" i="1"/>
  <c r="N6" i="1"/>
  <c r="M7" i="1"/>
  <c r="N7" i="1"/>
  <c r="N8" i="1"/>
  <c r="M9" i="1"/>
  <c r="N9" i="1"/>
  <c r="M10" i="1"/>
  <c r="N10" i="1"/>
  <c r="N11" i="1"/>
  <c r="M12" i="1"/>
  <c r="N12" i="1"/>
  <c r="M13" i="1"/>
  <c r="N13" i="1"/>
  <c r="M14" i="1"/>
  <c r="N14" i="1"/>
  <c r="M15" i="1"/>
  <c r="N15" i="1"/>
  <c r="M16" i="1"/>
  <c r="N16" i="1"/>
  <c r="N17" i="1"/>
  <c r="M18" i="1"/>
  <c r="N18" i="1"/>
  <c r="M19" i="1"/>
  <c r="N19" i="1"/>
  <c r="N20" i="1"/>
  <c r="M21" i="1"/>
  <c r="N21" i="1"/>
  <c r="M22" i="1"/>
  <c r="N22" i="1"/>
  <c r="M23" i="1"/>
  <c r="N23" i="1"/>
  <c r="M24" i="1"/>
  <c r="N24" i="1"/>
  <c r="M25" i="1"/>
  <c r="N25" i="1"/>
  <c r="N26" i="1"/>
  <c r="M27" i="1"/>
  <c r="N27" i="1"/>
  <c r="M28" i="1"/>
  <c r="N28" i="1"/>
  <c r="M29" i="1"/>
  <c r="N29" i="1"/>
  <c r="N30" i="1"/>
  <c r="M31" i="1"/>
  <c r="N31" i="1"/>
  <c r="N32" i="1"/>
  <c r="N33" i="1"/>
  <c r="M34" i="1"/>
  <c r="N34" i="1"/>
  <c r="N35" i="1"/>
  <c r="M36" i="1"/>
  <c r="N36" i="1"/>
  <c r="N37" i="1"/>
  <c r="M38" i="1"/>
  <c r="N38" i="1"/>
  <c r="M39" i="1"/>
  <c r="N39" i="1"/>
  <c r="M40" i="1"/>
  <c r="N40" i="1"/>
  <c r="N41" i="1"/>
  <c r="M42" i="1"/>
  <c r="N42" i="1"/>
  <c r="M43" i="1"/>
  <c r="N43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N65" i="1"/>
  <c r="M66" i="1"/>
  <c r="N66" i="1"/>
  <c r="M67" i="1"/>
  <c r="N67" i="1"/>
  <c r="N68" i="1"/>
  <c r="M69" i="1"/>
  <c r="N69" i="1"/>
  <c r="M70" i="1"/>
  <c r="N70" i="1"/>
  <c r="N71" i="1"/>
  <c r="N72" i="1"/>
  <c r="M73" i="1"/>
  <c r="N73" i="1"/>
  <c r="M74" i="1"/>
  <c r="N74" i="1"/>
  <c r="M75" i="1"/>
  <c r="N75" i="1"/>
  <c r="M76" i="1"/>
  <c r="N76" i="1"/>
  <c r="N77" i="1"/>
  <c r="M78" i="1"/>
  <c r="N78" i="1"/>
  <c r="M79" i="1"/>
  <c r="N79" i="1"/>
  <c r="M80" i="1"/>
  <c r="N80" i="1"/>
  <c r="M81" i="1"/>
  <c r="N81" i="1"/>
  <c r="M82" i="1"/>
  <c r="N82" i="1"/>
  <c r="N83" i="1"/>
  <c r="M84" i="1"/>
  <c r="N84" i="1"/>
  <c r="M85" i="1"/>
  <c r="N85" i="1"/>
  <c r="N2" i="1"/>
  <c r="M88" i="1"/>
  <c r="M87" i="1"/>
  <c r="M86" i="1"/>
</calcChain>
</file>

<file path=xl/sharedStrings.xml><?xml version="1.0" encoding="utf-8"?>
<sst xmlns="http://schemas.openxmlformats.org/spreadsheetml/2006/main" count="449" uniqueCount="109">
  <si>
    <t>BEN</t>
  </si>
  <si>
    <t>BFA</t>
  </si>
  <si>
    <t>BWA</t>
  </si>
  <si>
    <t>CAF</t>
  </si>
  <si>
    <t>CIV</t>
  </si>
  <si>
    <t>CMR</t>
  </si>
  <si>
    <t>COD</t>
  </si>
  <si>
    <t>COG</t>
  </si>
  <si>
    <t>ERI</t>
  </si>
  <si>
    <t>ETH</t>
  </si>
  <si>
    <t>GAB</t>
  </si>
  <si>
    <t>GHA</t>
  </si>
  <si>
    <t>GIN</t>
  </si>
  <si>
    <t>KEN</t>
  </si>
  <si>
    <t>MLI</t>
  </si>
  <si>
    <t>MOZ</t>
  </si>
  <si>
    <t>MWI</t>
  </si>
  <si>
    <t>NAM</t>
  </si>
  <si>
    <t>NER</t>
  </si>
  <si>
    <t>NGA</t>
  </si>
  <si>
    <t>RWA</t>
  </si>
  <si>
    <t>TCD</t>
  </si>
  <si>
    <t>TZA</t>
  </si>
  <si>
    <t>UGA</t>
  </si>
  <si>
    <t>ZAF</t>
  </si>
  <si>
    <t>ZMB</t>
  </si>
  <si>
    <t>ZWE</t>
  </si>
  <si>
    <t>ISO3</t>
  </si>
  <si>
    <t>ISO2</t>
  </si>
  <si>
    <t>BJ</t>
  </si>
  <si>
    <t>Benin</t>
  </si>
  <si>
    <t>FW</t>
  </si>
  <si>
    <t>Western Africa</t>
  </si>
  <si>
    <t>BF</t>
  </si>
  <si>
    <t>Burkina Faso</t>
  </si>
  <si>
    <t>BW</t>
  </si>
  <si>
    <t>Botswana</t>
  </si>
  <si>
    <t>FS</t>
  </si>
  <si>
    <t>Southern Africa</t>
  </si>
  <si>
    <t>CF</t>
  </si>
  <si>
    <t>Central Africa Republic</t>
  </si>
  <si>
    <t>FC</t>
  </si>
  <si>
    <t>Central Africa</t>
  </si>
  <si>
    <t>CI</t>
  </si>
  <si>
    <t>Cote d'Ivoire</t>
  </si>
  <si>
    <t>CM</t>
  </si>
  <si>
    <t>Cameroon</t>
  </si>
  <si>
    <t>CD</t>
  </si>
  <si>
    <t>Dem. Republic of Congo</t>
  </si>
  <si>
    <t>CG</t>
  </si>
  <si>
    <t>ER</t>
  </si>
  <si>
    <t>Eritrea</t>
  </si>
  <si>
    <t>FE</t>
  </si>
  <si>
    <t>Eastern Africa</t>
  </si>
  <si>
    <t>ET</t>
  </si>
  <si>
    <t>Ethiopia</t>
  </si>
  <si>
    <t>GA</t>
  </si>
  <si>
    <t>Gabon</t>
  </si>
  <si>
    <t>GH</t>
  </si>
  <si>
    <t>Ghana</t>
  </si>
  <si>
    <t>GN</t>
  </si>
  <si>
    <t>Guinea</t>
  </si>
  <si>
    <t>KE</t>
  </si>
  <si>
    <t>Kenya</t>
  </si>
  <si>
    <t>ML</t>
  </si>
  <si>
    <t>Mali</t>
  </si>
  <si>
    <t>MZ</t>
  </si>
  <si>
    <t>Mozambique</t>
  </si>
  <si>
    <t>MW</t>
  </si>
  <si>
    <t>Malawi</t>
  </si>
  <si>
    <t>NA</t>
  </si>
  <si>
    <t>Namibia</t>
  </si>
  <si>
    <t>NE</t>
  </si>
  <si>
    <t>Niger</t>
  </si>
  <si>
    <t>NG</t>
  </si>
  <si>
    <t>Nigeria</t>
  </si>
  <si>
    <t>RW</t>
  </si>
  <si>
    <t>Rwanda</t>
  </si>
  <si>
    <t>TD</t>
  </si>
  <si>
    <t>Chad</t>
  </si>
  <si>
    <t>TZ</t>
  </si>
  <si>
    <t>Tanzinia</t>
  </si>
  <si>
    <t>UG</t>
  </si>
  <si>
    <t>Uganda</t>
  </si>
  <si>
    <t>ZA</t>
  </si>
  <si>
    <t>South Africa</t>
  </si>
  <si>
    <t>ZM</t>
  </si>
  <si>
    <t>Zambia</t>
  </si>
  <si>
    <t>ZW</t>
  </si>
  <si>
    <t>Zimbabwe</t>
  </si>
  <si>
    <t>cap.lat</t>
  </si>
  <si>
    <t>cap.long</t>
  </si>
  <si>
    <t>year</t>
  </si>
  <si>
    <t>country</t>
  </si>
  <si>
    <t>region</t>
  </si>
  <si>
    <t>subregionid</t>
  </si>
  <si>
    <t>Congo Republic</t>
  </si>
  <si>
    <t>percent.ill</t>
  </si>
  <si>
    <t>Angola</t>
  </si>
  <si>
    <t>AO</t>
  </si>
  <si>
    <t>AGO</t>
  </si>
  <si>
    <t>PIKE.regional</t>
  </si>
  <si>
    <t>Elephant.range</t>
  </si>
  <si>
    <t>Change.by.year</t>
  </si>
  <si>
    <t>Equatorial Guinea</t>
  </si>
  <si>
    <t>GQ</t>
  </si>
  <si>
    <t>GNQ</t>
  </si>
  <si>
    <t>Definite.Probable</t>
  </si>
  <si>
    <t>Diff.from.expected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</si>
</sst>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 applyAlignme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abSelected="1" topLeftCell="B1" workbookViewId="0">
      <pane ySplit="1" topLeftCell="A69" activePane="bottomLeft" state="frozen"/>
      <selection activeCell="M1" sqref="M1"/>
      <selection pane="bottomLeft" activeCell="J86" sqref="J86"/>
    </sheetView>
  </sheetViews>
  <sheetFormatPr baseColWidth="10" defaultRowHeight="16" x14ac:dyDescent="0.2"/>
  <cols>
    <col min="5" max="5" width="7" customWidth="1"/>
    <col min="6" max="6" width="5.1640625" bestFit="1" customWidth="1"/>
    <col min="7" max="7" width="6.6640625" bestFit="1" customWidth="1"/>
    <col min="8" max="8" width="8" bestFit="1" customWidth="1"/>
    <col min="9" max="9" width="10.83203125" style="2"/>
    <col min="10" max="12" width="10.83203125" style="3"/>
    <col min="13" max="13" width="10.83203125" style="5"/>
  </cols>
  <sheetData>
    <row r="1" spans="1:14" x14ac:dyDescent="0.2">
      <c r="A1" t="s">
        <v>94</v>
      </c>
      <c r="B1" t="s">
        <v>95</v>
      </c>
      <c r="C1" t="s">
        <v>93</v>
      </c>
      <c r="D1" t="s">
        <v>28</v>
      </c>
      <c r="E1" t="s">
        <v>27</v>
      </c>
      <c r="F1" t="s">
        <v>92</v>
      </c>
      <c r="G1" t="s">
        <v>90</v>
      </c>
      <c r="H1" t="s">
        <v>91</v>
      </c>
      <c r="I1" s="2" t="s">
        <v>97</v>
      </c>
      <c r="J1" s="3" t="s">
        <v>101</v>
      </c>
      <c r="K1" s="3" t="s">
        <v>107</v>
      </c>
      <c r="L1" s="3" t="s">
        <v>102</v>
      </c>
      <c r="M1" s="5" t="s">
        <v>103</v>
      </c>
      <c r="N1" s="3" t="s">
        <v>108</v>
      </c>
    </row>
    <row r="2" spans="1:14" x14ac:dyDescent="0.2">
      <c r="A2" t="s">
        <v>38</v>
      </c>
      <c r="B2" t="s">
        <v>37</v>
      </c>
      <c r="C2" t="s">
        <v>98</v>
      </c>
      <c r="D2" t="s">
        <v>99</v>
      </c>
      <c r="E2" t="s">
        <v>100</v>
      </c>
      <c r="F2">
        <v>2002</v>
      </c>
      <c r="G2" s="1">
        <v>-8.5</v>
      </c>
      <c r="H2" s="1">
        <v>13.15</v>
      </c>
      <c r="J2">
        <v>0.29468845500000002</v>
      </c>
      <c r="K2" s="3">
        <v>36</v>
      </c>
      <c r="L2" s="3">
        <v>406006</v>
      </c>
      <c r="M2" s="5">
        <v>4.6261911317828738E-4</v>
      </c>
      <c r="N2" s="4">
        <f>M2-0.042</f>
        <v>-4.1537380886821712E-2</v>
      </c>
    </row>
    <row r="3" spans="1:14" x14ac:dyDescent="0.2">
      <c r="A3" t="s">
        <v>38</v>
      </c>
      <c r="B3" t="s">
        <v>37</v>
      </c>
      <c r="C3" t="s">
        <v>98</v>
      </c>
      <c r="D3" t="s">
        <v>99</v>
      </c>
      <c r="E3" t="s">
        <v>100</v>
      </c>
      <c r="F3">
        <v>2007</v>
      </c>
      <c r="G3" s="1">
        <v>-8.5</v>
      </c>
      <c r="H3" s="1">
        <v>13.15</v>
      </c>
      <c r="J3">
        <v>0.36191037399999998</v>
      </c>
      <c r="K3" s="3">
        <v>1619</v>
      </c>
      <c r="L3" s="3">
        <v>406946</v>
      </c>
      <c r="M3" s="5">
        <f>RATE(5,,-L2,L3)</f>
        <v>4.6261911317828738E-4</v>
      </c>
      <c r="N3" s="4">
        <f t="shared" ref="N3:N16" si="0">M3-0.042</f>
        <v>-4.1537380886821712E-2</v>
      </c>
    </row>
    <row r="4" spans="1:14" x14ac:dyDescent="0.2">
      <c r="A4" t="s">
        <v>38</v>
      </c>
      <c r="B4" t="s">
        <v>37</v>
      </c>
      <c r="C4" t="s">
        <v>98</v>
      </c>
      <c r="D4" t="s">
        <v>99</v>
      </c>
      <c r="E4" t="s">
        <v>100</v>
      </c>
      <c r="F4">
        <v>2013</v>
      </c>
      <c r="G4" s="1">
        <v>-8.5</v>
      </c>
      <c r="H4" s="1">
        <v>13.15</v>
      </c>
      <c r="J4">
        <v>0.39313713500000003</v>
      </c>
      <c r="K4" s="3">
        <v>1619</v>
      </c>
      <c r="L4" s="3">
        <v>658620</v>
      </c>
      <c r="M4" s="5">
        <f>RATE(6,,-L3,L4)</f>
        <v>8.3551826209967317E-2</v>
      </c>
      <c r="N4" s="4">
        <f t="shared" si="0"/>
        <v>4.1551826209967314E-2</v>
      </c>
    </row>
    <row r="5" spans="1:14" x14ac:dyDescent="0.2">
      <c r="A5" t="s">
        <v>32</v>
      </c>
      <c r="B5" t="s">
        <v>31</v>
      </c>
      <c r="C5" t="s">
        <v>30</v>
      </c>
      <c r="D5" t="s">
        <v>29</v>
      </c>
      <c r="E5" t="s">
        <v>0</v>
      </c>
      <c r="F5">
        <v>2002</v>
      </c>
      <c r="G5" s="1">
        <v>6.23</v>
      </c>
      <c r="H5" s="1">
        <v>2.42</v>
      </c>
      <c r="I5" s="2">
        <v>0</v>
      </c>
      <c r="J5">
        <v>0.26267507600000001</v>
      </c>
      <c r="K5" s="3">
        <v>1605</v>
      </c>
      <c r="L5" s="3">
        <v>17314</v>
      </c>
      <c r="M5" s="5">
        <v>0.51529999999999998</v>
      </c>
      <c r="N5" s="4">
        <f t="shared" si="0"/>
        <v>0.4733</v>
      </c>
    </row>
    <row r="6" spans="1:14" x14ac:dyDescent="0.2">
      <c r="A6" t="s">
        <v>32</v>
      </c>
      <c r="B6" t="s">
        <v>31</v>
      </c>
      <c r="C6" t="s">
        <v>30</v>
      </c>
      <c r="D6" t="s">
        <v>29</v>
      </c>
      <c r="E6" t="s">
        <v>0</v>
      </c>
      <c r="F6">
        <v>2007</v>
      </c>
      <c r="G6" s="1">
        <v>6.23</v>
      </c>
      <c r="H6" s="1">
        <v>2.42</v>
      </c>
      <c r="J6">
        <v>0.83878855600000002</v>
      </c>
      <c r="K6" s="3">
        <v>1223</v>
      </c>
      <c r="L6" s="3">
        <v>13673</v>
      </c>
      <c r="M6" s="5">
        <f>RATE(5,,-K5,K6)</f>
        <v>-5.291210880867657E-2</v>
      </c>
      <c r="N6" s="4">
        <f t="shared" si="0"/>
        <v>-9.4912108808676565E-2</v>
      </c>
    </row>
    <row r="7" spans="1:14" x14ac:dyDescent="0.2">
      <c r="A7" t="s">
        <v>32</v>
      </c>
      <c r="B7" t="s">
        <v>31</v>
      </c>
      <c r="C7" t="s">
        <v>30</v>
      </c>
      <c r="D7" t="s">
        <v>29</v>
      </c>
      <c r="E7" t="s">
        <v>0</v>
      </c>
      <c r="F7">
        <v>2013</v>
      </c>
      <c r="G7" s="1">
        <v>6.23</v>
      </c>
      <c r="H7" s="1">
        <v>2.42</v>
      </c>
      <c r="I7" s="2">
        <v>0.91</v>
      </c>
      <c r="J7">
        <v>0.60308799000000002</v>
      </c>
      <c r="K7" s="3">
        <v>1959</v>
      </c>
      <c r="L7" s="3">
        <v>13672</v>
      </c>
      <c r="M7" s="5">
        <f>RATE(6,,-K6,K7)</f>
        <v>8.1686301502857647E-2</v>
      </c>
      <c r="N7" s="4">
        <f t="shared" si="0"/>
        <v>3.9686301502857645E-2</v>
      </c>
    </row>
    <row r="8" spans="1:14" x14ac:dyDescent="0.2">
      <c r="A8" t="s">
        <v>38</v>
      </c>
      <c r="B8" t="s">
        <v>37</v>
      </c>
      <c r="C8" t="s">
        <v>36</v>
      </c>
      <c r="D8" t="s">
        <v>35</v>
      </c>
      <c r="E8" t="s">
        <v>2</v>
      </c>
      <c r="F8">
        <v>2002</v>
      </c>
      <c r="G8" s="1">
        <v>-24.45</v>
      </c>
      <c r="H8" s="1">
        <v>25.57</v>
      </c>
      <c r="J8">
        <v>0.29468845500000002</v>
      </c>
      <c r="K8" s="3">
        <v>121866</v>
      </c>
      <c r="L8" s="3">
        <v>99099</v>
      </c>
      <c r="M8" s="5">
        <v>8.4400000000000003E-2</v>
      </c>
      <c r="N8" s="4">
        <f t="shared" si="0"/>
        <v>4.24E-2</v>
      </c>
    </row>
    <row r="9" spans="1:14" x14ac:dyDescent="0.2">
      <c r="A9" t="s">
        <v>38</v>
      </c>
      <c r="B9" t="s">
        <v>37</v>
      </c>
      <c r="C9" t="s">
        <v>36</v>
      </c>
      <c r="D9" t="s">
        <v>35</v>
      </c>
      <c r="E9" t="s">
        <v>2</v>
      </c>
      <c r="F9">
        <v>2007</v>
      </c>
      <c r="G9" s="1">
        <v>-24.45</v>
      </c>
      <c r="H9" s="1">
        <v>25.57</v>
      </c>
      <c r="I9" s="2">
        <v>0.13861386138613863</v>
      </c>
      <c r="J9">
        <v>0.36191037399999998</v>
      </c>
      <c r="K9" s="3">
        <v>154658</v>
      </c>
      <c r="L9" s="3">
        <v>100265</v>
      </c>
      <c r="M9" s="5">
        <f>RATE(5,,-K8,K9)</f>
        <v>4.8812770210190239E-2</v>
      </c>
      <c r="N9" s="4">
        <f t="shared" si="0"/>
        <v>6.812770210190236E-3</v>
      </c>
    </row>
    <row r="10" spans="1:14" x14ac:dyDescent="0.2">
      <c r="A10" t="s">
        <v>38</v>
      </c>
      <c r="B10" t="s">
        <v>37</v>
      </c>
      <c r="C10" t="s">
        <v>36</v>
      </c>
      <c r="D10" t="s">
        <v>35</v>
      </c>
      <c r="E10" t="s">
        <v>2</v>
      </c>
      <c r="F10">
        <v>2013</v>
      </c>
      <c r="G10" s="1">
        <v>-24.45</v>
      </c>
      <c r="H10" s="1">
        <v>25.57</v>
      </c>
      <c r="I10" s="2">
        <v>1.282051282051282E-2</v>
      </c>
      <c r="J10">
        <v>0.39313713500000003</v>
      </c>
      <c r="K10" s="3">
        <v>154271</v>
      </c>
      <c r="L10" s="3">
        <v>100254</v>
      </c>
      <c r="M10" s="5">
        <f>RATE(6,,-K9,K10)</f>
        <v>-4.1748472245786776E-4</v>
      </c>
      <c r="N10" s="4">
        <f t="shared" si="0"/>
        <v>-4.241748472245787E-2</v>
      </c>
    </row>
    <row r="11" spans="1:14" x14ac:dyDescent="0.2">
      <c r="A11" t="s">
        <v>32</v>
      </c>
      <c r="B11" t="s">
        <v>31</v>
      </c>
      <c r="C11" t="s">
        <v>34</v>
      </c>
      <c r="D11" t="s">
        <v>33</v>
      </c>
      <c r="E11" t="s">
        <v>1</v>
      </c>
      <c r="F11">
        <v>2002</v>
      </c>
      <c r="G11" s="1">
        <v>12.15</v>
      </c>
      <c r="H11" s="1">
        <v>-1.3</v>
      </c>
      <c r="I11" s="2">
        <v>0</v>
      </c>
      <c r="J11">
        <v>0.26267507600000001</v>
      </c>
      <c r="K11" s="3">
        <v>2864</v>
      </c>
      <c r="L11" s="3">
        <v>18834</v>
      </c>
      <c r="M11" s="5">
        <v>1.4200000000000001E-2</v>
      </c>
      <c r="N11" s="4">
        <f t="shared" si="0"/>
        <v>-2.7800000000000002E-2</v>
      </c>
    </row>
    <row r="12" spans="1:14" x14ac:dyDescent="0.2">
      <c r="A12" t="s">
        <v>32</v>
      </c>
      <c r="B12" t="s">
        <v>31</v>
      </c>
      <c r="C12" t="s">
        <v>34</v>
      </c>
      <c r="D12" t="s">
        <v>33</v>
      </c>
      <c r="E12" t="s">
        <v>1</v>
      </c>
      <c r="F12">
        <v>2007</v>
      </c>
      <c r="G12" s="1">
        <v>12.15</v>
      </c>
      <c r="H12" s="1">
        <v>-1.3</v>
      </c>
      <c r="J12">
        <v>0.83878855600000002</v>
      </c>
      <c r="K12" s="3">
        <v>4474</v>
      </c>
      <c r="L12" s="3">
        <v>19872</v>
      </c>
      <c r="M12" s="5">
        <f>RATE(5,,-K11,K12)</f>
        <v>9.3313204230754024E-2</v>
      </c>
      <c r="N12" s="4">
        <f t="shared" si="0"/>
        <v>5.1313204230754021E-2</v>
      </c>
    </row>
    <row r="13" spans="1:14" x14ac:dyDescent="0.2">
      <c r="A13" t="s">
        <v>32</v>
      </c>
      <c r="B13" t="s">
        <v>31</v>
      </c>
      <c r="C13" t="s">
        <v>34</v>
      </c>
      <c r="D13" t="s">
        <v>33</v>
      </c>
      <c r="E13" t="s">
        <v>1</v>
      </c>
      <c r="F13">
        <v>2013</v>
      </c>
      <c r="G13" s="1">
        <v>12.15</v>
      </c>
      <c r="H13" s="1">
        <v>-1.3</v>
      </c>
      <c r="I13" s="2">
        <v>0.75</v>
      </c>
      <c r="J13">
        <v>0.60308799000000002</v>
      </c>
      <c r="K13" s="3">
        <v>6287</v>
      </c>
      <c r="L13" s="3">
        <v>19874</v>
      </c>
      <c r="M13" s="5">
        <f>RATE(6,,-K12,K13)</f>
        <v>5.8338463488514444E-2</v>
      </c>
      <c r="N13" s="4">
        <f t="shared" si="0"/>
        <v>1.6338463488514442E-2</v>
      </c>
    </row>
    <row r="14" spans="1:14" x14ac:dyDescent="0.2">
      <c r="A14" t="s">
        <v>42</v>
      </c>
      <c r="B14" t="s">
        <v>41</v>
      </c>
      <c r="C14" t="s">
        <v>46</v>
      </c>
      <c r="D14" t="s">
        <v>45</v>
      </c>
      <c r="E14" t="s">
        <v>5</v>
      </c>
      <c r="F14">
        <v>2002</v>
      </c>
      <c r="G14" s="1">
        <v>3.5</v>
      </c>
      <c r="H14" s="1">
        <v>11.35</v>
      </c>
      <c r="J14">
        <v>0.60978928799999998</v>
      </c>
      <c r="K14" s="3">
        <v>5064</v>
      </c>
      <c r="L14" s="3">
        <v>173765</v>
      </c>
      <c r="M14" s="5">
        <f>RATE(4,,-15060,K14)</f>
        <v>-0.23850478047772711</v>
      </c>
      <c r="N14" s="4">
        <f t="shared" si="0"/>
        <v>-0.28050478047772709</v>
      </c>
    </row>
    <row r="15" spans="1:14" x14ac:dyDescent="0.2">
      <c r="A15" t="s">
        <v>42</v>
      </c>
      <c r="B15" t="s">
        <v>41</v>
      </c>
      <c r="C15" t="s">
        <v>46</v>
      </c>
      <c r="D15" t="s">
        <v>45</v>
      </c>
      <c r="E15" t="s">
        <v>5</v>
      </c>
      <c r="F15">
        <v>2007</v>
      </c>
      <c r="G15" s="1">
        <v>3.5</v>
      </c>
      <c r="H15" s="1">
        <v>11.35</v>
      </c>
      <c r="I15" s="2">
        <v>0</v>
      </c>
      <c r="J15">
        <v>0.74172954700000004</v>
      </c>
      <c r="K15" s="3">
        <v>905</v>
      </c>
      <c r="L15" s="3">
        <v>118571</v>
      </c>
      <c r="M15" s="5">
        <f>RATE(5,,-K14,K15)</f>
        <v>-0.29135132989073914</v>
      </c>
      <c r="N15" s="4">
        <f t="shared" si="0"/>
        <v>-0.33335132989073912</v>
      </c>
    </row>
    <row r="16" spans="1:14" x14ac:dyDescent="0.2">
      <c r="A16" t="s">
        <v>42</v>
      </c>
      <c r="B16" t="s">
        <v>41</v>
      </c>
      <c r="C16" t="s">
        <v>46</v>
      </c>
      <c r="D16" t="s">
        <v>45</v>
      </c>
      <c r="E16" t="s">
        <v>5</v>
      </c>
      <c r="F16">
        <v>2013</v>
      </c>
      <c r="G16" s="1">
        <v>3.5</v>
      </c>
      <c r="H16" s="1">
        <v>11.35</v>
      </c>
      <c r="I16" s="2">
        <v>1</v>
      </c>
      <c r="J16">
        <v>0.71846718300000001</v>
      </c>
      <c r="K16" s="3">
        <v>6464</v>
      </c>
      <c r="L16" s="3">
        <v>120510</v>
      </c>
      <c r="M16" s="5">
        <f>RATE(6,,-K15,K16)</f>
        <v>0.38774219924145403</v>
      </c>
      <c r="N16" s="4">
        <f t="shared" si="0"/>
        <v>0.34574219924145405</v>
      </c>
    </row>
    <row r="17" spans="1:14" x14ac:dyDescent="0.2">
      <c r="A17" t="s">
        <v>42</v>
      </c>
      <c r="B17" t="s">
        <v>41</v>
      </c>
      <c r="C17" t="s">
        <v>40</v>
      </c>
      <c r="D17" t="s">
        <v>39</v>
      </c>
      <c r="E17" t="s">
        <v>3</v>
      </c>
      <c r="F17">
        <v>2002</v>
      </c>
      <c r="G17" s="1">
        <v>4.2300000000000004</v>
      </c>
      <c r="H17" s="1">
        <v>18.350000000000001</v>
      </c>
      <c r="J17">
        <v>0.60978928799999998</v>
      </c>
      <c r="K17" s="3">
        <v>4577</v>
      </c>
      <c r="L17" s="3">
        <v>217708</v>
      </c>
      <c r="M17" s="5">
        <v>-0.19170000000000001</v>
      </c>
      <c r="N17" s="4">
        <f t="shared" ref="N17:N31" si="1">M17-0.042</f>
        <v>-0.23370000000000002</v>
      </c>
    </row>
    <row r="18" spans="1:14" x14ac:dyDescent="0.2">
      <c r="A18" t="s">
        <v>42</v>
      </c>
      <c r="B18" t="s">
        <v>41</v>
      </c>
      <c r="C18" t="s">
        <v>40</v>
      </c>
      <c r="D18" t="s">
        <v>39</v>
      </c>
      <c r="E18" t="s">
        <v>3</v>
      </c>
      <c r="F18">
        <v>2007</v>
      </c>
      <c r="G18" s="1">
        <v>4.2300000000000004</v>
      </c>
      <c r="H18" s="1">
        <v>18.350000000000001</v>
      </c>
      <c r="I18" s="2">
        <v>0.5</v>
      </c>
      <c r="J18">
        <v>0.74172954700000004</v>
      </c>
      <c r="K18" s="3">
        <v>1798</v>
      </c>
      <c r="L18" s="3">
        <v>73435</v>
      </c>
      <c r="M18" s="5">
        <f>RATE(5,,-K17,K18)</f>
        <v>-0.17045155227555966</v>
      </c>
      <c r="N18" s="4">
        <f t="shared" si="1"/>
        <v>-0.21245155227555967</v>
      </c>
    </row>
    <row r="19" spans="1:14" x14ac:dyDescent="0.2">
      <c r="A19" t="s">
        <v>42</v>
      </c>
      <c r="B19" t="s">
        <v>41</v>
      </c>
      <c r="C19" t="s">
        <v>40</v>
      </c>
      <c r="D19" t="s">
        <v>39</v>
      </c>
      <c r="E19" t="s">
        <v>3</v>
      </c>
      <c r="F19">
        <v>2013</v>
      </c>
      <c r="G19" s="1">
        <v>4.2300000000000004</v>
      </c>
      <c r="H19" s="1">
        <v>18.350000000000001</v>
      </c>
      <c r="I19" s="2">
        <v>0.97777777777777775</v>
      </c>
      <c r="J19">
        <v>0.71846718300000001</v>
      </c>
      <c r="K19" s="3">
        <v>709</v>
      </c>
      <c r="L19" s="3">
        <v>81039</v>
      </c>
      <c r="M19" s="5">
        <f>RATE(6,,-K18,K19)</f>
        <v>-0.14366684724697534</v>
      </c>
      <c r="N19" s="4">
        <f t="shared" si="1"/>
        <v>-0.18566684724697535</v>
      </c>
    </row>
    <row r="20" spans="1:14" x14ac:dyDescent="0.2">
      <c r="A20" t="s">
        <v>42</v>
      </c>
      <c r="B20" t="s">
        <v>41</v>
      </c>
      <c r="C20" t="s">
        <v>79</v>
      </c>
      <c r="D20" t="s">
        <v>78</v>
      </c>
      <c r="E20" t="s">
        <v>21</v>
      </c>
      <c r="F20">
        <v>2002</v>
      </c>
      <c r="G20" s="1">
        <v>12.1</v>
      </c>
      <c r="H20" s="1">
        <v>14.59</v>
      </c>
      <c r="J20">
        <v>0.60978928799999998</v>
      </c>
      <c r="K20" s="3">
        <v>1989</v>
      </c>
      <c r="L20" s="3">
        <v>263973</v>
      </c>
      <c r="M20" s="5">
        <v>5.5899999999999998E-2</v>
      </c>
      <c r="N20" s="4">
        <f t="shared" si="1"/>
        <v>1.3899999999999996E-2</v>
      </c>
    </row>
    <row r="21" spans="1:14" x14ac:dyDescent="0.2">
      <c r="A21" t="s">
        <v>42</v>
      </c>
      <c r="B21" t="s">
        <v>41</v>
      </c>
      <c r="C21" t="s">
        <v>79</v>
      </c>
      <c r="D21" t="s">
        <v>78</v>
      </c>
      <c r="E21" t="s">
        <v>21</v>
      </c>
      <c r="F21">
        <v>2007</v>
      </c>
      <c r="G21" s="1">
        <v>12.1</v>
      </c>
      <c r="H21" s="1">
        <v>14.59</v>
      </c>
      <c r="I21" s="2">
        <v>0.96875</v>
      </c>
      <c r="J21">
        <v>0.74172954700000004</v>
      </c>
      <c r="K21" s="3">
        <v>3885</v>
      </c>
      <c r="L21" s="3">
        <v>149443</v>
      </c>
      <c r="M21" s="5">
        <f>RATE(5,,-K20,K21)</f>
        <v>0.14327642450960418</v>
      </c>
      <c r="N21" s="4">
        <f t="shared" si="1"/>
        <v>0.10127642450960417</v>
      </c>
    </row>
    <row r="22" spans="1:14" x14ac:dyDescent="0.2">
      <c r="A22" t="s">
        <v>42</v>
      </c>
      <c r="B22" t="s">
        <v>41</v>
      </c>
      <c r="C22" t="s">
        <v>79</v>
      </c>
      <c r="D22" t="s">
        <v>78</v>
      </c>
      <c r="E22" t="s">
        <v>21</v>
      </c>
      <c r="F22">
        <v>2013</v>
      </c>
      <c r="G22" s="1">
        <v>12.1</v>
      </c>
      <c r="H22" s="1">
        <v>14.59</v>
      </c>
      <c r="I22" s="2">
        <v>0</v>
      </c>
      <c r="J22">
        <v>0.71846718300000001</v>
      </c>
      <c r="K22" s="3">
        <v>912</v>
      </c>
      <c r="L22" s="3">
        <v>149445</v>
      </c>
      <c r="M22" s="5">
        <f>RATE(6,,-K21,K22)</f>
        <v>-0.21458238742778887</v>
      </c>
      <c r="N22" s="4">
        <f t="shared" si="1"/>
        <v>-0.25658238742778888</v>
      </c>
    </row>
    <row r="23" spans="1:14" x14ac:dyDescent="0.2">
      <c r="A23" t="s">
        <v>42</v>
      </c>
      <c r="B23" t="s">
        <v>41</v>
      </c>
      <c r="C23" t="s">
        <v>96</v>
      </c>
      <c r="D23" t="s">
        <v>49</v>
      </c>
      <c r="E23" t="s">
        <v>7</v>
      </c>
      <c r="F23">
        <v>2002</v>
      </c>
      <c r="G23" s="1">
        <v>-4.09</v>
      </c>
      <c r="H23" s="1">
        <v>15.12</v>
      </c>
      <c r="J23">
        <v>0.60978928799999998</v>
      </c>
      <c r="K23" s="3">
        <v>18653</v>
      </c>
      <c r="L23" s="3">
        <v>248361</v>
      </c>
      <c r="M23" s="5">
        <f>((K23-0)/K23)/4</f>
        <v>0.25</v>
      </c>
      <c r="N23" s="4">
        <f t="shared" si="1"/>
        <v>0.20799999999999999</v>
      </c>
    </row>
    <row r="24" spans="1:14" x14ac:dyDescent="0.2">
      <c r="A24" t="s">
        <v>42</v>
      </c>
      <c r="B24" t="s">
        <v>41</v>
      </c>
      <c r="C24" t="s">
        <v>96</v>
      </c>
      <c r="D24" t="s">
        <v>49</v>
      </c>
      <c r="E24" t="s">
        <v>7</v>
      </c>
      <c r="F24">
        <v>2007</v>
      </c>
      <c r="G24" s="1">
        <v>-4.09</v>
      </c>
      <c r="H24" s="1">
        <v>15.12</v>
      </c>
      <c r="I24" s="2">
        <v>0.94594594594594594</v>
      </c>
      <c r="J24">
        <v>0.74172954700000004</v>
      </c>
      <c r="K24" s="3">
        <v>17349</v>
      </c>
      <c r="L24" s="3">
        <v>135918</v>
      </c>
      <c r="M24" s="5">
        <f>RATE(5,,-K23,K24)</f>
        <v>-1.4389886155324149E-2</v>
      </c>
      <c r="N24" s="4">
        <f t="shared" si="1"/>
        <v>-5.638988615532415E-2</v>
      </c>
    </row>
    <row r="25" spans="1:14" x14ac:dyDescent="0.2">
      <c r="A25" t="s">
        <v>42</v>
      </c>
      <c r="B25" t="s">
        <v>41</v>
      </c>
      <c r="C25" t="s">
        <v>96</v>
      </c>
      <c r="D25" t="s">
        <v>49</v>
      </c>
      <c r="E25" t="s">
        <v>7</v>
      </c>
      <c r="F25">
        <v>2013</v>
      </c>
      <c r="G25" s="1">
        <v>-4.09</v>
      </c>
      <c r="H25" s="1">
        <v>15.12</v>
      </c>
      <c r="I25" s="2">
        <v>9.0909090909090912E-2</v>
      </c>
      <c r="J25">
        <v>0.71846718300000001</v>
      </c>
      <c r="K25" s="3">
        <v>34590</v>
      </c>
      <c r="L25" s="3">
        <v>140673</v>
      </c>
      <c r="M25" s="5">
        <f>RATE(6,,-K24,K25)</f>
        <v>0.1218790011627012</v>
      </c>
      <c r="N25" s="4">
        <f t="shared" si="1"/>
        <v>7.9879001162701191E-2</v>
      </c>
    </row>
    <row r="26" spans="1:14" x14ac:dyDescent="0.2">
      <c r="A26" t="s">
        <v>32</v>
      </c>
      <c r="B26" t="s">
        <v>31</v>
      </c>
      <c r="C26" t="s">
        <v>44</v>
      </c>
      <c r="D26" t="s">
        <v>43</v>
      </c>
      <c r="E26" t="s">
        <v>4</v>
      </c>
      <c r="F26">
        <v>2002</v>
      </c>
      <c r="G26" s="1">
        <v>6.49</v>
      </c>
      <c r="H26" s="1">
        <v>-5.17</v>
      </c>
      <c r="J26">
        <v>0.26267507600000001</v>
      </c>
      <c r="K26" s="3">
        <v>63</v>
      </c>
      <c r="L26" s="3">
        <v>34415</v>
      </c>
      <c r="M26" s="5">
        <v>-6.1800000000000001E-2</v>
      </c>
      <c r="N26" s="4">
        <f t="shared" si="1"/>
        <v>-0.1038</v>
      </c>
    </row>
    <row r="27" spans="1:14" x14ac:dyDescent="0.2">
      <c r="A27" t="s">
        <v>32</v>
      </c>
      <c r="B27" t="s">
        <v>31</v>
      </c>
      <c r="C27" t="s">
        <v>44</v>
      </c>
      <c r="D27" t="s">
        <v>43</v>
      </c>
      <c r="E27" t="s">
        <v>4</v>
      </c>
      <c r="F27">
        <v>2007</v>
      </c>
      <c r="G27" s="1">
        <v>6.49</v>
      </c>
      <c r="H27" s="1">
        <v>-5.17</v>
      </c>
      <c r="I27" s="2">
        <v>1</v>
      </c>
      <c r="J27">
        <v>0.83878855600000002</v>
      </c>
      <c r="K27" s="3">
        <v>340</v>
      </c>
      <c r="L27" s="3">
        <v>33985</v>
      </c>
      <c r="M27" s="5">
        <f>RATE(5,,-K26,K27)</f>
        <v>0.40096625156178611</v>
      </c>
      <c r="N27" s="4">
        <f t="shared" si="1"/>
        <v>0.35896625156178613</v>
      </c>
    </row>
    <row r="28" spans="1:14" x14ac:dyDescent="0.2">
      <c r="A28" t="s">
        <v>32</v>
      </c>
      <c r="B28" t="s">
        <v>31</v>
      </c>
      <c r="C28" t="s">
        <v>44</v>
      </c>
      <c r="D28" t="s">
        <v>43</v>
      </c>
      <c r="E28" t="s">
        <v>4</v>
      </c>
      <c r="F28">
        <v>2013</v>
      </c>
      <c r="G28" s="1">
        <v>6.49</v>
      </c>
      <c r="H28" s="1">
        <v>-5.17</v>
      </c>
      <c r="I28" s="2">
        <v>0.14000000000000001</v>
      </c>
      <c r="J28">
        <v>0.60308799000000002</v>
      </c>
      <c r="K28" s="3">
        <v>326</v>
      </c>
      <c r="L28" s="3">
        <v>33986</v>
      </c>
      <c r="M28" s="5">
        <f>RATE(6,,-K27,K28)</f>
        <v>-6.9835403294474891E-3</v>
      </c>
      <c r="N28" s="4">
        <f t="shared" si="1"/>
        <v>-4.8983540329447489E-2</v>
      </c>
    </row>
    <row r="29" spans="1:14" x14ac:dyDescent="0.2">
      <c r="A29" t="s">
        <v>42</v>
      </c>
      <c r="B29" t="s">
        <v>41</v>
      </c>
      <c r="C29" t="s">
        <v>48</v>
      </c>
      <c r="D29" t="s">
        <v>47</v>
      </c>
      <c r="E29" t="s">
        <v>6</v>
      </c>
      <c r="F29">
        <v>2002</v>
      </c>
      <c r="G29" s="1">
        <v>-4.2</v>
      </c>
      <c r="H29" s="1">
        <v>15.15</v>
      </c>
      <c r="J29">
        <v>0.60978928799999998</v>
      </c>
      <c r="K29" s="3">
        <v>10298</v>
      </c>
      <c r="L29" s="3">
        <v>912105</v>
      </c>
      <c r="M29" s="5">
        <f>RATE(4,,-29573,K29)</f>
        <v>-0.23181755873524601</v>
      </c>
      <c r="N29" s="4">
        <f t="shared" si="1"/>
        <v>-0.27381755873524599</v>
      </c>
    </row>
    <row r="30" spans="1:14" x14ac:dyDescent="0.2">
      <c r="A30" t="s">
        <v>42</v>
      </c>
      <c r="B30" t="s">
        <v>41</v>
      </c>
      <c r="C30" t="s">
        <v>48</v>
      </c>
      <c r="D30" t="s">
        <v>47</v>
      </c>
      <c r="E30" t="s">
        <v>6</v>
      </c>
      <c r="F30">
        <v>2007</v>
      </c>
      <c r="G30" s="1">
        <v>-4.2</v>
      </c>
      <c r="H30" s="1">
        <v>15.15</v>
      </c>
      <c r="I30" s="2">
        <v>0.45</v>
      </c>
      <c r="J30">
        <v>0.74172954700000004</v>
      </c>
      <c r="K30" s="3">
        <v>10402</v>
      </c>
      <c r="L30" s="3">
        <v>263700</v>
      </c>
      <c r="M30" s="5">
        <v>2E-3</v>
      </c>
      <c r="N30" s="4">
        <f t="shared" si="1"/>
        <v>-0.04</v>
      </c>
    </row>
    <row r="31" spans="1:14" x14ac:dyDescent="0.2">
      <c r="A31" t="s">
        <v>42</v>
      </c>
      <c r="B31" t="s">
        <v>41</v>
      </c>
      <c r="C31" t="s">
        <v>48</v>
      </c>
      <c r="D31" t="s">
        <v>47</v>
      </c>
      <c r="E31" t="s">
        <v>6</v>
      </c>
      <c r="F31">
        <v>2013</v>
      </c>
      <c r="G31" s="1">
        <v>-4.2</v>
      </c>
      <c r="H31" s="1">
        <v>15.15</v>
      </c>
      <c r="I31" s="2">
        <v>0.97222222222222221</v>
      </c>
      <c r="J31">
        <v>0.71846718300000001</v>
      </c>
      <c r="K31" s="3">
        <v>5130</v>
      </c>
      <c r="L31" s="3">
        <v>274991</v>
      </c>
      <c r="M31" s="5">
        <f>RATE(6,,-K30,K31)</f>
        <v>-0.11113988430860913</v>
      </c>
      <c r="N31" s="4">
        <f t="shared" si="1"/>
        <v>-0.15313988430860914</v>
      </c>
    </row>
    <row r="32" spans="1:14" x14ac:dyDescent="0.2">
      <c r="A32" t="s">
        <v>42</v>
      </c>
      <c r="B32" t="s">
        <v>41</v>
      </c>
      <c r="C32" t="s">
        <v>104</v>
      </c>
      <c r="D32" t="s">
        <v>105</v>
      </c>
      <c r="E32" t="s">
        <v>106</v>
      </c>
      <c r="F32">
        <v>2002</v>
      </c>
      <c r="G32" s="1">
        <v>3.45</v>
      </c>
      <c r="H32" s="1">
        <v>8.5</v>
      </c>
      <c r="J32">
        <v>0.60978928799999998</v>
      </c>
      <c r="K32" s="3">
        <v>0</v>
      </c>
      <c r="L32" s="3">
        <v>15257</v>
      </c>
      <c r="M32" s="5">
        <v>0</v>
      </c>
      <c r="N32" s="4">
        <f t="shared" ref="N32:N45" si="2">M32-0.042</f>
        <v>-4.2000000000000003E-2</v>
      </c>
    </row>
    <row r="33" spans="1:14" x14ac:dyDescent="0.2">
      <c r="A33" t="s">
        <v>42</v>
      </c>
      <c r="B33" t="s">
        <v>41</v>
      </c>
      <c r="C33" t="s">
        <v>104</v>
      </c>
      <c r="D33" t="s">
        <v>105</v>
      </c>
      <c r="E33" t="s">
        <v>106</v>
      </c>
      <c r="F33">
        <v>2007</v>
      </c>
      <c r="G33" s="1">
        <v>3.45</v>
      </c>
      <c r="H33" s="1">
        <v>8.5</v>
      </c>
      <c r="J33">
        <v>0.74172954700000004</v>
      </c>
      <c r="K33" s="3">
        <v>0</v>
      </c>
      <c r="L33" s="3">
        <v>15008</v>
      </c>
      <c r="M33" s="5">
        <v>0</v>
      </c>
      <c r="N33" s="4">
        <f t="shared" si="2"/>
        <v>-4.2000000000000003E-2</v>
      </c>
    </row>
    <row r="34" spans="1:14" x14ac:dyDescent="0.2">
      <c r="A34" t="s">
        <v>42</v>
      </c>
      <c r="B34" t="s">
        <v>41</v>
      </c>
      <c r="C34" t="s">
        <v>104</v>
      </c>
      <c r="D34" t="s">
        <v>105</v>
      </c>
      <c r="E34" t="s">
        <v>106</v>
      </c>
      <c r="F34">
        <v>2013</v>
      </c>
      <c r="G34" s="1">
        <v>3.45</v>
      </c>
      <c r="H34" s="1">
        <v>8.5</v>
      </c>
      <c r="J34">
        <v>0.71846718300000001</v>
      </c>
      <c r="K34" s="3">
        <v>884</v>
      </c>
      <c r="L34" s="3">
        <v>15023</v>
      </c>
      <c r="M34" s="5">
        <f>RATE(6,,-10,K34)</f>
        <v>1.1106134959633531</v>
      </c>
      <c r="N34" s="4">
        <f t="shared" si="2"/>
        <v>1.0686134959633531</v>
      </c>
    </row>
    <row r="35" spans="1:14" x14ac:dyDescent="0.2">
      <c r="A35" t="s">
        <v>53</v>
      </c>
      <c r="B35" t="s">
        <v>52</v>
      </c>
      <c r="C35" t="s">
        <v>51</v>
      </c>
      <c r="D35" t="s">
        <v>50</v>
      </c>
      <c r="E35" t="s">
        <v>8</v>
      </c>
      <c r="F35">
        <v>2002</v>
      </c>
      <c r="G35" s="1">
        <v>15.19</v>
      </c>
      <c r="H35" s="1">
        <v>38.549999999999997</v>
      </c>
      <c r="I35" s="2">
        <v>0</v>
      </c>
      <c r="J35">
        <v>0.206073962</v>
      </c>
      <c r="K35" s="3">
        <v>83</v>
      </c>
      <c r="L35" s="3">
        <v>5275</v>
      </c>
      <c r="M35" s="5">
        <v>1.5381</v>
      </c>
      <c r="N35" s="4">
        <f t="shared" si="2"/>
        <v>1.4961</v>
      </c>
    </row>
    <row r="36" spans="1:14" x14ac:dyDescent="0.2">
      <c r="A36" t="s">
        <v>53</v>
      </c>
      <c r="B36" t="s">
        <v>52</v>
      </c>
      <c r="C36" t="s">
        <v>51</v>
      </c>
      <c r="D36" t="s">
        <v>50</v>
      </c>
      <c r="E36" t="s">
        <v>8</v>
      </c>
      <c r="F36">
        <v>2007</v>
      </c>
      <c r="G36" s="1">
        <v>15.19</v>
      </c>
      <c r="H36" s="1">
        <v>38.549999999999997</v>
      </c>
      <c r="I36" s="2">
        <v>0.5</v>
      </c>
      <c r="J36">
        <v>0.23111015700000001</v>
      </c>
      <c r="K36" s="3">
        <v>96</v>
      </c>
      <c r="L36" s="3">
        <v>6293</v>
      </c>
      <c r="M36" s="5">
        <f>RATE(5,,-K35,K36)</f>
        <v>2.952910360412029E-2</v>
      </c>
      <c r="N36" s="4">
        <f t="shared" si="2"/>
        <v>-1.2470896395879713E-2</v>
      </c>
    </row>
    <row r="37" spans="1:14" x14ac:dyDescent="0.2">
      <c r="A37" t="s">
        <v>53</v>
      </c>
      <c r="B37" t="s">
        <v>52</v>
      </c>
      <c r="C37" t="s">
        <v>51</v>
      </c>
      <c r="D37" t="s">
        <v>50</v>
      </c>
      <c r="E37" t="s">
        <v>8</v>
      </c>
      <c r="F37">
        <v>2013</v>
      </c>
      <c r="G37" s="1">
        <v>15.19</v>
      </c>
      <c r="H37" s="1">
        <v>38.549999999999997</v>
      </c>
      <c r="I37" s="2">
        <v>0</v>
      </c>
      <c r="J37">
        <v>0.51052857200000001</v>
      </c>
      <c r="K37" s="3">
        <v>96</v>
      </c>
      <c r="L37" s="3">
        <v>5275</v>
      </c>
      <c r="M37" s="5">
        <v>0</v>
      </c>
      <c r="N37" s="4">
        <f t="shared" si="2"/>
        <v>-4.2000000000000003E-2</v>
      </c>
    </row>
    <row r="38" spans="1:14" x14ac:dyDescent="0.2">
      <c r="A38" t="s">
        <v>53</v>
      </c>
      <c r="B38" t="s">
        <v>52</v>
      </c>
      <c r="C38" t="s">
        <v>55</v>
      </c>
      <c r="D38" t="s">
        <v>54</v>
      </c>
      <c r="E38" t="s">
        <v>9</v>
      </c>
      <c r="F38">
        <v>2002</v>
      </c>
      <c r="G38" s="1">
        <v>9.02</v>
      </c>
      <c r="H38" s="1">
        <v>38.42</v>
      </c>
      <c r="J38">
        <v>0.206073962</v>
      </c>
      <c r="K38" s="3">
        <v>396</v>
      </c>
      <c r="L38" s="3">
        <v>48170</v>
      </c>
      <c r="M38" s="5">
        <f>RATE(4,,-321,K38)</f>
        <v>5.3895471478746043E-2</v>
      </c>
      <c r="N38" s="4">
        <f t="shared" si="2"/>
        <v>1.1895471478746041E-2</v>
      </c>
    </row>
    <row r="39" spans="1:14" x14ac:dyDescent="0.2">
      <c r="A39" t="s">
        <v>53</v>
      </c>
      <c r="B39" t="s">
        <v>52</v>
      </c>
      <c r="C39" t="s">
        <v>55</v>
      </c>
      <c r="D39" t="s">
        <v>54</v>
      </c>
      <c r="E39" t="s">
        <v>9</v>
      </c>
      <c r="F39">
        <v>2007</v>
      </c>
      <c r="G39" s="1">
        <v>9.02</v>
      </c>
      <c r="H39" s="1">
        <v>38.42</v>
      </c>
      <c r="J39">
        <v>0.23111015700000001</v>
      </c>
      <c r="K39" s="3">
        <v>624</v>
      </c>
      <c r="L39" s="3">
        <v>38365</v>
      </c>
      <c r="M39" s="5">
        <f>RATE(5,,-K38,K39)</f>
        <v>9.5211210996488008E-2</v>
      </c>
      <c r="N39" s="4">
        <f t="shared" si="2"/>
        <v>5.3211210996488005E-2</v>
      </c>
    </row>
    <row r="40" spans="1:14" x14ac:dyDescent="0.2">
      <c r="A40" t="s">
        <v>53</v>
      </c>
      <c r="B40" t="s">
        <v>52</v>
      </c>
      <c r="C40" t="s">
        <v>55</v>
      </c>
      <c r="D40" t="s">
        <v>54</v>
      </c>
      <c r="E40" t="s">
        <v>9</v>
      </c>
      <c r="F40">
        <v>2013</v>
      </c>
      <c r="G40" s="1">
        <v>9.02</v>
      </c>
      <c r="H40" s="1">
        <v>38.42</v>
      </c>
      <c r="I40" s="2">
        <v>0.67</v>
      </c>
      <c r="J40">
        <v>0.51052857200000001</v>
      </c>
      <c r="K40" s="3">
        <v>74</v>
      </c>
      <c r="L40" s="3">
        <v>38417</v>
      </c>
      <c r="M40" s="5">
        <f>RATE(6,,-K39,K40)</f>
        <v>-0.29907020437651649</v>
      </c>
      <c r="N40" s="4">
        <f t="shared" si="2"/>
        <v>-0.34107020437651647</v>
      </c>
    </row>
    <row r="41" spans="1:14" x14ac:dyDescent="0.2">
      <c r="A41" t="s">
        <v>42</v>
      </c>
      <c r="B41" t="s">
        <v>41</v>
      </c>
      <c r="C41" t="s">
        <v>57</v>
      </c>
      <c r="D41" t="s">
        <v>56</v>
      </c>
      <c r="E41" t="s">
        <v>10</v>
      </c>
      <c r="F41">
        <v>2002</v>
      </c>
      <c r="G41" s="1">
        <v>0.25</v>
      </c>
      <c r="H41" s="1">
        <v>9.26</v>
      </c>
      <c r="J41">
        <v>0.60978928799999998</v>
      </c>
      <c r="K41" s="3">
        <v>8132</v>
      </c>
      <c r="L41" s="3">
        <v>229594</v>
      </c>
      <c r="M41" s="5">
        <v>2.0400000000000001E-2</v>
      </c>
      <c r="N41" s="4">
        <f t="shared" si="2"/>
        <v>-2.1600000000000001E-2</v>
      </c>
    </row>
    <row r="42" spans="1:14" x14ac:dyDescent="0.2">
      <c r="A42" t="s">
        <v>42</v>
      </c>
      <c r="B42" t="s">
        <v>41</v>
      </c>
      <c r="C42" t="s">
        <v>57</v>
      </c>
      <c r="D42" t="s">
        <v>56</v>
      </c>
      <c r="E42" t="s">
        <v>10</v>
      </c>
      <c r="F42">
        <v>2007</v>
      </c>
      <c r="G42" s="1">
        <v>0.25</v>
      </c>
      <c r="H42" s="1">
        <v>9.26</v>
      </c>
      <c r="J42">
        <v>0.74172954700000004</v>
      </c>
      <c r="K42" s="3">
        <v>24980</v>
      </c>
      <c r="L42" s="3">
        <v>218985</v>
      </c>
      <c r="M42" s="5">
        <f>RATE(5,,-K41,K42)</f>
        <v>0.25163878639948906</v>
      </c>
      <c r="N42" s="4">
        <f t="shared" si="2"/>
        <v>0.20963878639948905</v>
      </c>
    </row>
    <row r="43" spans="1:14" x14ac:dyDescent="0.2">
      <c r="A43" t="s">
        <v>42</v>
      </c>
      <c r="B43" t="s">
        <v>41</v>
      </c>
      <c r="C43" t="s">
        <v>57</v>
      </c>
      <c r="D43" t="s">
        <v>56</v>
      </c>
      <c r="E43" t="s">
        <v>10</v>
      </c>
      <c r="F43">
        <v>2013</v>
      </c>
      <c r="G43" s="1">
        <v>0.25</v>
      </c>
      <c r="H43" s="1">
        <v>9.26</v>
      </c>
      <c r="I43" s="2">
        <v>0.44897959183673469</v>
      </c>
      <c r="J43">
        <v>0.71846718300000001</v>
      </c>
      <c r="K43" s="3">
        <v>11122</v>
      </c>
      <c r="L43" s="3">
        <v>220717</v>
      </c>
      <c r="M43" s="5">
        <f>RATE(6,,-K42,K43)</f>
        <v>-0.12616035787395702</v>
      </c>
      <c r="N43" s="4">
        <f t="shared" si="2"/>
        <v>-0.16816035787395703</v>
      </c>
    </row>
    <row r="44" spans="1:14" x14ac:dyDescent="0.2">
      <c r="A44" t="s">
        <v>32</v>
      </c>
      <c r="B44" t="s">
        <v>31</v>
      </c>
      <c r="C44" t="s">
        <v>59</v>
      </c>
      <c r="D44" t="s">
        <v>58</v>
      </c>
      <c r="E44" t="s">
        <v>11</v>
      </c>
      <c r="F44">
        <v>2002</v>
      </c>
      <c r="G44" s="1">
        <v>5.35</v>
      </c>
      <c r="H44" s="1">
        <v>-0.06</v>
      </c>
      <c r="I44" s="2">
        <v>0.33</v>
      </c>
      <c r="J44">
        <v>0.26267507600000001</v>
      </c>
      <c r="K44" s="3">
        <v>958</v>
      </c>
      <c r="L44" s="3">
        <v>31519</v>
      </c>
      <c r="M44" s="5">
        <v>2.3E-2</v>
      </c>
      <c r="N44" s="4">
        <f t="shared" si="2"/>
        <v>-1.9000000000000003E-2</v>
      </c>
    </row>
    <row r="45" spans="1:14" x14ac:dyDescent="0.2">
      <c r="A45" t="s">
        <v>32</v>
      </c>
      <c r="B45" t="s">
        <v>31</v>
      </c>
      <c r="C45" t="s">
        <v>59</v>
      </c>
      <c r="D45" t="s">
        <v>58</v>
      </c>
      <c r="E45" t="s">
        <v>11</v>
      </c>
      <c r="F45">
        <v>2007</v>
      </c>
      <c r="G45" s="1">
        <v>5.35</v>
      </c>
      <c r="H45" s="1">
        <v>-0.06</v>
      </c>
      <c r="I45" s="2">
        <v>0.67</v>
      </c>
      <c r="J45">
        <v>0.83878855600000002</v>
      </c>
      <c r="K45" s="3">
        <v>1176</v>
      </c>
      <c r="L45" s="3">
        <v>23301</v>
      </c>
      <c r="M45" s="5">
        <f>RATE(5,,-K44,K45)</f>
        <v>4.1857596222287533E-2</v>
      </c>
      <c r="N45" s="4">
        <f t="shared" si="2"/>
        <v>-1.4240377771247009E-4</v>
      </c>
    </row>
    <row r="46" spans="1:14" x14ac:dyDescent="0.2">
      <c r="A46" t="s">
        <v>32</v>
      </c>
      <c r="B46" t="s">
        <v>31</v>
      </c>
      <c r="C46" t="s">
        <v>59</v>
      </c>
      <c r="D46" t="s">
        <v>58</v>
      </c>
      <c r="E46" t="s">
        <v>11</v>
      </c>
      <c r="F46">
        <v>2013</v>
      </c>
      <c r="G46" s="1">
        <v>5.35</v>
      </c>
      <c r="H46" s="1">
        <v>-0.06</v>
      </c>
      <c r="I46" s="2">
        <v>0.5</v>
      </c>
      <c r="J46">
        <v>0.60308799000000002</v>
      </c>
      <c r="K46" s="3">
        <v>1201</v>
      </c>
      <c r="L46" s="3">
        <v>23715</v>
      </c>
      <c r="M46" s="5">
        <f>RATE(6,,-K45,K46)</f>
        <v>3.5121019645123243E-3</v>
      </c>
      <c r="N46" s="4">
        <f t="shared" ref="N46:N57" si="3">M46-0.042</f>
        <v>-3.8487898035487675E-2</v>
      </c>
    </row>
    <row r="47" spans="1:14" x14ac:dyDescent="0.2">
      <c r="A47" t="s">
        <v>32</v>
      </c>
      <c r="B47" t="s">
        <v>31</v>
      </c>
      <c r="C47" t="s">
        <v>61</v>
      </c>
      <c r="D47" t="s">
        <v>60</v>
      </c>
      <c r="E47" t="s">
        <v>12</v>
      </c>
      <c r="F47">
        <v>2002</v>
      </c>
      <c r="G47" s="1">
        <v>9.2899999999999991</v>
      </c>
      <c r="H47" s="1">
        <v>-13.49</v>
      </c>
      <c r="J47">
        <v>0.26267507600000001</v>
      </c>
      <c r="K47" s="3">
        <v>0</v>
      </c>
      <c r="L47" s="3">
        <v>2562</v>
      </c>
      <c r="M47" s="5">
        <f>RATE(4,,-108,K47)</f>
        <v>-0.99999959914231695</v>
      </c>
      <c r="N47" s="4">
        <f t="shared" si="3"/>
        <v>-1.041999599142317</v>
      </c>
    </row>
    <row r="48" spans="1:14" x14ac:dyDescent="0.2">
      <c r="A48" t="s">
        <v>32</v>
      </c>
      <c r="B48" t="s">
        <v>31</v>
      </c>
      <c r="C48" t="s">
        <v>61</v>
      </c>
      <c r="D48" t="s">
        <v>60</v>
      </c>
      <c r="E48" t="s">
        <v>12</v>
      </c>
      <c r="F48">
        <v>2007</v>
      </c>
      <c r="G48" s="1">
        <v>9.2899999999999991</v>
      </c>
      <c r="H48" s="1">
        <v>-13.49</v>
      </c>
      <c r="I48" s="2">
        <v>1</v>
      </c>
      <c r="J48">
        <v>0.83878855600000002</v>
      </c>
      <c r="K48" s="3">
        <v>214</v>
      </c>
      <c r="L48" s="3">
        <v>1524</v>
      </c>
      <c r="M48" s="5">
        <f>RATE(5,,-2,K48)</f>
        <v>1.5461076134379623</v>
      </c>
      <c r="N48" s="4">
        <f t="shared" si="3"/>
        <v>1.5041076134379623</v>
      </c>
    </row>
    <row r="49" spans="1:14" x14ac:dyDescent="0.2">
      <c r="A49" t="s">
        <v>32</v>
      </c>
      <c r="B49" t="s">
        <v>31</v>
      </c>
      <c r="C49" t="s">
        <v>61</v>
      </c>
      <c r="D49" t="s">
        <v>60</v>
      </c>
      <c r="E49" t="s">
        <v>12</v>
      </c>
      <c r="F49">
        <v>2013</v>
      </c>
      <c r="G49" s="1">
        <v>9.2899999999999991</v>
      </c>
      <c r="H49" s="1">
        <v>-13.49</v>
      </c>
      <c r="I49" s="2">
        <v>1</v>
      </c>
      <c r="J49">
        <v>0.60308799000000002</v>
      </c>
      <c r="K49" s="3">
        <v>64</v>
      </c>
      <c r="L49" s="3">
        <v>1524</v>
      </c>
      <c r="M49" s="5">
        <f>RATE(6,,-K48,K49)</f>
        <v>-0.18223654194311242</v>
      </c>
      <c r="N49" s="4">
        <f t="shared" si="3"/>
        <v>-0.22423654194311243</v>
      </c>
    </row>
    <row r="50" spans="1:14" x14ac:dyDescent="0.2">
      <c r="A50" t="s">
        <v>53</v>
      </c>
      <c r="B50" t="s">
        <v>52</v>
      </c>
      <c r="C50" t="s">
        <v>63</v>
      </c>
      <c r="D50" t="s">
        <v>62</v>
      </c>
      <c r="E50" t="s">
        <v>13</v>
      </c>
      <c r="F50">
        <v>2002</v>
      </c>
      <c r="G50" s="1">
        <v>-1.17</v>
      </c>
      <c r="H50" s="1">
        <v>36.479999999999997</v>
      </c>
      <c r="I50" s="2">
        <v>0.37735849056603776</v>
      </c>
      <c r="J50">
        <v>0.206073962</v>
      </c>
      <c r="K50" s="3">
        <v>23137</v>
      </c>
      <c r="L50" s="3">
        <v>109071</v>
      </c>
      <c r="M50" s="5">
        <f>RATE(4,,-30596,K50)</f>
        <v>-6.7474753124623421E-2</v>
      </c>
      <c r="N50" s="4">
        <f t="shared" si="3"/>
        <v>-0.10947475312462343</v>
      </c>
    </row>
    <row r="51" spans="1:14" x14ac:dyDescent="0.2">
      <c r="A51" t="s">
        <v>53</v>
      </c>
      <c r="B51" t="s">
        <v>52</v>
      </c>
      <c r="C51" t="s">
        <v>63</v>
      </c>
      <c r="D51" t="s">
        <v>62</v>
      </c>
      <c r="E51" t="s">
        <v>13</v>
      </c>
      <c r="F51">
        <v>2007</v>
      </c>
      <c r="G51" s="1">
        <v>-1.17</v>
      </c>
      <c r="H51" s="1">
        <v>36.479999999999997</v>
      </c>
      <c r="I51" s="2">
        <v>0.2289156626506024</v>
      </c>
      <c r="J51">
        <v>0.23111015700000001</v>
      </c>
      <c r="K51" s="3">
        <v>24669</v>
      </c>
      <c r="L51" s="3">
        <v>107113</v>
      </c>
      <c r="M51" s="5">
        <f>RATE(5,,-K50,K51)</f>
        <v>1.2905430855825401E-2</v>
      </c>
      <c r="N51" s="4">
        <f t="shared" si="3"/>
        <v>-2.9094569144174603E-2</v>
      </c>
    </row>
    <row r="52" spans="1:14" x14ac:dyDescent="0.2">
      <c r="A52" t="s">
        <v>53</v>
      </c>
      <c r="B52" t="s">
        <v>52</v>
      </c>
      <c r="C52" t="s">
        <v>63</v>
      </c>
      <c r="D52" t="s">
        <v>62</v>
      </c>
      <c r="E52" t="s">
        <v>13</v>
      </c>
      <c r="F52">
        <v>2013</v>
      </c>
      <c r="G52" s="1">
        <v>-1.17</v>
      </c>
      <c r="H52" s="1">
        <v>36.479999999999997</v>
      </c>
      <c r="I52" s="2">
        <v>0.53125</v>
      </c>
      <c r="J52">
        <v>0.51052857200000001</v>
      </c>
      <c r="K52" s="3">
        <v>25805</v>
      </c>
      <c r="L52" s="3">
        <v>110927</v>
      </c>
      <c r="M52" s="5">
        <f>RATE(6,,-K51,K52)</f>
        <v>7.5317011355572434E-3</v>
      </c>
      <c r="N52" s="4">
        <f t="shared" si="3"/>
        <v>-3.4468298864442762E-2</v>
      </c>
    </row>
    <row r="53" spans="1:14" x14ac:dyDescent="0.2">
      <c r="A53" t="s">
        <v>38</v>
      </c>
      <c r="B53" t="s">
        <v>37</v>
      </c>
      <c r="C53" t="s">
        <v>69</v>
      </c>
      <c r="D53" t="s">
        <v>68</v>
      </c>
      <c r="E53" t="s">
        <v>16</v>
      </c>
      <c r="F53">
        <v>2002</v>
      </c>
      <c r="G53" s="1">
        <v>-14</v>
      </c>
      <c r="H53" s="1">
        <v>33.479999999999997</v>
      </c>
      <c r="I53"/>
      <c r="J53">
        <v>0.27098993100000002</v>
      </c>
      <c r="K53" s="3">
        <v>2216</v>
      </c>
      <c r="L53" s="3">
        <v>7939</v>
      </c>
      <c r="M53" s="5">
        <f>RATE(4,,-3865,K53)</f>
        <v>-0.12982808054677811</v>
      </c>
      <c r="N53" s="4">
        <f t="shared" si="3"/>
        <v>-0.17182808054677812</v>
      </c>
    </row>
    <row r="54" spans="1:14" x14ac:dyDescent="0.2">
      <c r="A54" t="s">
        <v>38</v>
      </c>
      <c r="B54" t="s">
        <v>37</v>
      </c>
      <c r="C54" t="s">
        <v>69</v>
      </c>
      <c r="D54" t="s">
        <v>68</v>
      </c>
      <c r="E54" t="s">
        <v>16</v>
      </c>
      <c r="F54">
        <v>2007</v>
      </c>
      <c r="G54" s="1">
        <v>-14</v>
      </c>
      <c r="H54" s="1">
        <v>33.479999999999997</v>
      </c>
      <c r="I54"/>
      <c r="J54">
        <v>0.35687376300000001</v>
      </c>
      <c r="K54" s="3">
        <v>508</v>
      </c>
      <c r="L54" s="3">
        <v>7538</v>
      </c>
      <c r="M54" s="5">
        <f>RATE(5,,-K53,K54)</f>
        <v>-0.25516720352799088</v>
      </c>
      <c r="N54" s="4">
        <f t="shared" si="3"/>
        <v>-0.29716720352799086</v>
      </c>
    </row>
    <row r="55" spans="1:14" x14ac:dyDescent="0.2">
      <c r="A55" t="s">
        <v>38</v>
      </c>
      <c r="B55" t="s">
        <v>37</v>
      </c>
      <c r="C55" t="s">
        <v>69</v>
      </c>
      <c r="D55" t="s">
        <v>68</v>
      </c>
      <c r="E55" t="s">
        <v>16</v>
      </c>
      <c r="F55">
        <v>2013</v>
      </c>
      <c r="G55" s="1">
        <v>-14</v>
      </c>
      <c r="H55" s="1">
        <v>33.479999999999997</v>
      </c>
      <c r="I55" s="2">
        <v>0.5</v>
      </c>
      <c r="J55">
        <v>0.376717566</v>
      </c>
      <c r="K55" s="3">
        <v>1441</v>
      </c>
      <c r="L55" s="3">
        <v>7538</v>
      </c>
      <c r="M55" s="5">
        <f>RATE(6,,-K54,K55)</f>
        <v>0.18978012927469051</v>
      </c>
      <c r="N55" s="4">
        <f t="shared" si="3"/>
        <v>0.1477801292746905</v>
      </c>
    </row>
    <row r="56" spans="1:14" x14ac:dyDescent="0.2">
      <c r="A56" t="s">
        <v>32</v>
      </c>
      <c r="B56" t="s">
        <v>31</v>
      </c>
      <c r="C56" t="s">
        <v>65</v>
      </c>
      <c r="D56" t="s">
        <v>64</v>
      </c>
      <c r="E56" t="s">
        <v>14</v>
      </c>
      <c r="F56">
        <v>2002</v>
      </c>
      <c r="G56" s="1">
        <v>12.34</v>
      </c>
      <c r="H56" s="1">
        <v>-7.55</v>
      </c>
      <c r="I56" s="2">
        <v>0</v>
      </c>
      <c r="J56">
        <v>0.26267507600000001</v>
      </c>
      <c r="K56" s="3">
        <v>322</v>
      </c>
      <c r="L56" s="3">
        <v>29838</v>
      </c>
      <c r="M56" s="5">
        <v>-0.22090000000000001</v>
      </c>
      <c r="N56" s="4">
        <f t="shared" si="3"/>
        <v>-0.26290000000000002</v>
      </c>
    </row>
    <row r="57" spans="1:14" x14ac:dyDescent="0.2">
      <c r="A57" t="s">
        <v>32</v>
      </c>
      <c r="B57" t="s">
        <v>31</v>
      </c>
      <c r="C57" t="s">
        <v>65</v>
      </c>
      <c r="D57" t="s">
        <v>64</v>
      </c>
      <c r="E57" t="s">
        <v>14</v>
      </c>
      <c r="F57">
        <v>2007</v>
      </c>
      <c r="G57" s="1">
        <v>12.34</v>
      </c>
      <c r="H57" s="1">
        <v>-7.55</v>
      </c>
      <c r="I57" s="2">
        <v>0</v>
      </c>
      <c r="J57">
        <v>0.83878855600000002</v>
      </c>
      <c r="K57" s="3">
        <v>357</v>
      </c>
      <c r="L57" s="3">
        <v>31878</v>
      </c>
      <c r="M57" s="5">
        <f>RATE(5,,-K56,K57)</f>
        <v>2.0851259375352184E-2</v>
      </c>
      <c r="N57" s="4">
        <f t="shared" si="3"/>
        <v>-2.1148740624647819E-2</v>
      </c>
    </row>
    <row r="58" spans="1:14" x14ac:dyDescent="0.2">
      <c r="A58" t="s">
        <v>32</v>
      </c>
      <c r="B58" t="s">
        <v>31</v>
      </c>
      <c r="C58" t="s">
        <v>65</v>
      </c>
      <c r="D58" t="s">
        <v>64</v>
      </c>
      <c r="E58" t="s">
        <v>14</v>
      </c>
      <c r="F58">
        <v>2013</v>
      </c>
      <c r="G58" s="1">
        <v>12.34</v>
      </c>
      <c r="H58" s="1">
        <v>-7.55</v>
      </c>
      <c r="I58" s="2">
        <v>0</v>
      </c>
      <c r="J58">
        <v>0.60308799000000002</v>
      </c>
      <c r="K58" s="3">
        <v>344</v>
      </c>
      <c r="L58" s="3">
        <v>31884</v>
      </c>
      <c r="M58" s="5">
        <f>RATE(6,,-K57,K58)</f>
        <v>-6.1632826391178038E-3</v>
      </c>
      <c r="N58" s="4">
        <f t="shared" ref="N58:N72" si="4">M58-0.042</f>
        <v>-4.8163282639117809E-2</v>
      </c>
    </row>
    <row r="59" spans="1:14" x14ac:dyDescent="0.2">
      <c r="A59" t="s">
        <v>38</v>
      </c>
      <c r="B59" t="s">
        <v>37</v>
      </c>
      <c r="C59" t="s">
        <v>67</v>
      </c>
      <c r="D59" t="s">
        <v>66</v>
      </c>
      <c r="E59" t="s">
        <v>15</v>
      </c>
      <c r="F59">
        <v>2002</v>
      </c>
      <c r="G59" s="1">
        <v>-25.58</v>
      </c>
      <c r="H59" s="1">
        <v>32.32</v>
      </c>
      <c r="I59" s="2">
        <v>0</v>
      </c>
      <c r="J59">
        <v>0.27098993100000002</v>
      </c>
      <c r="K59" s="3">
        <v>14433</v>
      </c>
      <c r="L59" s="3">
        <v>415906</v>
      </c>
      <c r="M59" s="5">
        <f>RATE(4,,-13340,K59)</f>
        <v>1.9882630690383457E-2</v>
      </c>
      <c r="N59" s="4">
        <f t="shared" si="4"/>
        <v>-2.2117369309616546E-2</v>
      </c>
    </row>
    <row r="60" spans="1:14" x14ac:dyDescent="0.2">
      <c r="A60" t="s">
        <v>38</v>
      </c>
      <c r="B60" t="s">
        <v>37</v>
      </c>
      <c r="C60" t="s">
        <v>67</v>
      </c>
      <c r="D60" t="s">
        <v>66</v>
      </c>
      <c r="E60" t="s">
        <v>15</v>
      </c>
      <c r="F60">
        <v>2007</v>
      </c>
      <c r="G60" s="1">
        <v>-25.58</v>
      </c>
      <c r="H60" s="1">
        <v>32.32</v>
      </c>
      <c r="J60">
        <v>0.35687376300000001</v>
      </c>
      <c r="K60" s="3">
        <v>16475</v>
      </c>
      <c r="L60" s="3">
        <v>334786</v>
      </c>
      <c r="M60" s="5">
        <f>RATE(5,,-K59,K60)</f>
        <v>2.6818683602820442E-2</v>
      </c>
      <c r="N60" s="4">
        <f t="shared" si="4"/>
        <v>-1.518131639717956E-2</v>
      </c>
    </row>
    <row r="61" spans="1:14" x14ac:dyDescent="0.2">
      <c r="A61" t="s">
        <v>38</v>
      </c>
      <c r="B61" t="s">
        <v>37</v>
      </c>
      <c r="C61" t="s">
        <v>67</v>
      </c>
      <c r="D61" t="s">
        <v>66</v>
      </c>
      <c r="E61" t="s">
        <v>15</v>
      </c>
      <c r="F61">
        <v>2013</v>
      </c>
      <c r="G61" s="1">
        <v>-25.58</v>
      </c>
      <c r="H61" s="1">
        <v>32.32</v>
      </c>
      <c r="I61" s="2">
        <v>0.93</v>
      </c>
      <c r="J61">
        <v>0.376717566</v>
      </c>
      <c r="K61" s="3">
        <v>19663</v>
      </c>
      <c r="L61" s="3">
        <v>342725</v>
      </c>
      <c r="M61" s="5">
        <f>RATE(6,,-K60,K61)</f>
        <v>2.9921345909919968E-2</v>
      </c>
      <c r="N61" s="4">
        <f t="shared" si="4"/>
        <v>-1.2078654090080035E-2</v>
      </c>
    </row>
    <row r="62" spans="1:14" x14ac:dyDescent="0.2">
      <c r="A62" t="s">
        <v>38</v>
      </c>
      <c r="B62" t="s">
        <v>37</v>
      </c>
      <c r="C62" t="s">
        <v>71</v>
      </c>
      <c r="D62" t="s">
        <v>70</v>
      </c>
      <c r="E62" t="s">
        <v>17</v>
      </c>
      <c r="F62">
        <v>2002</v>
      </c>
      <c r="G62" s="1">
        <v>-22.35</v>
      </c>
      <c r="H62" s="1">
        <v>17.04</v>
      </c>
      <c r="I62" s="2">
        <v>0</v>
      </c>
      <c r="J62">
        <v>0.27098993100000002</v>
      </c>
      <c r="K62" s="3">
        <v>9641</v>
      </c>
      <c r="L62" s="3">
        <v>147349</v>
      </c>
      <c r="M62" s="5">
        <f>RATE(4,,-9105,K62)</f>
        <v>1.4403019290486607E-2</v>
      </c>
      <c r="N62" s="4">
        <f t="shared" si="4"/>
        <v>-2.7596980709513396E-2</v>
      </c>
    </row>
    <row r="63" spans="1:14" x14ac:dyDescent="0.2">
      <c r="A63" t="s">
        <v>38</v>
      </c>
      <c r="B63" t="s">
        <v>37</v>
      </c>
      <c r="C63" t="s">
        <v>71</v>
      </c>
      <c r="D63" t="s">
        <v>70</v>
      </c>
      <c r="E63" t="s">
        <v>17</v>
      </c>
      <c r="F63">
        <v>2007</v>
      </c>
      <c r="G63" s="1">
        <v>-22.35</v>
      </c>
      <c r="H63" s="1">
        <v>17.04</v>
      </c>
      <c r="I63" s="2">
        <v>0</v>
      </c>
      <c r="J63">
        <v>0.35687376300000001</v>
      </c>
      <c r="K63" s="3">
        <v>15807</v>
      </c>
      <c r="L63" s="3">
        <v>146921</v>
      </c>
      <c r="M63" s="5">
        <f>RATE(5,,-K62,K63)</f>
        <v>0.1039400109187207</v>
      </c>
      <c r="N63" s="4">
        <f t="shared" si="4"/>
        <v>6.1940010918720693E-2</v>
      </c>
    </row>
    <row r="64" spans="1:14" x14ac:dyDescent="0.2">
      <c r="A64" t="s">
        <v>38</v>
      </c>
      <c r="B64" t="s">
        <v>37</v>
      </c>
      <c r="C64" t="s">
        <v>71</v>
      </c>
      <c r="D64" t="s">
        <v>70</v>
      </c>
      <c r="E64" t="s">
        <v>17</v>
      </c>
      <c r="F64">
        <v>2013</v>
      </c>
      <c r="G64" s="1">
        <v>-22.35</v>
      </c>
      <c r="H64" s="1">
        <v>17.04</v>
      </c>
      <c r="I64" s="2">
        <v>0.41095890410958902</v>
      </c>
      <c r="J64">
        <v>0.376717566</v>
      </c>
      <c r="K64" s="3">
        <v>16555</v>
      </c>
      <c r="L64" s="3">
        <v>146910</v>
      </c>
      <c r="M64" s="5">
        <f>RATE(6,,-K63,K64)</f>
        <v>7.7356485686881169E-3</v>
      </c>
      <c r="N64" s="4">
        <f t="shared" si="4"/>
        <v>-3.4264351431311887E-2</v>
      </c>
    </row>
    <row r="65" spans="1:14" x14ac:dyDescent="0.2">
      <c r="A65" t="s">
        <v>32</v>
      </c>
      <c r="B65" t="s">
        <v>31</v>
      </c>
      <c r="C65" t="s">
        <v>73</v>
      </c>
      <c r="D65" t="s">
        <v>72</v>
      </c>
      <c r="E65" t="s">
        <v>18</v>
      </c>
      <c r="F65">
        <v>2002</v>
      </c>
      <c r="G65" s="1">
        <v>13.27</v>
      </c>
      <c r="H65" s="1">
        <v>2.06</v>
      </c>
      <c r="I65" s="2">
        <v>1</v>
      </c>
      <c r="J65">
        <v>0.26267507600000001</v>
      </c>
      <c r="K65" s="3">
        <v>350</v>
      </c>
      <c r="L65" s="3">
        <v>2683</v>
      </c>
      <c r="M65" s="5">
        <v>-8.8400000000000006E-2</v>
      </c>
      <c r="N65" s="4">
        <f t="shared" si="4"/>
        <v>-0.13040000000000002</v>
      </c>
    </row>
    <row r="66" spans="1:14" x14ac:dyDescent="0.2">
      <c r="A66" t="s">
        <v>32</v>
      </c>
      <c r="B66" t="s">
        <v>31</v>
      </c>
      <c r="C66" t="s">
        <v>73</v>
      </c>
      <c r="D66" t="s">
        <v>72</v>
      </c>
      <c r="E66" t="s">
        <v>18</v>
      </c>
      <c r="F66">
        <v>2007</v>
      </c>
      <c r="G66" s="1">
        <v>13.27</v>
      </c>
      <c r="H66" s="1">
        <v>2.06</v>
      </c>
      <c r="J66">
        <v>0.83878855600000002</v>
      </c>
      <c r="K66" s="3">
        <v>85</v>
      </c>
      <c r="L66" s="3">
        <v>2683</v>
      </c>
      <c r="M66" s="5">
        <f>RATE(5,,-K65,K66)</f>
        <v>-0.24652269408584893</v>
      </c>
      <c r="N66" s="4">
        <f t="shared" si="4"/>
        <v>-0.28852269408584891</v>
      </c>
    </row>
    <row r="67" spans="1:14" x14ac:dyDescent="0.2">
      <c r="A67" t="s">
        <v>32</v>
      </c>
      <c r="B67" t="s">
        <v>31</v>
      </c>
      <c r="C67" t="s">
        <v>73</v>
      </c>
      <c r="D67" t="s">
        <v>72</v>
      </c>
      <c r="E67" t="s">
        <v>18</v>
      </c>
      <c r="F67">
        <v>2013</v>
      </c>
      <c r="G67" s="1">
        <v>13.27</v>
      </c>
      <c r="H67" s="1">
        <v>2.06</v>
      </c>
      <c r="I67" s="2">
        <v>0.5</v>
      </c>
      <c r="J67">
        <v>0.60308799000000002</v>
      </c>
      <c r="K67" s="3">
        <v>136</v>
      </c>
      <c r="L67" s="3">
        <v>2683</v>
      </c>
      <c r="M67" s="5">
        <f>RATE(6,,-K66,K67)</f>
        <v>8.1483747125568523E-2</v>
      </c>
      <c r="N67" s="4">
        <f t="shared" si="4"/>
        <v>3.948374712556852E-2</v>
      </c>
    </row>
    <row r="68" spans="1:14" x14ac:dyDescent="0.2">
      <c r="A68" t="s">
        <v>32</v>
      </c>
      <c r="B68" t="s">
        <v>31</v>
      </c>
      <c r="C68" t="s">
        <v>75</v>
      </c>
      <c r="D68" t="s">
        <v>74</v>
      </c>
      <c r="E68" t="s">
        <v>19</v>
      </c>
      <c r="F68">
        <v>2002</v>
      </c>
      <c r="G68" s="1">
        <v>9.0500000000000007</v>
      </c>
      <c r="H68" s="1">
        <v>7.32</v>
      </c>
      <c r="I68" s="2">
        <v>0</v>
      </c>
      <c r="J68">
        <v>0.26267507600000001</v>
      </c>
      <c r="K68" s="3">
        <v>478</v>
      </c>
      <c r="L68" s="3">
        <v>44067</v>
      </c>
      <c r="M68" s="5">
        <v>-5.2999999999999999E-2</v>
      </c>
      <c r="N68" s="4">
        <f t="shared" si="4"/>
        <v>-9.5000000000000001E-2</v>
      </c>
    </row>
    <row r="69" spans="1:14" x14ac:dyDescent="0.2">
      <c r="A69" t="s">
        <v>32</v>
      </c>
      <c r="B69" t="s">
        <v>31</v>
      </c>
      <c r="C69" t="s">
        <v>75</v>
      </c>
      <c r="D69" t="s">
        <v>74</v>
      </c>
      <c r="E69" t="s">
        <v>19</v>
      </c>
      <c r="F69">
        <v>2007</v>
      </c>
      <c r="G69" s="1">
        <v>9.0500000000000007</v>
      </c>
      <c r="H69" s="1">
        <v>7.32</v>
      </c>
      <c r="J69">
        <v>0.83878855600000002</v>
      </c>
      <c r="K69" s="3">
        <v>348</v>
      </c>
      <c r="L69" s="3">
        <v>22968</v>
      </c>
      <c r="M69" s="5">
        <f>RATE(5,,-K68,K69)</f>
        <v>-6.1508660048796064E-2</v>
      </c>
      <c r="N69" s="4">
        <f t="shared" si="4"/>
        <v>-0.10350866004879607</v>
      </c>
    </row>
    <row r="70" spans="1:14" x14ac:dyDescent="0.2">
      <c r="A70" t="s">
        <v>32</v>
      </c>
      <c r="B70" t="s">
        <v>31</v>
      </c>
      <c r="C70" t="s">
        <v>75</v>
      </c>
      <c r="D70" t="s">
        <v>74</v>
      </c>
      <c r="E70" t="s">
        <v>19</v>
      </c>
      <c r="F70">
        <v>2013</v>
      </c>
      <c r="G70" s="1">
        <v>9.0500000000000007</v>
      </c>
      <c r="H70" s="1">
        <v>7.32</v>
      </c>
      <c r="I70" s="2">
        <v>0.6</v>
      </c>
      <c r="J70">
        <v>0.60308799000000002</v>
      </c>
      <c r="K70" s="3">
        <v>0</v>
      </c>
      <c r="L70" s="3">
        <v>22968</v>
      </c>
      <c r="M70" s="5">
        <f>RATE(6,,-K69,K70)</f>
        <v>-0.9999993377532328</v>
      </c>
      <c r="N70" s="4">
        <f t="shared" si="4"/>
        <v>-1.0419993377532328</v>
      </c>
    </row>
    <row r="71" spans="1:14" x14ac:dyDescent="0.2">
      <c r="A71" t="s">
        <v>53</v>
      </c>
      <c r="B71" t="s">
        <v>52</v>
      </c>
      <c r="C71" t="s">
        <v>77</v>
      </c>
      <c r="D71" t="s">
        <v>76</v>
      </c>
      <c r="E71" t="s">
        <v>20</v>
      </c>
      <c r="F71">
        <v>2002</v>
      </c>
      <c r="G71" s="1">
        <v>-1.59</v>
      </c>
      <c r="H71" s="1">
        <v>30.04</v>
      </c>
      <c r="J71">
        <v>0.206073962</v>
      </c>
      <c r="K71" s="3">
        <v>34</v>
      </c>
      <c r="L71" s="3">
        <v>1095</v>
      </c>
      <c r="M71" s="5">
        <v>0</v>
      </c>
      <c r="N71" s="4">
        <f t="shared" si="4"/>
        <v>-4.2000000000000003E-2</v>
      </c>
    </row>
    <row r="72" spans="1:14" x14ac:dyDescent="0.2">
      <c r="A72" t="s">
        <v>53</v>
      </c>
      <c r="B72" t="s">
        <v>52</v>
      </c>
      <c r="C72" t="s">
        <v>77</v>
      </c>
      <c r="D72" t="s">
        <v>76</v>
      </c>
      <c r="E72" t="s">
        <v>20</v>
      </c>
      <c r="F72">
        <v>2007</v>
      </c>
      <c r="G72" s="1">
        <v>-1.59</v>
      </c>
      <c r="H72" s="1">
        <v>30.04</v>
      </c>
      <c r="J72">
        <v>0.23111015700000001</v>
      </c>
      <c r="K72" s="3">
        <v>34</v>
      </c>
      <c r="L72" s="3">
        <v>1014</v>
      </c>
      <c r="M72" s="5">
        <v>0</v>
      </c>
      <c r="N72" s="4">
        <f t="shared" si="4"/>
        <v>-4.2000000000000003E-2</v>
      </c>
    </row>
    <row r="73" spans="1:14" x14ac:dyDescent="0.2">
      <c r="A73" t="s">
        <v>53</v>
      </c>
      <c r="B73" t="s">
        <v>52</v>
      </c>
      <c r="C73" t="s">
        <v>77</v>
      </c>
      <c r="D73" t="s">
        <v>76</v>
      </c>
      <c r="E73" t="s">
        <v>20</v>
      </c>
      <c r="F73">
        <v>2013</v>
      </c>
      <c r="G73" s="1">
        <v>-1.59</v>
      </c>
      <c r="H73" s="1">
        <v>30.04</v>
      </c>
      <c r="I73" s="2">
        <v>0</v>
      </c>
      <c r="J73">
        <v>0.51052857200000001</v>
      </c>
      <c r="K73" s="3">
        <v>88</v>
      </c>
      <c r="L73" s="3">
        <v>1014</v>
      </c>
      <c r="M73" s="5">
        <f>RATE(6,,-K72,K73)</f>
        <v>0.17174729383438672</v>
      </c>
      <c r="N73" s="4">
        <f t="shared" ref="N73:N78" si="5">M73-0.042</f>
        <v>0.12974729383438671</v>
      </c>
    </row>
    <row r="74" spans="1:14" x14ac:dyDescent="0.2">
      <c r="A74" t="s">
        <v>38</v>
      </c>
      <c r="B74" t="s">
        <v>37</v>
      </c>
      <c r="C74" t="s">
        <v>85</v>
      </c>
      <c r="D74" t="s">
        <v>84</v>
      </c>
      <c r="E74" t="s">
        <v>24</v>
      </c>
      <c r="F74">
        <v>2002</v>
      </c>
      <c r="G74" s="1">
        <v>-25.44</v>
      </c>
      <c r="H74" s="1">
        <v>29.12</v>
      </c>
      <c r="I74" s="2">
        <v>0</v>
      </c>
      <c r="J74">
        <v>0.27098993100000002</v>
      </c>
      <c r="K74" s="3">
        <v>14071</v>
      </c>
      <c r="L74" s="3">
        <v>29356</v>
      </c>
      <c r="M74" s="5">
        <f>RATE(4,,-11905,K74)</f>
        <v>4.2674832292459108E-2</v>
      </c>
      <c r="N74" s="4">
        <f t="shared" si="5"/>
        <v>6.7483229245910575E-4</v>
      </c>
    </row>
    <row r="75" spans="1:14" x14ac:dyDescent="0.2">
      <c r="A75" t="s">
        <v>38</v>
      </c>
      <c r="B75" t="s">
        <v>37</v>
      </c>
      <c r="C75" t="s">
        <v>85</v>
      </c>
      <c r="D75" t="s">
        <v>84</v>
      </c>
      <c r="E75" t="s">
        <v>24</v>
      </c>
      <c r="F75">
        <v>2007</v>
      </c>
      <c r="G75" s="1">
        <v>-25.44</v>
      </c>
      <c r="H75" s="1">
        <v>29.12</v>
      </c>
      <c r="I75" s="2">
        <v>2.9411764705882353E-2</v>
      </c>
      <c r="J75">
        <v>0.35687376300000001</v>
      </c>
      <c r="K75" s="3">
        <v>17847</v>
      </c>
      <c r="L75" s="3">
        <v>30455</v>
      </c>
      <c r="M75" s="5">
        <f>RATE(5,,-K74,K75)</f>
        <v>4.8692234568169249E-2</v>
      </c>
      <c r="N75" s="4">
        <f t="shared" si="5"/>
        <v>6.6922345681692461E-3</v>
      </c>
    </row>
    <row r="76" spans="1:14" x14ac:dyDescent="0.2">
      <c r="A76" t="s">
        <v>38</v>
      </c>
      <c r="B76" t="s">
        <v>37</v>
      </c>
      <c r="C76" t="s">
        <v>85</v>
      </c>
      <c r="D76" t="s">
        <v>84</v>
      </c>
      <c r="E76" t="s">
        <v>24</v>
      </c>
      <c r="F76">
        <v>2013</v>
      </c>
      <c r="G76" s="1">
        <v>-25.44</v>
      </c>
      <c r="H76" s="1">
        <v>29.12</v>
      </c>
      <c r="I76" s="2">
        <v>0</v>
      </c>
      <c r="J76">
        <v>0.376717566</v>
      </c>
      <c r="K76" s="3">
        <v>20260</v>
      </c>
      <c r="L76" s="3">
        <v>30651</v>
      </c>
      <c r="M76" s="5">
        <f>RATE(6,,-K75,K76)</f>
        <v>2.136044884814035E-2</v>
      </c>
      <c r="N76" s="4">
        <f t="shared" si="5"/>
        <v>-2.0639551151859652E-2</v>
      </c>
    </row>
    <row r="77" spans="1:14" x14ac:dyDescent="0.2">
      <c r="A77" t="s">
        <v>53</v>
      </c>
      <c r="B77" t="s">
        <v>52</v>
      </c>
      <c r="C77" t="s">
        <v>81</v>
      </c>
      <c r="D77" t="s">
        <v>80</v>
      </c>
      <c r="E77" t="s">
        <v>22</v>
      </c>
      <c r="F77">
        <v>2002</v>
      </c>
      <c r="G77">
        <v>-2.2000000000000002</v>
      </c>
      <c r="H77">
        <v>32.9</v>
      </c>
      <c r="J77">
        <v>0.206073962</v>
      </c>
      <c r="K77" s="3">
        <v>109684</v>
      </c>
      <c r="L77" s="3">
        <v>456555</v>
      </c>
      <c r="M77" s="5">
        <v>4.58E-2</v>
      </c>
      <c r="N77" s="4">
        <f t="shared" si="5"/>
        <v>3.7999999999999978E-3</v>
      </c>
    </row>
    <row r="78" spans="1:14" x14ac:dyDescent="0.2">
      <c r="A78" t="s">
        <v>53</v>
      </c>
      <c r="B78" t="s">
        <v>52</v>
      </c>
      <c r="C78" t="s">
        <v>81</v>
      </c>
      <c r="D78" t="s">
        <v>80</v>
      </c>
      <c r="E78" t="s">
        <v>22</v>
      </c>
      <c r="F78">
        <v>2007</v>
      </c>
      <c r="G78">
        <v>-2.2000000000000002</v>
      </c>
      <c r="H78">
        <v>32.9</v>
      </c>
      <c r="I78" s="2">
        <v>0.4107142857142857</v>
      </c>
      <c r="J78">
        <v>0.23111015700000001</v>
      </c>
      <c r="K78" s="3">
        <v>136753</v>
      </c>
      <c r="L78" s="3">
        <v>390366</v>
      </c>
      <c r="M78" s="5">
        <f>RATE(5,,-K77,K78)</f>
        <v>4.5102090514310085E-2</v>
      </c>
      <c r="N78" s="4">
        <f t="shared" si="5"/>
        <v>3.1020905143100824E-3</v>
      </c>
    </row>
    <row r="79" spans="1:14" x14ac:dyDescent="0.2">
      <c r="A79" t="s">
        <v>53</v>
      </c>
      <c r="B79" t="s">
        <v>52</v>
      </c>
      <c r="C79" t="s">
        <v>81</v>
      </c>
      <c r="D79" t="s">
        <v>80</v>
      </c>
      <c r="E79" t="s">
        <v>22</v>
      </c>
      <c r="F79">
        <v>2013</v>
      </c>
      <c r="G79">
        <v>-2.2000000000000002</v>
      </c>
      <c r="H79">
        <v>32.9</v>
      </c>
      <c r="I79" s="2">
        <v>0.7722772277227723</v>
      </c>
      <c r="J79">
        <v>0.51052857200000001</v>
      </c>
      <c r="K79" s="3">
        <v>63624</v>
      </c>
      <c r="L79" s="3">
        <v>387538</v>
      </c>
      <c r="M79" s="5">
        <f>RATE(6,,-K78,K79)</f>
        <v>-0.11973381727180475</v>
      </c>
      <c r="N79" s="4">
        <f t="shared" ref="N79:N85" si="6">M79-0.042</f>
        <v>-0.16173381727180475</v>
      </c>
    </row>
    <row r="80" spans="1:14" x14ac:dyDescent="0.2">
      <c r="A80" t="s">
        <v>53</v>
      </c>
      <c r="B80" t="s">
        <v>52</v>
      </c>
      <c r="C80" t="s">
        <v>83</v>
      </c>
      <c r="D80" t="s">
        <v>82</v>
      </c>
      <c r="E80" t="s">
        <v>23</v>
      </c>
      <c r="F80">
        <v>2002</v>
      </c>
      <c r="G80" s="1">
        <v>0.2</v>
      </c>
      <c r="H80" s="1">
        <v>32.299999999999997</v>
      </c>
      <c r="I80" s="2">
        <v>0</v>
      </c>
      <c r="J80">
        <v>0.206073962</v>
      </c>
      <c r="K80" s="3">
        <v>2064</v>
      </c>
      <c r="L80" s="3">
        <v>11313</v>
      </c>
      <c r="M80" s="5">
        <f>RATE(4,,-2442,K80)</f>
        <v>-4.117133681642815E-2</v>
      </c>
      <c r="N80" s="4">
        <f t="shared" si="6"/>
        <v>-8.317133681642816E-2</v>
      </c>
    </row>
    <row r="81" spans="1:14" x14ac:dyDescent="0.2">
      <c r="A81" t="s">
        <v>53</v>
      </c>
      <c r="B81" t="s">
        <v>52</v>
      </c>
      <c r="C81" t="s">
        <v>83</v>
      </c>
      <c r="D81" t="s">
        <v>82</v>
      </c>
      <c r="E81" t="s">
        <v>23</v>
      </c>
      <c r="F81">
        <v>2007</v>
      </c>
      <c r="G81" s="1">
        <v>0.2</v>
      </c>
      <c r="H81" s="1">
        <v>32.299999999999997</v>
      </c>
      <c r="I81" s="2">
        <v>0.83333333333333337</v>
      </c>
      <c r="J81">
        <v>0.23111015700000001</v>
      </c>
      <c r="K81" s="3">
        <v>4322</v>
      </c>
      <c r="L81" s="3">
        <v>15148</v>
      </c>
      <c r="M81" s="5">
        <f>RATE(5,,-K80,K81)</f>
        <v>0.15929780590939824</v>
      </c>
      <c r="N81" s="4">
        <f t="shared" si="6"/>
        <v>0.11729780590939823</v>
      </c>
    </row>
    <row r="82" spans="1:14" x14ac:dyDescent="0.2">
      <c r="A82" t="s">
        <v>53</v>
      </c>
      <c r="B82" t="s">
        <v>52</v>
      </c>
      <c r="C82" t="s">
        <v>83</v>
      </c>
      <c r="D82" t="s">
        <v>82</v>
      </c>
      <c r="E82" t="s">
        <v>23</v>
      </c>
      <c r="F82">
        <v>2013</v>
      </c>
      <c r="G82" s="1">
        <v>0.2</v>
      </c>
      <c r="H82" s="1">
        <v>32.299999999999997</v>
      </c>
      <c r="I82" s="2">
        <v>0.38297872340425532</v>
      </c>
      <c r="J82">
        <v>0.51052857200000001</v>
      </c>
      <c r="K82" s="3">
        <v>5562</v>
      </c>
      <c r="L82" s="3">
        <v>15160</v>
      </c>
      <c r="M82" s="5">
        <f>RATE(6,,-K81,K82)</f>
        <v>4.2936108059009791E-2</v>
      </c>
      <c r="N82" s="4">
        <f t="shared" si="6"/>
        <v>9.3610805900978811E-4</v>
      </c>
    </row>
    <row r="83" spans="1:14" x14ac:dyDescent="0.2">
      <c r="A83" t="s">
        <v>38</v>
      </c>
      <c r="B83" t="s">
        <v>37</v>
      </c>
      <c r="C83" t="s">
        <v>87</v>
      </c>
      <c r="D83" t="s">
        <v>86</v>
      </c>
      <c r="E83" t="s">
        <v>25</v>
      </c>
      <c r="F83">
        <v>2002</v>
      </c>
      <c r="G83" s="1">
        <v>-15.28</v>
      </c>
      <c r="H83" s="1">
        <v>28.16</v>
      </c>
      <c r="I83" s="2">
        <v>0.25</v>
      </c>
      <c r="J83">
        <v>0.27098993100000002</v>
      </c>
      <c r="K83" s="3">
        <v>19418</v>
      </c>
      <c r="L83" s="3">
        <v>201246</v>
      </c>
      <c r="M83" s="5">
        <v>-1.7299999999999999E-2</v>
      </c>
      <c r="N83" s="4">
        <f t="shared" si="6"/>
        <v>-5.9300000000000005E-2</v>
      </c>
    </row>
    <row r="84" spans="1:14" x14ac:dyDescent="0.2">
      <c r="A84" t="s">
        <v>38</v>
      </c>
      <c r="B84" t="s">
        <v>37</v>
      </c>
      <c r="C84" t="s">
        <v>87</v>
      </c>
      <c r="D84" t="s">
        <v>86</v>
      </c>
      <c r="E84" t="s">
        <v>25</v>
      </c>
      <c r="F84">
        <v>2007</v>
      </c>
      <c r="G84" s="1">
        <v>-15.28</v>
      </c>
      <c r="H84" s="1">
        <v>28.16</v>
      </c>
      <c r="I84" s="2">
        <v>0</v>
      </c>
      <c r="J84">
        <v>0.35687376300000001</v>
      </c>
      <c r="K84" s="3">
        <v>22510</v>
      </c>
      <c r="L84" s="3">
        <v>201247</v>
      </c>
      <c r="M84" s="5">
        <f>RATE(5,,-K83,K84)</f>
        <v>2.9992825614157382E-2</v>
      </c>
      <c r="N84" s="4">
        <f t="shared" si="6"/>
        <v>-1.2007174385842621E-2</v>
      </c>
    </row>
    <row r="85" spans="1:14" x14ac:dyDescent="0.2">
      <c r="A85" t="s">
        <v>38</v>
      </c>
      <c r="B85" t="s">
        <v>37</v>
      </c>
      <c r="C85" t="s">
        <v>87</v>
      </c>
      <c r="D85" t="s">
        <v>86</v>
      </c>
      <c r="E85" t="s">
        <v>25</v>
      </c>
      <c r="F85">
        <v>2013</v>
      </c>
      <c r="G85" s="1">
        <v>-15.28</v>
      </c>
      <c r="H85" s="1">
        <v>28.16</v>
      </c>
      <c r="I85" s="2">
        <v>0.7142857142857143</v>
      </c>
      <c r="J85">
        <v>0.376717566</v>
      </c>
      <c r="K85" s="3">
        <v>12465</v>
      </c>
      <c r="L85" s="3">
        <v>201246</v>
      </c>
      <c r="M85" s="5">
        <f>RATE(6,,-K84,K85)</f>
        <v>-9.3809584139256316E-2</v>
      </c>
      <c r="N85" s="4">
        <f t="shared" si="6"/>
        <v>-0.13580958413925631</v>
      </c>
    </row>
    <row r="86" spans="1:14" x14ac:dyDescent="0.2">
      <c r="A86" t="s">
        <v>38</v>
      </c>
      <c r="B86" t="s">
        <v>37</v>
      </c>
      <c r="C86" t="s">
        <v>89</v>
      </c>
      <c r="D86" t="s">
        <v>88</v>
      </c>
      <c r="E86" t="s">
        <v>26</v>
      </c>
      <c r="F86">
        <v>2002</v>
      </c>
      <c r="G86" s="1">
        <v>-17.43</v>
      </c>
      <c r="H86" s="1">
        <v>31.02</v>
      </c>
      <c r="I86" s="2">
        <v>0.40909090909090912</v>
      </c>
      <c r="J86">
        <v>0.27098993100000002</v>
      </c>
      <c r="K86" s="3">
        <v>88594</v>
      </c>
      <c r="L86" s="3">
        <v>113602</v>
      </c>
      <c r="M86" s="5">
        <f>RATE(4,,-81289,K86)</f>
        <v>2.1746438015258603E-2</v>
      </c>
      <c r="N86" s="4">
        <v>2.0253561984741399E-2</v>
      </c>
    </row>
    <row r="87" spans="1:14" x14ac:dyDescent="0.2">
      <c r="A87" t="s">
        <v>38</v>
      </c>
      <c r="B87" t="s">
        <v>37</v>
      </c>
      <c r="C87" t="s">
        <v>89</v>
      </c>
      <c r="D87" t="s">
        <v>88</v>
      </c>
      <c r="E87" t="s">
        <v>26</v>
      </c>
      <c r="F87">
        <v>2007</v>
      </c>
      <c r="G87" s="1">
        <v>-17.43</v>
      </c>
      <c r="H87" s="1">
        <v>31.02</v>
      </c>
      <c r="I87" s="2">
        <v>0.66666666666666663</v>
      </c>
      <c r="J87">
        <v>0.35687376300000001</v>
      </c>
      <c r="K87" s="3">
        <v>91449</v>
      </c>
      <c r="L87" s="3">
        <v>76931</v>
      </c>
      <c r="M87" s="5">
        <f>RATE(5,,-K86,K87)</f>
        <v>6.3636232812021463E-3</v>
      </c>
      <c r="N87" s="4">
        <v>3.5636376718797859E-2</v>
      </c>
    </row>
    <row r="88" spans="1:14" x14ac:dyDescent="0.2">
      <c r="A88" t="s">
        <v>38</v>
      </c>
      <c r="B88" t="s">
        <v>37</v>
      </c>
      <c r="C88" t="s">
        <v>89</v>
      </c>
      <c r="D88" t="s">
        <v>88</v>
      </c>
      <c r="E88" t="s">
        <v>26</v>
      </c>
      <c r="F88">
        <v>2013</v>
      </c>
      <c r="G88" s="1">
        <v>-17.43</v>
      </c>
      <c r="H88" s="1">
        <v>31.02</v>
      </c>
      <c r="I88" s="2">
        <v>0.34645669291338582</v>
      </c>
      <c r="J88">
        <v>0.376717566</v>
      </c>
      <c r="K88" s="3">
        <v>74928</v>
      </c>
      <c r="L88" s="3">
        <v>76930</v>
      </c>
      <c r="M88" s="5">
        <f>RATE(6,,-K87,K88)</f>
        <v>-3.2663600563718795E-2</v>
      </c>
      <c r="N88" s="4">
        <v>7.4663600563718791E-2</v>
      </c>
    </row>
  </sheetData>
  <sortState ref="A2:AW443">
    <sortCondition ref="C2:C443"/>
    <sortCondition ref="F2:F4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2016-07-04T08:43:06Z</dcterms:created>
  <dcterms:modified xsi:type="dcterms:W3CDTF">2016-07-30T15:40:02Z</dcterms:modified>
</cp:coreProperties>
</file>