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8260" tabRatio="500"/>
  </bookViews>
  <sheets>
    <sheet name="Desarrollo" sheetId="4" r:id="rId1"/>
    <sheet name="Proyección de crecimiento mínim" sheetId="5" r:id="rId2"/>
    <sheet name="Sheet2" sheetId="7" r:id="rId3"/>
    <sheet name="Presupuesto Cloud" sheetId="3" r:id="rId4"/>
    <sheet name="Riesgos" sheetId="1" r:id="rId5"/>
  </sheets>
  <calcPr calcId="140000" concurrentCalc="0"/>
  <pivotCaches>
    <pivotCache cacheId="9"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F13" i="3" l="1"/>
  <c r="F15" i="3"/>
  <c r="F16" i="3"/>
  <c r="C2" i="3"/>
  <c r="F2" i="3"/>
  <c r="F3" i="3"/>
  <c r="F4" i="3"/>
  <c r="F5" i="3"/>
  <c r="F6" i="3"/>
  <c r="F7" i="3"/>
  <c r="F8" i="3"/>
  <c r="F9" i="3"/>
  <c r="F10" i="3"/>
  <c r="F11" i="3"/>
  <c r="C12" i="3"/>
  <c r="F12" i="3"/>
  <c r="F14" i="3"/>
  <c r="I7" i="5"/>
  <c r="I8" i="5"/>
  <c r="I9" i="5"/>
  <c r="I10" i="5"/>
  <c r="I11" i="5"/>
  <c r="I12" i="5"/>
  <c r="I13" i="5"/>
  <c r="I14" i="5"/>
  <c r="I15" i="5"/>
  <c r="I16" i="5"/>
  <c r="I17" i="5"/>
  <c r="I18" i="5"/>
  <c r="I19" i="5"/>
  <c r="C8" i="5"/>
  <c r="C9" i="5"/>
  <c r="C10" i="5"/>
  <c r="C11" i="5"/>
  <c r="C12" i="5"/>
  <c r="C13" i="5"/>
  <c r="C14" i="5"/>
  <c r="C15" i="5"/>
  <c r="C16" i="5"/>
  <c r="C17" i="5"/>
  <c r="C18" i="5"/>
  <c r="E18" i="5"/>
  <c r="E17" i="5"/>
  <c r="E16" i="5"/>
  <c r="E15" i="5"/>
  <c r="E14" i="5"/>
  <c r="E13" i="5"/>
  <c r="E12" i="5"/>
  <c r="E11" i="5"/>
  <c r="E10" i="5"/>
  <c r="E9" i="5"/>
  <c r="E8" i="5"/>
  <c r="E7" i="5"/>
  <c r="B8" i="5"/>
  <c r="B9" i="5"/>
  <c r="B10" i="5"/>
  <c r="B11" i="5"/>
  <c r="B12" i="5"/>
  <c r="B13" i="5"/>
  <c r="B14" i="5"/>
  <c r="B15" i="5"/>
  <c r="B16" i="5"/>
  <c r="B17" i="5"/>
  <c r="B18" i="5"/>
  <c r="D18" i="5"/>
  <c r="D17" i="5"/>
  <c r="D16" i="5"/>
  <c r="D15" i="5"/>
  <c r="D14" i="5"/>
  <c r="D13" i="5"/>
  <c r="D12" i="5"/>
  <c r="D11" i="5"/>
  <c r="D10" i="5"/>
  <c r="D9" i="5"/>
  <c r="D8" i="5"/>
  <c r="D7" i="5"/>
  <c r="F18" i="5"/>
  <c r="G18" i="5"/>
  <c r="F17" i="5"/>
  <c r="G17" i="5"/>
  <c r="F16" i="5"/>
  <c r="G16" i="5"/>
  <c r="F15" i="5"/>
  <c r="G15" i="5"/>
  <c r="F14" i="5"/>
  <c r="G14" i="5"/>
  <c r="F13" i="5"/>
  <c r="G13" i="5"/>
  <c r="F12" i="5"/>
  <c r="G12" i="5"/>
  <c r="F11" i="5"/>
  <c r="G11" i="5"/>
  <c r="F10" i="5"/>
  <c r="G10" i="5"/>
  <c r="F9" i="5"/>
  <c r="G9" i="5"/>
  <c r="F8" i="5"/>
  <c r="G8" i="5"/>
  <c r="F7" i="5"/>
  <c r="G7" i="5"/>
  <c r="D19" i="5"/>
  <c r="E19" i="5"/>
  <c r="A8" i="5"/>
  <c r="A9" i="5"/>
  <c r="A10" i="5"/>
  <c r="A11" i="5"/>
  <c r="A12" i="5"/>
  <c r="A13" i="5"/>
  <c r="A14" i="5"/>
  <c r="A15" i="5"/>
  <c r="A16" i="5"/>
  <c r="A17" i="5"/>
  <c r="A18" i="5"/>
  <c r="B3" i="4"/>
  <c r="B53" i="4"/>
  <c r="B54" i="4"/>
  <c r="B4" i="4"/>
  <c r="B55" i="4"/>
</calcChain>
</file>

<file path=xl/sharedStrings.xml><?xml version="1.0" encoding="utf-8"?>
<sst xmlns="http://schemas.openxmlformats.org/spreadsheetml/2006/main" count="226" uniqueCount="161">
  <si>
    <t>Capa</t>
  </si>
  <si>
    <t>Servicio</t>
  </si>
  <si>
    <t>Unidad</t>
  </si>
  <si>
    <t>Load Balancing</t>
  </si>
  <si>
    <t>WebServers</t>
  </si>
  <si>
    <t>Relational Database Service - Aurora</t>
  </si>
  <si>
    <t>Monitoreo</t>
  </si>
  <si>
    <t>New Relic</t>
  </si>
  <si>
    <t>OpsGenie</t>
  </si>
  <si>
    <t>t2.large instance 1 year up front</t>
  </si>
  <si>
    <t>Cantidad</t>
  </si>
  <si>
    <t>Administración</t>
  </si>
  <si>
    <t>Base de Datos</t>
  </si>
  <si>
    <t>Big Data</t>
  </si>
  <si>
    <t>Datawarehouse</t>
  </si>
  <si>
    <t>Amazon Redshift</t>
  </si>
  <si>
    <t>t2.small instance 1 year up front</t>
  </si>
  <si>
    <t>S3 (Simple Storage System)</t>
  </si>
  <si>
    <t>GB</t>
  </si>
  <si>
    <t>Instances</t>
  </si>
  <si>
    <t>Databases</t>
  </si>
  <si>
    <t>Desarrollo y población de las estructuras de datos básicas</t>
  </si>
  <si>
    <t>Países, provincias y ciudades</t>
  </si>
  <si>
    <t>Marcas, modelos, versiones, precios</t>
  </si>
  <si>
    <t>Construcción de entidades principales</t>
  </si>
  <si>
    <t>Vehículos</t>
  </si>
  <si>
    <t>Alta de vehículo</t>
  </si>
  <si>
    <t>AJAX p gestión de modelos</t>
  </si>
  <si>
    <t>Modificación de vehículos</t>
  </si>
  <si>
    <t>Home Page, Menues y estilos</t>
  </si>
  <si>
    <t>Usuarios y autenticación</t>
  </si>
  <si>
    <t>Alta de usuario</t>
  </si>
  <si>
    <t>Login, sesiones y logout</t>
  </si>
  <si>
    <t>Conductores</t>
  </si>
  <si>
    <t>Listado y gestión de vehículos</t>
  </si>
  <si>
    <t>Alta de conductores</t>
  </si>
  <si>
    <t>Modificación de conductores</t>
  </si>
  <si>
    <t>Listado y gestión de conductores</t>
  </si>
  <si>
    <t>Construcción de motor de tracking</t>
  </si>
  <si>
    <t>Dispositivos de trackeo tipos y unidades</t>
  </si>
  <si>
    <t>Trackeos de dispositivo y ubicaciones</t>
  </si>
  <si>
    <t>Construcción de entidades</t>
  </si>
  <si>
    <t>Construcción de API</t>
  </si>
  <si>
    <t>Simulación de conducción de vehículos</t>
  </si>
  <si>
    <t>Motor de física (Aceleraciones, velocidades y trayectorias)</t>
  </si>
  <si>
    <t>Mockeo de compañia de Taxis, Unidades y Nombres</t>
  </si>
  <si>
    <t>Mockeo de trayectos en el conurbano y ciudad de buenos aires</t>
  </si>
  <si>
    <t>Construcción del motor de alertas</t>
  </si>
  <si>
    <t>Dashboard de monitoreo de vehículos en tiempo real</t>
  </si>
  <si>
    <t>Agregado de componentes dinámicos y layers</t>
  </si>
  <si>
    <t>Actualización en background x pooling AJAX</t>
  </si>
  <si>
    <t>Creación de la entidad y creación de API de generación de alertas</t>
  </si>
  <si>
    <t>Mocks de alertas para la flota de taxis</t>
  </si>
  <si>
    <t>Integración de las alertas al dashboard de monitoreo de vehículos en tiempo real</t>
  </si>
  <si>
    <t>Integración del refresco AJAX</t>
  </si>
  <si>
    <t>Vículo entre las alertas y los layers del mapa</t>
  </si>
  <si>
    <t>Construcción de motor de reporting</t>
  </si>
  <si>
    <t>Estructura del reporte general + links y gestión de las fechas</t>
  </si>
  <si>
    <t>Reporte de utilización y recorrido por vehículo</t>
  </si>
  <si>
    <t>Reporte de velocidad, aceleración y distancia del conductor</t>
  </si>
  <si>
    <t>Integración de estilos y librerias de Charts.js</t>
  </si>
  <si>
    <t>Utilización de API de Google Maps y ubicaciones azarozas</t>
  </si>
  <si>
    <t>Utilización de la API de mercadolibre en grafo a JSON</t>
  </si>
  <si>
    <t>Seed inicial de información</t>
  </si>
  <si>
    <t>Utilización de la API de meracdolibre para obtener la información y bajarla a JSON</t>
  </si>
  <si>
    <t>Seed inicial de la información a las estructuras de datos</t>
  </si>
  <si>
    <t>Integración de leaflet js open street map</t>
  </si>
  <si>
    <t>Total Hs Desarrollo</t>
  </si>
  <si>
    <t>Total HS Gerenciamiento</t>
  </si>
  <si>
    <t>Costo total del proyecto</t>
  </si>
  <si>
    <t>Senior Full Stack Engineer</t>
  </si>
  <si>
    <t>Project Manager</t>
  </si>
  <si>
    <t>Tarea</t>
  </si>
  <si>
    <t>Horas</t>
  </si>
  <si>
    <t>Costo x hora</t>
  </si>
  <si>
    <t>Users</t>
  </si>
  <si>
    <t>Elastic Load Balancing - Hours</t>
  </si>
  <si>
    <t>Elastic Load Balancing - GB of Data processed</t>
  </si>
  <si>
    <t>Precio unidad</t>
  </si>
  <si>
    <t>USD</t>
  </si>
  <si>
    <t>Mes</t>
  </si>
  <si>
    <t>Controladores</t>
  </si>
  <si>
    <t>Tamaño del POST de vehículos</t>
  </si>
  <si>
    <t>Tamaño del refresco de mapa</t>
  </si>
  <si>
    <t>Vehículos x controlador</t>
  </si>
  <si>
    <t>Requests x Min</t>
  </si>
  <si>
    <t>#Servers (Max 200RPM)</t>
  </si>
  <si>
    <t>#Web Servers real</t>
  </si>
  <si>
    <t>Link:</t>
  </si>
  <si>
    <t>Instances Hr</t>
  </si>
  <si>
    <t>AWS CloudWatch Detailed 1 min</t>
  </si>
  <si>
    <t>Instance Month</t>
  </si>
  <si>
    <t>AWS CloudWatch Dashboards</t>
  </si>
  <si>
    <t>Dashboards Month</t>
  </si>
  <si>
    <t>Amazon Elastic Map Reduce Instances</t>
  </si>
  <si>
    <t>https://aws.amazon.com/rds/aurora/pricing/</t>
  </si>
  <si>
    <t>https://aws.amazon.com/ec2/pricing/</t>
  </si>
  <si>
    <t>https://aws.amazon.com/elasticloadbalancing/pricing/</t>
  </si>
  <si>
    <t>https://newrelic.com/application-monitoring/pricing</t>
  </si>
  <si>
    <t>https://www.opsgenie.com/pricing</t>
  </si>
  <si>
    <t>https://aws.amazon.com/cloudwatch/pricing/</t>
  </si>
  <si>
    <t>Instance Hr (m4.large)</t>
  </si>
  <si>
    <t>https://aws.amazon.com/elasticmapreduce/pricing/</t>
  </si>
  <si>
    <t>https://aws.amazon.com/s3/pricing/</t>
  </si>
  <si>
    <t>GB/month</t>
  </si>
  <si>
    <t>Instances/yr</t>
  </si>
  <si>
    <t>https://aws.amazon.com/redshift/pricing/</t>
  </si>
  <si>
    <t xml:space="preserve">Total (USD) </t>
  </si>
  <si>
    <t>Total (ARS)</t>
  </si>
  <si>
    <t>Elastic Load Balancers Hs</t>
  </si>
  <si>
    <t>Trafico Vehículos GB</t>
  </si>
  <si>
    <t>Tráfico Controladores GB</t>
  </si>
  <si>
    <t>Totales</t>
  </si>
  <si>
    <t>Valor</t>
  </si>
  <si>
    <t>Parametros de calculo</t>
  </si>
  <si>
    <t>Tipo de Riesgo</t>
  </si>
  <si>
    <t>Riesgo</t>
  </si>
  <si>
    <t>Descripción</t>
  </si>
  <si>
    <t>Tecnológico</t>
  </si>
  <si>
    <t>Legal</t>
  </si>
  <si>
    <t>Importaciones y Pagos al exterior</t>
  </si>
  <si>
    <t>Nuevas Tecnologias de manejo autonomo</t>
  </si>
  <si>
    <t>Desconocimiento de compromiso</t>
  </si>
  <si>
    <t>Responsabilidad solidaria</t>
  </si>
  <si>
    <t>Ausencia de marco regulatorio</t>
  </si>
  <si>
    <t>Importación de aparatos de trackeo</t>
  </si>
  <si>
    <t>Pago a proveedores de cloud en el exterior</t>
  </si>
  <si>
    <t>Proveedores de telecomunicaciones</t>
  </si>
  <si>
    <t>Proveedor de desarrollo de software</t>
  </si>
  <si>
    <t>Interés de las grandes empresas de internet</t>
  </si>
  <si>
    <t>La aparición de nuevas tecnologías de conducción asistida o automática restan valor al concepto de controlar al conductor.</t>
  </si>
  <si>
    <t>Horizonte</t>
  </si>
  <si>
    <t>Lejano</t>
  </si>
  <si>
    <t>Medio</t>
  </si>
  <si>
    <t>Alto</t>
  </si>
  <si>
    <t>Las grandes empresas de Internet: Facebook/Google, cuentan con productos relacionados, si estuvieran interesadas podrian competir con mucha ventaja.</t>
  </si>
  <si>
    <t>La posibilidad legal real de los proveedores de servicios de desconocer algún compromiso. Sea este un seguro o un servicio, debido al incumplimiento de alguna política (zona de cobertura, velocidad de manejo etc) en el caso de que la única evidencia de tal incumplimiento sea la información provista por el dispositivo y los servidores de CloudFleet. Defender la validez legal de la información de nuestros sensores y nuestros servidores, asi como la integridad de nuestra organización, son factores claves del éxito de CloudFleet.</t>
  </si>
  <si>
    <t>La posibilidad de que un tribunal entienda que el incumplimiento de un servicio contratado mediante el uso de la plataforma sea responsabilidad total o solidaria de CloudFleet, sentaría un antecedente que pondria en riesgo la continuidad del negocio y podria significar un gran costo para la compañia.</t>
  </si>
  <si>
    <t>La ausencia de un marco regulatorio para esta actividad (intermediador comercial para servicios del automovil) y para la gestión de servicios on demand y de tasación variable es un riesgo grande dado que si surgiera una regulación, la misma podría comprometer la continuidad del negocio.</t>
  </si>
  <si>
    <t>Fallas del proveedor de cloud</t>
  </si>
  <si>
    <t>La dificultad para acordar con los proveedores telecomunicaciones o un eventual aumento de los costos de las mismas ponen en riesgo la continuidad del negocio. Mucho mas teniendo en cuenta que los jugadores de telecomunicaciones móviles son pocos en todos los paises de operación.</t>
  </si>
  <si>
    <t>Una vez contratado el proveedor de desarrollo de software podría: A) Incumplir, tanto en tiempos de entrega como en calidad o completitud del software B) Adoptar una posición dificil y aumentar los costos o retrasar entregas por considerarnos un cliente cautivo.</t>
  </si>
  <si>
    <t>El proveedor de cloud podría fallar dejando fuera de servicio la plataforma.</t>
  </si>
  <si>
    <t>Por dificultades comerciales en los distintos paises de operación, y siendo estos economias emergentes con un marco jurídico y político muchas veces impredecible, es apropiado considerar estos inconvenientes podrian dificultar seriamente la cadena de abastecimiento.</t>
  </si>
  <si>
    <t>No es infrecuente que en los paises de operación haya problemas cambiarios y dificultades para hacer giros al exterior. Al menos dos de los paises de operación (Argentina y Venezuela) tienen o tuvieron restricciones de este orden en los últimos 2 años.</t>
  </si>
  <si>
    <t>Probabilidad</t>
  </si>
  <si>
    <t>Impacto</t>
  </si>
  <si>
    <t>Baja</t>
  </si>
  <si>
    <t>Moderada</t>
  </si>
  <si>
    <t>Corto</t>
  </si>
  <si>
    <t>Dependencias comerciales, tecnológicas</t>
  </si>
  <si>
    <t>Mercado</t>
  </si>
  <si>
    <t>Financiero</t>
  </si>
  <si>
    <t>Continuidad</t>
  </si>
  <si>
    <t>Afectación</t>
  </si>
  <si>
    <t>Tableau Desktop (Licencia</t>
  </si>
  <si>
    <t>Licencias</t>
  </si>
  <si>
    <t>Column Labels</t>
  </si>
  <si>
    <t>Grand Total</t>
  </si>
  <si>
    <t>Sum of USD</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</si>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</sst>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ARS&quot;* #,##0.00_-;\-&quot;ARS&quot;* #,##0.00_-;_-&quot;ARS&quot;* &quot;-&quot;??_-;_-@_-"/>
    <numFmt numFmtId="43" formatCode="_-* #,##0.00_-;\-* #,##0.00_-;_-* &quot;-&quot;??_-;_-@_-"/>
    <numFmt numFmtId="164" formatCode="_-[$$-409]* #,##0.00_ ;_-[$$-409]* \-#,##0.00\ ;_-[$$-409]* &quot;-&quot;??_ ;_-@_ "/>
  </numFmts>
  <fonts count="1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theme="1"/>
      <name val="Calibri"/>
      <scheme val="minor"/>
    </font>
    <font>
      <sz val="16"/>
      <color theme="1"/>
      <name val="Calibri"/>
      <scheme val="minor"/>
    </font>
    <font>
      <b/>
      <sz val="14"/>
      <color theme="1"/>
      <name val="Calibri"/>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44">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79">
    <xf numFmtId="0" fontId="0" fillId="0" borderId="0"/>
    <xf numFmtId="4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0" fillId="0" borderId="4" xfId="0" applyBorder="1"/>
    <xf numFmtId="0" fontId="0" fillId="0" borderId="3" xfId="0" applyBorder="1" applyAlignment="1">
      <alignment horizontal="left" indent="1"/>
    </xf>
    <xf numFmtId="0" fontId="0" fillId="0" borderId="3" xfId="0" applyBorder="1" applyAlignment="1">
      <alignment horizontal="left"/>
    </xf>
    <xf numFmtId="0" fontId="0" fillId="0" borderId="6" xfId="0" applyBorder="1"/>
    <xf numFmtId="44" fontId="0" fillId="0" borderId="0" xfId="0" applyNumberFormat="1"/>
    <xf numFmtId="0" fontId="0" fillId="0" borderId="5" xfId="0" applyBorder="1" applyAlignment="1">
      <alignment horizontal="left" indent="1"/>
    </xf>
    <xf numFmtId="0" fontId="0" fillId="0" borderId="5" xfId="0" applyBorder="1" applyAlignment="1">
      <alignment horizontal="left"/>
    </xf>
    <xf numFmtId="0" fontId="0" fillId="3" borderId="3" xfId="0" applyFill="1" applyBorder="1" applyAlignment="1">
      <alignment horizontal="left"/>
    </xf>
    <xf numFmtId="0" fontId="0" fillId="3" borderId="4" xfId="0" applyFill="1" applyBorder="1"/>
    <xf numFmtId="0" fontId="7" fillId="0" borderId="11" xfId="0" applyFont="1" applyBorder="1"/>
    <xf numFmtId="0" fontId="7" fillId="0" borderId="12" xfId="0" applyFont="1" applyBorder="1"/>
    <xf numFmtId="0" fontId="6" fillId="0" borderId="1" xfId="0" applyFont="1" applyFill="1" applyBorder="1" applyAlignment="1">
      <alignment horizontal="left"/>
    </xf>
    <xf numFmtId="0" fontId="6" fillId="0" borderId="2" xfId="0" applyFont="1" applyBorder="1"/>
    <xf numFmtId="0" fontId="6" fillId="0" borderId="7" xfId="0" applyFont="1" applyFill="1" applyBorder="1" applyAlignment="1">
      <alignment horizontal="left"/>
    </xf>
    <xf numFmtId="1" fontId="6" fillId="0" borderId="8" xfId="0" applyNumberFormat="1" applyFont="1" applyBorder="1"/>
    <xf numFmtId="0" fontId="8" fillId="0" borderId="9" xfId="0" applyFont="1" applyFill="1" applyBorder="1" applyAlignment="1">
      <alignment horizontal="left"/>
    </xf>
    <xf numFmtId="44" fontId="8" fillId="0" borderId="10" xfId="0" applyNumberFormat="1" applyFont="1" applyBorder="1"/>
    <xf numFmtId="0" fontId="0" fillId="0" borderId="15" xfId="0" applyBorder="1"/>
    <xf numFmtId="0" fontId="0" fillId="0" borderId="16" xfId="0" applyBorder="1"/>
    <xf numFmtId="44" fontId="0" fillId="0" borderId="18" xfId="1" applyFont="1" applyBorder="1"/>
    <xf numFmtId="44" fontId="0" fillId="0" borderId="19" xfId="0" applyNumberFormat="1" applyBorder="1"/>
    <xf numFmtId="0" fontId="0" fillId="2" borderId="13" xfId="0" applyFill="1" applyBorder="1"/>
    <xf numFmtId="0" fontId="7" fillId="2" borderId="17" xfId="0" applyFont="1" applyFill="1" applyBorder="1"/>
    <xf numFmtId="0" fontId="0" fillId="2" borderId="13" xfId="0" applyFill="1" applyBorder="1" applyAlignment="1">
      <alignment horizontal="center"/>
    </xf>
    <xf numFmtId="0" fontId="0" fillId="2" borderId="14" xfId="0" applyFill="1" applyBorder="1" applyAlignment="1">
      <alignment horizontal="center"/>
    </xf>
    <xf numFmtId="2" fontId="0" fillId="0" borderId="0" xfId="0" applyNumberFormat="1"/>
    <xf numFmtId="0" fontId="0" fillId="0" borderId="23" xfId="0" applyBorder="1"/>
    <xf numFmtId="0" fontId="0" fillId="0" borderId="0" xfId="0" applyBorder="1"/>
    <xf numFmtId="164" fontId="0" fillId="0" borderId="0" xfId="8" applyNumberFormat="1" applyFont="1" applyBorder="1"/>
    <xf numFmtId="164" fontId="0" fillId="0" borderId="0" xfId="0" applyNumberFormat="1" applyBorder="1"/>
    <xf numFmtId="0" fontId="0" fillId="0" borderId="24" xfId="0" applyBorder="1"/>
    <xf numFmtId="0" fontId="0" fillId="0" borderId="25" xfId="0" applyBorder="1"/>
    <xf numFmtId="0" fontId="0" fillId="0" borderId="26" xfId="0" applyBorder="1"/>
    <xf numFmtId="164" fontId="0" fillId="0" borderId="26" xfId="0" applyNumberFormat="1" applyBorder="1"/>
    <xf numFmtId="0" fontId="0" fillId="0" borderId="27" xfId="0" applyBorder="1"/>
    <xf numFmtId="0" fontId="3" fillId="0" borderId="28" xfId="0" applyFont="1" applyBorder="1"/>
    <xf numFmtId="0" fontId="3" fillId="0" borderId="29" xfId="0" applyFont="1" applyBorder="1"/>
    <xf numFmtId="0" fontId="3" fillId="0" borderId="30" xfId="0" applyFont="1" applyBorder="1"/>
    <xf numFmtId="0" fontId="0" fillId="0" borderId="21" xfId="0" applyBorder="1" applyAlignment="1"/>
    <xf numFmtId="0" fontId="0" fillId="0" borderId="0" xfId="0" applyAlignment="1"/>
    <xf numFmtId="0" fontId="3" fillId="0" borderId="20" xfId="0" applyFont="1" applyBorder="1" applyAlignment="1"/>
    <xf numFmtId="164" fontId="3" fillId="0" borderId="22" xfId="0" applyNumberFormat="1" applyFont="1" applyBorder="1"/>
    <xf numFmtId="0" fontId="3" fillId="0" borderId="25" xfId="0" applyFont="1" applyBorder="1" applyAlignment="1"/>
    <xf numFmtId="164" fontId="3" fillId="0" borderId="27" xfId="0" applyNumberFormat="1" applyFont="1" applyBorder="1"/>
    <xf numFmtId="0" fontId="0" fillId="0" borderId="31" xfId="0" applyBorder="1"/>
    <xf numFmtId="0" fontId="0" fillId="0" borderId="32" xfId="0" applyBorder="1"/>
    <xf numFmtId="0" fontId="0" fillId="2" borderId="2" xfId="0" applyFill="1" applyBorder="1"/>
    <xf numFmtId="0" fontId="3" fillId="2" borderId="21" xfId="0" applyFont="1" applyFill="1" applyBorder="1"/>
    <xf numFmtId="0" fontId="3" fillId="2" borderId="13" xfId="0" applyFont="1" applyFill="1" applyBorder="1"/>
    <xf numFmtId="0" fontId="3" fillId="2" borderId="33" xfId="0" applyFont="1" applyFill="1" applyBorder="1"/>
    <xf numFmtId="0" fontId="3" fillId="2" borderId="14" xfId="0" applyFont="1" applyFill="1" applyBorder="1"/>
    <xf numFmtId="2" fontId="3" fillId="0" borderId="26" xfId="0" applyNumberFormat="1" applyFont="1" applyBorder="1"/>
    <xf numFmtId="0" fontId="3" fillId="0" borderId="26" xfId="0" applyFont="1" applyBorder="1"/>
    <xf numFmtId="0" fontId="3" fillId="0" borderId="27" xfId="0" applyFont="1" applyBorder="1"/>
    <xf numFmtId="0" fontId="0" fillId="0" borderId="34" xfId="0" applyBorder="1"/>
    <xf numFmtId="1" fontId="0" fillId="0" borderId="34" xfId="8" applyNumberFormat="1" applyFont="1" applyBorder="1" applyAlignment="1">
      <alignment horizontal="right"/>
    </xf>
    <xf numFmtId="2" fontId="0" fillId="0" borderId="34" xfId="0" applyNumberFormat="1" applyBorder="1"/>
    <xf numFmtId="1" fontId="0" fillId="0" borderId="34" xfId="0" applyNumberFormat="1" applyBorder="1"/>
    <xf numFmtId="0" fontId="0" fillId="0" borderId="3" xfId="0" applyBorder="1"/>
    <xf numFmtId="0" fontId="0" fillId="0" borderId="5" xfId="0" applyBorder="1"/>
    <xf numFmtId="1" fontId="0" fillId="0" borderId="35" xfId="8" applyNumberFormat="1" applyFont="1" applyBorder="1" applyAlignment="1">
      <alignment horizontal="right"/>
    </xf>
    <xf numFmtId="2" fontId="0" fillId="0" borderId="35" xfId="0" applyNumberFormat="1" applyBorder="1"/>
    <xf numFmtId="1" fontId="0" fillId="0" borderId="35" xfId="0" applyNumberFormat="1" applyBorder="1"/>
    <xf numFmtId="0" fontId="0" fillId="0" borderId="35" xfId="0" applyBorder="1"/>
    <xf numFmtId="0" fontId="0" fillId="5" borderId="39" xfId="0" applyFill="1" applyBorder="1" applyAlignment="1">
      <alignment horizontal="center"/>
    </xf>
    <xf numFmtId="0" fontId="0" fillId="5" borderId="36" xfId="0" applyFill="1" applyBorder="1" applyAlignment="1">
      <alignment horizontal="center"/>
    </xf>
    <xf numFmtId="0" fontId="0" fillId="4" borderId="40" xfId="0" applyFill="1" applyBorder="1" applyAlignment="1">
      <alignment horizontal="center"/>
    </xf>
    <xf numFmtId="0" fontId="0" fillId="4" borderId="37" xfId="0" applyFill="1" applyBorder="1" applyAlignment="1">
      <alignment horizontal="center"/>
    </xf>
    <xf numFmtId="0" fontId="0" fillId="0" borderId="40" xfId="0" applyBorder="1" applyAlignment="1">
      <alignment horizontal="center"/>
    </xf>
    <xf numFmtId="0" fontId="0" fillId="0" borderId="37" xfId="0" applyBorder="1" applyAlignment="1">
      <alignment horizontal="center"/>
    </xf>
    <xf numFmtId="0" fontId="0" fillId="4" borderId="42" xfId="0" applyFill="1" applyBorder="1" applyAlignment="1">
      <alignment horizontal="center"/>
    </xf>
    <xf numFmtId="0" fontId="0" fillId="4" borderId="26" xfId="0" applyFill="1" applyBorder="1" applyAlignment="1">
      <alignment horizontal="center"/>
    </xf>
    <xf numFmtId="0" fontId="0" fillId="5" borderId="36" xfId="0" applyFill="1" applyBorder="1" applyAlignment="1">
      <alignment vertical="center"/>
    </xf>
    <xf numFmtId="0" fontId="0" fillId="4" borderId="37" xfId="0" applyFill="1" applyBorder="1" applyAlignment="1">
      <alignment vertical="center"/>
    </xf>
    <xf numFmtId="0" fontId="0" fillId="0" borderId="37" xfId="0" applyBorder="1" applyAlignment="1">
      <alignment vertical="center"/>
    </xf>
    <xf numFmtId="0" fontId="0" fillId="4" borderId="26" xfId="0" applyFill="1" applyBorder="1" applyAlignment="1">
      <alignment vertical="center"/>
    </xf>
    <xf numFmtId="0" fontId="0" fillId="5" borderId="15" xfId="0" applyFill="1" applyBorder="1" applyAlignment="1">
      <alignment vertical="center"/>
    </xf>
    <xf numFmtId="0" fontId="0" fillId="5" borderId="18" xfId="0" applyFill="1" applyBorder="1" applyAlignment="1">
      <alignment horizontal="center"/>
    </xf>
    <xf numFmtId="0" fontId="0" fillId="5" borderId="43" xfId="0" applyFill="1" applyBorder="1" applyAlignment="1">
      <alignment horizontal="center"/>
    </xf>
    <xf numFmtId="0" fontId="0" fillId="4" borderId="15" xfId="0" applyFill="1" applyBorder="1" applyAlignment="1">
      <alignment vertical="center"/>
    </xf>
    <xf numFmtId="0" fontId="0" fillId="4" borderId="18" xfId="0" applyFill="1" applyBorder="1" applyAlignment="1">
      <alignment horizontal="center"/>
    </xf>
    <xf numFmtId="0" fontId="0" fillId="4" borderId="43" xfId="0" applyFill="1" applyBorder="1" applyAlignment="1">
      <alignment horizontal="center"/>
    </xf>
    <xf numFmtId="0" fontId="0" fillId="0" borderId="15" xfId="0" applyBorder="1" applyAlignment="1">
      <alignment vertical="center"/>
    </xf>
    <xf numFmtId="0" fontId="0" fillId="0" borderId="18" xfId="0" applyBorder="1" applyAlignment="1">
      <alignment horizontal="center"/>
    </xf>
    <xf numFmtId="0" fontId="0" fillId="0" borderId="43" xfId="0" applyBorder="1" applyAlignment="1">
      <alignment horizontal="center"/>
    </xf>
    <xf numFmtId="0" fontId="3" fillId="2" borderId="38" xfId="0" applyFont="1" applyFill="1" applyBorder="1"/>
    <xf numFmtId="0" fontId="0" fillId="5" borderId="39" xfId="0" applyFill="1" applyBorder="1" applyAlignment="1">
      <alignment horizontal="left" wrapText="1"/>
    </xf>
    <xf numFmtId="0" fontId="0" fillId="5" borderId="18" xfId="0" applyFill="1" applyBorder="1" applyAlignment="1">
      <alignment horizontal="left" wrapText="1"/>
    </xf>
    <xf numFmtId="0" fontId="0" fillId="4" borderId="18" xfId="0" applyFill="1" applyBorder="1" applyAlignment="1">
      <alignment horizontal="left" wrapText="1"/>
    </xf>
    <xf numFmtId="0" fontId="0" fillId="4" borderId="40" xfId="0" applyFill="1" applyBorder="1" applyAlignment="1">
      <alignment horizontal="left" wrapText="1"/>
    </xf>
    <xf numFmtId="0" fontId="0" fillId="0" borderId="18" xfId="0" applyBorder="1" applyAlignment="1">
      <alignment horizontal="left" wrapText="1"/>
    </xf>
    <xf numFmtId="0" fontId="0" fillId="0" borderId="40" xfId="0" applyBorder="1" applyAlignment="1">
      <alignment horizontal="left" wrapText="1"/>
    </xf>
    <xf numFmtId="0" fontId="0" fillId="4" borderId="42" xfId="0" applyFill="1" applyBorder="1" applyAlignment="1">
      <alignment horizontal="left" wrapText="1"/>
    </xf>
    <xf numFmtId="0" fontId="0" fillId="5" borderId="39" xfId="0" applyFill="1" applyBorder="1" applyAlignment="1">
      <alignment vertical="center"/>
    </xf>
    <xf numFmtId="0" fontId="0" fillId="5" borderId="18" xfId="0" applyFill="1" applyBorder="1" applyAlignment="1">
      <alignment vertical="center"/>
    </xf>
    <xf numFmtId="0" fontId="0" fillId="4" borderId="18" xfId="0" applyFill="1" applyBorder="1" applyAlignment="1">
      <alignment vertical="center"/>
    </xf>
    <xf numFmtId="0" fontId="0" fillId="4" borderId="40" xfId="0" applyFill="1" applyBorder="1" applyAlignment="1">
      <alignment vertical="center"/>
    </xf>
    <xf numFmtId="0" fontId="0" fillId="0" borderId="18" xfId="0" applyBorder="1" applyAlignment="1">
      <alignment vertical="center"/>
    </xf>
    <xf numFmtId="0" fontId="0" fillId="0" borderId="40" xfId="0" applyBorder="1" applyAlignment="1">
      <alignment vertical="center"/>
    </xf>
    <xf numFmtId="0" fontId="0" fillId="4" borderId="42" xfId="0" applyFill="1" applyBorder="1" applyAlignment="1">
      <alignment vertical="center"/>
    </xf>
    <xf numFmtId="0" fontId="0" fillId="0" borderId="0" xfId="0" applyFill="1" applyBorder="1"/>
    <xf numFmtId="0" fontId="0" fillId="2" borderId="13" xfId="0" applyFill="1" applyBorder="1" applyAlignment="1">
      <alignment horizontal="center"/>
    </xf>
    <xf numFmtId="0" fontId="0" fillId="0" borderId="23" xfId="0" applyBorder="1" applyAlignment="1">
      <alignment horizontal="right"/>
    </xf>
    <xf numFmtId="0" fontId="0" fillId="0" borderId="0" xfId="0" applyBorder="1" applyAlignment="1">
      <alignment horizontal="right"/>
    </xf>
    <xf numFmtId="0" fontId="0" fillId="0" borderId="25" xfId="0" applyBorder="1" applyAlignment="1">
      <alignment horizontal="right"/>
    </xf>
    <xf numFmtId="0" fontId="0" fillId="0" borderId="26" xfId="0" applyBorder="1" applyAlignment="1">
      <alignment horizontal="right"/>
    </xf>
    <xf numFmtId="0" fontId="0" fillId="2" borderId="33" xfId="0" applyFill="1" applyBorder="1" applyAlignment="1">
      <alignment horizontal="center"/>
    </xf>
    <xf numFmtId="0" fontId="3" fillId="0" borderId="25" xfId="0" applyFont="1" applyBorder="1" applyAlignment="1">
      <alignment horizontal="right"/>
    </xf>
    <xf numFmtId="0" fontId="3" fillId="0" borderId="26" xfId="0" applyFont="1" applyBorder="1" applyAlignment="1">
      <alignment horizontal="right"/>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40" xfId="0" applyFill="1"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center" vertical="center" wrapText="1"/>
    </xf>
    <xf numFmtId="0" fontId="0" fillId="4" borderId="42" xfId="0" applyFill="1" applyBorder="1" applyAlignment="1">
      <alignment horizontal="center" vertical="center" wrapText="1"/>
    </xf>
    <xf numFmtId="0" fontId="0" fillId="0" borderId="0" xfId="0" pivotButton="1"/>
    <xf numFmtId="164" fontId="0" fillId="0" borderId="0" xfId="0" applyNumberFormat="1"/>
  </cellXfs>
  <cellStyles count="79">
    <cellStyle name="Comma" xfId="8" builtinId="3"/>
    <cellStyle name="Currency" xfId="1" builtinId="4"/>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3">
    <dxf>
      <numFmt numFmtId="34" formatCode="_-&quot;ARS&quot;* #,##0.00_-;\-&quot;ARS&quot;* #,##0.00_-;_-&quot;ARS&quot;* &quot;-&quot;??_-;_-@_-"/>
    </dxf>
    <dxf>
      <numFmt numFmtId="164" formatCode="_-[$$-409]* #,##0.00_ ;_-[$$-409]* \-#,##0.00\ ;_-[$$-409]* &quot;-&quot;??_ ;_-@_ "/>
    </dxf>
    <dxf>
      <numFmt numFmtId="34" formatCode="_-&quot;ARS&quot;* #,##0.00_-;\-&quot;ARS&quot;* #,##0.00_-;_-&quot;ARS&quot;* &quot;-&quot;??_-;_-@_-"/>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howLegendKey val="0"/>
            <c:showVal val="1"/>
            <c:showCatName val="1"/>
            <c:showSerName val="0"/>
            <c:showPercent val="0"/>
            <c:showBubbleSize val="0"/>
            <c:showLeaderLines val="1"/>
          </c:dLbls>
          <c:cat>
            <c:strRef>
              <c:f>Sheet2!$B$4:$H$4</c:f>
              <c:strCache>
                <c:ptCount val="7"/>
                <c:pt idx="0">
                  <c:v>Administración</c:v>
                </c:pt>
                <c:pt idx="1">
                  <c:v>Base de Datos</c:v>
                </c:pt>
                <c:pt idx="2">
                  <c:v>Big Data</c:v>
                </c:pt>
                <c:pt idx="3">
                  <c:v>Datawarehouse</c:v>
                </c:pt>
                <c:pt idx="4">
                  <c:v>Load Balancing</c:v>
                </c:pt>
                <c:pt idx="5">
                  <c:v>Monitoreo</c:v>
                </c:pt>
                <c:pt idx="6">
                  <c:v>WebServers</c:v>
                </c:pt>
              </c:strCache>
            </c:strRef>
          </c:cat>
          <c:val>
            <c:numRef>
              <c:f>Sheet2!$B$5:$H$5</c:f>
              <c:numCache>
                <c:formatCode>_-[$$-409]* #,##0.00_ ;_-[$$-409]* \-#,##0.00\ ;_-[$$-409]* "-"??_ ;_-@_ </c:formatCode>
                <c:ptCount val="7"/>
                <c:pt idx="0">
                  <c:v>151.0</c:v>
                </c:pt>
                <c:pt idx="1">
                  <c:v>1385.0</c:v>
                </c:pt>
                <c:pt idx="2">
                  <c:v>1824.0</c:v>
                </c:pt>
                <c:pt idx="3">
                  <c:v>10896.0</c:v>
                </c:pt>
                <c:pt idx="4">
                  <c:v>225.76</c:v>
                </c:pt>
                <c:pt idx="5">
                  <c:v>15559.5</c:v>
                </c:pt>
                <c:pt idx="6">
                  <c:v>9060.0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787400</xdr:colOff>
      <xdr:row>28</xdr:row>
      <xdr:rowOff>139700</xdr:rowOff>
    </xdr:from>
    <xdr:to>
      <xdr:col>20</xdr:col>
      <xdr:colOff>711200</xdr:colOff>
      <xdr:row>49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opoldo Lugones" refreshedDate="42569.056646874997" createdVersion="4" refreshedVersion="4" minRefreshableVersion="3" recordCount="13">
  <cacheSource type="worksheet">
    <worksheetSource ref="J1:K14" sheet="Presupuesto Cloud"/>
  </cacheSource>
  <cacheFields count="2">
    <cacheField name="Capa" numFmtId="0">
      <sharedItems count="7">
        <s v="Load Balancing"/>
        <s v="WebServers"/>
        <s v="Administración"/>
        <s v="Base de Datos"/>
        <s v="Monitoreo"/>
        <s v="Big Data"/>
        <s v="Datawarehouse"/>
      </sharedItems>
    </cacheField>
    <cacheField name="USD" numFmtId="0">
      <sharedItems containsSemiMixedTypes="0" containsString="0" containsNumber="1" minValue="6.76" maxValue="15000" count="13">
        <n v="219"/>
        <n v="6.76"/>
        <n v="9060"/>
        <n v="151"/>
        <n v="1385"/>
        <n v="15000"/>
        <n v="120"/>
        <n v="367.5"/>
        <n v="72"/>
        <n v="1680.0000000000002"/>
        <n v="144"/>
        <n v="3996"/>
        <n v="69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x v="0"/>
    <x v="0"/>
  </r>
  <r>
    <x v="0"/>
    <x v="1"/>
  </r>
  <r>
    <x v="1"/>
    <x v="2"/>
  </r>
  <r>
    <x v="2"/>
    <x v="3"/>
  </r>
  <r>
    <x v="3"/>
    <x v="4"/>
  </r>
  <r>
    <x v="4"/>
    <x v="5"/>
  </r>
  <r>
    <x v="4"/>
    <x v="6"/>
  </r>
  <r>
    <x v="4"/>
    <x v="7"/>
  </r>
  <r>
    <x v="4"/>
    <x v="8"/>
  </r>
  <r>
    <x v="5"/>
    <x v="9"/>
  </r>
  <r>
    <x v="5"/>
    <x v="10"/>
  </r>
  <r>
    <x v="6"/>
    <x v="11"/>
  </r>
  <r>
    <x v="6"/>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I5" firstHeaderRow="1" firstDataRow="2" firstDataCol="1"/>
  <pivotFields count="2">
    <pivotField axis="axisCol" showAll="0">
      <items count="8">
        <item x="2"/>
        <item x="3"/>
        <item x="5"/>
        <item x="6"/>
        <item x="0"/>
        <item x="4"/>
        <item x="1"/>
        <item t="default"/>
      </items>
    </pivotField>
    <pivotField dataField="1" showAll="0">
      <items count="14">
        <item x="1"/>
        <item x="8"/>
        <item x="6"/>
        <item x="10"/>
        <item x="3"/>
        <item x="0"/>
        <item x="7"/>
        <item x="4"/>
        <item x="9"/>
        <item x="11"/>
        <item x="12"/>
        <item x="2"/>
        <item x="5"/>
        <item t="default"/>
      </items>
    </pivotField>
  </pivotFields>
  <rowItems count="1">
    <i/>
  </rowItems>
  <colFields count="1">
    <field x="0"/>
  </colFields>
  <colItems count="8">
    <i>
      <x/>
    </i>
    <i>
      <x v="1"/>
    </i>
    <i>
      <x v="2"/>
    </i>
    <i>
      <x v="3"/>
    </i>
    <i>
      <x v="4"/>
    </i>
    <i>
      <x v="5"/>
    </i>
    <i>
      <x v="6"/>
    </i>
    <i t="grand">
      <x/>
    </i>
  </colItems>
  <dataFields count="1">
    <dataField name="Sum of USD" fld="1" baseField="0" baseItem="0" numFmtId="164"/>
  </dataFields>
  <formats count="1">
    <format dxfId="1">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5"/>
  <sheetViews>
    <sheetView tabSelected="1" zoomScale="120" zoomScaleNormal="120" zoomScalePageLayoutView="120" workbookViewId="0">
      <selection activeCell="A9" sqref="A9"/>
    </sheetView>
  </sheetViews>
  <sheetFormatPr baseColWidth="10" defaultRowHeight="15" x14ac:dyDescent="0"/>
  <cols>
    <col min="1" max="1" width="69.6640625" bestFit="1" customWidth="1"/>
    <col min="2" max="2" width="17.33203125" bestFit="1" customWidth="1"/>
    <col min="3" max="3" width="14.6640625" bestFit="1" customWidth="1"/>
    <col min="4" max="4" width="22.1640625" bestFit="1" customWidth="1"/>
    <col min="5" max="5" width="15.1640625" bestFit="1" customWidth="1"/>
    <col min="6" max="6" width="12.6640625" bestFit="1" customWidth="1"/>
  </cols>
  <sheetData>
    <row r="1" spans="1:2" ht="16" thickBot="1"/>
    <row r="2" spans="1:2" ht="20">
      <c r="A2" s="22"/>
      <c r="B2" s="23" t="s">
        <v>74</v>
      </c>
    </row>
    <row r="3" spans="1:2">
      <c r="A3" s="18" t="s">
        <v>70</v>
      </c>
      <c r="B3" s="20">
        <f>120000/160</f>
        <v>750</v>
      </c>
    </row>
    <row r="4" spans="1:2" ht="16" thickBot="1">
      <c r="A4" s="19" t="s">
        <v>71</v>
      </c>
      <c r="B4" s="21">
        <f>B3*1.4</f>
        <v>1050</v>
      </c>
    </row>
    <row r="5" spans="1:2" ht="16" thickBot="1"/>
    <row r="6" spans="1:2" ht="21" thickBot="1">
      <c r="A6" s="10" t="s">
        <v>72</v>
      </c>
      <c r="B6" s="11" t="s">
        <v>73</v>
      </c>
    </row>
    <row r="7" spans="1:2">
      <c r="A7" s="24" t="s">
        <v>21</v>
      </c>
      <c r="B7" s="25"/>
    </row>
    <row r="8" spans="1:2">
      <c r="A8" s="8" t="s">
        <v>22</v>
      </c>
      <c r="B8" s="9"/>
    </row>
    <row r="9" spans="1:2">
      <c r="A9" s="2" t="s">
        <v>64</v>
      </c>
      <c r="B9" s="1">
        <v>16</v>
      </c>
    </row>
    <row r="10" spans="1:2">
      <c r="A10" s="2" t="s">
        <v>65</v>
      </c>
      <c r="B10" s="1">
        <v>16</v>
      </c>
    </row>
    <row r="11" spans="1:2">
      <c r="A11" s="8" t="s">
        <v>23</v>
      </c>
      <c r="B11" s="9"/>
    </row>
    <row r="12" spans="1:2">
      <c r="A12" s="2" t="s">
        <v>62</v>
      </c>
      <c r="B12" s="1">
        <v>32</v>
      </c>
    </row>
    <row r="13" spans="1:2" ht="16" thickBot="1">
      <c r="A13" s="6" t="s">
        <v>63</v>
      </c>
      <c r="B13" s="4">
        <v>24</v>
      </c>
    </row>
    <row r="14" spans="1:2">
      <c r="A14" s="24" t="s">
        <v>24</v>
      </c>
      <c r="B14" s="25"/>
    </row>
    <row r="15" spans="1:2">
      <c r="A15" s="3" t="s">
        <v>29</v>
      </c>
      <c r="B15" s="1">
        <v>24</v>
      </c>
    </row>
    <row r="16" spans="1:2">
      <c r="A16" s="3" t="s">
        <v>30</v>
      </c>
      <c r="B16" s="1"/>
    </row>
    <row r="17" spans="1:2">
      <c r="A17" s="2" t="s">
        <v>31</v>
      </c>
      <c r="B17" s="1">
        <v>8</v>
      </c>
    </row>
    <row r="18" spans="1:2">
      <c r="A18" s="2" t="s">
        <v>32</v>
      </c>
      <c r="B18" s="1">
        <v>16</v>
      </c>
    </row>
    <row r="19" spans="1:2">
      <c r="A19" s="8" t="s">
        <v>25</v>
      </c>
      <c r="B19" s="9"/>
    </row>
    <row r="20" spans="1:2">
      <c r="A20" s="2" t="s">
        <v>26</v>
      </c>
      <c r="B20" s="1">
        <v>16</v>
      </c>
    </row>
    <row r="21" spans="1:2">
      <c r="A21" s="2" t="s">
        <v>27</v>
      </c>
      <c r="B21" s="1">
        <v>8</v>
      </c>
    </row>
    <row r="22" spans="1:2">
      <c r="A22" s="2" t="s">
        <v>28</v>
      </c>
      <c r="B22" s="1">
        <v>8</v>
      </c>
    </row>
    <row r="23" spans="1:2">
      <c r="A23" s="2" t="s">
        <v>34</v>
      </c>
      <c r="B23" s="1">
        <v>12</v>
      </c>
    </row>
    <row r="24" spans="1:2">
      <c r="A24" s="8" t="s">
        <v>33</v>
      </c>
      <c r="B24" s="9"/>
    </row>
    <row r="25" spans="1:2">
      <c r="A25" s="2" t="s">
        <v>35</v>
      </c>
      <c r="B25" s="1">
        <v>8</v>
      </c>
    </row>
    <row r="26" spans="1:2">
      <c r="A26" s="2" t="s">
        <v>36</v>
      </c>
      <c r="B26" s="1">
        <v>8</v>
      </c>
    </row>
    <row r="27" spans="1:2" ht="16" thickBot="1">
      <c r="A27" s="6" t="s">
        <v>37</v>
      </c>
      <c r="B27" s="4">
        <v>12</v>
      </c>
    </row>
    <row r="28" spans="1:2">
      <c r="A28" s="24" t="s">
        <v>38</v>
      </c>
      <c r="B28" s="25"/>
    </row>
    <row r="29" spans="1:2">
      <c r="A29" s="3" t="s">
        <v>39</v>
      </c>
      <c r="B29" s="1">
        <v>16</v>
      </c>
    </row>
    <row r="30" spans="1:2">
      <c r="A30" s="8" t="s">
        <v>40</v>
      </c>
      <c r="B30" s="9"/>
    </row>
    <row r="31" spans="1:2">
      <c r="A31" s="2" t="s">
        <v>41</v>
      </c>
      <c r="B31" s="1">
        <v>16</v>
      </c>
    </row>
    <row r="32" spans="1:2">
      <c r="A32" s="2" t="s">
        <v>42</v>
      </c>
      <c r="B32" s="1">
        <v>16</v>
      </c>
    </row>
    <row r="33" spans="1:3">
      <c r="A33" s="8" t="s">
        <v>43</v>
      </c>
      <c r="B33" s="9"/>
    </row>
    <row r="34" spans="1:3">
      <c r="A34" s="2" t="s">
        <v>61</v>
      </c>
      <c r="B34" s="1">
        <v>32</v>
      </c>
    </row>
    <row r="35" spans="1:3">
      <c r="A35" s="2" t="s">
        <v>44</v>
      </c>
      <c r="B35" s="1">
        <v>32</v>
      </c>
    </row>
    <row r="36" spans="1:3">
      <c r="A36" s="2" t="s">
        <v>45</v>
      </c>
      <c r="B36" s="1">
        <v>24</v>
      </c>
    </row>
    <row r="37" spans="1:3">
      <c r="A37" s="2" t="s">
        <v>46</v>
      </c>
      <c r="B37" s="1">
        <v>32</v>
      </c>
    </row>
    <row r="38" spans="1:3">
      <c r="A38" s="8" t="s">
        <v>48</v>
      </c>
      <c r="B38" s="9"/>
    </row>
    <row r="39" spans="1:3">
      <c r="A39" s="2" t="s">
        <v>66</v>
      </c>
      <c r="B39" s="1">
        <v>32</v>
      </c>
    </row>
    <row r="40" spans="1:3">
      <c r="A40" s="2" t="s">
        <v>49</v>
      </c>
      <c r="B40" s="1">
        <v>24</v>
      </c>
    </row>
    <row r="41" spans="1:3">
      <c r="A41" s="2" t="s">
        <v>50</v>
      </c>
      <c r="B41" s="1">
        <v>16</v>
      </c>
    </row>
    <row r="42" spans="1:3">
      <c r="A42" s="8" t="s">
        <v>47</v>
      </c>
      <c r="B42" s="9"/>
    </row>
    <row r="43" spans="1:3">
      <c r="A43" s="2" t="s">
        <v>51</v>
      </c>
      <c r="B43" s="1">
        <v>24</v>
      </c>
    </row>
    <row r="44" spans="1:3">
      <c r="A44" s="2" t="s">
        <v>52</v>
      </c>
      <c r="B44" s="1">
        <v>16</v>
      </c>
    </row>
    <row r="45" spans="1:3">
      <c r="A45" s="2" t="s">
        <v>53</v>
      </c>
      <c r="B45" s="1">
        <v>16</v>
      </c>
    </row>
    <row r="46" spans="1:3">
      <c r="A46" s="2" t="s">
        <v>54</v>
      </c>
      <c r="B46" s="1">
        <v>8</v>
      </c>
    </row>
    <row r="47" spans="1:3" ht="16" thickBot="1">
      <c r="A47" s="6" t="s">
        <v>55</v>
      </c>
      <c r="B47" s="4">
        <v>4</v>
      </c>
    </row>
    <row r="48" spans="1:3">
      <c r="A48" s="24" t="s">
        <v>56</v>
      </c>
      <c r="B48" s="25"/>
      <c r="C48" s="5"/>
    </row>
    <row r="49" spans="1:3">
      <c r="A49" s="3" t="s">
        <v>57</v>
      </c>
      <c r="B49" s="1">
        <v>8</v>
      </c>
      <c r="C49" s="5"/>
    </row>
    <row r="50" spans="1:3">
      <c r="A50" s="3" t="s">
        <v>60</v>
      </c>
      <c r="B50" s="1">
        <v>32</v>
      </c>
    </row>
    <row r="51" spans="1:3">
      <c r="A51" s="3" t="s">
        <v>59</v>
      </c>
      <c r="B51" s="1">
        <v>24</v>
      </c>
    </row>
    <row r="52" spans="1:3" ht="16" thickBot="1">
      <c r="A52" s="7" t="s">
        <v>58</v>
      </c>
      <c r="B52" s="4">
        <v>16</v>
      </c>
    </row>
    <row r="53" spans="1:3" ht="18">
      <c r="A53" s="12" t="s">
        <v>67</v>
      </c>
      <c r="B53" s="13">
        <f>SUM(B7:B52)</f>
        <v>596</v>
      </c>
    </row>
    <row r="54" spans="1:3" ht="19" thickBot="1">
      <c r="A54" s="14" t="s">
        <v>68</v>
      </c>
      <c r="B54" s="15">
        <f>B53*0.2</f>
        <v>119.2</v>
      </c>
    </row>
    <row r="55" spans="1:3" ht="19" thickBot="1">
      <c r="A55" s="16" t="s">
        <v>69</v>
      </c>
      <c r="B55" s="17">
        <f>B53*B3+B54*B4</f>
        <v>572160</v>
      </c>
    </row>
  </sheetData>
  <phoneticPr fontId="9" type="noConversion"/>
  <pageMargins left="0.75" right="0.75" top="1" bottom="1" header="0.5" footer="0.5"/>
  <pageSetup paperSize="9" scale="82"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0"/>
  <sheetViews>
    <sheetView workbookViewId="0">
      <selection activeCell="I7" activeCellId="1" sqref="A7:A18 I7:I18"/>
    </sheetView>
  </sheetViews>
  <sheetFormatPr baseColWidth="10" defaultRowHeight="15" x14ac:dyDescent="0"/>
  <cols>
    <col min="2" max="2" width="12.6640625" bestFit="1" customWidth="1"/>
    <col min="3" max="3" width="13.1640625" bestFit="1" customWidth="1"/>
    <col min="4" max="4" width="18.33203125" bestFit="1" customWidth="1"/>
    <col min="5" max="5" width="22.1640625" bestFit="1" customWidth="1"/>
    <col min="6" max="6" width="13.6640625" bestFit="1" customWidth="1"/>
    <col min="7" max="7" width="20.83203125" bestFit="1" customWidth="1"/>
    <col min="8" max="8" width="16.33203125" bestFit="1" customWidth="1"/>
    <col min="9" max="9" width="11.5" bestFit="1" customWidth="1"/>
  </cols>
  <sheetData>
    <row r="1" spans="1:9">
      <c r="A1" s="102" t="s">
        <v>114</v>
      </c>
      <c r="B1" s="107"/>
      <c r="C1" s="107"/>
      <c r="D1" s="47" t="s">
        <v>113</v>
      </c>
    </row>
    <row r="2" spans="1:9">
      <c r="A2" s="103" t="s">
        <v>82</v>
      </c>
      <c r="B2" s="104"/>
      <c r="C2" s="104"/>
      <c r="D2" s="45">
        <v>1024</v>
      </c>
    </row>
    <row r="3" spans="1:9">
      <c r="A3" s="103" t="s">
        <v>83</v>
      </c>
      <c r="B3" s="104"/>
      <c r="C3" s="104"/>
      <c r="D3" s="45">
        <v>5000</v>
      </c>
    </row>
    <row r="4" spans="1:9" ht="16" thickBot="1">
      <c r="A4" s="105" t="s">
        <v>84</v>
      </c>
      <c r="B4" s="106"/>
      <c r="C4" s="106"/>
      <c r="D4" s="46">
        <v>15</v>
      </c>
    </row>
    <row r="5" spans="1:9" ht="16" thickBot="1"/>
    <row r="6" spans="1:9">
      <c r="A6" s="49" t="s">
        <v>80</v>
      </c>
      <c r="B6" s="50" t="s">
        <v>25</v>
      </c>
      <c r="C6" s="50" t="s">
        <v>81</v>
      </c>
      <c r="D6" s="50" t="s">
        <v>110</v>
      </c>
      <c r="E6" s="50" t="s">
        <v>111</v>
      </c>
      <c r="F6" s="50" t="s">
        <v>85</v>
      </c>
      <c r="G6" s="50" t="s">
        <v>86</v>
      </c>
      <c r="H6" s="50" t="s">
        <v>87</v>
      </c>
      <c r="I6" s="51" t="s">
        <v>89</v>
      </c>
    </row>
    <row r="7" spans="1:9">
      <c r="A7" s="59">
        <v>1</v>
      </c>
      <c r="B7" s="56">
        <v>100</v>
      </c>
      <c r="C7" s="55">
        <v>6</v>
      </c>
      <c r="D7" s="57">
        <f>B7*$D$2*60*24*30/1024/1024/1024</f>
        <v>4.119873046875</v>
      </c>
      <c r="E7" s="57">
        <f>C7*$D$3*6*60*24*30/1024/1024/1024</f>
        <v>7.2419643402099609</v>
      </c>
      <c r="F7" s="58">
        <f>B7+C7*6</f>
        <v>136</v>
      </c>
      <c r="G7" s="55">
        <f>F7/200</f>
        <v>0.68</v>
      </c>
      <c r="H7" s="55">
        <v>2</v>
      </c>
      <c r="I7" s="1">
        <f>H7*24*30</f>
        <v>1440</v>
      </c>
    </row>
    <row r="8" spans="1:9">
      <c r="A8" s="59">
        <f>A7+1</f>
        <v>2</v>
      </c>
      <c r="B8" s="56">
        <f>B7*1.3</f>
        <v>130</v>
      </c>
      <c r="C8" s="56">
        <f>C7*1.3</f>
        <v>7.8000000000000007</v>
      </c>
      <c r="D8" s="57">
        <f t="shared" ref="D8:D18" si="0">B8*$D$2*60*24*30/1024/1024/1024</f>
        <v>5.3558349609375</v>
      </c>
      <c r="E8" s="57">
        <f t="shared" ref="E8:E18" si="1">C8*$D$3*6*60*24*30/1024/1024/1024</f>
        <v>9.4145536422729492</v>
      </c>
      <c r="F8" s="58">
        <f>B8+C8*6</f>
        <v>176.8</v>
      </c>
      <c r="G8" s="57">
        <f t="shared" ref="G8:G18" si="2">F8/200</f>
        <v>0.88400000000000001</v>
      </c>
      <c r="H8" s="55">
        <v>2</v>
      </c>
      <c r="I8" s="1">
        <f t="shared" ref="I8:I18" si="3">H8*24*30</f>
        <v>1440</v>
      </c>
    </row>
    <row r="9" spans="1:9">
      <c r="A9" s="59">
        <f t="shared" ref="A9:A18" si="4">A8+1</f>
        <v>3</v>
      </c>
      <c r="B9" s="56">
        <f t="shared" ref="B9:B18" si="5">B8*1.3</f>
        <v>169</v>
      </c>
      <c r="C9" s="56">
        <f t="shared" ref="C9:C18" si="6">C8*1.3</f>
        <v>10.14</v>
      </c>
      <c r="D9" s="57">
        <f t="shared" si="0"/>
        <v>6.96258544921875</v>
      </c>
      <c r="E9" s="57">
        <f t="shared" si="1"/>
        <v>12.238919734954834</v>
      </c>
      <c r="F9" s="58">
        <f>B9+C9*6</f>
        <v>229.84</v>
      </c>
      <c r="G9" s="57">
        <f t="shared" si="2"/>
        <v>1.1492</v>
      </c>
      <c r="H9" s="55">
        <v>5</v>
      </c>
      <c r="I9" s="1">
        <f t="shared" si="3"/>
        <v>3600</v>
      </c>
    </row>
    <row r="10" spans="1:9">
      <c r="A10" s="59">
        <f t="shared" si="4"/>
        <v>4</v>
      </c>
      <c r="B10" s="56">
        <f t="shared" si="5"/>
        <v>219.70000000000002</v>
      </c>
      <c r="C10" s="56">
        <f t="shared" si="6"/>
        <v>13.182</v>
      </c>
      <c r="D10" s="57">
        <f t="shared" si="0"/>
        <v>9.0513610839843768</v>
      </c>
      <c r="E10" s="57">
        <f t="shared" si="1"/>
        <v>15.910595655441284</v>
      </c>
      <c r="F10" s="58">
        <f>B10+C10*6</f>
        <v>298.79200000000003</v>
      </c>
      <c r="G10" s="57">
        <f t="shared" si="2"/>
        <v>1.4939600000000002</v>
      </c>
      <c r="H10" s="55">
        <v>5</v>
      </c>
      <c r="I10" s="1">
        <f t="shared" si="3"/>
        <v>3600</v>
      </c>
    </row>
    <row r="11" spans="1:9">
      <c r="A11" s="59">
        <f t="shared" si="4"/>
        <v>5</v>
      </c>
      <c r="B11" s="56">
        <f t="shared" si="5"/>
        <v>285.61</v>
      </c>
      <c r="C11" s="56">
        <f t="shared" si="6"/>
        <v>17.136600000000001</v>
      </c>
      <c r="D11" s="57">
        <f t="shared" si="0"/>
        <v>11.766769409179688</v>
      </c>
      <c r="E11" s="57">
        <f t="shared" si="1"/>
        <v>20.683774352073669</v>
      </c>
      <c r="F11" s="58">
        <f>B11+C11*6</f>
        <v>388.42960000000005</v>
      </c>
      <c r="G11" s="57">
        <f t="shared" si="2"/>
        <v>1.9421480000000002</v>
      </c>
      <c r="H11" s="55">
        <v>5</v>
      </c>
      <c r="I11" s="1">
        <f t="shared" si="3"/>
        <v>3600</v>
      </c>
    </row>
    <row r="12" spans="1:9">
      <c r="A12" s="59">
        <f t="shared" si="4"/>
        <v>6</v>
      </c>
      <c r="B12" s="56">
        <f t="shared" si="5"/>
        <v>371.29300000000001</v>
      </c>
      <c r="C12" s="56">
        <f t="shared" si="6"/>
        <v>22.277580000000004</v>
      </c>
      <c r="D12" s="57">
        <f t="shared" si="0"/>
        <v>15.296800231933595</v>
      </c>
      <c r="E12" s="57">
        <f t="shared" si="1"/>
        <v>26.888906657695777</v>
      </c>
      <c r="F12" s="58">
        <f t="shared" ref="F12:F18" si="7">B12+C12*6</f>
        <v>504.95848000000001</v>
      </c>
      <c r="G12" s="57">
        <f t="shared" si="2"/>
        <v>2.5247923999999999</v>
      </c>
      <c r="H12" s="55">
        <v>10</v>
      </c>
      <c r="I12" s="1">
        <f t="shared" si="3"/>
        <v>7200</v>
      </c>
    </row>
    <row r="13" spans="1:9">
      <c r="A13" s="59">
        <f t="shared" si="4"/>
        <v>7</v>
      </c>
      <c r="B13" s="56">
        <f t="shared" si="5"/>
        <v>482.68090000000001</v>
      </c>
      <c r="C13" s="56">
        <f t="shared" si="6"/>
        <v>28.960854000000005</v>
      </c>
      <c r="D13" s="57">
        <f t="shared" si="0"/>
        <v>19.885840301513674</v>
      </c>
      <c r="E13" s="57">
        <f t="shared" si="1"/>
        <v>34.955578655004508</v>
      </c>
      <c r="F13" s="58">
        <f t="shared" si="7"/>
        <v>656.44602400000008</v>
      </c>
      <c r="G13" s="57">
        <f t="shared" si="2"/>
        <v>3.2822301200000004</v>
      </c>
      <c r="H13" s="55">
        <v>10</v>
      </c>
      <c r="I13" s="1">
        <f t="shared" si="3"/>
        <v>7200</v>
      </c>
    </row>
    <row r="14" spans="1:9">
      <c r="A14" s="59">
        <f t="shared" si="4"/>
        <v>8</v>
      </c>
      <c r="B14" s="56">
        <f t="shared" si="5"/>
        <v>627.48517000000004</v>
      </c>
      <c r="C14" s="56">
        <f t="shared" si="6"/>
        <v>37.64911020000001</v>
      </c>
      <c r="D14" s="57">
        <f t="shared" si="0"/>
        <v>25.851592391967777</v>
      </c>
      <c r="E14" s="57">
        <f t="shared" si="1"/>
        <v>45.442252251505863</v>
      </c>
      <c r="F14" s="58">
        <f t="shared" si="7"/>
        <v>853.37983120000013</v>
      </c>
      <c r="G14" s="57">
        <f t="shared" si="2"/>
        <v>4.2668991560000009</v>
      </c>
      <c r="H14" s="55">
        <v>10</v>
      </c>
      <c r="I14" s="1">
        <f t="shared" si="3"/>
        <v>7200</v>
      </c>
    </row>
    <row r="15" spans="1:9">
      <c r="A15" s="59">
        <f t="shared" si="4"/>
        <v>9</v>
      </c>
      <c r="B15" s="56">
        <f t="shared" si="5"/>
        <v>815.73072100000013</v>
      </c>
      <c r="C15" s="56">
        <f t="shared" si="6"/>
        <v>48.943843260000016</v>
      </c>
      <c r="D15" s="57">
        <f t="shared" si="0"/>
        <v>33.607070109558116</v>
      </c>
      <c r="E15" s="57">
        <f t="shared" si="1"/>
        <v>59.074927926957628</v>
      </c>
      <c r="F15" s="58">
        <f t="shared" si="7"/>
        <v>1109.3937805600003</v>
      </c>
      <c r="G15" s="57">
        <f t="shared" si="2"/>
        <v>5.5469689028000015</v>
      </c>
      <c r="H15" s="55">
        <v>10</v>
      </c>
      <c r="I15" s="1">
        <f t="shared" si="3"/>
        <v>7200</v>
      </c>
    </row>
    <row r="16" spans="1:9">
      <c r="A16" s="59">
        <f t="shared" si="4"/>
        <v>10</v>
      </c>
      <c r="B16" s="56">
        <f t="shared" si="5"/>
        <v>1060.4499373000001</v>
      </c>
      <c r="C16" s="56">
        <f t="shared" si="6"/>
        <v>63.626996238000025</v>
      </c>
      <c r="D16" s="57">
        <f t="shared" si="0"/>
        <v>43.689191142425543</v>
      </c>
      <c r="E16" s="57">
        <f t="shared" si="1"/>
        <v>76.797406305044916</v>
      </c>
      <c r="F16" s="58">
        <f t="shared" si="7"/>
        <v>1442.2119147280002</v>
      </c>
      <c r="G16" s="57">
        <f t="shared" si="2"/>
        <v>7.2110595736400009</v>
      </c>
      <c r="H16" s="55">
        <v>15</v>
      </c>
      <c r="I16" s="1">
        <f t="shared" si="3"/>
        <v>10800</v>
      </c>
    </row>
    <row r="17" spans="1:9">
      <c r="A17" s="59">
        <f t="shared" si="4"/>
        <v>11</v>
      </c>
      <c r="B17" s="56">
        <f t="shared" si="5"/>
        <v>1378.5849184900003</v>
      </c>
      <c r="C17" s="56">
        <f t="shared" si="6"/>
        <v>82.715095109400039</v>
      </c>
      <c r="D17" s="57">
        <f t="shared" si="0"/>
        <v>56.795948485153211</v>
      </c>
      <c r="E17" s="57">
        <f t="shared" si="1"/>
        <v>99.836628196558379</v>
      </c>
      <c r="F17" s="58">
        <f t="shared" si="7"/>
        <v>1874.8754891464005</v>
      </c>
      <c r="G17" s="57">
        <f t="shared" si="2"/>
        <v>9.3743774457320015</v>
      </c>
      <c r="H17" s="55">
        <v>15</v>
      </c>
      <c r="I17" s="1">
        <f t="shared" si="3"/>
        <v>10800</v>
      </c>
    </row>
    <row r="18" spans="1:9" ht="16" thickBot="1">
      <c r="A18" s="60">
        <f t="shared" si="4"/>
        <v>12</v>
      </c>
      <c r="B18" s="61">
        <f t="shared" si="5"/>
        <v>1792.1603940370005</v>
      </c>
      <c r="C18" s="61">
        <f t="shared" si="6"/>
        <v>107.52962364222006</v>
      </c>
      <c r="D18" s="62">
        <f t="shared" si="0"/>
        <v>73.834733030699169</v>
      </c>
      <c r="E18" s="62">
        <f t="shared" si="1"/>
        <v>129.78761665552594</v>
      </c>
      <c r="F18" s="63">
        <f t="shared" si="7"/>
        <v>2437.3381358903207</v>
      </c>
      <c r="G18" s="62">
        <f t="shared" si="2"/>
        <v>12.186690679451603</v>
      </c>
      <c r="H18" s="64">
        <v>15</v>
      </c>
      <c r="I18" s="4">
        <f t="shared" si="3"/>
        <v>10800</v>
      </c>
    </row>
    <row r="19" spans="1:9" ht="16" thickBot="1">
      <c r="A19" s="108" t="s">
        <v>112</v>
      </c>
      <c r="B19" s="109"/>
      <c r="C19" s="109"/>
      <c r="D19" s="52">
        <f>SUM(D7:D18)</f>
        <v>306.21759964344642</v>
      </c>
      <c r="E19" s="52">
        <f>SUM(E7:E18)</f>
        <v>538.27312437324565</v>
      </c>
      <c r="F19" s="53"/>
      <c r="G19" s="53"/>
      <c r="H19" s="53"/>
      <c r="I19" s="54">
        <f>SUM(I7:I18)</f>
        <v>74880</v>
      </c>
    </row>
    <row r="20" spans="1:9">
      <c r="E20" s="26"/>
    </row>
  </sheetData>
  <mergeCells count="5">
    <mergeCell ref="A2:C2"/>
    <mergeCell ref="A3:C3"/>
    <mergeCell ref="A4:C4"/>
    <mergeCell ref="A1:C1"/>
    <mergeCell ref="A19:C19"/>
  </mergeCells>
  <phoneticPr fontId="9" type="noConversion"/>
  <pageMargins left="0.75000000000000011" right="0.75000000000000011" top="1" bottom="1" header="0.5" footer="0.5"/>
  <pageSetup paperSize="9" scale="8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
  <sheetViews>
    <sheetView workbookViewId="0">
      <selection activeCell="V38" sqref="V38"/>
    </sheetView>
  </sheetViews>
  <sheetFormatPr baseColWidth="10" defaultRowHeight="15" x14ac:dyDescent="0"/>
  <cols>
    <col min="1" max="1" width="11" customWidth="1"/>
    <col min="2" max="2" width="16" bestFit="1" customWidth="1"/>
    <col min="3" max="4" width="12.83203125" bestFit="1" customWidth="1"/>
    <col min="5" max="5" width="14.33203125" bestFit="1" customWidth="1"/>
    <col min="6" max="6" width="13.6640625" bestFit="1" customWidth="1"/>
    <col min="7" max="7" width="13.83203125" bestFit="1" customWidth="1"/>
    <col min="8" max="8" width="12.83203125" bestFit="1" customWidth="1"/>
    <col min="9" max="9" width="13.83203125" bestFit="1" customWidth="1"/>
  </cols>
  <sheetData>
    <row r="3" spans="1:9">
      <c r="A3" s="119" t="s">
        <v>159</v>
      </c>
      <c r="B3" s="119" t="s">
        <v>157</v>
      </c>
    </row>
    <row r="4" spans="1:9">
      <c r="B4" t="s">
        <v>11</v>
      </c>
      <c r="C4" t="s">
        <v>12</v>
      </c>
      <c r="D4" t="s">
        <v>13</v>
      </c>
      <c r="E4" t="s">
        <v>14</v>
      </c>
      <c r="F4" t="s">
        <v>3</v>
      </c>
      <c r="G4" t="s">
        <v>6</v>
      </c>
      <c r="H4" t="s">
        <v>4</v>
      </c>
      <c r="I4" t="s">
        <v>158</v>
      </c>
    </row>
    <row r="5" spans="1:9">
      <c r="A5" t="s">
        <v>160</v>
      </c>
      <c r="B5" s="120">
        <v>151</v>
      </c>
      <c r="C5" s="120">
        <v>1385</v>
      </c>
      <c r="D5" s="120">
        <v>1824.0000000000002</v>
      </c>
      <c r="E5" s="120">
        <v>10896</v>
      </c>
      <c r="F5" s="120">
        <v>225.76</v>
      </c>
      <c r="G5" s="120">
        <v>15559.5</v>
      </c>
      <c r="H5" s="120">
        <v>9060</v>
      </c>
      <c r="I5" s="120">
        <v>39101.26</v>
      </c>
    </row>
  </sheetData>
  <pageMargins left="0.75" right="0.75" top="1" bottom="1" header="0.5" footer="0.5"/>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6"/>
  <sheetViews>
    <sheetView zoomScale="125" zoomScaleNormal="125" zoomScalePageLayoutView="125" workbookViewId="0">
      <selection activeCell="J2" sqref="J2:K14"/>
    </sheetView>
  </sheetViews>
  <sheetFormatPr baseColWidth="10" defaultRowHeight="15" x14ac:dyDescent="0"/>
  <cols>
    <col min="1" max="1" width="14.1640625" bestFit="1" customWidth="1"/>
    <col min="2" max="2" width="38" bestFit="1" customWidth="1"/>
    <col min="3" max="3" width="8.6640625" bestFit="1" customWidth="1"/>
    <col min="4" max="4" width="21.5" bestFit="1" customWidth="1"/>
    <col min="5" max="5" width="12.83203125" bestFit="1" customWidth="1"/>
    <col min="6" max="6" width="12.33203125" bestFit="1" customWidth="1"/>
    <col min="7" max="7" width="46" bestFit="1" customWidth="1"/>
  </cols>
  <sheetData>
    <row r="1" spans="1:11" ht="16" thickBot="1">
      <c r="A1" s="36" t="s">
        <v>0</v>
      </c>
      <c r="B1" s="37" t="s">
        <v>1</v>
      </c>
      <c r="C1" s="37" t="s">
        <v>10</v>
      </c>
      <c r="D1" s="37" t="s">
        <v>2</v>
      </c>
      <c r="E1" s="37" t="s">
        <v>78</v>
      </c>
      <c r="F1" s="37" t="s">
        <v>79</v>
      </c>
      <c r="G1" s="38" t="s">
        <v>88</v>
      </c>
      <c r="J1" s="36" t="s">
        <v>0</v>
      </c>
      <c r="K1" t="s">
        <v>79</v>
      </c>
    </row>
    <row r="2" spans="1:11">
      <c r="A2" s="27" t="s">
        <v>3</v>
      </c>
      <c r="B2" s="28" t="s">
        <v>76</v>
      </c>
      <c r="C2" s="28">
        <f>24*365</f>
        <v>8760</v>
      </c>
      <c r="D2" s="28" t="s">
        <v>109</v>
      </c>
      <c r="E2" s="29">
        <v>2.5000000000000001E-2</v>
      </c>
      <c r="F2" s="30">
        <f>C2*E2</f>
        <v>219</v>
      </c>
      <c r="G2" s="31" t="s">
        <v>97</v>
      </c>
      <c r="J2" s="27" t="s">
        <v>3</v>
      </c>
      <c r="K2">
        <v>219</v>
      </c>
    </row>
    <row r="3" spans="1:11">
      <c r="A3" s="27" t="s">
        <v>3</v>
      </c>
      <c r="B3" s="28" t="s">
        <v>77</v>
      </c>
      <c r="C3" s="28">
        <v>845</v>
      </c>
      <c r="D3" s="28" t="s">
        <v>18</v>
      </c>
      <c r="E3" s="29">
        <v>8.0000000000000002E-3</v>
      </c>
      <c r="F3" s="30">
        <f>C3*E3</f>
        <v>6.76</v>
      </c>
      <c r="G3" s="31" t="s">
        <v>97</v>
      </c>
      <c r="J3" s="27" t="s">
        <v>3</v>
      </c>
      <c r="K3">
        <v>6.76</v>
      </c>
    </row>
    <row r="4" spans="1:11">
      <c r="A4" s="27" t="s">
        <v>4</v>
      </c>
      <c r="B4" s="28" t="s">
        <v>9</v>
      </c>
      <c r="C4" s="28">
        <v>15</v>
      </c>
      <c r="D4" s="28" t="s">
        <v>19</v>
      </c>
      <c r="E4" s="30">
        <v>604</v>
      </c>
      <c r="F4" s="30">
        <f t="shared" ref="F4:F14" si="0">E4*C4</f>
        <v>9060</v>
      </c>
      <c r="G4" s="31" t="s">
        <v>96</v>
      </c>
      <c r="J4" s="27" t="s">
        <v>4</v>
      </c>
      <c r="K4">
        <v>9060</v>
      </c>
    </row>
    <row r="5" spans="1:11">
      <c r="A5" s="27" t="s">
        <v>11</v>
      </c>
      <c r="B5" s="28" t="s">
        <v>16</v>
      </c>
      <c r="C5" s="28">
        <v>1</v>
      </c>
      <c r="D5" s="28" t="s">
        <v>19</v>
      </c>
      <c r="E5" s="30">
        <v>151</v>
      </c>
      <c r="F5" s="30">
        <f t="shared" si="0"/>
        <v>151</v>
      </c>
      <c r="G5" s="31" t="s">
        <v>96</v>
      </c>
      <c r="J5" s="27" t="s">
        <v>11</v>
      </c>
      <c r="K5">
        <v>151</v>
      </c>
    </row>
    <row r="6" spans="1:11">
      <c r="A6" s="27" t="s">
        <v>12</v>
      </c>
      <c r="B6" s="28" t="s">
        <v>5</v>
      </c>
      <c r="C6" s="28">
        <v>1</v>
      </c>
      <c r="D6" s="28" t="s">
        <v>20</v>
      </c>
      <c r="E6" s="30">
        <v>1385</v>
      </c>
      <c r="F6" s="30">
        <f t="shared" si="0"/>
        <v>1385</v>
      </c>
      <c r="G6" s="31" t="s">
        <v>95</v>
      </c>
      <c r="J6" s="27" t="s">
        <v>12</v>
      </c>
      <c r="K6">
        <v>1385</v>
      </c>
    </row>
    <row r="7" spans="1:11">
      <c r="A7" s="27" t="s">
        <v>6</v>
      </c>
      <c r="B7" s="28" t="s">
        <v>7</v>
      </c>
      <c r="C7" s="28">
        <v>75000</v>
      </c>
      <c r="D7" s="28" t="s">
        <v>89</v>
      </c>
      <c r="E7" s="30">
        <v>0.2</v>
      </c>
      <c r="F7" s="30">
        <f t="shared" si="0"/>
        <v>15000</v>
      </c>
      <c r="G7" s="31" t="s">
        <v>98</v>
      </c>
      <c r="J7" s="27" t="s">
        <v>6</v>
      </c>
      <c r="K7">
        <v>15000</v>
      </c>
    </row>
    <row r="8" spans="1:11">
      <c r="A8" s="27" t="s">
        <v>6</v>
      </c>
      <c r="B8" s="28" t="s">
        <v>8</v>
      </c>
      <c r="C8" s="28">
        <v>5</v>
      </c>
      <c r="D8" s="28" t="s">
        <v>75</v>
      </c>
      <c r="E8" s="30">
        <v>24</v>
      </c>
      <c r="F8" s="30">
        <f t="shared" si="0"/>
        <v>120</v>
      </c>
      <c r="G8" s="31" t="s">
        <v>99</v>
      </c>
      <c r="J8" s="27" t="s">
        <v>6</v>
      </c>
      <c r="K8">
        <v>120</v>
      </c>
    </row>
    <row r="9" spans="1:11">
      <c r="A9" s="27" t="s">
        <v>6</v>
      </c>
      <c r="B9" s="28" t="s">
        <v>90</v>
      </c>
      <c r="C9" s="28">
        <v>105</v>
      </c>
      <c r="D9" s="28" t="s">
        <v>91</v>
      </c>
      <c r="E9" s="30">
        <v>3.5</v>
      </c>
      <c r="F9" s="30">
        <f t="shared" si="0"/>
        <v>367.5</v>
      </c>
      <c r="G9" s="31" t="s">
        <v>100</v>
      </c>
      <c r="J9" s="27" t="s">
        <v>6</v>
      </c>
      <c r="K9">
        <v>367.5</v>
      </c>
    </row>
    <row r="10" spans="1:11">
      <c r="A10" s="27" t="s">
        <v>6</v>
      </c>
      <c r="B10" s="28" t="s">
        <v>92</v>
      </c>
      <c r="C10" s="28">
        <v>24</v>
      </c>
      <c r="D10" s="28" t="s">
        <v>93</v>
      </c>
      <c r="E10" s="30">
        <v>3</v>
      </c>
      <c r="F10" s="30">
        <f t="shared" si="0"/>
        <v>72</v>
      </c>
      <c r="G10" s="31" t="s">
        <v>100</v>
      </c>
      <c r="J10" s="27" t="s">
        <v>6</v>
      </c>
      <c r="K10">
        <v>72</v>
      </c>
    </row>
    <row r="11" spans="1:11">
      <c r="A11" s="27" t="s">
        <v>13</v>
      </c>
      <c r="B11" s="28" t="s">
        <v>94</v>
      </c>
      <c r="C11" s="28">
        <v>24000</v>
      </c>
      <c r="D11" s="28" t="s">
        <v>101</v>
      </c>
      <c r="E11" s="30">
        <v>7.0000000000000007E-2</v>
      </c>
      <c r="F11" s="30">
        <f t="shared" si="0"/>
        <v>1680.0000000000002</v>
      </c>
      <c r="G11" s="31" t="s">
        <v>102</v>
      </c>
      <c r="J11" s="27" t="s">
        <v>13</v>
      </c>
      <c r="K11">
        <v>1680.0000000000002</v>
      </c>
    </row>
    <row r="12" spans="1:11">
      <c r="A12" s="27" t="s">
        <v>13</v>
      </c>
      <c r="B12" s="28" t="s">
        <v>17</v>
      </c>
      <c r="C12" s="28">
        <f>400 *12</f>
        <v>4800</v>
      </c>
      <c r="D12" s="28" t="s">
        <v>104</v>
      </c>
      <c r="E12" s="30">
        <v>0.03</v>
      </c>
      <c r="F12" s="30">
        <f t="shared" si="0"/>
        <v>144</v>
      </c>
      <c r="G12" s="31" t="s">
        <v>103</v>
      </c>
      <c r="J12" s="27" t="s">
        <v>13</v>
      </c>
      <c r="K12">
        <v>144</v>
      </c>
    </row>
    <row r="13" spans="1:11">
      <c r="A13" s="27" t="s">
        <v>14</v>
      </c>
      <c r="B13" s="101" t="s">
        <v>155</v>
      </c>
      <c r="C13" s="101">
        <v>4</v>
      </c>
      <c r="D13" s="101" t="s">
        <v>156</v>
      </c>
      <c r="E13" s="30">
        <v>999</v>
      </c>
      <c r="F13" s="30">
        <f t="shared" si="0"/>
        <v>3996</v>
      </c>
      <c r="G13" s="31"/>
      <c r="J13" s="27" t="s">
        <v>14</v>
      </c>
      <c r="K13">
        <v>3996</v>
      </c>
    </row>
    <row r="14" spans="1:11" ht="16" thickBot="1">
      <c r="A14" s="32" t="s">
        <v>14</v>
      </c>
      <c r="B14" s="33" t="s">
        <v>15</v>
      </c>
      <c r="C14" s="33">
        <v>5</v>
      </c>
      <c r="D14" s="33" t="s">
        <v>105</v>
      </c>
      <c r="E14" s="34">
        <v>1380</v>
      </c>
      <c r="F14" s="34">
        <f t="shared" si="0"/>
        <v>6900</v>
      </c>
      <c r="G14" s="35" t="s">
        <v>106</v>
      </c>
      <c r="J14" s="32" t="s">
        <v>14</v>
      </c>
      <c r="K14">
        <v>6900</v>
      </c>
    </row>
    <row r="15" spans="1:11">
      <c r="B15" s="39"/>
      <c r="C15" s="39"/>
      <c r="D15" s="39"/>
      <c r="E15" s="41" t="s">
        <v>107</v>
      </c>
      <c r="F15" s="42">
        <f>SUM(F2:F14)</f>
        <v>39101.26</v>
      </c>
    </row>
    <row r="16" spans="1:11" ht="16" thickBot="1">
      <c r="B16" s="40"/>
      <c r="C16" s="40"/>
      <c r="D16" s="40"/>
      <c r="E16" s="43" t="s">
        <v>108</v>
      </c>
      <c r="F16" s="44">
        <f>F15*15.2</f>
        <v>594339.152</v>
      </c>
    </row>
  </sheetData>
  <phoneticPr fontId="9" type="noConversion"/>
  <pageMargins left="0.75000000000000011" right="0.75000000000000011" top="1" bottom="1" header="0.5" footer="0.5"/>
  <pageSetup paperSize="9" scale="62"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1"/>
  <sheetViews>
    <sheetView zoomScale="130" zoomScaleNormal="130" zoomScalePageLayoutView="130" workbookViewId="0">
      <selection activeCell="D6" sqref="D6"/>
    </sheetView>
  </sheetViews>
  <sheetFormatPr baseColWidth="10" defaultRowHeight="15" x14ac:dyDescent="0"/>
  <cols>
    <col min="1" max="1" width="21.33203125" customWidth="1"/>
    <col min="2" max="2" width="36.83203125" bestFit="1" customWidth="1"/>
    <col min="3" max="3" width="11.1640625" bestFit="1" customWidth="1"/>
    <col min="4" max="4" width="112.5" customWidth="1"/>
    <col min="5" max="7" width="12.1640625" customWidth="1"/>
  </cols>
  <sheetData>
    <row r="1" spans="1:7">
      <c r="A1" s="86" t="s">
        <v>115</v>
      </c>
      <c r="B1" s="48" t="s">
        <v>116</v>
      </c>
      <c r="C1" s="86" t="s">
        <v>154</v>
      </c>
      <c r="D1" s="86" t="s">
        <v>117</v>
      </c>
      <c r="E1" s="86" t="s">
        <v>145</v>
      </c>
      <c r="F1" s="48" t="s">
        <v>146</v>
      </c>
      <c r="G1" s="86" t="s">
        <v>131</v>
      </c>
    </row>
    <row r="2" spans="1:7">
      <c r="A2" s="110" t="s">
        <v>118</v>
      </c>
      <c r="B2" s="73" t="s">
        <v>121</v>
      </c>
      <c r="C2" s="94" t="s">
        <v>151</v>
      </c>
      <c r="D2" s="87" t="s">
        <v>130</v>
      </c>
      <c r="E2" s="65" t="s">
        <v>134</v>
      </c>
      <c r="F2" s="66" t="s">
        <v>134</v>
      </c>
      <c r="G2" s="65" t="s">
        <v>132</v>
      </c>
    </row>
    <row r="3" spans="1:7" ht="30">
      <c r="A3" s="111"/>
      <c r="B3" s="77" t="s">
        <v>129</v>
      </c>
      <c r="C3" s="95" t="s">
        <v>151</v>
      </c>
      <c r="D3" s="88" t="s">
        <v>135</v>
      </c>
      <c r="E3" s="78" t="s">
        <v>147</v>
      </c>
      <c r="F3" s="79" t="s">
        <v>134</v>
      </c>
      <c r="G3" s="78" t="s">
        <v>133</v>
      </c>
    </row>
    <row r="4" spans="1:7" ht="60">
      <c r="A4" s="112" t="s">
        <v>119</v>
      </c>
      <c r="B4" s="80" t="s">
        <v>122</v>
      </c>
      <c r="C4" s="96" t="s">
        <v>151</v>
      </c>
      <c r="D4" s="89" t="s">
        <v>136</v>
      </c>
      <c r="E4" s="81" t="s">
        <v>148</v>
      </c>
      <c r="F4" s="82" t="s">
        <v>133</v>
      </c>
      <c r="G4" s="81" t="s">
        <v>133</v>
      </c>
    </row>
    <row r="5" spans="1:7" ht="45">
      <c r="A5" s="113"/>
      <c r="B5" s="80" t="s">
        <v>123</v>
      </c>
      <c r="C5" s="96" t="s">
        <v>152</v>
      </c>
      <c r="D5" s="89" t="s">
        <v>137</v>
      </c>
      <c r="E5" s="81" t="s">
        <v>147</v>
      </c>
      <c r="F5" s="82" t="s">
        <v>134</v>
      </c>
      <c r="G5" s="81" t="s">
        <v>133</v>
      </c>
    </row>
    <row r="6" spans="1:7" ht="45">
      <c r="A6" s="114"/>
      <c r="B6" s="74" t="s">
        <v>124</v>
      </c>
      <c r="C6" s="97" t="s">
        <v>153</v>
      </c>
      <c r="D6" s="90" t="s">
        <v>138</v>
      </c>
      <c r="E6" s="67" t="s">
        <v>147</v>
      </c>
      <c r="F6" s="68" t="s">
        <v>133</v>
      </c>
      <c r="G6" s="67" t="s">
        <v>133</v>
      </c>
    </row>
    <row r="7" spans="1:7" ht="45">
      <c r="A7" s="115" t="s">
        <v>150</v>
      </c>
      <c r="B7" s="83" t="s">
        <v>127</v>
      </c>
      <c r="C7" s="98" t="s">
        <v>153</v>
      </c>
      <c r="D7" s="91" t="s">
        <v>140</v>
      </c>
      <c r="E7" s="84" t="s">
        <v>148</v>
      </c>
      <c r="F7" s="85" t="s">
        <v>133</v>
      </c>
      <c r="G7" s="84" t="s">
        <v>149</v>
      </c>
    </row>
    <row r="8" spans="1:7" ht="30">
      <c r="A8" s="116"/>
      <c r="B8" s="83" t="s">
        <v>128</v>
      </c>
      <c r="C8" s="98" t="s">
        <v>152</v>
      </c>
      <c r="D8" s="91" t="s">
        <v>141</v>
      </c>
      <c r="E8" s="84" t="s">
        <v>148</v>
      </c>
      <c r="F8" s="85" t="s">
        <v>133</v>
      </c>
      <c r="G8" s="84" t="s">
        <v>149</v>
      </c>
    </row>
    <row r="9" spans="1:7">
      <c r="A9" s="117"/>
      <c r="B9" s="75" t="s">
        <v>139</v>
      </c>
      <c r="C9" s="99" t="s">
        <v>153</v>
      </c>
      <c r="D9" s="92" t="s">
        <v>142</v>
      </c>
      <c r="E9" s="69" t="s">
        <v>147</v>
      </c>
      <c r="F9" s="70" t="s">
        <v>133</v>
      </c>
      <c r="G9" s="69" t="s">
        <v>133</v>
      </c>
    </row>
    <row r="10" spans="1:7" ht="30">
      <c r="A10" s="112" t="s">
        <v>120</v>
      </c>
      <c r="B10" s="80" t="s">
        <v>125</v>
      </c>
      <c r="C10" s="96" t="s">
        <v>153</v>
      </c>
      <c r="D10" s="89" t="s">
        <v>143</v>
      </c>
      <c r="E10" s="81" t="s">
        <v>147</v>
      </c>
      <c r="F10" s="82" t="s">
        <v>133</v>
      </c>
      <c r="G10" s="81" t="s">
        <v>132</v>
      </c>
    </row>
    <row r="11" spans="1:7" ht="31" thickBot="1">
      <c r="A11" s="118"/>
      <c r="B11" s="76" t="s">
        <v>126</v>
      </c>
      <c r="C11" s="100" t="s">
        <v>153</v>
      </c>
      <c r="D11" s="93" t="s">
        <v>144</v>
      </c>
      <c r="E11" s="71" t="s">
        <v>148</v>
      </c>
      <c r="F11" s="72" t="s">
        <v>134</v>
      </c>
      <c r="G11" s="71" t="s">
        <v>133</v>
      </c>
    </row>
  </sheetData>
  <mergeCells count="4">
    <mergeCell ref="A2:A3"/>
    <mergeCell ref="A4:A6"/>
    <mergeCell ref="A7:A9"/>
    <mergeCell ref="A10:A11"/>
  </mergeCells>
  <phoneticPr fontId="9" type="noConversion"/>
  <pageMargins left="0.75000000000000011" right="0.75000000000000011" top="1" bottom="1" header="0.5" footer="0.5"/>
  <pageSetup paperSize="9" scale="5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Desarrollo</vt:lpstr>
      <vt:lpstr>Proyección de crecimiento mínim</vt:lpstr>
      <vt:lpstr>Sheet2</vt:lpstr>
      <vt:lpstr>Presupuesto Cloud</vt:lpstr>
      <vt:lpstr>Riesgos</vt:lpstr>
    </vt:vector>
  </TitlesOfParts>
  <Company>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Leopoldo Lugones</dc:creator>
  <cp:lastModifiedBy>Leopoldo Lugones</cp:lastModifiedBy>
  <cp:lastPrinted>2016-07-18T03:59:55Z</cp:lastPrinted>
  <dcterms:created xsi:type="dcterms:W3CDTF">2016-07-09T01:00:49Z</dcterms:created>
  <dcterms:modified xsi:type="dcterms:W3CDTF">2016-07-18T04:45:58Z</dcterms:modified>
</cp:coreProperties>
</file>